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C" sheetId="1" state="visible" r:id="rId2"/>
    <sheet name="PseAAC_hidro" sheetId="2" state="visible" r:id="rId3"/>
    <sheet name="PseAAC_mass" sheetId="3" state="visible" r:id="rId4"/>
    <sheet name="PseAAC_hidro_mass" sheetId="4" state="visible" r:id="rId5"/>
    <sheet name="ACC_mass" sheetId="5" state="visible" r:id="rId6"/>
    <sheet name="ACC_hidro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<sst xmlns="http://schemas.openxmlformats.org/spreadsheetml/2006/main" count="558" uniqueCount="70">
  <si>
    <t xml:space="preserve">Composición de aminoácidos (AAC) nematoda_ds1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</si>
  <si>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</si>
  <si>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</si>
  <si>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</si>
  <si>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</si>
  <si>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</si>
  <si>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</si>
  <si>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</si>
  <si>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</si>
  <si>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</si>
  <si>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</si>
  <si>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</si>
  <si>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</si>
  <si>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</si>
  <si>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</si>
  <si>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</si>
  <si>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</si>
  <si>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</si>
  <si>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</si>
  <si>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</si>
  <si>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</si>
  <si>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</si>
  <si>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</si>
  <si>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</si>
  <si>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</si>
  <si>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</si>
  <si>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</si>
  <si>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</si>
  <si>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</si>
  <si>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</si>
  <si>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</si>
  <si>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Composición de pseudo aminoácidos (PseAAC) hidro nematoda_ds1</t>
  </si>
  <si>
    <t xml:space="preserve">Composición de pseudo aminoácidos (PseAAC) mass nematoda_ds1</t>
  </si>
  <si>
    <t xml:space="preserve">Composición de pseudo aminoácidos (PseAAC) hidro_mass nematoda_ds1</t>
  </si>
  <si>
    <t xml:space="preserve">Covarianza de auto cruzamiento (ACC) mass nematoda_ds1</t>
  </si>
  <si>
    <t xml:space="preserve">Covarianza de auto cruzamiento (ACC) hidro nematoda_ds1</t>
  </si>
  <si>
    <t xml:space="preserve">Deep learning archaea_ds2</t>
  </si>
  <si>
    <t xml:space="preserve">Modelo [8, 7, 6, 5, 4, 3, 2]</t>
  </si>
  <si>
    <t xml:space="preserve">índice</t>
  </si>
  <si>
    <t xml:space="preserve">PseAAC_hidro_mass</t>
  </si>
  <si>
    <t xml:space="preserve">PseAAC_mass</t>
  </si>
  <si>
    <t xml:space="preserve">PseAAC_hidro</t>
  </si>
  <si>
    <t xml:space="preserve">AAC</t>
  </si>
  <si>
    <t xml:space="preserve">ACC_mass</t>
  </si>
  <si>
    <t xml:space="preserve">ACC_hidro</t>
  </si>
  <si>
    <t xml:space="preserve">Modelo [8, 6, 4, 3, 2]</t>
  </si>
  <si>
    <t xml:space="preserve">Modelo [8, 6, 4, 3]</t>
  </si>
  <si>
    <t xml:space="preserve">Modelo  [8, 6, 4]</t>
  </si>
  <si>
    <t xml:space="preserve">Modelo  [8, 6]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</si>
  <si>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</si>
  <si>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</si>
  <si>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</si>
  <si>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</si>
  <si>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</si>
  <si>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</si>
  <si>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</si>
  <si>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</si>
  <si>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</si>
  <si>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6]</t>
  </si>
  <si>
    <t xml:space="preserve">Modelo 4</t>
  </si>
  <si>
    <t xml:space="preserve">Promedio</t>
  </si>
  <si>
    <t xml:space="preserve">archaea_ds2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</si>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</sst>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3" activeCellId="0" sqref="I53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838</v>
      </c>
    </row>
    <row r="5" customFormat="false" ht="15" hidden="false" customHeight="false" outlineLevel="0" collapsed="false">
      <c r="A5" s="3" t="s">
        <v>3</v>
      </c>
      <c r="B5" s="3"/>
      <c r="C5" s="4" t="n">
        <v>830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1668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520</v>
      </c>
      <c r="C10" s="0" t="n">
        <v>310</v>
      </c>
      <c r="D10" s="0" t="n">
        <v>458</v>
      </c>
      <c r="E10" s="0" t="n">
        <v>380</v>
      </c>
      <c r="F10" s="0" t="n">
        <f aca="false">Tabla3510813153212[[#This Row],[no_efec_cor]]+Tabla3510813153212[[#This Row],[efec_cor]]</f>
        <v>978</v>
      </c>
      <c r="G10" s="0" t="n">
        <f aca="false">Tabla3510813153212[[#This Row],[no_efec_inc]]+Tabla3510813153212[[#This Row],[efect_inc]]</f>
        <v>690</v>
      </c>
      <c r="H10" s="9" t="n">
        <f aca="false">Tabla3510813153212[[#This Row],[Correctos]]/Tabla3510813153212[[#This Row],[total_sec]]</f>
        <v>0.586330935251799</v>
      </c>
      <c r="I10" s="9" t="n">
        <f aca="false">Tabla3510813153212[[#This Row],[efec_cor]]/Tabla3510813153212[[#This Row],[efec]]</f>
        <v>0.54653937947494</v>
      </c>
      <c r="J10" s="9" t="n">
        <f aca="false">Tabla3510813153212[[#This Row],[efect_inc]]/Tabla3510813153212[[#This Row],[efec]]</f>
        <v>0.45346062052506</v>
      </c>
      <c r="K10" s="9" t="n">
        <f aca="false">Tabla3510813153212[[#This Row],[no_efec_cor]]/Tabla3510813153212[[#This Row],[no_efe]]</f>
        <v>0.626506024096386</v>
      </c>
      <c r="L10" s="9" t="n">
        <f aca="false">Tabla3510813153212[[#This Row],[no_efec_inc]]/Tabla3510813153212[[#This Row],[no_efe]]</f>
        <v>0.373493975903614</v>
      </c>
      <c r="M10" s="9" t="n">
        <f aca="false">(Tabla3510813153212[[#This Row],[% efe_cor]]+Tabla3510813153212[[#This Row],[% no_efe_cor]])/2</f>
        <v>0.586522701785663</v>
      </c>
      <c r="N10" s="10" t="n">
        <f aca="false">(Tabla3510813153212[[#This Row],[% efe_inc]]+Tabla3510813153212[[#This Row],[% no_efect_inc]])/2</f>
        <v>0.413477298214337</v>
      </c>
      <c r="O10" s="11" t="n">
        <f aca="false">Tabla3510813153212[[#This Row],[no_efec_cor]]/(Tabla3510813153212[[#This Row],[efect_inc]]+Tabla3510813153212[[#This Row],[no_efec_cor]])</f>
        <v>0.577777777777778</v>
      </c>
      <c r="P10" s="11" t="n">
        <f aca="false">Tabla3510813153212[[#This Row],[efec_cor]]/(Tabla3510813153212[[#This Row],[efec_cor]]+Tabla3510813153212[[#This Row],[no_efec_inc]])</f>
        <v>0.596354166666667</v>
      </c>
      <c r="Q10" s="11" t="n">
        <f aca="false">(Tabla3510813153212[[#This Row],[PNE]]+Tabla3510813153212[[#This Row],[PE]])/2</f>
        <v>0.587065972222222</v>
      </c>
      <c r="R10" s="0" t="n">
        <v>838</v>
      </c>
      <c r="S10" s="0" t="n">
        <v>830</v>
      </c>
      <c r="T10" s="0" t="n">
        <f aca="false">Tabla3510813153212[[#This Row],[efec]]+Tabla3510813153212[[#This Row],[no_efe]]</f>
        <v>1668</v>
      </c>
    </row>
    <row r="11" customFormat="false" ht="13.8" hidden="false" customHeight="false" outlineLevel="0" collapsed="false">
      <c r="A11" s="0" t="n">
        <v>5</v>
      </c>
      <c r="B11" s="0" t="n">
        <v>572</v>
      </c>
      <c r="C11" s="0" t="n">
        <v>258</v>
      </c>
      <c r="D11" s="0" t="n">
        <v>446</v>
      </c>
      <c r="E11" s="0" t="n">
        <v>392</v>
      </c>
      <c r="F11" s="0" t="n">
        <f aca="false">Tabla3510813153212[[#This Row],[no_efec_cor]]+Tabla3510813153212[[#This Row],[efec_cor]]</f>
        <v>1018</v>
      </c>
      <c r="G11" s="0" t="n">
        <f aca="false">Tabla3510813153212[[#This Row],[no_efec_inc]]+Tabla3510813153212[[#This Row],[efect_inc]]</f>
        <v>650</v>
      </c>
      <c r="H11" s="9" t="n">
        <f aca="false">Tabla3510813153212[[#This Row],[Correctos]]/Tabla3510813153212[[#This Row],[total_sec]]</f>
        <v>0.61031175059952</v>
      </c>
      <c r="I11" s="9" t="n">
        <f aca="false">Tabla3510813153212[[#This Row],[efec_cor]]/Tabla3510813153212[[#This Row],[efec]]</f>
        <v>0.532219570405728</v>
      </c>
      <c r="J11" s="9" t="n">
        <f aca="false">Tabla3510813153212[[#This Row],[efect_inc]]/Tabla3510813153212[[#This Row],[efec]]</f>
        <v>0.467780429594272</v>
      </c>
      <c r="K11" s="9" t="n">
        <f aca="false">Tabla3510813153212[[#This Row],[no_efec_cor]]/Tabla3510813153212[[#This Row],[no_efe]]</f>
        <v>0.689156626506024</v>
      </c>
      <c r="L11" s="9" t="n">
        <f aca="false">Tabla3510813153212[[#This Row],[no_efec_inc]]/Tabla3510813153212[[#This Row],[no_efe]]</f>
        <v>0.310843373493976</v>
      </c>
      <c r="M11" s="9" t="n">
        <f aca="false">(Tabla3510813153212[[#This Row],[% efe_cor]]+Tabla3510813153212[[#This Row],[% no_efe_cor]])/2</f>
        <v>0.610688098455876</v>
      </c>
      <c r="N11" s="10" t="n">
        <f aca="false">(Tabla3510813153212[[#This Row],[% efe_inc]]+Tabla3510813153212[[#This Row],[% no_efect_inc]])/2</f>
        <v>0.389311901544124</v>
      </c>
      <c r="O11" s="11" t="n">
        <f aca="false">Tabla3510813153212[[#This Row],[no_efec_cor]]/(Tabla3510813153212[[#This Row],[efect_inc]]+Tabla3510813153212[[#This Row],[no_efec_cor]])</f>
        <v>0.593360995850622</v>
      </c>
      <c r="P11" s="11" t="n">
        <f aca="false">Tabla3510813153212[[#This Row],[efec_cor]]/(Tabla3510813153212[[#This Row],[efec_cor]]+Tabla3510813153212[[#This Row],[no_efec_inc]])</f>
        <v>0.633522727272727</v>
      </c>
      <c r="Q11" s="11" t="n">
        <f aca="false">(Tabla3510813153212[[#This Row],[PNE]]+Tabla3510813153212[[#This Row],[PE]])/2</f>
        <v>0.613441861561675</v>
      </c>
      <c r="R11" s="0" t="n">
        <v>838</v>
      </c>
      <c r="S11" s="0" t="n">
        <v>830</v>
      </c>
      <c r="T11" s="0" t="n">
        <f aca="false">Tabla3510813153212[[#This Row],[efec]]+Tabla3510813153212[[#This Row],[no_efe]]</f>
        <v>1668</v>
      </c>
    </row>
    <row r="12" customFormat="false" ht="13.8" hidden="false" customHeight="false" outlineLevel="0" collapsed="false">
      <c r="A12" s="0" t="n">
        <v>10</v>
      </c>
      <c r="B12" s="0" t="n">
        <v>514</v>
      </c>
      <c r="C12" s="0" t="n">
        <v>316</v>
      </c>
      <c r="D12" s="0" t="n">
        <v>536</v>
      </c>
      <c r="E12" s="0" t="n">
        <v>302</v>
      </c>
      <c r="F12" s="0" t="n">
        <f aca="false">Tabla3510813153212[[#This Row],[no_efec_cor]]+Tabla3510813153212[[#This Row],[efec_cor]]</f>
        <v>1050</v>
      </c>
      <c r="G12" s="0" t="n">
        <f aca="false">Tabla3510813153212[[#This Row],[no_efec_inc]]+Tabla3510813153212[[#This Row],[efect_inc]]</f>
        <v>618</v>
      </c>
      <c r="H12" s="9" t="n">
        <f aca="false">Tabla3510813153212[[#This Row],[Correctos]]/Tabla3510813153212[[#This Row],[total_sec]]</f>
        <v>0.629496402877698</v>
      </c>
      <c r="I12" s="9" t="n">
        <f aca="false">Tabla3510813153212[[#This Row],[efec_cor]]/Tabla3510813153212[[#This Row],[efec]]</f>
        <v>0.639618138424821</v>
      </c>
      <c r="J12" s="9" t="n">
        <f aca="false">Tabla3510813153212[[#This Row],[efect_inc]]/Tabla3510813153212[[#This Row],[efec]]</f>
        <v>0.360381861575179</v>
      </c>
      <c r="K12" s="9" t="n">
        <f aca="false">Tabla3510813153212[[#This Row],[no_efec_cor]]/Tabla3510813153212[[#This Row],[no_efe]]</f>
        <v>0.619277108433735</v>
      </c>
      <c r="L12" s="9" t="n">
        <f aca="false">Tabla3510813153212[[#This Row],[no_efec_inc]]/Tabla3510813153212[[#This Row],[no_efe]]</f>
        <v>0.380722891566265</v>
      </c>
      <c r="M12" s="9" t="n">
        <f aca="false">(Tabla3510813153212[[#This Row],[% efe_cor]]+Tabla3510813153212[[#This Row],[% no_efe_cor]])/2</f>
        <v>0.629447623429278</v>
      </c>
      <c r="N12" s="10" t="n">
        <f aca="false">(Tabla3510813153212[[#This Row],[% efe_inc]]+Tabla3510813153212[[#This Row],[% no_efect_inc]])/2</f>
        <v>0.370552376570722</v>
      </c>
      <c r="O12" s="11" t="n">
        <f aca="false">Tabla3510813153212[[#This Row],[no_efec_cor]]/(Tabla3510813153212[[#This Row],[efect_inc]]+Tabla3510813153212[[#This Row],[no_efec_cor]])</f>
        <v>0.629901960784314</v>
      </c>
      <c r="P12" s="11" t="n">
        <f aca="false">Tabla3510813153212[[#This Row],[efec_cor]]/(Tabla3510813153212[[#This Row],[efec_cor]]+Tabla3510813153212[[#This Row],[no_efec_inc]])</f>
        <v>0.629107981220657</v>
      </c>
      <c r="Q12" s="11" t="n">
        <f aca="false">(Tabla3510813153212[[#This Row],[PNE]]+Tabla3510813153212[[#This Row],[PE]])/2</f>
        <v>0.629504971002485</v>
      </c>
      <c r="R12" s="0" t="n">
        <v>838</v>
      </c>
      <c r="S12" s="0" t="n">
        <v>830</v>
      </c>
      <c r="T12" s="0" t="n">
        <f aca="false">Tabla3510813153212[[#This Row],[efec]]+Tabla3510813153212[[#This Row],[no_efe]]</f>
        <v>1668</v>
      </c>
    </row>
    <row r="13" customFormat="false" ht="13.8" hidden="false" customHeight="false" outlineLevel="0" collapsed="false">
      <c r="A13" s="0" t="n">
        <v>15</v>
      </c>
      <c r="B13" s="0" t="n">
        <v>601</v>
      </c>
      <c r="C13" s="0" t="n">
        <v>229</v>
      </c>
      <c r="D13" s="0" t="n">
        <v>452</v>
      </c>
      <c r="E13" s="0" t="n">
        <v>386</v>
      </c>
      <c r="F13" s="0" t="n">
        <f aca="false">Tabla3510813153212[[#This Row],[no_efec_cor]]+Tabla3510813153212[[#This Row],[efec_cor]]</f>
        <v>1053</v>
      </c>
      <c r="G13" s="0" t="n">
        <f aca="false">Tabla3510813153212[[#This Row],[no_efec_inc]]+Tabla3510813153212[[#This Row],[efect_inc]]</f>
        <v>615</v>
      </c>
      <c r="H13" s="9" t="n">
        <f aca="false">Tabla3510813153212[[#This Row],[Correctos]]/Tabla3510813153212[[#This Row],[total_sec]]</f>
        <v>0.631294964028777</v>
      </c>
      <c r="I13" s="9" t="n">
        <f aca="false">Tabla3510813153212[[#This Row],[efec_cor]]/Tabla3510813153212[[#This Row],[efec]]</f>
        <v>0.539379474940334</v>
      </c>
      <c r="J13" s="9" t="n">
        <f aca="false">Tabla3510813153212[[#This Row],[efect_inc]]/Tabla3510813153212[[#This Row],[efec]]</f>
        <v>0.460620525059666</v>
      </c>
      <c r="K13" s="9" t="n">
        <f aca="false">Tabla3510813153212[[#This Row],[no_efec_cor]]/Tabla3510813153212[[#This Row],[no_efe]]</f>
        <v>0.724096385542169</v>
      </c>
      <c r="L13" s="9" t="n">
        <f aca="false">Tabla3510813153212[[#This Row],[no_efec_inc]]/Tabla3510813153212[[#This Row],[no_efe]]</f>
        <v>0.275903614457831</v>
      </c>
      <c r="M13" s="9" t="n">
        <f aca="false">(Tabla3510813153212[[#This Row],[% efe_cor]]+Tabla3510813153212[[#This Row],[% no_efe_cor]])/2</f>
        <v>0.631737930241251</v>
      </c>
      <c r="N13" s="10" t="n">
        <f aca="false">(Tabla3510813153212[[#This Row],[% efe_inc]]+Tabla3510813153212[[#This Row],[% no_efect_inc]])/2</f>
        <v>0.368262069758749</v>
      </c>
      <c r="O13" s="11" t="n">
        <f aca="false">Tabla3510813153212[[#This Row],[no_efec_cor]]/(Tabla3510813153212[[#This Row],[efect_inc]]+Tabla3510813153212[[#This Row],[no_efec_cor]])</f>
        <v>0.608915906788247</v>
      </c>
      <c r="P13" s="11" t="n">
        <f aca="false">Tabla3510813153212[[#This Row],[efec_cor]]/(Tabla3510813153212[[#This Row],[efec_cor]]+Tabla3510813153212[[#This Row],[no_efec_inc]])</f>
        <v>0.663729809104258</v>
      </c>
      <c r="Q13" s="11" t="n">
        <f aca="false">(Tabla3510813153212[[#This Row],[PNE]]+Tabla3510813153212[[#This Row],[PE]])/2</f>
        <v>0.636322857946253</v>
      </c>
      <c r="R13" s="0" t="n">
        <v>838</v>
      </c>
      <c r="S13" s="0" t="n">
        <v>830</v>
      </c>
      <c r="T13" s="0" t="n">
        <f aca="false">Tabla3510813153212[[#This Row],[efec]]+Tabla3510813153212[[#This Row],[no_efe]]</f>
        <v>1668</v>
      </c>
    </row>
    <row r="14" customFormat="false" ht="13.8" hidden="false" customHeight="false" outlineLevel="0" collapsed="false">
      <c r="A14" s="0" t="n">
        <v>20</v>
      </c>
      <c r="B14" s="0" t="n">
        <v>578</v>
      </c>
      <c r="C14" s="0" t="n">
        <v>252</v>
      </c>
      <c r="D14" s="0" t="n">
        <v>499</v>
      </c>
      <c r="E14" s="0" t="n">
        <v>339</v>
      </c>
      <c r="F14" s="0" t="n">
        <f aca="false">Tabla3510813153212[[#This Row],[no_efec_cor]]+Tabla3510813153212[[#This Row],[efec_cor]]</f>
        <v>1077</v>
      </c>
      <c r="G14" s="0" t="n">
        <f aca="false">Tabla3510813153212[[#This Row],[no_efec_inc]]+Tabla3510813153212[[#This Row],[efect_inc]]</f>
        <v>591</v>
      </c>
      <c r="H14" s="9" t="n">
        <f aca="false">Tabla3510813153212[[#This Row],[Correctos]]/Tabla3510813153212[[#This Row],[total_sec]]</f>
        <v>0.64568345323741</v>
      </c>
      <c r="I14" s="9" t="n">
        <f aca="false">Tabla3510813153212[[#This Row],[efec_cor]]/Tabla3510813153212[[#This Row],[efec]]</f>
        <v>0.595465393794749</v>
      </c>
      <c r="J14" s="9" t="n">
        <f aca="false">Tabla3510813153212[[#This Row],[efect_inc]]/Tabla3510813153212[[#This Row],[efec]]</f>
        <v>0.404534606205251</v>
      </c>
      <c r="K14" s="9" t="n">
        <f aca="false">Tabla3510813153212[[#This Row],[no_efec_cor]]/Tabla3510813153212[[#This Row],[no_efe]]</f>
        <v>0.696385542168675</v>
      </c>
      <c r="L14" s="9" t="n">
        <f aca="false">Tabla3510813153212[[#This Row],[no_efec_inc]]/Tabla3510813153212[[#This Row],[no_efe]]</f>
        <v>0.303614457831325</v>
      </c>
      <c r="M14" s="9" t="n">
        <f aca="false">(Tabla3510813153212[[#This Row],[% efe_cor]]+Tabla3510813153212[[#This Row],[% no_efe_cor]])/2</f>
        <v>0.645925467981712</v>
      </c>
      <c r="N14" s="10" t="n">
        <f aca="false">(Tabla3510813153212[[#This Row],[% efe_inc]]+Tabla3510813153212[[#This Row],[% no_efect_inc]])/2</f>
        <v>0.354074532018288</v>
      </c>
      <c r="O14" s="11" t="n">
        <f aca="false">Tabla3510813153212[[#This Row],[no_efec_cor]]/(Tabla3510813153212[[#This Row],[efect_inc]]+Tabla3510813153212[[#This Row],[no_efec_cor]])</f>
        <v>0.630316248636859</v>
      </c>
      <c r="P14" s="11" t="n">
        <f aca="false">Tabla3510813153212[[#This Row],[efec_cor]]/(Tabla3510813153212[[#This Row],[efec_cor]]+Tabla3510813153212[[#This Row],[no_efec_inc]])</f>
        <v>0.664447403462051</v>
      </c>
      <c r="Q14" s="11" t="n">
        <f aca="false">(Tabla3510813153212[[#This Row],[PNE]]+Tabla3510813153212[[#This Row],[PE]])/2</f>
        <v>0.647381826049455</v>
      </c>
      <c r="R14" s="0" t="n">
        <v>838</v>
      </c>
      <c r="S14" s="0" t="n">
        <v>830</v>
      </c>
      <c r="T14" s="0" t="n">
        <f aca="false">Tabla3510813153212[[#This Row],[efec]]+Tabla3510813153212[[#This Row],[no_efe]]</f>
        <v>1668</v>
      </c>
    </row>
    <row r="15" customFormat="false" ht="13.8" hidden="false" customHeight="false" outlineLevel="0" collapsed="false">
      <c r="A15" s="0" t="n">
        <v>25</v>
      </c>
      <c r="B15" s="0" t="n">
        <v>624</v>
      </c>
      <c r="C15" s="0" t="n">
        <v>206</v>
      </c>
      <c r="D15" s="0" t="n">
        <v>472</v>
      </c>
      <c r="E15" s="0" t="n">
        <v>366</v>
      </c>
      <c r="F15" s="0" t="n">
        <f aca="false">Tabla3510813153212[[#This Row],[no_efec_cor]]+Tabla3510813153212[[#This Row],[efec_cor]]</f>
        <v>1096</v>
      </c>
      <c r="G15" s="0" t="n">
        <f aca="false">Tabla3510813153212[[#This Row],[no_efec_inc]]+Tabla3510813153212[[#This Row],[efect_inc]]</f>
        <v>572</v>
      </c>
      <c r="H15" s="9" t="n">
        <f aca="false">Tabla3510813153212[[#This Row],[Correctos]]/Tabla3510813153212[[#This Row],[total_sec]]</f>
        <v>0.657074340527578</v>
      </c>
      <c r="I15" s="9" t="n">
        <f aca="false">Tabla3510813153212[[#This Row],[efec_cor]]/Tabla3510813153212[[#This Row],[efec]]</f>
        <v>0.563245823389021</v>
      </c>
      <c r="J15" s="9" t="n">
        <f aca="false">Tabla3510813153212[[#This Row],[efect_inc]]/Tabla3510813153212[[#This Row],[efec]]</f>
        <v>0.436754176610979</v>
      </c>
      <c r="K15" s="9" t="n">
        <f aca="false">Tabla3510813153212[[#This Row],[no_efec_cor]]/Tabla3510813153212[[#This Row],[no_efe]]</f>
        <v>0.751807228915663</v>
      </c>
      <c r="L15" s="9" t="n">
        <f aca="false">Tabla3510813153212[[#This Row],[no_efec_inc]]/Tabla3510813153212[[#This Row],[no_efe]]</f>
        <v>0.248192771084337</v>
      </c>
      <c r="M15" s="9" t="n">
        <f aca="false">(Tabla3510813153212[[#This Row],[% efe_cor]]+Tabla3510813153212[[#This Row],[% no_efe_cor]])/2</f>
        <v>0.657526526152342</v>
      </c>
      <c r="N15" s="10" t="n">
        <f aca="false">(Tabla3510813153212[[#This Row],[% efe_inc]]+Tabla3510813153212[[#This Row],[% no_efect_inc]])/2</f>
        <v>0.342473473847658</v>
      </c>
      <c r="O15" s="11" t="n">
        <f aca="false">Tabla3510813153212[[#This Row],[no_efec_cor]]/(Tabla3510813153212[[#This Row],[efect_inc]]+Tabla3510813153212[[#This Row],[no_efec_cor]])</f>
        <v>0.63030303030303</v>
      </c>
      <c r="P15" s="11" t="n">
        <f aca="false">Tabla3510813153212[[#This Row],[efec_cor]]/(Tabla3510813153212[[#This Row],[efec_cor]]+Tabla3510813153212[[#This Row],[no_efec_inc]])</f>
        <v>0.696165191740413</v>
      </c>
      <c r="Q15" s="11" t="n">
        <f aca="false">(Tabla3510813153212[[#This Row],[PNE]]+Tabla3510813153212[[#This Row],[PE]])/2</f>
        <v>0.663234111021722</v>
      </c>
      <c r="R15" s="0" t="n">
        <v>838</v>
      </c>
      <c r="S15" s="0" t="n">
        <v>830</v>
      </c>
      <c r="T15" s="0" t="n">
        <f aca="false">Tabla3510813153212[[#This Row],[efec]]+Tabla3510813153212[[#This Row],[no_efe]]</f>
        <v>1668</v>
      </c>
    </row>
    <row r="16" customFormat="false" ht="13.8" hidden="false" customHeight="false" outlineLevel="0" collapsed="false">
      <c r="A16" s="0" t="n">
        <v>30</v>
      </c>
      <c r="B16" s="0" t="n">
        <v>593</v>
      </c>
      <c r="C16" s="0" t="n">
        <v>237</v>
      </c>
      <c r="D16" s="0" t="n">
        <v>506</v>
      </c>
      <c r="E16" s="0" t="n">
        <v>332</v>
      </c>
      <c r="F16" s="0" t="n">
        <f aca="false">Tabla3510813153212[[#This Row],[no_efec_cor]]+Tabla3510813153212[[#This Row],[efec_cor]]</f>
        <v>1099</v>
      </c>
      <c r="G16" s="0" t="n">
        <f aca="false">Tabla3510813153212[[#This Row],[no_efec_inc]]+Tabla3510813153212[[#This Row],[efect_inc]]</f>
        <v>569</v>
      </c>
      <c r="H16" s="9" t="n">
        <f aca="false">Tabla3510813153212[[#This Row],[Correctos]]/Tabla3510813153212[[#This Row],[total_sec]]</f>
        <v>0.658872901678657</v>
      </c>
      <c r="I16" s="9" t="n">
        <f aca="false">Tabla3510813153212[[#This Row],[efec_cor]]/Tabla3510813153212[[#This Row],[efec]]</f>
        <v>0.60381861575179</v>
      </c>
      <c r="J16" s="9" t="n">
        <f aca="false">Tabla3510813153212[[#This Row],[efect_inc]]/Tabla3510813153212[[#This Row],[efec]]</f>
        <v>0.39618138424821</v>
      </c>
      <c r="K16" s="9" t="n">
        <f aca="false">Tabla3510813153212[[#This Row],[no_efec_cor]]/Tabla3510813153212[[#This Row],[no_efe]]</f>
        <v>0.714457831325301</v>
      </c>
      <c r="L16" s="9" t="n">
        <f aca="false">Tabla3510813153212[[#This Row],[no_efec_inc]]/Tabla3510813153212[[#This Row],[no_efe]]</f>
        <v>0.285542168674699</v>
      </c>
      <c r="M16" s="9" t="n">
        <f aca="false">(Tabla3510813153212[[#This Row],[% efe_cor]]+Tabla3510813153212[[#This Row],[% no_efe_cor]])/2</f>
        <v>0.659138223538546</v>
      </c>
      <c r="N16" s="10" t="n">
        <f aca="false">(Tabla3510813153212[[#This Row],[% efe_inc]]+Tabla3510813153212[[#This Row],[% no_efect_inc]])/2</f>
        <v>0.340861776461454</v>
      </c>
      <c r="O16" s="11" t="n">
        <f aca="false">Tabla3510813153212[[#This Row],[no_efec_cor]]/(Tabla3510813153212[[#This Row],[efect_inc]]+Tabla3510813153212[[#This Row],[no_efec_cor]])</f>
        <v>0.641081081081081</v>
      </c>
      <c r="P16" s="11" t="n">
        <f aca="false">Tabla3510813153212[[#This Row],[efec_cor]]/(Tabla3510813153212[[#This Row],[efec_cor]]+Tabla3510813153212[[#This Row],[no_efec_inc]])</f>
        <v>0.681022880215343</v>
      </c>
      <c r="Q16" s="11" t="n">
        <f aca="false">(Tabla3510813153212[[#This Row],[PNE]]+Tabla3510813153212[[#This Row],[PE]])/2</f>
        <v>0.661051980648212</v>
      </c>
      <c r="R16" s="0" t="n">
        <v>838</v>
      </c>
      <c r="S16" s="0" t="n">
        <v>830</v>
      </c>
      <c r="T16" s="0" t="n">
        <f aca="false">Tabla3510813153212[[#This Row],[efec]]+Tabla3510813153212[[#This Row],[no_efe]]</f>
        <v>1668</v>
      </c>
    </row>
    <row r="17" customFormat="false" ht="13.8" hidden="false" customHeight="false" outlineLevel="0" collapsed="false">
      <c r="A17" s="0" t="n">
        <v>35</v>
      </c>
      <c r="B17" s="0" t="n">
        <v>622</v>
      </c>
      <c r="C17" s="0" t="n">
        <v>208</v>
      </c>
      <c r="D17" s="0" t="n">
        <v>458</v>
      </c>
      <c r="E17" s="0" t="n">
        <v>380</v>
      </c>
      <c r="F17" s="0" t="n">
        <f aca="false">Tabla3510813153212[[#This Row],[no_efec_cor]]+Tabla3510813153212[[#This Row],[efec_cor]]</f>
        <v>1080</v>
      </c>
      <c r="G17" s="0" t="n">
        <f aca="false">Tabla3510813153212[[#This Row],[no_efec_inc]]+Tabla3510813153212[[#This Row],[efect_inc]]</f>
        <v>588</v>
      </c>
      <c r="H17" s="9" t="n">
        <f aca="false">Tabla3510813153212[[#This Row],[Correctos]]/Tabla3510813153212[[#This Row],[total_sec]]</f>
        <v>0.647482014388489</v>
      </c>
      <c r="I17" s="9" t="n">
        <f aca="false">Tabla3510813153212[[#This Row],[efec_cor]]/Tabla3510813153212[[#This Row],[efec]]</f>
        <v>0.54653937947494</v>
      </c>
      <c r="J17" s="9" t="n">
        <f aca="false">Tabla3510813153212[[#This Row],[efect_inc]]/Tabla3510813153212[[#This Row],[efec]]</f>
        <v>0.45346062052506</v>
      </c>
      <c r="K17" s="9" t="n">
        <f aca="false">Tabla3510813153212[[#This Row],[no_efec_cor]]/Tabla3510813153212[[#This Row],[no_efe]]</f>
        <v>0.749397590361446</v>
      </c>
      <c r="L17" s="9" t="n">
        <f aca="false">Tabla3510813153212[[#This Row],[no_efec_inc]]/Tabla3510813153212[[#This Row],[no_efe]]</f>
        <v>0.250602409638554</v>
      </c>
      <c r="M17" s="9" t="n">
        <f aca="false">(Tabla3510813153212[[#This Row],[% efe_cor]]+Tabla3510813153212[[#This Row],[% no_efe_cor]])/2</f>
        <v>0.647968484918193</v>
      </c>
      <c r="N17" s="10" t="n">
        <f aca="false">(Tabla3510813153212[[#This Row],[% efe_inc]]+Tabla3510813153212[[#This Row],[% no_efect_inc]])/2</f>
        <v>0.352031515081807</v>
      </c>
      <c r="O17" s="11" t="n">
        <f aca="false">Tabla3510813153212[[#This Row],[no_efec_cor]]/(Tabla3510813153212[[#This Row],[efect_inc]]+Tabla3510813153212[[#This Row],[no_efec_cor]])</f>
        <v>0.620758483033932</v>
      </c>
      <c r="P17" s="11" t="n">
        <f aca="false">Tabla3510813153212[[#This Row],[efec_cor]]/(Tabla3510813153212[[#This Row],[efec_cor]]+Tabla3510813153212[[#This Row],[no_efec_inc]])</f>
        <v>0.687687687687688</v>
      </c>
      <c r="Q17" s="11" t="n">
        <f aca="false">(Tabla3510813153212[[#This Row],[PNE]]+Tabla3510813153212[[#This Row],[PE]])/2</f>
        <v>0.65422308536081</v>
      </c>
      <c r="R17" s="0" t="n">
        <v>838</v>
      </c>
      <c r="S17" s="0" t="n">
        <v>830</v>
      </c>
      <c r="T17" s="0" t="n">
        <f aca="false">Tabla3510813153212[[#This Row],[efec]]+Tabla3510813153212[[#This Row],[no_efe]]</f>
        <v>1668</v>
      </c>
    </row>
    <row r="18" customFormat="false" ht="13.8" hidden="false" customHeight="false" outlineLevel="0" collapsed="false">
      <c r="A18" s="0" t="n">
        <v>39</v>
      </c>
      <c r="B18" s="0" t="n">
        <v>626</v>
      </c>
      <c r="C18" s="0" t="n">
        <v>204</v>
      </c>
      <c r="D18" s="0" t="n">
        <v>461</v>
      </c>
      <c r="E18" s="0" t="n">
        <v>377</v>
      </c>
      <c r="F18" s="0" t="n">
        <f aca="false">Tabla3510813153212[[#This Row],[no_efec_cor]]+Tabla3510813153212[[#This Row],[efec_cor]]</f>
        <v>1087</v>
      </c>
      <c r="G18" s="0" t="n">
        <f aca="false">Tabla3510813153212[[#This Row],[no_efec_inc]]+Tabla3510813153212[[#This Row],[efect_inc]]</f>
        <v>581</v>
      </c>
      <c r="H18" s="9" t="n">
        <f aca="false">Tabla3510813153212[[#This Row],[Correctos]]/Tabla3510813153212[[#This Row],[total_sec]]</f>
        <v>0.65167865707434</v>
      </c>
      <c r="I18" s="9" t="n">
        <f aca="false">Tabla3510813153212[[#This Row],[efec_cor]]/Tabla3510813153212[[#This Row],[efec]]</f>
        <v>0.550119331742244</v>
      </c>
      <c r="J18" s="9" t="n">
        <f aca="false">Tabla3510813153212[[#This Row],[efect_inc]]/Tabla3510813153212[[#This Row],[efec]]</f>
        <v>0.449880668257757</v>
      </c>
      <c r="K18" s="9" t="n">
        <f aca="false">Tabla3510813153212[[#This Row],[no_efec_cor]]/Tabla3510813153212[[#This Row],[no_efe]]</f>
        <v>0.75421686746988</v>
      </c>
      <c r="L18" s="9" t="n">
        <f aca="false">Tabla3510813153212[[#This Row],[no_efec_inc]]/Tabla3510813153212[[#This Row],[no_efe]]</f>
        <v>0.24578313253012</v>
      </c>
      <c r="M18" s="9" t="n">
        <f aca="false">(Tabla3510813153212[[#This Row],[% efe_cor]]+Tabla3510813153212[[#This Row],[% no_efe_cor]])/2</f>
        <v>0.652168099606061</v>
      </c>
      <c r="N18" s="10" t="n">
        <f aca="false">(Tabla3510813153212[[#This Row],[% efe_inc]]+Tabla3510813153212[[#This Row],[% no_efect_inc]])/2</f>
        <v>0.347831900393939</v>
      </c>
      <c r="O18" s="11" t="n">
        <f aca="false">Tabla3510813153212[[#This Row],[no_efec_cor]]/(Tabla3510813153212[[#This Row],[efect_inc]]+Tabla3510813153212[[#This Row],[no_efec_cor]])</f>
        <v>0.624127617148554</v>
      </c>
      <c r="P18" s="11" t="n">
        <f aca="false">Tabla3510813153212[[#This Row],[efec_cor]]/(Tabla3510813153212[[#This Row],[efec_cor]]+Tabla3510813153212[[#This Row],[no_efec_inc]])</f>
        <v>0.693233082706767</v>
      </c>
      <c r="Q18" s="11" t="n">
        <f aca="false">(Tabla3510813153212[[#This Row],[PNE]]+Tabla3510813153212[[#This Row],[PE]])/2</f>
        <v>0.658680349927661</v>
      </c>
      <c r="R18" s="0" t="n">
        <v>838</v>
      </c>
      <c r="S18" s="0" t="n">
        <v>830</v>
      </c>
      <c r="T18" s="0" t="n">
        <f aca="false">Tabla3510813153212[[#This Row],[efec]]+Tabla3510813153212[[#This Row],[no_efe]]</f>
        <v>1668</v>
      </c>
    </row>
    <row r="21" customFormat="false" ht="19.5" hidden="false" customHeight="false" outlineLevel="0" collapsed="false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29</v>
      </c>
      <c r="T26" s="7" t="s">
        <v>30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506</v>
      </c>
      <c r="D27" s="0" t="n">
        <v>324</v>
      </c>
      <c r="E27" s="0" t="n">
        <v>609</v>
      </c>
      <c r="F27" s="0" t="n">
        <v>229</v>
      </c>
      <c r="G27" s="0" t="n">
        <f aca="false">Tabla3510813153413[[#This Row],[no_efec_cor]]+Tabla3510813153413[[#This Row],[efec_cor]]</f>
        <v>1115</v>
      </c>
      <c r="H27" s="0" t="n">
        <f aca="false">Tabla3510813153413[[#This Row],[no_efec_inc]]+Tabla3510813153413[[#This Row],[efect_inc]]</f>
        <v>553</v>
      </c>
      <c r="I27" s="9" t="n">
        <f aca="false">Tabla3510813153413[[#This Row],[Correctos]]/Tabla3510813153413[[#This Row],[total_sec]]</f>
        <v>0.668465227817746</v>
      </c>
      <c r="J27" s="9" t="n">
        <f aca="false">Tabla3510813153413[[#This Row],[efec_cor]]/Tabla3510813153413[[#This Row],[N° efec]]</f>
        <v>0.72673031026253</v>
      </c>
      <c r="K27" s="9" t="n">
        <f aca="false">Tabla3510813153413[[#This Row],[efect_inc]]/Tabla3510813153413[[#This Row],[N° efec]]</f>
        <v>0.27326968973747</v>
      </c>
      <c r="L27" s="9" t="n">
        <f aca="false">Tabla3510813153413[[#This Row],[no_efec_cor]]/Tabla3510813153413[[#This Row],[N° no_efe]]</f>
        <v>0.609638554216868</v>
      </c>
      <c r="M27" s="9" t="n">
        <f aca="false">Tabla3510813153413[[#This Row],[no_efec_inc]]/Tabla3510813153413[[#This Row],[N° no_efe]]</f>
        <v>0.390361445783132</v>
      </c>
      <c r="N27" s="9" t="n">
        <f aca="false">(Tabla3510813153413[[#This Row],[% efe_cor]]+Tabla3510813153413[[#This Row],[% no_efe_cor]])/2</f>
        <v>0.668184432239699</v>
      </c>
      <c r="O27" s="10" t="n">
        <f aca="false">(Tabla3510813153413[[#This Row],[% efe_inc]]+Tabla3510813153413[[#This Row],[% no_efect_inc]])/2</f>
        <v>0.331815567760301</v>
      </c>
      <c r="P27" s="11" t="n">
        <f aca="false">Tabla3510813153413[[#This Row],[no_efec_cor]]/(Tabla3510813153413[[#This Row],[efect_inc]]+Tabla3510813153413[[#This Row],[no_efec_cor]])</f>
        <v>0.68843537414966</v>
      </c>
      <c r="Q27" s="11" t="n">
        <f aca="false">Tabla3510813153413[[#This Row],[efec_cor]]/(Tabla3510813153413[[#This Row],[efec_cor]]+Tabla3510813153413[[#This Row],[no_efec_inc]])</f>
        <v>0.652733118971061</v>
      </c>
      <c r="R27" s="11" t="n">
        <f aca="false">(Tabla3510813153413[[#This Row],[PNE]]+Tabla3510813153413[[#This Row],[PE]])/2</f>
        <v>0.67058424656036</v>
      </c>
      <c r="S27" s="0" t="n">
        <v>838</v>
      </c>
      <c r="T27" s="0" t="n">
        <v>830</v>
      </c>
      <c r="U27" s="0" t="n">
        <f aca="false">Tabla3510813153413[[#This Row],[N° efec]]+Tabla3510813153413[[#This Row],[N° no_efe]]</f>
        <v>1668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527</v>
      </c>
      <c r="D28" s="0" t="n">
        <v>303</v>
      </c>
      <c r="E28" s="0" t="n">
        <v>586</v>
      </c>
      <c r="F28" s="0" t="n">
        <v>252</v>
      </c>
      <c r="G28" s="0" t="n">
        <f aca="false">Tabla3510813153413[[#This Row],[no_efec_cor]]+Tabla3510813153413[[#This Row],[efec_cor]]</f>
        <v>1113</v>
      </c>
      <c r="H28" s="0" t="n">
        <f aca="false">Tabla3510813153413[[#This Row],[no_efec_inc]]+Tabla3510813153413[[#This Row],[efect_inc]]</f>
        <v>555</v>
      </c>
      <c r="I28" s="9" t="n">
        <f aca="false">Tabla3510813153413[[#This Row],[Correctos]]/Tabla3510813153413[[#This Row],[total_sec]]</f>
        <v>0.66726618705036</v>
      </c>
      <c r="J28" s="9" t="n">
        <f aca="false">Tabla3510813153413[[#This Row],[efec_cor]]/Tabla3510813153413[[#This Row],[N° efec]]</f>
        <v>0.699284009546539</v>
      </c>
      <c r="K28" s="9" t="n">
        <f aca="false">Tabla3510813153413[[#This Row],[efect_inc]]/Tabla3510813153413[[#This Row],[N° efec]]</f>
        <v>0.300715990453461</v>
      </c>
      <c r="L28" s="9" t="n">
        <f aca="false">Tabla3510813153413[[#This Row],[no_efec_cor]]/Tabla3510813153413[[#This Row],[N° no_efe]]</f>
        <v>0.634939759036145</v>
      </c>
      <c r="M28" s="9" t="n">
        <f aca="false">Tabla3510813153413[[#This Row],[no_efec_inc]]/Tabla3510813153413[[#This Row],[N° no_efe]]</f>
        <v>0.365060240963855</v>
      </c>
      <c r="N28" s="9" t="n">
        <f aca="false">(Tabla3510813153413[[#This Row],[% efe_cor]]+Tabla3510813153413[[#This Row],[% no_efe_cor]])/2</f>
        <v>0.667111884291342</v>
      </c>
      <c r="O28" s="10" t="n">
        <f aca="false">(Tabla3510813153413[[#This Row],[% efe_inc]]+Tabla3510813153413[[#This Row],[% no_efect_inc]])/2</f>
        <v>0.332888115708658</v>
      </c>
      <c r="P28" s="11" t="n">
        <f aca="false">Tabla3510813153413[[#This Row],[no_efec_cor]]/(Tabla3510813153413[[#This Row],[efect_inc]]+Tabla3510813153413[[#This Row],[no_efec_cor]])</f>
        <v>0.676508344030809</v>
      </c>
      <c r="Q28" s="11" t="n">
        <f aca="false">Tabla3510813153413[[#This Row],[efec_cor]]/(Tabla3510813153413[[#This Row],[efec_cor]]+Tabla3510813153413[[#This Row],[no_efec_inc]])</f>
        <v>0.659167604049494</v>
      </c>
      <c r="R28" s="11" t="n">
        <f aca="false">(Tabla3510813153413[[#This Row],[PNE]]+Tabla3510813153413[[#This Row],[PE]])/2</f>
        <v>0.667837974040151</v>
      </c>
      <c r="S28" s="0" t="n">
        <v>838</v>
      </c>
      <c r="T28" s="0" t="n">
        <v>830</v>
      </c>
      <c r="U28" s="0" t="n">
        <f aca="false">Tabla3510813153413[[#This Row],[N° efec]]+Tabla3510813153413[[#This Row],[N° no_efe]]</f>
        <v>1668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536</v>
      </c>
      <c r="D29" s="0" t="n">
        <v>294</v>
      </c>
      <c r="E29" s="0" t="n">
        <v>583</v>
      </c>
      <c r="F29" s="0" t="n">
        <v>255</v>
      </c>
      <c r="G29" s="0" t="n">
        <f aca="false">Tabla3510813153413[[#This Row],[no_efec_cor]]+Tabla3510813153413[[#This Row],[efec_cor]]</f>
        <v>1119</v>
      </c>
      <c r="H29" s="0" t="n">
        <f aca="false">Tabla3510813153413[[#This Row],[no_efec_inc]]+Tabla3510813153413[[#This Row],[efect_inc]]</f>
        <v>549</v>
      </c>
      <c r="I29" s="9" t="n">
        <f aca="false">Tabla3510813153413[[#This Row],[Correctos]]/Tabla3510813153413[[#This Row],[total_sec]]</f>
        <v>0.670863309352518</v>
      </c>
      <c r="J29" s="9" t="n">
        <f aca="false">Tabla3510813153413[[#This Row],[efec_cor]]/Tabla3510813153413[[#This Row],[N° efec]]</f>
        <v>0.695704057279236</v>
      </c>
      <c r="K29" s="9" t="n">
        <f aca="false">Tabla3510813153413[[#This Row],[efect_inc]]/Tabla3510813153413[[#This Row],[N° efec]]</f>
        <v>0.304295942720764</v>
      </c>
      <c r="L29" s="9" t="n">
        <f aca="false">Tabla3510813153413[[#This Row],[no_efec_cor]]/Tabla3510813153413[[#This Row],[N° no_efe]]</f>
        <v>0.64578313253012</v>
      </c>
      <c r="M29" s="9" t="n">
        <f aca="false">Tabla3510813153413[[#This Row],[no_efec_inc]]/Tabla3510813153413[[#This Row],[N° no_efe]]</f>
        <v>0.354216867469879</v>
      </c>
      <c r="N29" s="9" t="n">
        <f aca="false">(Tabla3510813153413[[#This Row],[% efe_cor]]+Tabla3510813153413[[#This Row],[% no_efe_cor]])/2</f>
        <v>0.670743594904678</v>
      </c>
      <c r="O29" s="10" t="n">
        <f aca="false">(Tabla3510813153413[[#This Row],[% efe_inc]]+Tabla3510813153413[[#This Row],[% no_efect_inc]])/2</f>
        <v>0.329256405095322</v>
      </c>
      <c r="P29" s="11" t="n">
        <f aca="false">Tabla3510813153413[[#This Row],[no_efec_cor]]/(Tabla3510813153413[[#This Row],[efect_inc]]+Tabla3510813153413[[#This Row],[no_efec_cor]])</f>
        <v>0.677623261694058</v>
      </c>
      <c r="Q29" s="11" t="n">
        <f aca="false">Tabla3510813153413[[#This Row],[efec_cor]]/(Tabla3510813153413[[#This Row],[efec_cor]]+Tabla3510813153413[[#This Row],[no_efec_inc]])</f>
        <v>0.664766248574686</v>
      </c>
      <c r="R29" s="11" t="n">
        <f aca="false">(Tabla3510813153413[[#This Row],[PNE]]+Tabla3510813153413[[#This Row],[PE]])/2</f>
        <v>0.671194755134372</v>
      </c>
      <c r="S29" s="0" t="n">
        <v>838</v>
      </c>
      <c r="T29" s="0" t="n">
        <v>830</v>
      </c>
      <c r="U29" s="0" t="n">
        <f aca="false">Tabla3510813153413[[#This Row],[N° efec]]+Tabla3510813153413[[#This Row],[N° no_efe]]</f>
        <v>1668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537</v>
      </c>
      <c r="D30" s="0" t="n">
        <v>293</v>
      </c>
      <c r="E30" s="0" t="n">
        <v>585</v>
      </c>
      <c r="F30" s="0" t="n">
        <v>253</v>
      </c>
      <c r="G30" s="0" t="n">
        <f aca="false">Tabla3510813153413[[#This Row],[no_efec_cor]]+Tabla3510813153413[[#This Row],[efec_cor]]</f>
        <v>1122</v>
      </c>
      <c r="H30" s="0" t="n">
        <f aca="false">Tabla3510813153413[[#This Row],[no_efec_inc]]+Tabla3510813153413[[#This Row],[efect_inc]]</f>
        <v>546</v>
      </c>
      <c r="I30" s="9" t="n">
        <f aca="false">Tabla3510813153413[[#This Row],[Correctos]]/Tabla3510813153413[[#This Row],[total_sec]]</f>
        <v>0.672661870503597</v>
      </c>
      <c r="J30" s="9" t="n">
        <f aca="false">Tabla3510813153413[[#This Row],[efec_cor]]/Tabla3510813153413[[#This Row],[N° efec]]</f>
        <v>0.698090692124105</v>
      </c>
      <c r="K30" s="9" t="n">
        <f aca="false">Tabla3510813153413[[#This Row],[efect_inc]]/Tabla3510813153413[[#This Row],[N° efec]]</f>
        <v>0.301909307875895</v>
      </c>
      <c r="L30" s="9" t="n">
        <f aca="false">Tabla3510813153413[[#This Row],[no_efec_cor]]/Tabla3510813153413[[#This Row],[N° no_efe]]</f>
        <v>0.646987951807229</v>
      </c>
      <c r="M30" s="9" t="n">
        <f aca="false">Tabla3510813153413[[#This Row],[no_efec_inc]]/Tabla3510813153413[[#This Row],[N° no_efe]]</f>
        <v>0.353012048192771</v>
      </c>
      <c r="N30" s="9" t="n">
        <f aca="false">(Tabla3510813153413[[#This Row],[% efe_cor]]+Tabla3510813153413[[#This Row],[% no_efe_cor]])/2</f>
        <v>0.672539321965667</v>
      </c>
      <c r="O30" s="10" t="n">
        <f aca="false">(Tabla3510813153413[[#This Row],[% efe_inc]]+Tabla3510813153413[[#This Row],[% no_efect_inc]])/2</f>
        <v>0.327460678034333</v>
      </c>
      <c r="P30" s="11" t="n">
        <f aca="false">Tabla3510813153413[[#This Row],[no_efec_cor]]/(Tabla3510813153413[[#This Row],[efect_inc]]+Tabla3510813153413[[#This Row],[no_efec_cor]])</f>
        <v>0.679746835443038</v>
      </c>
      <c r="Q30" s="11" t="n">
        <f aca="false">Tabla3510813153413[[#This Row],[efec_cor]]/(Tabla3510813153413[[#This Row],[efec_cor]]+Tabla3510813153413[[#This Row],[no_efec_inc]])</f>
        <v>0.66628701594533</v>
      </c>
      <c r="R30" s="11" t="n">
        <f aca="false">(Tabla3510813153413[[#This Row],[PNE]]+Tabla3510813153413[[#This Row],[PE]])/2</f>
        <v>0.673016925694184</v>
      </c>
      <c r="S30" s="0" t="n">
        <v>838</v>
      </c>
      <c r="T30" s="0" t="n">
        <v>830</v>
      </c>
      <c r="U30" s="0" t="n">
        <f aca="false">Tabla3510813153413[[#This Row],[N° efec]]+Tabla3510813153413[[#This Row],[N° no_efe]]</f>
        <v>1668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523</v>
      </c>
      <c r="D31" s="0" t="n">
        <v>307</v>
      </c>
      <c r="E31" s="0" t="n">
        <v>589</v>
      </c>
      <c r="F31" s="0" t="n">
        <v>249</v>
      </c>
      <c r="G31" s="0" t="n">
        <f aca="false">Tabla3510813153413[[#This Row],[no_efec_cor]]+Tabla3510813153413[[#This Row],[efec_cor]]</f>
        <v>1112</v>
      </c>
      <c r="H31" s="0" t="n">
        <f aca="false">Tabla3510813153413[[#This Row],[no_efec_inc]]+Tabla3510813153413[[#This Row],[efect_inc]]</f>
        <v>556</v>
      </c>
      <c r="I31" s="9" t="n">
        <f aca="false">Tabla3510813153413[[#This Row],[Correctos]]/Tabla3510813153413[[#This Row],[total_sec]]</f>
        <v>0.666666666666667</v>
      </c>
      <c r="J31" s="9" t="n">
        <f aca="false">Tabla3510813153413[[#This Row],[efec_cor]]/Tabla3510813153413[[#This Row],[N° efec]]</f>
        <v>0.702863961813842</v>
      </c>
      <c r="K31" s="9" t="n">
        <f aca="false">Tabla3510813153413[[#This Row],[efect_inc]]/Tabla3510813153413[[#This Row],[N° efec]]</f>
        <v>0.297136038186157</v>
      </c>
      <c r="L31" s="9" t="n">
        <f aca="false">Tabla3510813153413[[#This Row],[no_efec_cor]]/Tabla3510813153413[[#This Row],[N° no_efe]]</f>
        <v>0.630120481927711</v>
      </c>
      <c r="M31" s="9" t="n">
        <f aca="false">Tabla3510813153413[[#This Row],[no_efec_inc]]/Tabla3510813153413[[#This Row],[N° no_efe]]</f>
        <v>0.369879518072289</v>
      </c>
      <c r="N31" s="9" t="n">
        <f aca="false">(Tabla3510813153413[[#This Row],[% efe_cor]]+Tabla3510813153413[[#This Row],[% no_efe_cor]])/2</f>
        <v>0.666492221870777</v>
      </c>
      <c r="O31" s="10" t="n">
        <f aca="false">(Tabla3510813153413[[#This Row],[% efe_inc]]+Tabla3510813153413[[#This Row],[% no_efect_inc]])/2</f>
        <v>0.333507778129223</v>
      </c>
      <c r="P31" s="11" t="n">
        <f aca="false">Tabla3510813153413[[#This Row],[no_efec_cor]]/(Tabla3510813153413[[#This Row],[efect_inc]]+Tabla3510813153413[[#This Row],[no_efec_cor]])</f>
        <v>0.677461139896373</v>
      </c>
      <c r="Q31" s="11" t="n">
        <f aca="false">Tabla3510813153413[[#This Row],[efec_cor]]/(Tabla3510813153413[[#This Row],[efec_cor]]+Tabla3510813153413[[#This Row],[no_efec_inc]])</f>
        <v>0.657366071428571</v>
      </c>
      <c r="R31" s="11" t="n">
        <f aca="false">(Tabla3510813153413[[#This Row],[PNE]]+Tabla3510813153413[[#This Row],[PE]])/2</f>
        <v>0.667413605662472</v>
      </c>
      <c r="S31" s="0" t="n">
        <v>838</v>
      </c>
      <c r="T31" s="0" t="n">
        <v>830</v>
      </c>
      <c r="U31" s="0" t="n">
        <f aca="false">Tabla3510813153413[[#This Row],[N° efec]]+Tabla3510813153413[[#This Row],[N° no_efe]]</f>
        <v>1668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511</v>
      </c>
      <c r="D32" s="0" t="n">
        <v>319</v>
      </c>
      <c r="E32" s="0" t="n">
        <v>592</v>
      </c>
      <c r="F32" s="0" t="n">
        <v>246</v>
      </c>
      <c r="G32" s="0" t="n">
        <f aca="false">Tabla3510813153413[[#This Row],[no_efec_cor]]+Tabla3510813153413[[#This Row],[efec_cor]]</f>
        <v>1103</v>
      </c>
      <c r="H32" s="0" t="n">
        <f aca="false">Tabla3510813153413[[#This Row],[no_efec_inc]]+Tabla3510813153413[[#This Row],[efect_inc]]</f>
        <v>565</v>
      </c>
      <c r="I32" s="9" t="n">
        <f aca="false">Tabla3510813153413[[#This Row],[Correctos]]/Tabla3510813153413[[#This Row],[total_sec]]</f>
        <v>0.661270983213429</v>
      </c>
      <c r="J32" s="9" t="n">
        <f aca="false">Tabla3510813153413[[#This Row],[efec_cor]]/Tabla3510813153413[[#This Row],[N° efec]]</f>
        <v>0.706443914081146</v>
      </c>
      <c r="K32" s="9" t="n">
        <f aca="false">Tabla3510813153413[[#This Row],[efect_inc]]/Tabla3510813153413[[#This Row],[N° efec]]</f>
        <v>0.293556085918854</v>
      </c>
      <c r="L32" s="9" t="n">
        <f aca="false">Tabla3510813153413[[#This Row],[no_efec_cor]]/Tabla3510813153413[[#This Row],[N° no_efe]]</f>
        <v>0.61566265060241</v>
      </c>
      <c r="M32" s="9" t="n">
        <f aca="false">Tabla3510813153413[[#This Row],[no_efec_inc]]/Tabla3510813153413[[#This Row],[N° no_efe]]</f>
        <v>0.38433734939759</v>
      </c>
      <c r="N32" s="9" t="n">
        <f aca="false">(Tabla3510813153413[[#This Row],[% efe_cor]]+Tabla3510813153413[[#This Row],[% no_efe_cor]])/2</f>
        <v>0.661053282341778</v>
      </c>
      <c r="O32" s="10" t="n">
        <f aca="false">(Tabla3510813153413[[#This Row],[% efe_inc]]+Tabla3510813153413[[#This Row],[% no_efect_inc]])/2</f>
        <v>0.338946717658222</v>
      </c>
      <c r="P32" s="11" t="n">
        <f aca="false">Tabla3510813153413[[#This Row],[no_efec_cor]]/(Tabla3510813153413[[#This Row],[efect_inc]]+Tabla3510813153413[[#This Row],[no_efec_cor]])</f>
        <v>0.675033025099075</v>
      </c>
      <c r="Q32" s="11" t="n">
        <f aca="false">Tabla3510813153413[[#This Row],[efec_cor]]/(Tabla3510813153413[[#This Row],[efec_cor]]+Tabla3510813153413[[#This Row],[no_efec_inc]])</f>
        <v>0.649835345773875</v>
      </c>
      <c r="R32" s="11" t="n">
        <f aca="false">(Tabla3510813153413[[#This Row],[PNE]]+Tabla3510813153413[[#This Row],[PE]])/2</f>
        <v>0.662434185436475</v>
      </c>
      <c r="S32" s="0" t="n">
        <v>838</v>
      </c>
      <c r="T32" s="0" t="n">
        <v>830</v>
      </c>
      <c r="U32" s="0" t="n">
        <f aca="false">Tabla3510813153413[[#This Row],[N° efec]]+Tabla3510813153413[[#This Row],[N° no_efe]]</f>
        <v>1668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479</v>
      </c>
      <c r="D33" s="0" t="n">
        <v>351</v>
      </c>
      <c r="E33" s="0" t="n">
        <v>617</v>
      </c>
      <c r="F33" s="0" t="n">
        <v>221</v>
      </c>
      <c r="G33" s="0" t="n">
        <f aca="false">Tabla3510813153413[[#This Row],[no_efec_cor]]+Tabla3510813153413[[#This Row],[efec_cor]]</f>
        <v>1096</v>
      </c>
      <c r="H33" s="0" t="n">
        <f aca="false">Tabla3510813153413[[#This Row],[no_efec_inc]]+Tabla3510813153413[[#This Row],[efect_inc]]</f>
        <v>572</v>
      </c>
      <c r="I33" s="9" t="n">
        <f aca="false">Tabla3510813153413[[#This Row],[Correctos]]/Tabla3510813153413[[#This Row],[total_sec]]</f>
        <v>0.657074340527578</v>
      </c>
      <c r="J33" s="9" t="n">
        <f aca="false">Tabla3510813153413[[#This Row],[efec_cor]]/Tabla3510813153413[[#This Row],[N° efec]]</f>
        <v>0.736276849642005</v>
      </c>
      <c r="K33" s="9" t="n">
        <f aca="false">Tabla3510813153413[[#This Row],[efect_inc]]/Tabla3510813153413[[#This Row],[N° efec]]</f>
        <v>0.263723150357995</v>
      </c>
      <c r="L33" s="9" t="n">
        <f aca="false">Tabla3510813153413[[#This Row],[no_efec_cor]]/Tabla3510813153413[[#This Row],[N° no_efe]]</f>
        <v>0.57710843373494</v>
      </c>
      <c r="M33" s="9" t="n">
        <f aca="false">Tabla3510813153413[[#This Row],[no_efec_inc]]/Tabla3510813153413[[#This Row],[N° no_efe]]</f>
        <v>0.42289156626506</v>
      </c>
      <c r="N33" s="9" t="n">
        <f aca="false">(Tabla3510813153413[[#This Row],[% efe_cor]]+Tabla3510813153413[[#This Row],[% no_efe_cor]])/2</f>
        <v>0.656692641688472</v>
      </c>
      <c r="O33" s="10" t="n">
        <f aca="false">(Tabla3510813153413[[#This Row],[% efe_inc]]+Tabla3510813153413[[#This Row],[% no_efect_inc]])/2</f>
        <v>0.343307358311528</v>
      </c>
      <c r="P33" s="11" t="n">
        <f aca="false">Tabla3510813153413[[#This Row],[no_efec_cor]]/(Tabla3510813153413[[#This Row],[efect_inc]]+Tabla3510813153413[[#This Row],[no_efec_cor]])</f>
        <v>0.684285714285714</v>
      </c>
      <c r="Q33" s="11" t="n">
        <f aca="false">Tabla3510813153413[[#This Row],[efec_cor]]/(Tabla3510813153413[[#This Row],[efec_cor]]+Tabla3510813153413[[#This Row],[no_efec_inc]])</f>
        <v>0.637396694214876</v>
      </c>
      <c r="R33" s="11" t="n">
        <f aca="false">(Tabla3510813153413[[#This Row],[PNE]]+Tabla3510813153413[[#This Row],[PE]])/2</f>
        <v>0.660841204250295</v>
      </c>
      <c r="S33" s="0" t="n">
        <v>838</v>
      </c>
      <c r="T33" s="0" t="n">
        <v>830</v>
      </c>
      <c r="U33" s="0" t="n">
        <f aca="false">Tabla3510813153413[[#This Row],[N° efec]]+Tabla3510813153413[[#This Row],[N° no_efe]]</f>
        <v>1668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533</v>
      </c>
      <c r="D34" s="0" t="n">
        <v>297</v>
      </c>
      <c r="E34" s="0" t="n">
        <v>582</v>
      </c>
      <c r="F34" s="0" t="n">
        <v>256</v>
      </c>
      <c r="G34" s="0" t="n">
        <f aca="false">Tabla3510813153413[[#This Row],[no_efec_cor]]+Tabla3510813153413[[#This Row],[efec_cor]]</f>
        <v>1115</v>
      </c>
      <c r="H34" s="0" t="n">
        <f aca="false">Tabla3510813153413[[#This Row],[no_efec_inc]]+Tabla3510813153413[[#This Row],[efect_inc]]</f>
        <v>553</v>
      </c>
      <c r="I34" s="9" t="n">
        <f aca="false">Tabla3510813153413[[#This Row],[Correctos]]/Tabla3510813153413[[#This Row],[total_sec]]</f>
        <v>0.668465227817746</v>
      </c>
      <c r="J34" s="9" t="n">
        <f aca="false">Tabla3510813153413[[#This Row],[efec_cor]]/Tabla3510813153413[[#This Row],[N° efec]]</f>
        <v>0.694510739856802</v>
      </c>
      <c r="K34" s="9" t="n">
        <f aca="false">Tabla3510813153413[[#This Row],[efect_inc]]/Tabla3510813153413[[#This Row],[N° efec]]</f>
        <v>0.305489260143198</v>
      </c>
      <c r="L34" s="9" t="n">
        <f aca="false">Tabla3510813153413[[#This Row],[no_efec_cor]]/Tabla3510813153413[[#This Row],[N° no_efe]]</f>
        <v>0.642168674698795</v>
      </c>
      <c r="M34" s="9" t="n">
        <f aca="false">Tabla3510813153413[[#This Row],[no_efec_inc]]/Tabla3510813153413[[#This Row],[N° no_efe]]</f>
        <v>0.357831325301205</v>
      </c>
      <c r="N34" s="9" t="n">
        <f aca="false">(Tabla3510813153413[[#This Row],[% efe_cor]]+Tabla3510813153413[[#This Row],[% no_efe_cor]])/2</f>
        <v>0.668339707277799</v>
      </c>
      <c r="O34" s="10" t="n">
        <f aca="false">(Tabla3510813153413[[#This Row],[% efe_inc]]+Tabla3510813153413[[#This Row],[% no_efect_inc]])/2</f>
        <v>0.331660292722201</v>
      </c>
      <c r="P34" s="11" t="n">
        <f aca="false">Tabla3510813153413[[#This Row],[no_efec_cor]]/(Tabla3510813153413[[#This Row],[efect_inc]]+Tabla3510813153413[[#This Row],[no_efec_cor]])</f>
        <v>0.67553865652725</v>
      </c>
      <c r="Q34" s="11" t="n">
        <f aca="false">Tabla3510813153413[[#This Row],[efec_cor]]/(Tabla3510813153413[[#This Row],[efec_cor]]+Tabla3510813153413[[#This Row],[no_efec_inc]])</f>
        <v>0.662116040955631</v>
      </c>
      <c r="R34" s="11" t="n">
        <f aca="false">(Tabla3510813153413[[#This Row],[PNE]]+Tabla3510813153413[[#This Row],[PE]])/2</f>
        <v>0.66882734874144</v>
      </c>
      <c r="S34" s="0" t="n">
        <v>838</v>
      </c>
      <c r="T34" s="0" t="n">
        <v>830</v>
      </c>
      <c r="U34" s="0" t="n">
        <f aca="false">Tabla3510813153413[[#This Row],[N° efec]]+Tabla3510813153413[[#This Row],[N° no_efe]]</f>
        <v>1668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539</v>
      </c>
      <c r="D35" s="0" t="n">
        <v>291</v>
      </c>
      <c r="E35" s="0" t="n">
        <v>582</v>
      </c>
      <c r="F35" s="0" t="n">
        <v>256</v>
      </c>
      <c r="G35" s="0" t="n">
        <f aca="false">Tabla3510813153413[[#This Row],[no_efec_cor]]+Tabla3510813153413[[#This Row],[efec_cor]]</f>
        <v>1121</v>
      </c>
      <c r="H35" s="0" t="n">
        <f aca="false">Tabla3510813153413[[#This Row],[no_efec_inc]]+Tabla3510813153413[[#This Row],[efect_inc]]</f>
        <v>547</v>
      </c>
      <c r="I35" s="9" t="n">
        <f aca="false">Tabla3510813153413[[#This Row],[Correctos]]/Tabla3510813153413[[#This Row],[total_sec]]</f>
        <v>0.672062350119904</v>
      </c>
      <c r="J35" s="9" t="n">
        <f aca="false">Tabla3510813153413[[#This Row],[efec_cor]]/Tabla3510813153413[[#This Row],[N° efec]]</f>
        <v>0.694510739856802</v>
      </c>
      <c r="K35" s="9" t="n">
        <f aca="false">Tabla3510813153413[[#This Row],[efect_inc]]/Tabla3510813153413[[#This Row],[N° efec]]</f>
        <v>0.305489260143198</v>
      </c>
      <c r="L35" s="9" t="n">
        <f aca="false">Tabla3510813153413[[#This Row],[no_efec_cor]]/Tabla3510813153413[[#This Row],[N° no_efe]]</f>
        <v>0.649397590361446</v>
      </c>
      <c r="M35" s="9" t="n">
        <f aca="false">Tabla3510813153413[[#This Row],[no_efec_inc]]/Tabla3510813153413[[#This Row],[N° no_efe]]</f>
        <v>0.350602409638554</v>
      </c>
      <c r="N35" s="9" t="n">
        <f aca="false">(Tabla3510813153413[[#This Row],[% efe_cor]]+Tabla3510813153413[[#This Row],[% no_efe_cor]])/2</f>
        <v>0.671954165109124</v>
      </c>
      <c r="O35" s="10" t="n">
        <f aca="false">(Tabla3510813153413[[#This Row],[% efe_inc]]+Tabla3510813153413[[#This Row],[% no_efect_inc]])/2</f>
        <v>0.328045834890876</v>
      </c>
      <c r="P35" s="11" t="n">
        <f aca="false">Tabla3510813153413[[#This Row],[no_efec_cor]]/(Tabla3510813153413[[#This Row],[efect_inc]]+Tabla3510813153413[[#This Row],[no_efec_cor]])</f>
        <v>0.677987421383648</v>
      </c>
      <c r="Q35" s="11" t="n">
        <f aca="false">Tabla3510813153413[[#This Row],[efec_cor]]/(Tabla3510813153413[[#This Row],[efec_cor]]+Tabla3510813153413[[#This Row],[no_efec_inc]])</f>
        <v>0.666666666666667</v>
      </c>
      <c r="R35" s="11" t="n">
        <f aca="false">(Tabla3510813153413[[#This Row],[PNE]]+Tabla3510813153413[[#This Row],[PE]])/2</f>
        <v>0.672327044025157</v>
      </c>
      <c r="S35" s="0" t="n">
        <v>838</v>
      </c>
      <c r="T35" s="0" t="n">
        <v>830</v>
      </c>
      <c r="U35" s="0" t="n">
        <f aca="false">Tabla3510813153413[[#This Row],[N° efec]]+Tabla3510813153413[[#This Row],[N° no_efe]]</f>
        <v>1668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541</v>
      </c>
      <c r="D36" s="0" t="n">
        <v>289</v>
      </c>
      <c r="E36" s="0" t="n">
        <v>560</v>
      </c>
      <c r="F36" s="0" t="n">
        <v>278</v>
      </c>
      <c r="G36" s="0" t="n">
        <f aca="false">Tabla3510813153413[[#This Row],[no_efec_cor]]+Tabla3510813153413[[#This Row],[efec_cor]]</f>
        <v>1101</v>
      </c>
      <c r="H36" s="0" t="n">
        <f aca="false">Tabla3510813153413[[#This Row],[no_efec_inc]]+Tabla3510813153413[[#This Row],[efect_inc]]</f>
        <v>567</v>
      </c>
      <c r="I36" s="9" t="n">
        <f aca="false">Tabla3510813153413[[#This Row],[Correctos]]/Tabla3510813153413[[#This Row],[total_sec]]</f>
        <v>0.660071942446043</v>
      </c>
      <c r="J36" s="9" t="n">
        <f aca="false">Tabla3510813153413[[#This Row],[efec_cor]]/Tabla3510813153413[[#This Row],[N° efec]]</f>
        <v>0.668257756563246</v>
      </c>
      <c r="K36" s="9" t="n">
        <f aca="false">Tabla3510813153413[[#This Row],[efect_inc]]/Tabla3510813153413[[#This Row],[N° efec]]</f>
        <v>0.331742243436754</v>
      </c>
      <c r="L36" s="9" t="n">
        <f aca="false">Tabla3510813153413[[#This Row],[no_efec_cor]]/Tabla3510813153413[[#This Row],[N° no_efe]]</f>
        <v>0.651807228915663</v>
      </c>
      <c r="M36" s="9" t="n">
        <f aca="false">Tabla3510813153413[[#This Row],[no_efec_inc]]/Tabla3510813153413[[#This Row],[N° no_efe]]</f>
        <v>0.348192771084337</v>
      </c>
      <c r="N36" s="9" t="n">
        <f aca="false">(Tabla3510813153413[[#This Row],[% efe_cor]]+Tabla3510813153413[[#This Row],[% no_efe_cor]])/2</f>
        <v>0.660032492739454</v>
      </c>
      <c r="O36" s="10" t="n">
        <f aca="false">(Tabla3510813153413[[#This Row],[% efe_inc]]+Tabla3510813153413[[#This Row],[% no_efect_inc]])/2</f>
        <v>0.339967507260546</v>
      </c>
      <c r="P36" s="11" t="n">
        <f aca="false">Tabla3510813153413[[#This Row],[no_efec_cor]]/(Tabla3510813153413[[#This Row],[efect_inc]]+Tabla3510813153413[[#This Row],[no_efec_cor]])</f>
        <v>0.660561660561661</v>
      </c>
      <c r="Q36" s="11" t="n">
        <f aca="false">Tabla3510813153413[[#This Row],[efec_cor]]/(Tabla3510813153413[[#This Row],[efec_cor]]+Tabla3510813153413[[#This Row],[no_efec_inc]])</f>
        <v>0.659599528857479</v>
      </c>
      <c r="R36" s="11" t="n">
        <f aca="false">(Tabla3510813153413[[#This Row],[PNE]]+Tabla3510813153413[[#This Row],[PE]])/2</f>
        <v>0.66008059470957</v>
      </c>
      <c r="S36" s="0" t="n">
        <v>838</v>
      </c>
      <c r="T36" s="0" t="n">
        <v>830</v>
      </c>
      <c r="U36" s="0" t="n">
        <f aca="false">Tabla3510813153413[[#This Row],[N° efec]]+Tabla3510813153413[[#This Row],[N° no_efe]]</f>
        <v>1668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532</v>
      </c>
      <c r="D37" s="0" t="n">
        <v>298</v>
      </c>
      <c r="E37" s="0" t="n">
        <v>550</v>
      </c>
      <c r="F37" s="0" t="n">
        <v>288</v>
      </c>
      <c r="G37" s="0" t="n">
        <f aca="false">Tabla3510813153413[[#This Row],[no_efec_cor]]+Tabla3510813153413[[#This Row],[efec_cor]]</f>
        <v>1082</v>
      </c>
      <c r="H37" s="0" t="n">
        <f aca="false">Tabla3510813153413[[#This Row],[no_efec_inc]]+Tabla3510813153413[[#This Row],[efect_inc]]</f>
        <v>586</v>
      </c>
      <c r="I37" s="9" t="n">
        <f aca="false">Tabla3510813153413[[#This Row],[Correctos]]/Tabla3510813153413[[#This Row],[total_sec]]</f>
        <v>0.648681055155875</v>
      </c>
      <c r="J37" s="9" t="n">
        <f aca="false">Tabla3510813153413[[#This Row],[efec_cor]]/Tabla3510813153413[[#This Row],[N° efec]]</f>
        <v>0.656324582338902</v>
      </c>
      <c r="K37" s="9" t="n">
        <f aca="false">Tabla3510813153413[[#This Row],[efect_inc]]/Tabla3510813153413[[#This Row],[N° efec]]</f>
        <v>0.343675417661098</v>
      </c>
      <c r="L37" s="9" t="n">
        <f aca="false">Tabla3510813153413[[#This Row],[no_efec_cor]]/Tabla3510813153413[[#This Row],[N° no_efe]]</f>
        <v>0.640963855421687</v>
      </c>
      <c r="M37" s="9" t="n">
        <f aca="false">Tabla3510813153413[[#This Row],[no_efec_inc]]/Tabla3510813153413[[#This Row],[N° no_efe]]</f>
        <v>0.359036144578313</v>
      </c>
      <c r="N37" s="9" t="n">
        <f aca="false">(Tabla3510813153413[[#This Row],[% efe_cor]]+Tabla3510813153413[[#This Row],[% no_efe_cor]])/2</f>
        <v>0.648644218880294</v>
      </c>
      <c r="O37" s="10" t="n">
        <f aca="false">(Tabla3510813153413[[#This Row],[% efe_inc]]+Tabla3510813153413[[#This Row],[% no_efect_inc]])/2</f>
        <v>0.351355781119706</v>
      </c>
      <c r="P37" s="11" t="n">
        <f aca="false">Tabla3510813153413[[#This Row],[no_efec_cor]]/(Tabla3510813153413[[#This Row],[efect_inc]]+Tabla3510813153413[[#This Row],[no_efec_cor]])</f>
        <v>0.648780487804878</v>
      </c>
      <c r="Q37" s="11" t="n">
        <f aca="false">Tabla3510813153413[[#This Row],[efec_cor]]/(Tabla3510813153413[[#This Row],[efec_cor]]+Tabla3510813153413[[#This Row],[no_efec_inc]])</f>
        <v>0.648584905660377</v>
      </c>
      <c r="R37" s="11" t="n">
        <f aca="false">(Tabla3510813153413[[#This Row],[PNE]]+Tabla3510813153413[[#This Row],[PE]])/2</f>
        <v>0.648682696732628</v>
      </c>
      <c r="S37" s="0" t="n">
        <v>838</v>
      </c>
      <c r="T37" s="0" t="n">
        <v>830</v>
      </c>
      <c r="U37" s="0" t="n">
        <f aca="false">Tabla3510813153413[[#This Row],[N° efec]]+Tabla3510813153413[[#This Row],[N° no_efe]]</f>
        <v>1668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527</v>
      </c>
      <c r="D38" s="0" t="n">
        <v>303</v>
      </c>
      <c r="E38" s="0" t="n">
        <v>596</v>
      </c>
      <c r="F38" s="0" t="n">
        <v>242</v>
      </c>
      <c r="G38" s="0" t="n">
        <f aca="false">Tabla3510813153413[[#This Row],[no_efec_cor]]+Tabla3510813153413[[#This Row],[efec_cor]]</f>
        <v>1123</v>
      </c>
      <c r="H38" s="0" t="n">
        <f aca="false">Tabla3510813153413[[#This Row],[no_efec_inc]]+Tabla3510813153413[[#This Row],[efect_inc]]</f>
        <v>545</v>
      </c>
      <c r="I38" s="9" t="n">
        <f aca="false">Tabla3510813153413[[#This Row],[Correctos]]/Tabla3510813153413[[#This Row],[total_sec]]</f>
        <v>0.67326139088729</v>
      </c>
      <c r="J38" s="9" t="n">
        <f aca="false">Tabla3510813153413[[#This Row],[efec_cor]]/Tabla3510813153413[[#This Row],[N° efec]]</f>
        <v>0.711217183770883</v>
      </c>
      <c r="K38" s="9" t="n">
        <f aca="false">Tabla3510813153413[[#This Row],[efect_inc]]/Tabla3510813153413[[#This Row],[N° efec]]</f>
        <v>0.288782816229117</v>
      </c>
      <c r="L38" s="9" t="n">
        <f aca="false">Tabla3510813153413[[#This Row],[no_efec_cor]]/Tabla3510813153413[[#This Row],[N° no_efe]]</f>
        <v>0.634939759036145</v>
      </c>
      <c r="M38" s="9" t="n">
        <f aca="false">Tabla3510813153413[[#This Row],[no_efec_inc]]/Tabla3510813153413[[#This Row],[N° no_efe]]</f>
        <v>0.365060240963855</v>
      </c>
      <c r="N38" s="9" t="n">
        <f aca="false">(Tabla3510813153413[[#This Row],[% efe_cor]]+Tabla3510813153413[[#This Row],[% no_efe_cor]])/2</f>
        <v>0.673078471403514</v>
      </c>
      <c r="O38" s="10" t="n">
        <f aca="false">(Tabla3510813153413[[#This Row],[% efe_inc]]+Tabla3510813153413[[#This Row],[% no_efect_inc]])/2</f>
        <v>0.326921528596486</v>
      </c>
      <c r="P38" s="11" t="n">
        <f aca="false">Tabla3510813153413[[#This Row],[no_efec_cor]]/(Tabla3510813153413[[#This Row],[efect_inc]]+Tabla3510813153413[[#This Row],[no_efec_cor]])</f>
        <v>0.685305591677503</v>
      </c>
      <c r="Q38" s="11" t="n">
        <f aca="false">Tabla3510813153413[[#This Row],[efec_cor]]/(Tabla3510813153413[[#This Row],[efec_cor]]+Tabla3510813153413[[#This Row],[no_efec_inc]])</f>
        <v>0.662958843159066</v>
      </c>
      <c r="R38" s="11" t="n">
        <f aca="false">(Tabla3510813153413[[#This Row],[PNE]]+Tabla3510813153413[[#This Row],[PE]])/2</f>
        <v>0.674132217418284</v>
      </c>
      <c r="S38" s="0" t="n">
        <v>838</v>
      </c>
      <c r="T38" s="0" t="n">
        <v>830</v>
      </c>
      <c r="U38" s="0" t="n">
        <f aca="false">Tabla3510813153413[[#This Row],[N° efec]]+Tabla3510813153413[[#This Row],[N° no_efe]]</f>
        <v>1668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499</v>
      </c>
      <c r="D39" s="0" t="n">
        <v>331</v>
      </c>
      <c r="E39" s="0" t="n">
        <v>615</v>
      </c>
      <c r="F39" s="0" t="n">
        <v>223</v>
      </c>
      <c r="G39" s="0" t="n">
        <f aca="false">Tabla3510813153413[[#This Row],[no_efec_cor]]+Tabla3510813153413[[#This Row],[efec_cor]]</f>
        <v>1114</v>
      </c>
      <c r="H39" s="0" t="n">
        <f aca="false">Tabla3510813153413[[#This Row],[no_efec_inc]]+Tabla3510813153413[[#This Row],[efect_inc]]</f>
        <v>554</v>
      </c>
      <c r="I39" s="9" t="n">
        <f aca="false">Tabla3510813153413[[#This Row],[Correctos]]/Tabla3510813153413[[#This Row],[total_sec]]</f>
        <v>0.667865707434053</v>
      </c>
      <c r="J39" s="9" t="n">
        <f aca="false">Tabla3510813153413[[#This Row],[efec_cor]]/Tabla3510813153413[[#This Row],[N° efec]]</f>
        <v>0.733890214797136</v>
      </c>
      <c r="K39" s="9" t="n">
        <f aca="false">Tabla3510813153413[[#This Row],[efect_inc]]/Tabla3510813153413[[#This Row],[N° efec]]</f>
        <v>0.266109785202864</v>
      </c>
      <c r="L39" s="9" t="n">
        <f aca="false">Tabla3510813153413[[#This Row],[no_efec_cor]]/Tabla3510813153413[[#This Row],[N° no_efe]]</f>
        <v>0.601204819277108</v>
      </c>
      <c r="M39" s="9" t="n">
        <f aca="false">Tabla3510813153413[[#This Row],[no_efec_inc]]/Tabla3510813153413[[#This Row],[N° no_efe]]</f>
        <v>0.398795180722892</v>
      </c>
      <c r="N39" s="9" t="n">
        <f aca="false">(Tabla3510813153413[[#This Row],[% efe_cor]]+Tabla3510813153413[[#This Row],[% no_efe_cor]])/2</f>
        <v>0.667547517037122</v>
      </c>
      <c r="O39" s="10" t="n">
        <f aca="false">(Tabla3510813153413[[#This Row],[% efe_inc]]+Tabla3510813153413[[#This Row],[% no_efect_inc]])/2</f>
        <v>0.332452482962878</v>
      </c>
      <c r="P39" s="11" t="n">
        <f aca="false">Tabla3510813153413[[#This Row],[no_efec_cor]]/(Tabla3510813153413[[#This Row],[efect_inc]]+Tabla3510813153413[[#This Row],[no_efec_cor]])</f>
        <v>0.691135734072022</v>
      </c>
      <c r="Q39" s="11" t="n">
        <f aca="false">Tabla3510813153413[[#This Row],[efec_cor]]/(Tabla3510813153413[[#This Row],[efec_cor]]+Tabla3510813153413[[#This Row],[no_efec_inc]])</f>
        <v>0.650105708245243</v>
      </c>
      <c r="R39" s="11" t="n">
        <f aca="false">(Tabla3510813153413[[#This Row],[PNE]]+Tabla3510813153413[[#This Row],[PE]])/2</f>
        <v>0.670620721158633</v>
      </c>
      <c r="S39" s="0" t="n">
        <v>838</v>
      </c>
      <c r="T39" s="0" t="n">
        <v>830</v>
      </c>
      <c r="U39" s="0" t="n">
        <f aca="false">Tabla3510813153413[[#This Row],[N° efec]]+Tabla3510813153413[[#This Row],[N° no_efe]]</f>
        <v>1668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536</v>
      </c>
      <c r="D40" s="0" t="n">
        <v>294</v>
      </c>
      <c r="E40" s="0" t="n">
        <v>584</v>
      </c>
      <c r="F40" s="0" t="n">
        <v>254</v>
      </c>
      <c r="G40" s="0" t="n">
        <f aca="false">Tabla3510813153413[[#This Row],[no_efec_cor]]+Tabla3510813153413[[#This Row],[efec_cor]]</f>
        <v>1120</v>
      </c>
      <c r="H40" s="0" t="n">
        <f aca="false">Tabla3510813153413[[#This Row],[no_efec_inc]]+Tabla3510813153413[[#This Row],[efect_inc]]</f>
        <v>548</v>
      </c>
      <c r="I40" s="9" t="n">
        <f aca="false">Tabla3510813153413[[#This Row],[Correctos]]/Tabla3510813153413[[#This Row],[total_sec]]</f>
        <v>0.671462829736211</v>
      </c>
      <c r="J40" s="9" t="n">
        <f aca="false">Tabla3510813153413[[#This Row],[efec_cor]]/Tabla3510813153413[[#This Row],[N° efec]]</f>
        <v>0.696897374701671</v>
      </c>
      <c r="K40" s="9" t="n">
        <f aca="false">Tabla3510813153413[[#This Row],[efect_inc]]/Tabla3510813153413[[#This Row],[N° efec]]</f>
        <v>0.303102625298329</v>
      </c>
      <c r="L40" s="9" t="n">
        <f aca="false">Tabla3510813153413[[#This Row],[no_efec_cor]]/Tabla3510813153413[[#This Row],[N° no_efe]]</f>
        <v>0.64578313253012</v>
      </c>
      <c r="M40" s="9" t="n">
        <f aca="false">Tabla3510813153413[[#This Row],[no_efec_inc]]/Tabla3510813153413[[#This Row],[N° no_efe]]</f>
        <v>0.354216867469879</v>
      </c>
      <c r="N40" s="9" t="n">
        <f aca="false">(Tabla3510813153413[[#This Row],[% efe_cor]]+Tabla3510813153413[[#This Row],[% no_efe_cor]])/2</f>
        <v>0.671340253615896</v>
      </c>
      <c r="O40" s="10" t="n">
        <f aca="false">(Tabla3510813153413[[#This Row],[% efe_inc]]+Tabla3510813153413[[#This Row],[% no_efect_inc]])/2</f>
        <v>0.328659746384104</v>
      </c>
      <c r="P40" s="11" t="n">
        <f aca="false">Tabla3510813153413[[#This Row],[no_efec_cor]]/(Tabla3510813153413[[#This Row],[efect_inc]]+Tabla3510813153413[[#This Row],[no_efec_cor]])</f>
        <v>0.678481012658228</v>
      </c>
      <c r="Q40" s="11" t="n">
        <f aca="false">Tabla3510813153413[[#This Row],[efec_cor]]/(Tabla3510813153413[[#This Row],[efec_cor]]+Tabla3510813153413[[#This Row],[no_efec_inc]])</f>
        <v>0.665148063781321</v>
      </c>
      <c r="R40" s="11" t="n">
        <f aca="false">(Tabla3510813153413[[#This Row],[PNE]]+Tabla3510813153413[[#This Row],[PE]])/2</f>
        <v>0.671814538219774</v>
      </c>
      <c r="S40" s="0" t="n">
        <v>838</v>
      </c>
      <c r="T40" s="0" t="n">
        <v>830</v>
      </c>
      <c r="U40" s="0" t="n">
        <f aca="false">Tabla3510813153413[[#This Row],[N° efec]]+Tabla3510813153413[[#This Row],[N° no_efe]]</f>
        <v>1668</v>
      </c>
    </row>
    <row r="41" customFormat="false" ht="13.8" hidden="false" customHeight="false" outlineLevel="0" collapsed="false">
      <c r="A41" s="0" t="n">
        <v>8</v>
      </c>
      <c r="B41" s="0" t="n">
        <v>1</v>
      </c>
      <c r="C41" s="0" t="n">
        <v>529</v>
      </c>
      <c r="D41" s="0" t="n">
        <v>301</v>
      </c>
      <c r="E41" s="0" t="n">
        <v>539</v>
      </c>
      <c r="F41" s="0" t="n">
        <v>299</v>
      </c>
      <c r="G41" s="0" t="n">
        <f aca="false">Tabla3510813153413[[#This Row],[no_efec_cor]]+Tabla3510813153413[[#This Row],[efec_cor]]</f>
        <v>1068</v>
      </c>
      <c r="H41" s="0" t="n">
        <f aca="false">Tabla3510813153413[[#This Row],[no_efec_inc]]+Tabla3510813153413[[#This Row],[efect_inc]]</f>
        <v>600</v>
      </c>
      <c r="I41" s="9" t="n">
        <f aca="false">Tabla3510813153413[[#This Row],[Correctos]]/Tabla3510813153413[[#This Row],[total_sec]]</f>
        <v>0.640287769784173</v>
      </c>
      <c r="J41" s="9" t="n">
        <f aca="false">Tabla3510813153413[[#This Row],[efec_cor]]/Tabla3510813153413[[#This Row],[N° efec]]</f>
        <v>0.643198090692124</v>
      </c>
      <c r="K41" s="9" t="n">
        <f aca="false">Tabla3510813153413[[#This Row],[efect_inc]]/Tabla3510813153413[[#This Row],[N° efec]]</f>
        <v>0.356801909307876</v>
      </c>
      <c r="L41" s="9" t="n">
        <f aca="false">Tabla3510813153413[[#This Row],[no_efec_cor]]/Tabla3510813153413[[#This Row],[N° no_efe]]</f>
        <v>0.637349397590361</v>
      </c>
      <c r="M41" s="9" t="n">
        <f aca="false">Tabla3510813153413[[#This Row],[no_efec_inc]]/Tabla3510813153413[[#This Row],[N° no_efe]]</f>
        <v>0.362650602409639</v>
      </c>
      <c r="N41" s="9" t="n">
        <f aca="false">(Tabla3510813153413[[#This Row],[% efe_cor]]+Tabla3510813153413[[#This Row],[% no_efe_cor]])/2</f>
        <v>0.640273744141243</v>
      </c>
      <c r="O41" s="10" t="n">
        <f aca="false">(Tabla3510813153413[[#This Row],[% efe_inc]]+Tabla3510813153413[[#This Row],[% no_efect_inc]])/2</f>
        <v>0.359726255858757</v>
      </c>
      <c r="P41" s="11" t="n">
        <f aca="false">Tabla3510813153413[[#This Row],[no_efec_cor]]/(Tabla3510813153413[[#This Row],[efect_inc]]+Tabla3510813153413[[#This Row],[no_efec_cor]])</f>
        <v>0.638888888888889</v>
      </c>
      <c r="Q41" s="11" t="n">
        <f aca="false">Tabla3510813153413[[#This Row],[efec_cor]]/(Tabla3510813153413[[#This Row],[efec_cor]]+Tabla3510813153413[[#This Row],[no_efec_inc]])</f>
        <v>0.641666666666667</v>
      </c>
      <c r="R41" s="11" t="n">
        <f aca="false">(Tabla3510813153413[[#This Row],[PNE]]+Tabla3510813153413[[#This Row],[PE]])/2</f>
        <v>0.640277777777778</v>
      </c>
      <c r="S41" s="0" t="n">
        <v>838</v>
      </c>
      <c r="T41" s="0" t="n">
        <v>830</v>
      </c>
      <c r="U41" s="0" t="n">
        <f aca="false">Tabla3510813153413[[#This Row],[N° efec]]+Tabla3510813153413[[#This Row],[N° no_efe]]</f>
        <v>1668</v>
      </c>
    </row>
    <row r="42" customFormat="false" ht="13.8" hidden="false" customHeight="false" outlineLevel="0" collapsed="false">
      <c r="A42" s="0" t="n">
        <v>8</v>
      </c>
      <c r="B42" s="0" t="n">
        <v>2</v>
      </c>
      <c r="C42" s="0" t="n">
        <v>523</v>
      </c>
      <c r="D42" s="0" t="n">
        <v>307</v>
      </c>
      <c r="E42" s="0" t="n">
        <v>527</v>
      </c>
      <c r="F42" s="0" t="n">
        <v>311</v>
      </c>
      <c r="G42" s="0" t="n">
        <f aca="false">Tabla3510813153413[[#This Row],[no_efec_cor]]+Tabla3510813153413[[#This Row],[efec_cor]]</f>
        <v>1050</v>
      </c>
      <c r="H42" s="0" t="n">
        <f aca="false">Tabla3510813153413[[#This Row],[no_efec_inc]]+Tabla3510813153413[[#This Row],[efect_inc]]</f>
        <v>618</v>
      </c>
      <c r="I42" s="9" t="n">
        <f aca="false">Tabla3510813153413[[#This Row],[Correctos]]/Tabla3510813153413[[#This Row],[total_sec]]</f>
        <v>0.629496402877698</v>
      </c>
      <c r="J42" s="9" t="n">
        <f aca="false">Tabla3510813153413[[#This Row],[efec_cor]]/Tabla3510813153413[[#This Row],[N° efec]]</f>
        <v>0.628878281622912</v>
      </c>
      <c r="K42" s="9" t="n">
        <f aca="false">Tabla3510813153413[[#This Row],[efect_inc]]/Tabla3510813153413[[#This Row],[N° efec]]</f>
        <v>0.371121718377088</v>
      </c>
      <c r="L42" s="9" t="n">
        <f aca="false">Tabla3510813153413[[#This Row],[no_efec_cor]]/Tabla3510813153413[[#This Row],[N° no_efe]]</f>
        <v>0.630120481927711</v>
      </c>
      <c r="M42" s="9" t="n">
        <f aca="false">Tabla3510813153413[[#This Row],[no_efec_inc]]/Tabla3510813153413[[#This Row],[N° no_efe]]</f>
        <v>0.369879518072289</v>
      </c>
      <c r="N42" s="9" t="n">
        <f aca="false">(Tabla3510813153413[[#This Row],[% efe_cor]]+Tabla3510813153413[[#This Row],[% no_efe_cor]])/2</f>
        <v>0.629499381775311</v>
      </c>
      <c r="O42" s="10" t="n">
        <f aca="false">(Tabla3510813153413[[#This Row],[% efe_inc]]+Tabla3510813153413[[#This Row],[% no_efect_inc]])/2</f>
        <v>0.370500618224689</v>
      </c>
      <c r="P42" s="11" t="n">
        <f aca="false">Tabla3510813153413[[#This Row],[no_efec_cor]]/(Tabla3510813153413[[#This Row],[efect_inc]]+Tabla3510813153413[[#This Row],[no_efec_cor]])</f>
        <v>0.627098321342926</v>
      </c>
      <c r="Q42" s="11" t="n">
        <f aca="false">Tabla3510813153413[[#This Row],[efec_cor]]/(Tabla3510813153413[[#This Row],[efec_cor]]+Tabla3510813153413[[#This Row],[no_efec_inc]])</f>
        <v>0.63189448441247</v>
      </c>
      <c r="R42" s="11" t="n">
        <f aca="false">(Tabla3510813153413[[#This Row],[PNE]]+Tabla3510813153413[[#This Row],[PE]])/2</f>
        <v>0.629496402877698</v>
      </c>
      <c r="S42" s="0" t="n">
        <v>838</v>
      </c>
      <c r="T42" s="0" t="n">
        <v>830</v>
      </c>
      <c r="U42" s="0" t="n">
        <f aca="false">Tabla3510813153413[[#This Row],[N° efec]]+Tabla3510813153413[[#This Row],[N° no_efe]]</f>
        <v>1668</v>
      </c>
    </row>
    <row r="43" customFormat="false" ht="13.8" hidden="false" customHeight="false" outlineLevel="0" collapsed="false">
      <c r="A43" s="0" t="n">
        <v>8</v>
      </c>
      <c r="B43" s="0" t="n">
        <v>3</v>
      </c>
      <c r="C43" s="0" t="n">
        <v>522</v>
      </c>
      <c r="D43" s="0" t="n">
        <v>308</v>
      </c>
      <c r="E43" s="0" t="n">
        <v>523</v>
      </c>
      <c r="F43" s="0" t="n">
        <v>315</v>
      </c>
      <c r="G43" s="0" t="n">
        <f aca="false">Tabla3510813153413[[#This Row],[no_efec_cor]]+Tabla3510813153413[[#This Row],[efec_cor]]</f>
        <v>1045</v>
      </c>
      <c r="H43" s="0" t="n">
        <f aca="false">Tabla3510813153413[[#This Row],[no_efec_inc]]+Tabla3510813153413[[#This Row],[efect_inc]]</f>
        <v>623</v>
      </c>
      <c r="I43" s="9" t="n">
        <f aca="false">Tabla3510813153413[[#This Row],[Correctos]]/Tabla3510813153413[[#This Row],[total_sec]]</f>
        <v>0.626498800959233</v>
      </c>
      <c r="J43" s="9" t="n">
        <f aca="false">Tabla3510813153413[[#This Row],[efec_cor]]/Tabla3510813153413[[#This Row],[N° efec]]</f>
        <v>0.624105011933174</v>
      </c>
      <c r="K43" s="9" t="n">
        <f aca="false">Tabla3510813153413[[#This Row],[efect_inc]]/Tabla3510813153413[[#This Row],[N° efec]]</f>
        <v>0.375894988066826</v>
      </c>
      <c r="L43" s="9" t="n">
        <f aca="false">Tabla3510813153413[[#This Row],[no_efec_cor]]/Tabla3510813153413[[#This Row],[N° no_efe]]</f>
        <v>0.628915662650602</v>
      </c>
      <c r="M43" s="9" t="n">
        <f aca="false">Tabla3510813153413[[#This Row],[no_efec_inc]]/Tabla3510813153413[[#This Row],[N° no_efe]]</f>
        <v>0.371084337349398</v>
      </c>
      <c r="N43" s="9" t="n">
        <f aca="false">(Tabla3510813153413[[#This Row],[% efe_cor]]+Tabla3510813153413[[#This Row],[% no_efe_cor]])/2</f>
        <v>0.626510337291888</v>
      </c>
      <c r="O43" s="10" t="n">
        <f aca="false">(Tabla3510813153413[[#This Row],[% efe_inc]]+Tabla3510813153413[[#This Row],[% no_efect_inc]])/2</f>
        <v>0.373489662708112</v>
      </c>
      <c r="P43" s="11" t="n">
        <f aca="false">Tabla3510813153413[[#This Row],[no_efec_cor]]/(Tabla3510813153413[[#This Row],[efect_inc]]+Tabla3510813153413[[#This Row],[no_efec_cor]])</f>
        <v>0.623655913978495</v>
      </c>
      <c r="Q43" s="11" t="n">
        <f aca="false">Tabla3510813153413[[#This Row],[efec_cor]]/(Tabla3510813153413[[#This Row],[efec_cor]]+Tabla3510813153413[[#This Row],[no_efec_inc]])</f>
        <v>0.629362214199759</v>
      </c>
      <c r="R43" s="11" t="n">
        <f aca="false">(Tabla3510813153413[[#This Row],[PNE]]+Tabla3510813153413[[#This Row],[PE]])/2</f>
        <v>0.626509064089127</v>
      </c>
      <c r="S43" s="0" t="n">
        <v>838</v>
      </c>
      <c r="T43" s="0" t="n">
        <v>830</v>
      </c>
      <c r="U43" s="0" t="n">
        <f aca="false">Tabla3510813153413[[#This Row],[N° efec]]+Tabla3510813153413[[#This Row],[N° no_efe]]</f>
        <v>1668</v>
      </c>
    </row>
    <row r="44" customFormat="false" ht="13.8" hidden="false" customHeight="false" outlineLevel="0" collapsed="false">
      <c r="A44" s="0" t="n">
        <v>8</v>
      </c>
      <c r="B44" s="0" t="n">
        <v>2.5</v>
      </c>
      <c r="C44" s="0" t="n">
        <v>522</v>
      </c>
      <c r="D44" s="0" t="n">
        <v>308</v>
      </c>
      <c r="E44" s="0" t="n">
        <v>524</v>
      </c>
      <c r="F44" s="0" t="n">
        <v>314</v>
      </c>
      <c r="G44" s="0" t="n">
        <f aca="false">Tabla3510813153413[[#This Row],[no_efec_cor]]+Tabla3510813153413[[#This Row],[efec_cor]]</f>
        <v>1046</v>
      </c>
      <c r="H44" s="0" t="n">
        <f aca="false">Tabla3510813153413[[#This Row],[no_efec_inc]]+Tabla3510813153413[[#This Row],[efect_inc]]</f>
        <v>622</v>
      </c>
      <c r="I44" s="9" t="n">
        <f aca="false">Tabla3510813153413[[#This Row],[Correctos]]/Tabla3510813153413[[#This Row],[total_sec]]</f>
        <v>0.627098321342926</v>
      </c>
      <c r="J44" s="9" t="n">
        <f aca="false">Tabla3510813153413[[#This Row],[efec_cor]]/Tabla3510813153413[[#This Row],[N° efec]]</f>
        <v>0.625298329355609</v>
      </c>
      <c r="K44" s="9" t="n">
        <f aca="false">Tabla3510813153413[[#This Row],[efect_inc]]/Tabla3510813153413[[#This Row],[N° efec]]</f>
        <v>0.374701670644391</v>
      </c>
      <c r="L44" s="9" t="n">
        <f aca="false">Tabla3510813153413[[#This Row],[no_efec_cor]]/Tabla3510813153413[[#This Row],[N° no_efe]]</f>
        <v>0.628915662650602</v>
      </c>
      <c r="M44" s="9" t="n">
        <f aca="false">Tabla3510813153413[[#This Row],[no_efec_inc]]/Tabla3510813153413[[#This Row],[N° no_efe]]</f>
        <v>0.371084337349398</v>
      </c>
      <c r="N44" s="9" t="n">
        <f aca="false">(Tabla3510813153413[[#This Row],[% efe_cor]]+Tabla3510813153413[[#This Row],[% no_efe_cor]])/2</f>
        <v>0.627106996003105</v>
      </c>
      <c r="O44" s="10" t="n">
        <f aca="false">(Tabla3510813153413[[#This Row],[% efe_inc]]+Tabla3510813153413[[#This Row],[% no_efect_inc]])/2</f>
        <v>0.372893003996895</v>
      </c>
      <c r="P44" s="11" t="n">
        <f aca="false">Tabla3510813153413[[#This Row],[no_efec_cor]]/(Tabla3510813153413[[#This Row],[efect_inc]]+Tabla3510813153413[[#This Row],[no_efec_cor]])</f>
        <v>0.624401913875598</v>
      </c>
      <c r="Q44" s="11" t="n">
        <f aca="false">Tabla3510813153413[[#This Row],[efec_cor]]/(Tabla3510813153413[[#This Row],[efec_cor]]+Tabla3510813153413[[#This Row],[no_efec_inc]])</f>
        <v>0.629807692307692</v>
      </c>
      <c r="R44" s="11" t="n">
        <f aca="false">(Tabla3510813153413[[#This Row],[PNE]]+Tabla3510813153413[[#This Row],[PE]])/2</f>
        <v>0.627104803091645</v>
      </c>
      <c r="S44" s="0" t="n">
        <v>838</v>
      </c>
      <c r="T44" s="0" t="n">
        <v>830</v>
      </c>
      <c r="U44" s="0" t="n">
        <f aca="false">Tabla3510813153413[[#This Row],[N° efec]]+Tabla3510813153413[[#This Row],[N° no_efe]]</f>
        <v>1668</v>
      </c>
    </row>
    <row r="45" customFormat="false" ht="13.8" hidden="false" customHeight="false" outlineLevel="0" collapsed="false">
      <c r="A45" s="0" t="n">
        <v>10</v>
      </c>
      <c r="B45" s="0" t="n">
        <v>2</v>
      </c>
      <c r="C45" s="0" t="n">
        <v>524</v>
      </c>
      <c r="D45" s="0" t="n">
        <v>306</v>
      </c>
      <c r="E45" s="0" t="n">
        <v>520</v>
      </c>
      <c r="F45" s="0" t="n">
        <v>318</v>
      </c>
      <c r="G45" s="0" t="n">
        <f aca="false">Tabla3510813153413[[#This Row],[no_efec_cor]]+Tabla3510813153413[[#This Row],[efec_cor]]</f>
        <v>1044</v>
      </c>
      <c r="H45" s="0" t="n">
        <f aca="false">Tabla3510813153413[[#This Row],[no_efec_inc]]+Tabla3510813153413[[#This Row],[efect_inc]]</f>
        <v>624</v>
      </c>
      <c r="I45" s="9" t="n">
        <f aca="false">Tabla3510813153413[[#This Row],[Correctos]]/Tabla3510813153413[[#This Row],[total_sec]]</f>
        <v>0.62589928057554</v>
      </c>
      <c r="J45" s="9" t="n">
        <f aca="false">Tabla3510813153413[[#This Row],[efec_cor]]/Tabla3510813153413[[#This Row],[N° efec]]</f>
        <v>0.620525059665871</v>
      </c>
      <c r="K45" s="9" t="n">
        <f aca="false">Tabla3510813153413[[#This Row],[efect_inc]]/Tabla3510813153413[[#This Row],[N° efec]]</f>
        <v>0.379474940334129</v>
      </c>
      <c r="L45" s="9" t="n">
        <f aca="false">Tabla3510813153413[[#This Row],[no_efec_cor]]/Tabla3510813153413[[#This Row],[N° no_efe]]</f>
        <v>0.631325301204819</v>
      </c>
      <c r="M45" s="9" t="n">
        <f aca="false">Tabla3510813153413[[#This Row],[no_efec_inc]]/Tabla3510813153413[[#This Row],[N° no_efe]]</f>
        <v>0.368674698795181</v>
      </c>
      <c r="N45" s="9" t="n">
        <f aca="false">(Tabla3510813153413[[#This Row],[% efe_cor]]+Tabla3510813153413[[#This Row],[% no_efe_cor]])/2</f>
        <v>0.625925180435345</v>
      </c>
      <c r="O45" s="10" t="n">
        <f aca="false">(Tabla3510813153413[[#This Row],[% efe_inc]]+Tabla3510813153413[[#This Row],[% no_efect_inc]])/2</f>
        <v>0.374074819564655</v>
      </c>
      <c r="P45" s="11" t="n">
        <f aca="false">Tabla3510813153413[[#This Row],[no_efec_cor]]/(Tabla3510813153413[[#This Row],[efect_inc]]+Tabla3510813153413[[#This Row],[no_efec_cor]])</f>
        <v>0.622327790973872</v>
      </c>
      <c r="Q45" s="11" t="n">
        <f aca="false">Tabla3510813153413[[#This Row],[efec_cor]]/(Tabla3510813153413[[#This Row],[efec_cor]]+Tabla3510813153413[[#This Row],[no_efec_inc]])</f>
        <v>0.62953995157385</v>
      </c>
      <c r="R45" s="11" t="n">
        <f aca="false">(Tabla3510813153413[[#This Row],[PNE]]+Tabla3510813153413[[#This Row],[PE]])/2</f>
        <v>0.625933871273861</v>
      </c>
      <c r="S45" s="0" t="n">
        <v>838</v>
      </c>
      <c r="T45" s="0" t="n">
        <v>830</v>
      </c>
      <c r="U45" s="0" t="n">
        <f aca="false">Tabla3510813153413[[#This Row],[N° efec]]+Tabla3510813153413[[#This Row],[N° no_efe]]</f>
        <v>1668</v>
      </c>
    </row>
    <row r="46" customFormat="false" ht="13.8" hidden="false" customHeight="false" outlineLevel="0" collapsed="false">
      <c r="A46" s="0" t="n">
        <v>15</v>
      </c>
      <c r="B46" s="0" t="n">
        <v>2</v>
      </c>
      <c r="C46" s="0" t="n">
        <v>521</v>
      </c>
      <c r="D46" s="0" t="n">
        <v>309</v>
      </c>
      <c r="E46" s="0" t="n">
        <v>510</v>
      </c>
      <c r="F46" s="0" t="n">
        <v>328</v>
      </c>
      <c r="G46" s="0" t="n">
        <f aca="false">Tabla3510813153413[[#This Row],[no_efec_cor]]+Tabla3510813153413[[#This Row],[efec_cor]]</f>
        <v>1031</v>
      </c>
      <c r="H46" s="0" t="n">
        <f aca="false">Tabla3510813153413[[#This Row],[no_efec_inc]]+Tabla3510813153413[[#This Row],[efect_inc]]</f>
        <v>637</v>
      </c>
      <c r="I46" s="9" t="n">
        <f aca="false">Tabla3510813153413[[#This Row],[Correctos]]/Tabla3510813153413[[#This Row],[total_sec]]</f>
        <v>0.61810551558753</v>
      </c>
      <c r="J46" s="9" t="n">
        <f aca="false">Tabla3510813153413[[#This Row],[efec_cor]]/Tabla3510813153413[[#This Row],[N° efec]]</f>
        <v>0.608591885441527</v>
      </c>
      <c r="K46" s="9" t="n">
        <f aca="false">Tabla3510813153413[[#This Row],[efect_inc]]/Tabla3510813153413[[#This Row],[N° efec]]</f>
        <v>0.391408114558473</v>
      </c>
      <c r="L46" s="9" t="n">
        <f aca="false">Tabla3510813153413[[#This Row],[no_efec_cor]]/Tabla3510813153413[[#This Row],[N° no_efe]]</f>
        <v>0.627710843373494</v>
      </c>
      <c r="M46" s="9" t="n">
        <f aca="false">Tabla3510813153413[[#This Row],[no_efec_inc]]/Tabla3510813153413[[#This Row],[N° no_efe]]</f>
        <v>0.372289156626506</v>
      </c>
      <c r="N46" s="9" t="n">
        <f aca="false">(Tabla3510813153413[[#This Row],[% efe_cor]]+Tabla3510813153413[[#This Row],[% no_efe_cor]])/2</f>
        <v>0.618151364407511</v>
      </c>
      <c r="O46" s="10" t="n">
        <f aca="false">(Tabla3510813153413[[#This Row],[% efe_inc]]+Tabla3510813153413[[#This Row],[% no_efect_inc]])/2</f>
        <v>0.381848635592489</v>
      </c>
      <c r="P46" s="11" t="n">
        <f aca="false">Tabla3510813153413[[#This Row],[no_efec_cor]]/(Tabla3510813153413[[#This Row],[efect_inc]]+Tabla3510813153413[[#This Row],[no_efec_cor]])</f>
        <v>0.613663133097762</v>
      </c>
      <c r="Q46" s="11" t="n">
        <f aca="false">Tabla3510813153413[[#This Row],[efec_cor]]/(Tabla3510813153413[[#This Row],[efec_cor]]+Tabla3510813153413[[#This Row],[no_efec_inc]])</f>
        <v>0.622710622710623</v>
      </c>
      <c r="R46" s="11" t="n">
        <f aca="false">(Tabla3510813153413[[#This Row],[PNE]]+Tabla3510813153413[[#This Row],[PE]])/2</f>
        <v>0.618186877904192</v>
      </c>
      <c r="S46" s="0" t="n">
        <v>838</v>
      </c>
      <c r="T46" s="0" t="n">
        <v>830</v>
      </c>
      <c r="U46" s="0" t="n">
        <f aca="false">Tabla3510813153413[[#This Row],[N° efec]]+Tabla3510813153413[[#This Row],[N° no_efe]]</f>
        <v>1668</v>
      </c>
    </row>
    <row r="47" customFormat="false" ht="13.8" hidden="false" customHeight="false" outlineLevel="0" collapsed="false">
      <c r="A47" s="0" t="n">
        <v>25</v>
      </c>
      <c r="B47" s="0" t="n">
        <v>2</v>
      </c>
      <c r="C47" s="0" t="n">
        <v>515</v>
      </c>
      <c r="D47" s="0" t="n">
        <v>315</v>
      </c>
      <c r="E47" s="0" t="n">
        <v>503</v>
      </c>
      <c r="F47" s="0" t="n">
        <v>335</v>
      </c>
      <c r="G47" s="0" t="n">
        <f aca="false">Tabla3510813153413[[#This Row],[no_efec_cor]]+Tabla3510813153413[[#This Row],[efec_cor]]</f>
        <v>1018</v>
      </c>
      <c r="H47" s="0" t="n">
        <f aca="false">Tabla3510813153413[[#This Row],[no_efec_inc]]+Tabla3510813153413[[#This Row],[efect_inc]]</f>
        <v>650</v>
      </c>
      <c r="I47" s="9" t="n">
        <f aca="false">Tabla3510813153413[[#This Row],[Correctos]]/Tabla3510813153413[[#This Row],[total_sec]]</f>
        <v>0.61031175059952</v>
      </c>
      <c r="J47" s="9" t="n">
        <f aca="false">Tabla3510813153413[[#This Row],[efec_cor]]/Tabla3510813153413[[#This Row],[N° efec]]</f>
        <v>0.600238663484487</v>
      </c>
      <c r="K47" s="9" t="n">
        <f aca="false">Tabla3510813153413[[#This Row],[efect_inc]]/Tabla3510813153413[[#This Row],[N° efec]]</f>
        <v>0.399761336515513</v>
      </c>
      <c r="L47" s="9" t="n">
        <f aca="false">Tabla3510813153413[[#This Row],[no_efec_cor]]/Tabla3510813153413[[#This Row],[N° no_efe]]</f>
        <v>0.620481927710843</v>
      </c>
      <c r="M47" s="9" t="n">
        <f aca="false">Tabla3510813153413[[#This Row],[no_efec_inc]]/Tabla3510813153413[[#This Row],[N° no_efe]]</f>
        <v>0.379518072289157</v>
      </c>
      <c r="N47" s="9" t="n">
        <f aca="false">(Tabla3510813153413[[#This Row],[% efe_cor]]+Tabla3510813153413[[#This Row],[% no_efe_cor]])/2</f>
        <v>0.610360295597665</v>
      </c>
      <c r="O47" s="10" t="n">
        <f aca="false">(Tabla3510813153413[[#This Row],[% efe_inc]]+Tabla3510813153413[[#This Row],[% no_efect_inc]])/2</f>
        <v>0.389639704402335</v>
      </c>
      <c r="P47" s="11" t="n">
        <f aca="false">Tabla3510813153413[[#This Row],[no_efec_cor]]/(Tabla3510813153413[[#This Row],[efect_inc]]+Tabla3510813153413[[#This Row],[no_efec_cor]])</f>
        <v>0.605882352941176</v>
      </c>
      <c r="Q47" s="11" t="n">
        <f aca="false">Tabla3510813153413[[#This Row],[efec_cor]]/(Tabla3510813153413[[#This Row],[efec_cor]]+Tabla3510813153413[[#This Row],[no_efec_inc]])</f>
        <v>0.614914425427873</v>
      </c>
      <c r="R47" s="11" t="n">
        <f aca="false">(Tabla3510813153413[[#This Row],[PNE]]+Tabla3510813153413[[#This Row],[PE]])/2</f>
        <v>0.610398389184525</v>
      </c>
      <c r="S47" s="0" t="n">
        <v>838</v>
      </c>
      <c r="T47" s="0" t="n">
        <v>830</v>
      </c>
      <c r="U47" s="0" t="n">
        <f aca="false">Tabla3510813153413[[#This Row],[N° efec]]+Tabla3510813153413[[#This Row],[N° no_efe]]</f>
        <v>1668</v>
      </c>
    </row>
    <row r="48" customFormat="false" ht="13.8" hidden="false" customHeight="false" outlineLevel="0" collapsed="false">
      <c r="A48" s="0" t="n">
        <v>25</v>
      </c>
      <c r="B48" s="0" t="n">
        <v>3</v>
      </c>
      <c r="C48" s="0" t="n">
        <v>511</v>
      </c>
      <c r="D48" s="0" t="n">
        <v>319</v>
      </c>
      <c r="E48" s="0" t="n">
        <v>502</v>
      </c>
      <c r="F48" s="0" t="n">
        <v>336</v>
      </c>
      <c r="G48" s="0" t="n">
        <f aca="false">Tabla3510813153413[[#This Row],[no_efec_cor]]+Tabla3510813153413[[#This Row],[efec_cor]]</f>
        <v>1013</v>
      </c>
      <c r="H48" s="0" t="n">
        <f aca="false">Tabla3510813153413[[#This Row],[no_efec_inc]]+Tabla3510813153413[[#This Row],[efect_inc]]</f>
        <v>655</v>
      </c>
      <c r="I48" s="9" t="n">
        <f aca="false">Tabla3510813153413[[#This Row],[Correctos]]/Tabla3510813153413[[#This Row],[total_sec]]</f>
        <v>0.607314148681055</v>
      </c>
      <c r="J48" s="9" t="n">
        <f aca="false">Tabla3510813153413[[#This Row],[efec_cor]]/Tabla3510813153413[[#This Row],[N° efec]]</f>
        <v>0.599045346062052</v>
      </c>
      <c r="K48" s="9" t="n">
        <f aca="false">Tabla3510813153413[[#This Row],[efect_inc]]/Tabla3510813153413[[#This Row],[N° efec]]</f>
        <v>0.400954653937948</v>
      </c>
      <c r="L48" s="9" t="n">
        <f aca="false">Tabla3510813153413[[#This Row],[no_efec_cor]]/Tabla3510813153413[[#This Row],[N° no_efe]]</f>
        <v>0.61566265060241</v>
      </c>
      <c r="M48" s="9" t="n">
        <f aca="false">Tabla3510813153413[[#This Row],[no_efec_inc]]/Tabla3510813153413[[#This Row],[N° no_efe]]</f>
        <v>0.38433734939759</v>
      </c>
      <c r="N48" s="9" t="n">
        <f aca="false">(Tabla3510813153413[[#This Row],[% efe_cor]]+Tabla3510813153413[[#This Row],[% no_efe_cor]])/2</f>
        <v>0.607353998332231</v>
      </c>
      <c r="O48" s="10" t="n">
        <f aca="false">(Tabla3510813153413[[#This Row],[% efe_inc]]+Tabla3510813153413[[#This Row],[% no_efect_inc]])/2</f>
        <v>0.392646001667769</v>
      </c>
      <c r="P48" s="11" t="n">
        <f aca="false">Tabla3510813153413[[#This Row],[no_efec_cor]]/(Tabla3510813153413[[#This Row],[efect_inc]]+Tabla3510813153413[[#This Row],[no_efec_cor]])</f>
        <v>0.603305785123967</v>
      </c>
      <c r="Q48" s="11" t="n">
        <f aca="false">Tabla3510813153413[[#This Row],[efec_cor]]/(Tabla3510813153413[[#This Row],[efec_cor]]+Tabla3510813153413[[#This Row],[no_efec_inc]])</f>
        <v>0.611449451887941</v>
      </c>
      <c r="R48" s="11" t="n">
        <f aca="false">(Tabla3510813153413[[#This Row],[PNE]]+Tabla3510813153413[[#This Row],[PE]])/2</f>
        <v>0.607377618505954</v>
      </c>
      <c r="S48" s="0" t="n">
        <v>838</v>
      </c>
      <c r="T48" s="0" t="n">
        <v>830</v>
      </c>
      <c r="U48" s="0" t="n">
        <f aca="false">Tabla3510813153413[[#This Row],[N° efec]]+Tabla3510813153413[[#This Row],[N° no_efe]]</f>
        <v>1668</v>
      </c>
    </row>
    <row r="49" customFormat="false" ht="13.8" hidden="false" customHeight="false" outlineLevel="0" collapsed="false">
      <c r="A49" s="0" t="n">
        <v>50</v>
      </c>
      <c r="B49" s="0" t="n">
        <v>3</v>
      </c>
      <c r="C49" s="0" t="n">
        <v>510</v>
      </c>
      <c r="D49" s="0" t="n">
        <v>320</v>
      </c>
      <c r="E49" s="0" t="n">
        <v>505</v>
      </c>
      <c r="F49" s="0" t="n">
        <v>333</v>
      </c>
      <c r="G49" s="0" t="n">
        <f aca="false">Tabla3510813153413[[#This Row],[no_efec_cor]]+Tabla3510813153413[[#This Row],[efec_cor]]</f>
        <v>1015</v>
      </c>
      <c r="H49" s="0" t="n">
        <f aca="false">Tabla3510813153413[[#This Row],[no_efec_inc]]+Tabla3510813153413[[#This Row],[efect_inc]]</f>
        <v>653</v>
      </c>
      <c r="I49" s="9" t="n">
        <f aca="false">Tabla3510813153413[[#This Row],[Correctos]]/Tabla3510813153413[[#This Row],[total_sec]]</f>
        <v>0.608513189448441</v>
      </c>
      <c r="J49" s="9" t="n">
        <f aca="false">Tabla3510813153413[[#This Row],[efec_cor]]/Tabla3510813153413[[#This Row],[N° efec]]</f>
        <v>0.602625298329356</v>
      </c>
      <c r="K49" s="9" t="n">
        <f aca="false">Tabla3510813153413[[#This Row],[efect_inc]]/Tabla3510813153413[[#This Row],[N° efec]]</f>
        <v>0.397374701670644</v>
      </c>
      <c r="L49" s="9" t="n">
        <f aca="false">Tabla3510813153413[[#This Row],[no_efec_cor]]/Tabla3510813153413[[#This Row],[N° no_efe]]</f>
        <v>0.614457831325301</v>
      </c>
      <c r="M49" s="9" t="n">
        <f aca="false">Tabla3510813153413[[#This Row],[no_efec_inc]]/Tabla3510813153413[[#This Row],[N° no_efe]]</f>
        <v>0.385542168674699</v>
      </c>
      <c r="N49" s="9" t="n">
        <f aca="false">(Tabla3510813153413[[#This Row],[% efe_cor]]+Tabla3510813153413[[#This Row],[% no_efe_cor]])/2</f>
        <v>0.608541564827328</v>
      </c>
      <c r="O49" s="10" t="n">
        <f aca="false">(Tabla3510813153413[[#This Row],[% efe_inc]]+Tabla3510813153413[[#This Row],[% no_efect_inc]])/2</f>
        <v>0.391458435172672</v>
      </c>
      <c r="P49" s="11" t="n">
        <f aca="false">Tabla3510813153413[[#This Row],[no_efec_cor]]/(Tabla3510813153413[[#This Row],[efect_inc]]+Tabla3510813153413[[#This Row],[no_efec_cor]])</f>
        <v>0.604982206405694</v>
      </c>
      <c r="Q49" s="11" t="n">
        <f aca="false">Tabla3510813153413[[#This Row],[efec_cor]]/(Tabla3510813153413[[#This Row],[efec_cor]]+Tabla3510813153413[[#This Row],[no_efec_inc]])</f>
        <v>0.612121212121212</v>
      </c>
      <c r="R49" s="11" t="n">
        <f aca="false">(Tabla3510813153413[[#This Row],[PNE]]+Tabla3510813153413[[#This Row],[PE]])/2</f>
        <v>0.608551709263453</v>
      </c>
      <c r="S49" s="0" t="n">
        <v>838</v>
      </c>
      <c r="T49" s="0" t="n">
        <v>830</v>
      </c>
      <c r="U49" s="0" t="n">
        <f aca="false">Tabla3510813153413[[#This Row],[N° efec]]+Tabla3510813153413[[#This Row],[N° no_efe]]</f>
        <v>1668</v>
      </c>
    </row>
    <row r="50" customFormat="false" ht="13.8" hidden="false" customHeight="false" outlineLevel="0" collapsed="false">
      <c r="A50" s="0" t="n">
        <v>15</v>
      </c>
      <c r="B50" s="0" t="n">
        <v>1</v>
      </c>
      <c r="C50" s="0" t="n">
        <v>529</v>
      </c>
      <c r="D50" s="0" t="n">
        <v>301</v>
      </c>
      <c r="E50" s="0" t="n">
        <v>528</v>
      </c>
      <c r="F50" s="0" t="n">
        <v>310</v>
      </c>
      <c r="G50" s="0" t="n">
        <f aca="false">Tabla3510813153413[[#This Row],[no_efec_cor]]+Tabla3510813153413[[#This Row],[efec_cor]]</f>
        <v>1057</v>
      </c>
      <c r="H50" s="0" t="n">
        <f aca="false">Tabla3510813153413[[#This Row],[no_efec_inc]]+Tabla3510813153413[[#This Row],[efect_inc]]</f>
        <v>611</v>
      </c>
      <c r="I50" s="9" t="n">
        <f aca="false">Tabla3510813153413[[#This Row],[Correctos]]/Tabla3510813153413[[#This Row],[total_sec]]</f>
        <v>0.633693045563549</v>
      </c>
      <c r="J50" s="9" t="n">
        <f aca="false">Tabla3510813153413[[#This Row],[efec_cor]]/Tabla3510813153413[[#This Row],[N° efec]]</f>
        <v>0.630071599045346</v>
      </c>
      <c r="K50" s="9" t="n">
        <f aca="false">Tabla3510813153413[[#This Row],[efect_inc]]/Tabla3510813153413[[#This Row],[N° efec]]</f>
        <v>0.369928400954654</v>
      </c>
      <c r="L50" s="9" t="n">
        <f aca="false">Tabla3510813153413[[#This Row],[no_efec_cor]]/Tabla3510813153413[[#This Row],[N° no_efe]]</f>
        <v>0.637349397590361</v>
      </c>
      <c r="M50" s="9" t="n">
        <f aca="false">Tabla3510813153413[[#This Row],[no_efec_inc]]/Tabla3510813153413[[#This Row],[N° no_efe]]</f>
        <v>0.362650602409639</v>
      </c>
      <c r="N50" s="9" t="n">
        <f aca="false">(Tabla3510813153413[[#This Row],[% efe_cor]]+Tabla3510813153413[[#This Row],[% no_efe_cor]])/2</f>
        <v>0.633710498317854</v>
      </c>
      <c r="O50" s="10" t="n">
        <f aca="false">(Tabla3510813153413[[#This Row],[% efe_inc]]+Tabla3510813153413[[#This Row],[% no_efect_inc]])/2</f>
        <v>0.366289501682146</v>
      </c>
      <c r="P50" s="11" t="n">
        <f aca="false">Tabla3510813153413[[#This Row],[no_efec_cor]]/(Tabla3510813153413[[#This Row],[efect_inc]]+Tabla3510813153413[[#This Row],[no_efec_cor]])</f>
        <v>0.630512514898689</v>
      </c>
      <c r="Q50" s="11" t="n">
        <f aca="false">Tabla3510813153413[[#This Row],[efec_cor]]/(Tabla3510813153413[[#This Row],[efec_cor]]+Tabla3510813153413[[#This Row],[no_efec_inc]])</f>
        <v>0.636911942098914</v>
      </c>
      <c r="R50" s="11" t="n">
        <f aca="false">(Tabla3510813153413[[#This Row],[PNE]]+Tabla3510813153413[[#This Row],[PE]])/2</f>
        <v>0.633712228498802</v>
      </c>
      <c r="S50" s="0" t="n">
        <v>838</v>
      </c>
      <c r="T50" s="0" t="n">
        <v>830</v>
      </c>
      <c r="U50" s="0" t="n">
        <f aca="false">Tabla3510813153413[[#This Row],[N° efec]]+Tabla3510813153413[[#This Row],[N° no_efe]]</f>
        <v>1668</v>
      </c>
    </row>
    <row r="51" customFormat="false" ht="13.8" hidden="false" customHeight="false" outlineLevel="0" collapsed="false">
      <c r="A51" s="0" t="n">
        <v>15</v>
      </c>
      <c r="B51" s="0" t="n">
        <v>0.5</v>
      </c>
      <c r="C51" s="0" t="n">
        <v>534</v>
      </c>
      <c r="D51" s="0" t="n">
        <v>296</v>
      </c>
      <c r="E51" s="0" t="n">
        <v>554</v>
      </c>
      <c r="F51" s="0" t="n">
        <v>284</v>
      </c>
      <c r="G51" s="0" t="n">
        <f aca="false">Tabla3510813153413[[#This Row],[no_efec_cor]]+Tabla3510813153413[[#This Row],[efec_cor]]</f>
        <v>1088</v>
      </c>
      <c r="H51" s="0" t="n">
        <f aca="false">Tabla3510813153413[[#This Row],[no_efec_inc]]+Tabla3510813153413[[#This Row],[efect_inc]]</f>
        <v>580</v>
      </c>
      <c r="I51" s="9" t="n">
        <f aca="false">Tabla3510813153413[[#This Row],[Correctos]]/Tabla3510813153413[[#This Row],[total_sec]]</f>
        <v>0.652278177458034</v>
      </c>
      <c r="J51" s="9" t="n">
        <f aca="false">Tabla3510813153413[[#This Row],[efec_cor]]/Tabla3510813153413[[#This Row],[N° efec]]</f>
        <v>0.66109785202864</v>
      </c>
      <c r="K51" s="9" t="n">
        <f aca="false">Tabla3510813153413[[#This Row],[efect_inc]]/Tabla3510813153413[[#This Row],[N° efec]]</f>
        <v>0.33890214797136</v>
      </c>
      <c r="L51" s="9" t="n">
        <f aca="false">Tabla3510813153413[[#This Row],[no_efec_cor]]/Tabla3510813153413[[#This Row],[N° no_efe]]</f>
        <v>0.643373493975904</v>
      </c>
      <c r="M51" s="9" t="n">
        <f aca="false">Tabla3510813153413[[#This Row],[no_efec_inc]]/Tabla3510813153413[[#This Row],[N° no_efe]]</f>
        <v>0.356626506024096</v>
      </c>
      <c r="N51" s="9" t="n">
        <f aca="false">(Tabla3510813153413[[#This Row],[% efe_cor]]+Tabla3510813153413[[#This Row],[% no_efe_cor]])/2</f>
        <v>0.652235673002272</v>
      </c>
      <c r="O51" s="10" t="n">
        <f aca="false">(Tabla3510813153413[[#This Row],[% efe_inc]]+Tabla3510813153413[[#This Row],[% no_efect_inc]])/2</f>
        <v>0.347764326997728</v>
      </c>
      <c r="P51" s="11" t="n">
        <f aca="false">Tabla3510813153413[[#This Row],[no_efec_cor]]/(Tabla3510813153413[[#This Row],[efect_inc]]+Tabla3510813153413[[#This Row],[no_efec_cor]])</f>
        <v>0.65281173594132</v>
      </c>
      <c r="Q51" s="11" t="n">
        <f aca="false">Tabla3510813153413[[#This Row],[efec_cor]]/(Tabla3510813153413[[#This Row],[efec_cor]]+Tabla3510813153413[[#This Row],[no_efec_inc]])</f>
        <v>0.651764705882353</v>
      </c>
      <c r="R51" s="11" t="n">
        <f aca="false">(Tabla3510813153413[[#This Row],[PNE]]+Tabla3510813153413[[#This Row],[PE]])/2</f>
        <v>0.652288220911837</v>
      </c>
      <c r="S51" s="0" t="n">
        <v>838</v>
      </c>
      <c r="T51" s="0" t="n">
        <v>830</v>
      </c>
      <c r="U51" s="0" t="n">
        <f aca="false">Tabla3510813153413[[#This Row],[N° efec]]+Tabla3510813153413[[#This Row],[N° no_efe]]</f>
        <v>1668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530</v>
      </c>
      <c r="D52" s="0" t="n">
        <v>300</v>
      </c>
      <c r="E52" s="0" t="n">
        <v>562</v>
      </c>
      <c r="F52" s="0" t="n">
        <v>276</v>
      </c>
      <c r="G52" s="0" t="n">
        <f aca="false">Tabla3510813153413[[#This Row],[no_efec_cor]]+Tabla3510813153413[[#This Row],[efec_cor]]</f>
        <v>1092</v>
      </c>
      <c r="H52" s="0" t="n">
        <f aca="false">Tabla3510813153413[[#This Row],[no_efec_inc]]+Tabla3510813153413[[#This Row],[efect_inc]]</f>
        <v>576</v>
      </c>
      <c r="I52" s="9" t="n">
        <f aca="false">Tabla3510813153413[[#This Row],[Correctos]]/Tabla3510813153413[[#This Row],[total_sec]]</f>
        <v>0.654676258992806</v>
      </c>
      <c r="J52" s="9" t="n">
        <f aca="false">Tabla3510813153413[[#This Row],[efec_cor]]/Tabla3510813153413[[#This Row],[N° efec]]</f>
        <v>0.670644391408115</v>
      </c>
      <c r="K52" s="9" t="n">
        <f aca="false">Tabla3510813153413[[#This Row],[efect_inc]]/Tabla3510813153413[[#This Row],[N° efec]]</f>
        <v>0.329355608591885</v>
      </c>
      <c r="L52" s="9" t="n">
        <f aca="false">Tabla3510813153413[[#This Row],[no_efec_cor]]/Tabla3510813153413[[#This Row],[N° no_efe]]</f>
        <v>0.63855421686747</v>
      </c>
      <c r="M52" s="9" t="n">
        <f aca="false">Tabla3510813153413[[#This Row],[no_efec_inc]]/Tabla3510813153413[[#This Row],[N° no_efe]]</f>
        <v>0.36144578313253</v>
      </c>
      <c r="N52" s="9" t="n">
        <f aca="false">(Tabla3510813153413[[#This Row],[% efe_cor]]+Tabla3510813153413[[#This Row],[% no_efe_cor]])/2</f>
        <v>0.654599304137792</v>
      </c>
      <c r="O52" s="10" t="n">
        <f aca="false">(Tabla3510813153413[[#This Row],[% efe_inc]]+Tabla3510813153413[[#This Row],[% no_efect_inc]])/2</f>
        <v>0.345400695862208</v>
      </c>
      <c r="P52" s="11" t="n">
        <f aca="false">Tabla3510813153413[[#This Row],[no_efec_cor]]/(Tabla3510813153413[[#This Row],[efect_inc]]+Tabla3510813153413[[#This Row],[no_efec_cor]])</f>
        <v>0.657568238213399</v>
      </c>
      <c r="Q52" s="11" t="n">
        <f aca="false">Tabla3510813153413[[#This Row],[efec_cor]]/(Tabla3510813153413[[#This Row],[efec_cor]]+Tabla3510813153413[[#This Row],[no_efec_inc]])</f>
        <v>0.651972157772622</v>
      </c>
      <c r="R52" s="11" t="n">
        <f aca="false">(Tabla3510813153413[[#This Row],[PNE]]+Tabla3510813153413[[#This Row],[PE]])/2</f>
        <v>0.654770197993011</v>
      </c>
      <c r="S52" s="0" t="n">
        <v>838</v>
      </c>
      <c r="T52" s="0" t="n">
        <v>830</v>
      </c>
      <c r="U52" s="0" t="n">
        <f aca="false">Tabla3510813153413[[#This Row],[N° efec]]+Tabla3510813153413[[#This Row],[N° no_efe]]</f>
        <v>1668</v>
      </c>
    </row>
    <row r="53" customFormat="false" ht="13.8" hidden="false" customHeight="false" outlineLevel="0" collapsed="false">
      <c r="A53" s="0" t="n">
        <v>3</v>
      </c>
      <c r="B53" s="0" t="n">
        <v>1</v>
      </c>
      <c r="C53" s="0" t="n">
        <v>541</v>
      </c>
      <c r="D53" s="0" t="n">
        <v>289</v>
      </c>
      <c r="E53" s="0" t="n">
        <v>568</v>
      </c>
      <c r="F53" s="0" t="n">
        <v>270</v>
      </c>
      <c r="G53" s="0" t="n">
        <f aca="false">Tabla3510813153413[[#This Row],[no_efec_cor]]+Tabla3510813153413[[#This Row],[efec_cor]]</f>
        <v>1109</v>
      </c>
      <c r="H53" s="0" t="n">
        <f aca="false">Tabla3510813153413[[#This Row],[no_efec_inc]]+Tabla3510813153413[[#This Row],[efect_inc]]</f>
        <v>559</v>
      </c>
      <c r="I53" s="9" t="n">
        <f aca="false">Tabla3510813153413[[#This Row],[Correctos]]/Tabla3510813153413[[#This Row],[total_sec]]</f>
        <v>0.664868105515587</v>
      </c>
      <c r="J53" s="9" t="n">
        <f aca="false">Tabla3510813153413[[#This Row],[efec_cor]]/Tabla3510813153413[[#This Row],[N° efec]]</f>
        <v>0.677804295942721</v>
      </c>
      <c r="K53" s="9" t="n">
        <f aca="false">Tabla3510813153413[[#This Row],[efect_inc]]/Tabla3510813153413[[#This Row],[N° efec]]</f>
        <v>0.322195704057279</v>
      </c>
      <c r="L53" s="9" t="n">
        <f aca="false">Tabla3510813153413[[#This Row],[no_efec_cor]]/Tabla3510813153413[[#This Row],[N° no_efe]]</f>
        <v>0.651807228915663</v>
      </c>
      <c r="M53" s="9" t="n">
        <f aca="false">Tabla3510813153413[[#This Row],[no_efec_inc]]/Tabla3510813153413[[#This Row],[N° no_efe]]</f>
        <v>0.348192771084337</v>
      </c>
      <c r="N53" s="9" t="n">
        <f aca="false">(Tabla3510813153413[[#This Row],[% efe_cor]]+Tabla3510813153413[[#This Row],[% no_efe_cor]])/2</f>
        <v>0.664805762429192</v>
      </c>
      <c r="O53" s="10" t="n">
        <f aca="false">(Tabla3510813153413[[#This Row],[% efe_inc]]+Tabla3510813153413[[#This Row],[% no_efect_inc]])/2</f>
        <v>0.335194237570808</v>
      </c>
      <c r="P53" s="11" t="n">
        <f aca="false">Tabla3510813153413[[#This Row],[no_efec_cor]]/(Tabla3510813153413[[#This Row],[efect_inc]]+Tabla3510813153413[[#This Row],[no_efec_cor]])</f>
        <v>0.667077681874229</v>
      </c>
      <c r="Q53" s="11" t="n">
        <f aca="false">Tabla3510813153413[[#This Row],[efec_cor]]/(Tabla3510813153413[[#This Row],[efec_cor]]+Tabla3510813153413[[#This Row],[no_efec_inc]])</f>
        <v>0.662777129521587</v>
      </c>
      <c r="R53" s="11" t="n">
        <f aca="false">(Tabla3510813153413[[#This Row],[PNE]]+Tabla3510813153413[[#This Row],[PE]])/2</f>
        <v>0.664927405697908</v>
      </c>
      <c r="S53" s="0" t="n">
        <v>838</v>
      </c>
      <c r="T53" s="0" t="n">
        <v>830</v>
      </c>
      <c r="U53" s="0" t="n">
        <f aca="false">Tabla3510813153413[[#This Row],[N° efec]]+Tabla3510813153413[[#This Row],[N° no_efe]]</f>
        <v>1668</v>
      </c>
    </row>
    <row r="54" customFormat="false" ht="13.8" hidden="false" customHeight="false" outlineLevel="0" collapsed="false">
      <c r="A54" s="0" t="n">
        <v>3</v>
      </c>
      <c r="B54" s="0" t="n">
        <v>5</v>
      </c>
      <c r="C54" s="0" t="n">
        <v>498</v>
      </c>
      <c r="D54" s="0" t="n">
        <v>332</v>
      </c>
      <c r="E54" s="0" t="n">
        <v>570</v>
      </c>
      <c r="F54" s="0" t="n">
        <v>268</v>
      </c>
      <c r="G54" s="0" t="n">
        <f aca="false">Tabla3510813153413[[#This Row],[no_efec_cor]]+Tabla3510813153413[[#This Row],[efec_cor]]</f>
        <v>1068</v>
      </c>
      <c r="H54" s="0" t="n">
        <f aca="false">Tabla3510813153413[[#This Row],[no_efec_inc]]+Tabla3510813153413[[#This Row],[efect_inc]]</f>
        <v>600</v>
      </c>
      <c r="I54" s="9" t="n">
        <f aca="false">Tabla3510813153413[[#This Row],[Correctos]]/Tabla3510813153413[[#This Row],[total_sec]]</f>
        <v>0.640287769784173</v>
      </c>
      <c r="J54" s="9" t="n">
        <f aca="false">Tabla3510813153413[[#This Row],[efec_cor]]/Tabla3510813153413[[#This Row],[N° efec]]</f>
        <v>0.68019093078759</v>
      </c>
      <c r="K54" s="9" t="n">
        <f aca="false">Tabla3510813153413[[#This Row],[efect_inc]]/Tabla3510813153413[[#This Row],[N° efec]]</f>
        <v>0.31980906921241</v>
      </c>
      <c r="L54" s="9" t="n">
        <f aca="false">Tabla3510813153413[[#This Row],[no_efec_cor]]/Tabla3510813153413[[#This Row],[N° no_efe]]</f>
        <v>0.6</v>
      </c>
      <c r="M54" s="9" t="n">
        <f aca="false">Tabla3510813153413[[#This Row],[no_efec_inc]]/Tabla3510813153413[[#This Row],[N° no_efe]]</f>
        <v>0.4</v>
      </c>
      <c r="N54" s="9" t="n">
        <f aca="false">(Tabla3510813153413[[#This Row],[% efe_cor]]+Tabla3510813153413[[#This Row],[% no_efe_cor]])/2</f>
        <v>0.640095465393795</v>
      </c>
      <c r="O54" s="10" t="n">
        <f aca="false">(Tabla3510813153413[[#This Row],[% efe_inc]]+Tabla3510813153413[[#This Row],[% no_efect_inc]])/2</f>
        <v>0.359904534606205</v>
      </c>
      <c r="P54" s="11" t="n">
        <f aca="false">Tabla3510813153413[[#This Row],[no_efec_cor]]/(Tabla3510813153413[[#This Row],[efect_inc]]+Tabla3510813153413[[#This Row],[no_efec_cor]])</f>
        <v>0.650130548302872</v>
      </c>
      <c r="Q54" s="11" t="n">
        <f aca="false">Tabla3510813153413[[#This Row],[efec_cor]]/(Tabla3510813153413[[#This Row],[efec_cor]]+Tabla3510813153413[[#This Row],[no_efec_inc]])</f>
        <v>0.631929046563193</v>
      </c>
      <c r="R54" s="11" t="n">
        <f aca="false">(Tabla3510813153413[[#This Row],[PNE]]+Tabla3510813153413[[#This Row],[PE]])/2</f>
        <v>0.641029797433033</v>
      </c>
      <c r="S54" s="0" t="n">
        <v>838</v>
      </c>
      <c r="T54" s="0" t="n">
        <v>830</v>
      </c>
      <c r="U54" s="0" t="n">
        <f aca="false">Tabla3510813153413[[#This Row],[N° efec]]+Tabla3510813153413[[#This Row],[N° no_efe]]</f>
        <v>1668</v>
      </c>
    </row>
    <row r="55" customFormat="false" ht="13.8" hidden="false" customHeight="false" outlineLevel="0" collapsed="false">
      <c r="A55" s="0" t="n">
        <v>4</v>
      </c>
      <c r="B55" s="0" t="n">
        <v>5</v>
      </c>
      <c r="C55" s="0" t="n">
        <v>493</v>
      </c>
      <c r="D55" s="0" t="n">
        <v>337</v>
      </c>
      <c r="E55" s="0" t="n">
        <v>565</v>
      </c>
      <c r="F55" s="0" t="n">
        <v>273</v>
      </c>
      <c r="G55" s="0" t="n">
        <f aca="false">Tabla3510813153413[[#This Row],[no_efec_cor]]+Tabla3510813153413[[#This Row],[efec_cor]]</f>
        <v>1058</v>
      </c>
      <c r="H55" s="0" t="n">
        <f aca="false">Tabla3510813153413[[#This Row],[no_efec_inc]]+Tabla3510813153413[[#This Row],[efect_inc]]</f>
        <v>610</v>
      </c>
      <c r="I55" s="9" t="n">
        <f aca="false">Tabla3510813153413[[#This Row],[Correctos]]/Tabla3510813153413[[#This Row],[total_sec]]</f>
        <v>0.634292565947242</v>
      </c>
      <c r="J55" s="9" t="n">
        <f aca="false">Tabla3510813153413[[#This Row],[efec_cor]]/Tabla3510813153413[[#This Row],[N° efec]]</f>
        <v>0.674224343675418</v>
      </c>
      <c r="K55" s="9" t="n">
        <f aca="false">Tabla3510813153413[[#This Row],[efect_inc]]/Tabla3510813153413[[#This Row],[N° efec]]</f>
        <v>0.325775656324582</v>
      </c>
      <c r="L55" s="9" t="n">
        <f aca="false">Tabla3510813153413[[#This Row],[no_efec_cor]]/Tabla3510813153413[[#This Row],[N° no_efe]]</f>
        <v>0.593975903614458</v>
      </c>
      <c r="M55" s="9" t="n">
        <f aca="false">Tabla3510813153413[[#This Row],[no_efec_inc]]/Tabla3510813153413[[#This Row],[N° no_efe]]</f>
        <v>0.406024096385542</v>
      </c>
      <c r="N55" s="9" t="n">
        <f aca="false">(Tabla3510813153413[[#This Row],[% efe_cor]]+Tabla3510813153413[[#This Row],[% no_efe_cor]])/2</f>
        <v>0.634100123644938</v>
      </c>
      <c r="O55" s="10" t="n">
        <f aca="false">(Tabla3510813153413[[#This Row],[% efe_inc]]+Tabla3510813153413[[#This Row],[% no_efect_inc]])/2</f>
        <v>0.365899876355062</v>
      </c>
      <c r="P55" s="11" t="n">
        <f aca="false">Tabla3510813153413[[#This Row],[no_efec_cor]]/(Tabla3510813153413[[#This Row],[efect_inc]]+Tabla3510813153413[[#This Row],[no_efec_cor]])</f>
        <v>0.643603133159269</v>
      </c>
      <c r="Q55" s="11" t="n">
        <f aca="false">Tabla3510813153413[[#This Row],[efec_cor]]/(Tabla3510813153413[[#This Row],[efec_cor]]+Tabla3510813153413[[#This Row],[no_efec_inc]])</f>
        <v>0.626385809312639</v>
      </c>
      <c r="R55" s="11" t="n">
        <f aca="false">(Tabla3510813153413[[#This Row],[PNE]]+Tabla3510813153413[[#This Row],[PE]])/2</f>
        <v>0.634994471235954</v>
      </c>
      <c r="S55" s="0" t="n">
        <v>838</v>
      </c>
      <c r="T55" s="0" t="n">
        <v>830</v>
      </c>
      <c r="U55" s="0" t="n">
        <f aca="false">Tabla3510813153413[[#This Row],[N° efec]]+Tabla3510813153413[[#This Row],[N° no_efe]]</f>
        <v>1668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36"/>
  </cols>
  <sheetData>
    <row r="1" customFormat="false" ht="19.5" hidden="false" customHeight="fals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920</v>
      </c>
    </row>
    <row r="5" customFormat="false" ht="15" hidden="false" customHeight="false" outlineLevel="0" collapsed="false">
      <c r="A5" s="3" t="s">
        <v>3</v>
      </c>
      <c r="B5" s="3"/>
      <c r="C5" s="4" t="n">
        <v>888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1808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579</v>
      </c>
      <c r="C10" s="0" t="n">
        <v>309</v>
      </c>
      <c r="D10" s="0" t="n">
        <v>394</v>
      </c>
      <c r="E10" s="0" t="n">
        <v>526</v>
      </c>
      <c r="F10" s="0" t="n">
        <f aca="false">Tabla35108131532[[#This Row],[no_efec_cor]]+Tabla35108131532[[#This Row],[efec_cor]]</f>
        <v>973</v>
      </c>
      <c r="G10" s="0" t="n">
        <f aca="false">Tabla35108131532[[#This Row],[no_efec_inc]]+Tabla35108131532[[#This Row],[efect_inc]]</f>
        <v>835</v>
      </c>
      <c r="H10" s="9" t="n">
        <f aca="false">Tabla35108131532[[#This Row],[Correctos]]/Tabla35108131532[[#This Row],[total_sec]]</f>
        <v>0.538163716814159</v>
      </c>
      <c r="I10" s="9" t="n">
        <f aca="false">Tabla35108131532[[#This Row],[efec_cor]]/Tabla35108131532[[#This Row],[efec]]</f>
        <v>0.428260869565217</v>
      </c>
      <c r="J10" s="9" t="n">
        <f aca="false">Tabla35108131532[[#This Row],[efect_inc]]/Tabla35108131532[[#This Row],[efec]]</f>
        <v>0.571739130434783</v>
      </c>
      <c r="K10" s="9" t="n">
        <f aca="false">Tabla35108131532[[#This Row],[no_efec_cor]]/Tabla35108131532[[#This Row],[no_efe]]</f>
        <v>0.652027027027027</v>
      </c>
      <c r="L10" s="9" t="n">
        <f aca="false">Tabla35108131532[[#This Row],[no_efec_inc]]/Tabla35108131532[[#This Row],[no_efe]]</f>
        <v>0.347972972972973</v>
      </c>
      <c r="M10" s="9" t="n">
        <f aca="false">(Tabla35108131532[[#This Row],[% efe_cor]]+Tabla35108131532[[#This Row],[% no_efe_cor]])/2</f>
        <v>0.540143948296122</v>
      </c>
      <c r="N10" s="10" t="n">
        <f aca="false">(Tabla35108131532[[#This Row],[% efe_inc]]+Tabla35108131532[[#This Row],[% no_efect_inc]])/2</f>
        <v>0.459856051703878</v>
      </c>
      <c r="O10" s="11" t="n">
        <f aca="false">Tabla35108131532[[#This Row],[no_efec_cor]]/(Tabla35108131532[[#This Row],[efect_inc]]+Tabla35108131532[[#This Row],[no_efec_cor]])</f>
        <v>0.523981900452489</v>
      </c>
      <c r="P10" s="11" t="n">
        <f aca="false">Tabla35108131532[[#This Row],[efec_cor]]/(Tabla35108131532[[#This Row],[efec_cor]]+Tabla35108131532[[#This Row],[no_efec_inc]])</f>
        <v>0.560455192034139</v>
      </c>
      <c r="Q10" s="11" t="n">
        <f aca="false">(Tabla35108131532[[#This Row],[PNE]]+Tabla35108131532[[#This Row],[PE]])/2</f>
        <v>0.542218546243314</v>
      </c>
      <c r="R10" s="0" t="n">
        <v>920</v>
      </c>
      <c r="S10" s="0" t="n">
        <v>888</v>
      </c>
      <c r="T10" s="0" t="n">
        <f aca="false">Tabla35108131532[[#This Row],[efec]]+Tabla35108131532[[#This Row],[no_efe]]</f>
        <v>1808</v>
      </c>
    </row>
    <row r="11" customFormat="false" ht="13.8" hidden="false" customHeight="false" outlineLevel="0" collapsed="false">
      <c r="A11" s="0" t="n">
        <v>5</v>
      </c>
      <c r="B11" s="0" t="n">
        <v>653</v>
      </c>
      <c r="C11" s="0" t="n">
        <v>235</v>
      </c>
      <c r="D11" s="0" t="n">
        <v>355</v>
      </c>
      <c r="E11" s="0" t="n">
        <v>565</v>
      </c>
      <c r="F11" s="0" t="n">
        <f aca="false">Tabla35108131532[[#This Row],[no_efec_cor]]+Tabla35108131532[[#This Row],[efec_cor]]</f>
        <v>1008</v>
      </c>
      <c r="G11" s="0" t="n">
        <f aca="false">Tabla35108131532[[#This Row],[no_efec_inc]]+Tabla35108131532[[#This Row],[efect_inc]]</f>
        <v>800</v>
      </c>
      <c r="H11" s="9" t="n">
        <f aca="false">Tabla35108131532[[#This Row],[Correctos]]/Tabla35108131532[[#This Row],[total_sec]]</f>
        <v>0.557522123893805</v>
      </c>
      <c r="I11" s="9" t="n">
        <f aca="false">Tabla35108131532[[#This Row],[efec_cor]]/Tabla35108131532[[#This Row],[efec]]</f>
        <v>0.385869565217391</v>
      </c>
      <c r="J11" s="9" t="n">
        <f aca="false">Tabla35108131532[[#This Row],[efect_inc]]/Tabla35108131532[[#This Row],[efec]]</f>
        <v>0.614130434782609</v>
      </c>
      <c r="K11" s="9" t="n">
        <f aca="false">Tabla35108131532[[#This Row],[no_efec_cor]]/Tabla35108131532[[#This Row],[no_efe]]</f>
        <v>0.73536036036036</v>
      </c>
      <c r="L11" s="9" t="n">
        <f aca="false">Tabla35108131532[[#This Row],[no_efec_inc]]/Tabla35108131532[[#This Row],[no_efe]]</f>
        <v>0.26463963963964</v>
      </c>
      <c r="M11" s="9" t="n">
        <f aca="false">(Tabla35108131532[[#This Row],[% efe_cor]]+Tabla35108131532[[#This Row],[% no_efe_cor]])/2</f>
        <v>0.560614962788876</v>
      </c>
      <c r="N11" s="10" t="n">
        <f aca="false">(Tabla35108131532[[#This Row],[% efe_inc]]+Tabla35108131532[[#This Row],[% no_efect_inc]])/2</f>
        <v>0.439385037211124</v>
      </c>
      <c r="O11" s="11" t="n">
        <f aca="false">Tabla35108131532[[#This Row],[no_efec_cor]]/(Tabla35108131532[[#This Row],[efect_inc]]+Tabla35108131532[[#This Row],[no_efec_cor]])</f>
        <v>0.536124794745484</v>
      </c>
      <c r="P11" s="11" t="n">
        <f aca="false">Tabla35108131532[[#This Row],[efec_cor]]/(Tabla35108131532[[#This Row],[efec_cor]]+Tabla35108131532[[#This Row],[no_efec_inc]])</f>
        <v>0.601694915254237</v>
      </c>
      <c r="Q11" s="11" t="n">
        <f aca="false">(Tabla35108131532[[#This Row],[PNE]]+Tabla35108131532[[#This Row],[PE]])/2</f>
        <v>0.568909854999861</v>
      </c>
      <c r="R11" s="0" t="n">
        <v>920</v>
      </c>
      <c r="S11" s="0" t="n">
        <v>888</v>
      </c>
      <c r="T11" s="0" t="n">
        <f aca="false">Tabla35108131532[[#This Row],[efec]]+Tabla35108131532[[#This Row],[no_efe]]</f>
        <v>1808</v>
      </c>
    </row>
    <row r="12" customFormat="false" ht="13.8" hidden="false" customHeight="false" outlineLevel="0" collapsed="false">
      <c r="A12" s="0" t="n">
        <v>10</v>
      </c>
      <c r="B12" s="0" t="n">
        <v>627</v>
      </c>
      <c r="C12" s="0" t="n">
        <v>261</v>
      </c>
      <c r="D12" s="0" t="n">
        <v>399</v>
      </c>
      <c r="E12" s="0" t="n">
        <v>521</v>
      </c>
      <c r="F12" s="0" t="n">
        <f aca="false">Tabla35108131532[[#This Row],[no_efec_cor]]+Tabla35108131532[[#This Row],[efec_cor]]</f>
        <v>1026</v>
      </c>
      <c r="G12" s="0" t="n">
        <f aca="false">Tabla35108131532[[#This Row],[no_efec_inc]]+Tabla35108131532[[#This Row],[efect_inc]]</f>
        <v>782</v>
      </c>
      <c r="H12" s="9" t="n">
        <f aca="false">Tabla35108131532[[#This Row],[Correctos]]/Tabla35108131532[[#This Row],[total_sec]]</f>
        <v>0.567477876106195</v>
      </c>
      <c r="I12" s="9" t="n">
        <f aca="false">Tabla35108131532[[#This Row],[efec_cor]]/Tabla35108131532[[#This Row],[efec]]</f>
        <v>0.433695652173913</v>
      </c>
      <c r="J12" s="9" t="n">
        <f aca="false">Tabla35108131532[[#This Row],[efect_inc]]/Tabla35108131532[[#This Row],[efec]]</f>
        <v>0.566304347826087</v>
      </c>
      <c r="K12" s="9" t="n">
        <f aca="false">Tabla35108131532[[#This Row],[no_efec_cor]]/Tabla35108131532[[#This Row],[no_efe]]</f>
        <v>0.706081081081081</v>
      </c>
      <c r="L12" s="9" t="n">
        <f aca="false">Tabla35108131532[[#This Row],[no_efec_inc]]/Tabla35108131532[[#This Row],[no_efe]]</f>
        <v>0.293918918918919</v>
      </c>
      <c r="M12" s="9" t="n">
        <f aca="false">(Tabla35108131532[[#This Row],[% efe_cor]]+Tabla35108131532[[#This Row],[% no_efe_cor]])/2</f>
        <v>0.569888366627497</v>
      </c>
      <c r="N12" s="10" t="n">
        <f aca="false">(Tabla35108131532[[#This Row],[% efe_inc]]+Tabla35108131532[[#This Row],[% no_efect_inc]])/2</f>
        <v>0.430111633372503</v>
      </c>
      <c r="O12" s="11" t="n">
        <f aca="false">Tabla35108131532[[#This Row],[no_efec_cor]]/(Tabla35108131532[[#This Row],[efect_inc]]+Tabla35108131532[[#This Row],[no_efec_cor]])</f>
        <v>0.54616724738676</v>
      </c>
      <c r="P12" s="11" t="n">
        <f aca="false">Tabla35108131532[[#This Row],[efec_cor]]/(Tabla35108131532[[#This Row],[efec_cor]]+Tabla35108131532[[#This Row],[no_efec_inc]])</f>
        <v>0.604545454545455</v>
      </c>
      <c r="Q12" s="11" t="n">
        <f aca="false">(Tabla35108131532[[#This Row],[PNE]]+Tabla35108131532[[#This Row],[PE]])/2</f>
        <v>0.575356350966107</v>
      </c>
      <c r="R12" s="0" t="n">
        <v>920</v>
      </c>
      <c r="S12" s="0" t="n">
        <v>888</v>
      </c>
      <c r="T12" s="0" t="n">
        <f aca="false">Tabla35108131532[[#This Row],[efec]]+Tabla35108131532[[#This Row],[no_efe]]</f>
        <v>1808</v>
      </c>
    </row>
    <row r="13" customFormat="false" ht="13.8" hidden="false" customHeight="false" outlineLevel="0" collapsed="false">
      <c r="A13" s="0" t="n">
        <v>15</v>
      </c>
      <c r="B13" s="0" t="n">
        <v>739</v>
      </c>
      <c r="C13" s="0" t="n">
        <v>149</v>
      </c>
      <c r="D13" s="0" t="n">
        <v>285</v>
      </c>
      <c r="E13" s="0" t="n">
        <v>635</v>
      </c>
      <c r="F13" s="0" t="n">
        <f aca="false">Tabla35108131532[[#This Row],[no_efec_cor]]+Tabla35108131532[[#This Row],[efec_cor]]</f>
        <v>1024</v>
      </c>
      <c r="G13" s="0" t="n">
        <f aca="false">Tabla35108131532[[#This Row],[no_efec_inc]]+Tabla35108131532[[#This Row],[efect_inc]]</f>
        <v>784</v>
      </c>
      <c r="H13" s="9" t="n">
        <f aca="false">Tabla35108131532[[#This Row],[Correctos]]/Tabla35108131532[[#This Row],[total_sec]]</f>
        <v>0.566371681415929</v>
      </c>
      <c r="I13" s="9" t="n">
        <f aca="false">Tabla35108131532[[#This Row],[efec_cor]]/Tabla35108131532[[#This Row],[efec]]</f>
        <v>0.309782608695652</v>
      </c>
      <c r="J13" s="9" t="n">
        <f aca="false">Tabla35108131532[[#This Row],[efect_inc]]/Tabla35108131532[[#This Row],[efec]]</f>
        <v>0.690217391304348</v>
      </c>
      <c r="K13" s="9" t="n">
        <f aca="false">Tabla35108131532[[#This Row],[no_efec_cor]]/Tabla35108131532[[#This Row],[no_efe]]</f>
        <v>0.832207207207207</v>
      </c>
      <c r="L13" s="9" t="n">
        <f aca="false">Tabla35108131532[[#This Row],[no_efec_inc]]/Tabla35108131532[[#This Row],[no_efe]]</f>
        <v>0.167792792792793</v>
      </c>
      <c r="M13" s="9" t="n">
        <f aca="false">(Tabla35108131532[[#This Row],[% efe_cor]]+Tabla35108131532[[#This Row],[% no_efe_cor]])/2</f>
        <v>0.57099490795143</v>
      </c>
      <c r="N13" s="10" t="n">
        <f aca="false">(Tabla35108131532[[#This Row],[% efe_inc]]+Tabla35108131532[[#This Row],[% no_efect_inc]])/2</f>
        <v>0.42900509204857</v>
      </c>
      <c r="O13" s="11" t="n">
        <f aca="false">Tabla35108131532[[#This Row],[no_efec_cor]]/(Tabla35108131532[[#This Row],[efect_inc]]+Tabla35108131532[[#This Row],[no_efec_cor]])</f>
        <v>0.537845705967977</v>
      </c>
      <c r="P13" s="11" t="n">
        <f aca="false">Tabla35108131532[[#This Row],[efec_cor]]/(Tabla35108131532[[#This Row],[efec_cor]]+Tabla35108131532[[#This Row],[no_efec_inc]])</f>
        <v>0.65668202764977</v>
      </c>
      <c r="Q13" s="11" t="n">
        <f aca="false">(Tabla35108131532[[#This Row],[PNE]]+Tabla35108131532[[#This Row],[PE]])/2</f>
        <v>0.597263866808873</v>
      </c>
      <c r="R13" s="0" t="n">
        <v>920</v>
      </c>
      <c r="S13" s="0" t="n">
        <v>888</v>
      </c>
      <c r="T13" s="0" t="n">
        <f aca="false">Tabla35108131532[[#This Row],[efec]]+Tabla35108131532[[#This Row],[no_efe]]</f>
        <v>1808</v>
      </c>
    </row>
    <row r="14" customFormat="false" ht="13.8" hidden="false" customHeight="false" outlineLevel="0" collapsed="false">
      <c r="A14" s="0" t="n">
        <v>20</v>
      </c>
      <c r="B14" s="0" t="n">
        <v>730</v>
      </c>
      <c r="C14" s="0" t="n">
        <v>158</v>
      </c>
      <c r="D14" s="0" t="n">
        <v>326</v>
      </c>
      <c r="E14" s="0" t="n">
        <v>594</v>
      </c>
      <c r="F14" s="0" t="n">
        <f aca="false">Tabla35108131532[[#This Row],[no_efec_cor]]+Tabla35108131532[[#This Row],[efec_cor]]</f>
        <v>1056</v>
      </c>
      <c r="G14" s="0" t="n">
        <f aca="false">Tabla35108131532[[#This Row],[no_efec_inc]]+Tabla35108131532[[#This Row],[efect_inc]]</f>
        <v>752</v>
      </c>
      <c r="H14" s="9" t="n">
        <f aca="false">Tabla35108131532[[#This Row],[Correctos]]/Tabla35108131532[[#This Row],[total_sec]]</f>
        <v>0.584070796460177</v>
      </c>
      <c r="I14" s="9" t="n">
        <f aca="false">Tabla35108131532[[#This Row],[efec_cor]]/Tabla35108131532[[#This Row],[efec]]</f>
        <v>0.354347826086956</v>
      </c>
      <c r="J14" s="9" t="n">
        <f aca="false">Tabla35108131532[[#This Row],[efect_inc]]/Tabla35108131532[[#This Row],[efec]]</f>
        <v>0.645652173913043</v>
      </c>
      <c r="K14" s="9" t="n">
        <f aca="false">Tabla35108131532[[#This Row],[no_efec_cor]]/Tabla35108131532[[#This Row],[no_efe]]</f>
        <v>0.822072072072072</v>
      </c>
      <c r="L14" s="9" t="n">
        <f aca="false">Tabla35108131532[[#This Row],[no_efec_inc]]/Tabla35108131532[[#This Row],[no_efe]]</f>
        <v>0.177927927927928</v>
      </c>
      <c r="M14" s="9" t="n">
        <f aca="false">(Tabla35108131532[[#This Row],[% efe_cor]]+Tabla35108131532[[#This Row],[% no_efe_cor]])/2</f>
        <v>0.588209949079514</v>
      </c>
      <c r="N14" s="10" t="n">
        <f aca="false">(Tabla35108131532[[#This Row],[% efe_inc]]+Tabla35108131532[[#This Row],[% no_efect_inc]])/2</f>
        <v>0.411790050920486</v>
      </c>
      <c r="O14" s="11" t="n">
        <f aca="false">Tabla35108131532[[#This Row],[no_efec_cor]]/(Tabla35108131532[[#This Row],[efect_inc]]+Tabla35108131532[[#This Row],[no_efec_cor]])</f>
        <v>0.551359516616314</v>
      </c>
      <c r="P14" s="11" t="n">
        <f aca="false">Tabla35108131532[[#This Row],[efec_cor]]/(Tabla35108131532[[#This Row],[efec_cor]]+Tabla35108131532[[#This Row],[no_efec_inc]])</f>
        <v>0.673553719008264</v>
      </c>
      <c r="Q14" s="11" t="n">
        <f aca="false">(Tabla35108131532[[#This Row],[PNE]]+Tabla35108131532[[#This Row],[PE]])/2</f>
        <v>0.612456617812289</v>
      </c>
      <c r="R14" s="0" t="n">
        <v>920</v>
      </c>
      <c r="S14" s="0" t="n">
        <v>888</v>
      </c>
      <c r="T14" s="0" t="n">
        <f aca="false">Tabla35108131532[[#This Row],[efec]]+Tabla35108131532[[#This Row],[no_efe]]</f>
        <v>1808</v>
      </c>
    </row>
    <row r="15" customFormat="false" ht="13.8" hidden="false" customHeight="false" outlineLevel="0" collapsed="false">
      <c r="A15" s="0" t="n">
        <v>25</v>
      </c>
      <c r="B15" s="0" t="n">
        <v>775</v>
      </c>
      <c r="C15" s="0" t="n">
        <v>113</v>
      </c>
      <c r="D15" s="0" t="n">
        <v>237</v>
      </c>
      <c r="E15" s="0" t="n">
        <v>683</v>
      </c>
      <c r="F15" s="0" t="n">
        <f aca="false">Tabla35108131532[[#This Row],[no_efec_cor]]+Tabla35108131532[[#This Row],[efec_cor]]</f>
        <v>1012</v>
      </c>
      <c r="G15" s="0" t="n">
        <f aca="false">Tabla35108131532[[#This Row],[no_efec_inc]]+Tabla35108131532[[#This Row],[efect_inc]]</f>
        <v>796</v>
      </c>
      <c r="H15" s="9" t="n">
        <f aca="false">Tabla35108131532[[#This Row],[Correctos]]/Tabla35108131532[[#This Row],[total_sec]]</f>
        <v>0.559734513274336</v>
      </c>
      <c r="I15" s="9" t="n">
        <f aca="false">Tabla35108131532[[#This Row],[efec_cor]]/Tabla35108131532[[#This Row],[efec]]</f>
        <v>0.257608695652174</v>
      </c>
      <c r="J15" s="9" t="n">
        <f aca="false">Tabla35108131532[[#This Row],[efect_inc]]/Tabla35108131532[[#This Row],[efec]]</f>
        <v>0.742391304347826</v>
      </c>
      <c r="K15" s="9" t="n">
        <f aca="false">Tabla35108131532[[#This Row],[no_efec_cor]]/Tabla35108131532[[#This Row],[no_efe]]</f>
        <v>0.872747747747748</v>
      </c>
      <c r="L15" s="9" t="n">
        <f aca="false">Tabla35108131532[[#This Row],[no_efec_inc]]/Tabla35108131532[[#This Row],[no_efe]]</f>
        <v>0.127252252252252</v>
      </c>
      <c r="M15" s="9" t="n">
        <f aca="false">(Tabla35108131532[[#This Row],[% efe_cor]]+Tabla35108131532[[#This Row],[% no_efe_cor]])/2</f>
        <v>0.565178221699961</v>
      </c>
      <c r="N15" s="10" t="n">
        <f aca="false">(Tabla35108131532[[#This Row],[% efe_inc]]+Tabla35108131532[[#This Row],[% no_efect_inc]])/2</f>
        <v>0.434821778300039</v>
      </c>
      <c r="O15" s="11" t="n">
        <f aca="false">Tabla35108131532[[#This Row],[no_efec_cor]]/(Tabla35108131532[[#This Row],[efect_inc]]+Tabla35108131532[[#This Row],[no_efec_cor]])</f>
        <v>0.531550068587106</v>
      </c>
      <c r="P15" s="11" t="n">
        <f aca="false">Tabla35108131532[[#This Row],[efec_cor]]/(Tabla35108131532[[#This Row],[efec_cor]]+Tabla35108131532[[#This Row],[no_efec_inc]])</f>
        <v>0.677142857142857</v>
      </c>
      <c r="Q15" s="11" t="n">
        <f aca="false">(Tabla35108131532[[#This Row],[PNE]]+Tabla35108131532[[#This Row],[PE]])/2</f>
        <v>0.604346462864981</v>
      </c>
      <c r="R15" s="0" t="n">
        <v>920</v>
      </c>
      <c r="S15" s="0" t="n">
        <v>888</v>
      </c>
      <c r="T15" s="0" t="n">
        <f aca="false">Tabla35108131532[[#This Row],[efec]]+Tabla35108131532[[#This Row],[no_efe]]</f>
        <v>1808</v>
      </c>
    </row>
    <row r="16" customFormat="false" ht="13.8" hidden="false" customHeight="false" outlineLevel="0" collapsed="false">
      <c r="A16" s="0" t="n">
        <v>30</v>
      </c>
      <c r="B16" s="0" t="n">
        <v>760</v>
      </c>
      <c r="C16" s="0" t="n">
        <v>128</v>
      </c>
      <c r="D16" s="0" t="n">
        <v>276</v>
      </c>
      <c r="E16" s="0" t="n">
        <v>644</v>
      </c>
      <c r="F16" s="0" t="n">
        <f aca="false">Tabla35108131532[[#This Row],[no_efec_cor]]+Tabla35108131532[[#This Row],[efec_cor]]</f>
        <v>1036</v>
      </c>
      <c r="G16" s="0" t="n">
        <f aca="false">Tabla35108131532[[#This Row],[no_efec_inc]]+Tabla35108131532[[#This Row],[efect_inc]]</f>
        <v>772</v>
      </c>
      <c r="H16" s="9" t="n">
        <f aca="false">Tabla35108131532[[#This Row],[Correctos]]/Tabla35108131532[[#This Row],[total_sec]]</f>
        <v>0.573008849557522</v>
      </c>
      <c r="I16" s="9" t="n">
        <f aca="false">Tabla35108131532[[#This Row],[efec_cor]]/Tabla35108131532[[#This Row],[efec]]</f>
        <v>0.3</v>
      </c>
      <c r="J16" s="9" t="n">
        <f aca="false">Tabla35108131532[[#This Row],[efect_inc]]/Tabla35108131532[[#This Row],[efec]]</f>
        <v>0.7</v>
      </c>
      <c r="K16" s="9" t="n">
        <f aca="false">Tabla35108131532[[#This Row],[no_efec_cor]]/Tabla35108131532[[#This Row],[no_efe]]</f>
        <v>0.855855855855856</v>
      </c>
      <c r="L16" s="9" t="n">
        <f aca="false">Tabla35108131532[[#This Row],[no_efec_inc]]/Tabla35108131532[[#This Row],[no_efe]]</f>
        <v>0.144144144144144</v>
      </c>
      <c r="M16" s="9" t="n">
        <f aca="false">(Tabla35108131532[[#This Row],[% efe_cor]]+Tabla35108131532[[#This Row],[% no_efe_cor]])/2</f>
        <v>0.577927927927928</v>
      </c>
      <c r="N16" s="10" t="n">
        <f aca="false">(Tabla35108131532[[#This Row],[% efe_inc]]+Tabla35108131532[[#This Row],[% no_efect_inc]])/2</f>
        <v>0.422072072072072</v>
      </c>
      <c r="O16" s="11" t="n">
        <f aca="false">Tabla35108131532[[#This Row],[no_efec_cor]]/(Tabla35108131532[[#This Row],[efect_inc]]+Tabla35108131532[[#This Row],[no_efec_cor]])</f>
        <v>0.541310541310541</v>
      </c>
      <c r="P16" s="11" t="n">
        <f aca="false">Tabla35108131532[[#This Row],[efec_cor]]/(Tabla35108131532[[#This Row],[efec_cor]]+Tabla35108131532[[#This Row],[no_efec_inc]])</f>
        <v>0.683168316831683</v>
      </c>
      <c r="Q16" s="11" t="n">
        <f aca="false">(Tabla35108131532[[#This Row],[PNE]]+Tabla35108131532[[#This Row],[PE]])/2</f>
        <v>0.612239429071112</v>
      </c>
      <c r="R16" s="0" t="n">
        <v>920</v>
      </c>
      <c r="S16" s="0" t="n">
        <v>888</v>
      </c>
      <c r="T16" s="0" t="n">
        <f aca="false">Tabla35108131532[[#This Row],[efec]]+Tabla35108131532[[#This Row],[no_efe]]</f>
        <v>1808</v>
      </c>
    </row>
    <row r="17" customFormat="false" ht="13.8" hidden="false" customHeight="false" outlineLevel="0" collapsed="false">
      <c r="A17" s="0" t="n">
        <v>35</v>
      </c>
      <c r="B17" s="0" t="n">
        <v>794</v>
      </c>
      <c r="C17" s="0" t="n">
        <v>94</v>
      </c>
      <c r="D17" s="0" t="n">
        <v>218</v>
      </c>
      <c r="E17" s="0" t="n">
        <v>702</v>
      </c>
      <c r="F17" s="0" t="n">
        <f aca="false">Tabla35108131532[[#This Row],[no_efec_cor]]+Tabla35108131532[[#This Row],[efec_cor]]</f>
        <v>1012</v>
      </c>
      <c r="G17" s="0" t="n">
        <f aca="false">Tabla35108131532[[#This Row],[no_efec_inc]]+Tabla35108131532[[#This Row],[efect_inc]]</f>
        <v>796</v>
      </c>
      <c r="H17" s="9" t="n">
        <f aca="false">Tabla35108131532[[#This Row],[Correctos]]/Tabla35108131532[[#This Row],[total_sec]]</f>
        <v>0.559734513274336</v>
      </c>
      <c r="I17" s="9" t="n">
        <f aca="false">Tabla35108131532[[#This Row],[efec_cor]]/Tabla35108131532[[#This Row],[efec]]</f>
        <v>0.23695652173913</v>
      </c>
      <c r="J17" s="9" t="n">
        <f aca="false">Tabla35108131532[[#This Row],[efect_inc]]/Tabla35108131532[[#This Row],[efec]]</f>
        <v>0.76304347826087</v>
      </c>
      <c r="K17" s="9" t="n">
        <f aca="false">Tabla35108131532[[#This Row],[no_efec_cor]]/Tabla35108131532[[#This Row],[no_efe]]</f>
        <v>0.894144144144144</v>
      </c>
      <c r="L17" s="9" t="n">
        <f aca="false">Tabla35108131532[[#This Row],[no_efec_inc]]/Tabla35108131532[[#This Row],[no_efe]]</f>
        <v>0.105855855855856</v>
      </c>
      <c r="M17" s="9" t="n">
        <f aca="false">(Tabla35108131532[[#This Row],[% efe_cor]]+Tabla35108131532[[#This Row],[% no_efe_cor]])/2</f>
        <v>0.565550332941637</v>
      </c>
      <c r="N17" s="10" t="n">
        <f aca="false">(Tabla35108131532[[#This Row],[% efe_inc]]+Tabla35108131532[[#This Row],[% no_efect_inc]])/2</f>
        <v>0.434449667058363</v>
      </c>
      <c r="O17" s="11" t="n">
        <f aca="false">Tabla35108131532[[#This Row],[no_efec_cor]]/(Tabla35108131532[[#This Row],[efect_inc]]+Tabla35108131532[[#This Row],[no_efec_cor]])</f>
        <v>0.530748663101604</v>
      </c>
      <c r="P17" s="11" t="n">
        <f aca="false">Tabla35108131532[[#This Row],[efec_cor]]/(Tabla35108131532[[#This Row],[efec_cor]]+Tabla35108131532[[#This Row],[no_efec_inc]])</f>
        <v>0.698717948717949</v>
      </c>
      <c r="Q17" s="11" t="n">
        <f aca="false">(Tabla35108131532[[#This Row],[PNE]]+Tabla35108131532[[#This Row],[PE]])/2</f>
        <v>0.614733305909776</v>
      </c>
      <c r="R17" s="0" t="n">
        <v>920</v>
      </c>
      <c r="S17" s="0" t="n">
        <v>888</v>
      </c>
      <c r="T17" s="0" t="n">
        <f aca="false">Tabla35108131532[[#This Row],[efec]]+Tabla35108131532[[#This Row],[no_efe]]</f>
        <v>1808</v>
      </c>
    </row>
    <row r="18" customFormat="false" ht="13.8" hidden="false" customHeight="false" outlineLevel="0" collapsed="false">
      <c r="A18" s="0" t="n">
        <v>39</v>
      </c>
      <c r="B18" s="0" t="n">
        <v>806</v>
      </c>
      <c r="C18" s="0" t="n">
        <v>82</v>
      </c>
      <c r="D18" s="0" t="n">
        <v>204</v>
      </c>
      <c r="E18" s="0" t="n">
        <v>716</v>
      </c>
      <c r="F18" s="0" t="n">
        <f aca="false">Tabla35108131532[[#This Row],[no_efec_cor]]+Tabla35108131532[[#This Row],[efec_cor]]</f>
        <v>1010</v>
      </c>
      <c r="G18" s="0" t="n">
        <f aca="false">Tabla35108131532[[#This Row],[no_efec_inc]]+Tabla35108131532[[#This Row],[efect_inc]]</f>
        <v>798</v>
      </c>
      <c r="H18" s="9" t="n">
        <f aca="false">Tabla35108131532[[#This Row],[Correctos]]/Tabla35108131532[[#This Row],[total_sec]]</f>
        <v>0.558628318584071</v>
      </c>
      <c r="I18" s="9" t="n">
        <f aca="false">Tabla35108131532[[#This Row],[efec_cor]]/Tabla35108131532[[#This Row],[efec]]</f>
        <v>0.221739130434783</v>
      </c>
      <c r="J18" s="9" t="n">
        <f aca="false">Tabla35108131532[[#This Row],[efect_inc]]/Tabla35108131532[[#This Row],[efec]]</f>
        <v>0.778260869565217</v>
      </c>
      <c r="K18" s="9" t="n">
        <f aca="false">Tabla35108131532[[#This Row],[no_efec_cor]]/Tabla35108131532[[#This Row],[no_efe]]</f>
        <v>0.907657657657658</v>
      </c>
      <c r="L18" s="9" t="n">
        <f aca="false">Tabla35108131532[[#This Row],[no_efec_inc]]/Tabla35108131532[[#This Row],[no_efe]]</f>
        <v>0.0923423423423423</v>
      </c>
      <c r="M18" s="9" t="n">
        <f aca="false">(Tabla35108131532[[#This Row],[% efe_cor]]+Tabla35108131532[[#This Row],[% no_efe_cor]])/2</f>
        <v>0.56469839404622</v>
      </c>
      <c r="N18" s="10" t="n">
        <f aca="false">(Tabla35108131532[[#This Row],[% efe_inc]]+Tabla35108131532[[#This Row],[% no_efect_inc]])/2</f>
        <v>0.43530160595378</v>
      </c>
      <c r="O18" s="11" t="n">
        <f aca="false">Tabla35108131532[[#This Row],[no_efec_cor]]/(Tabla35108131532[[#This Row],[efect_inc]]+Tabla35108131532[[#This Row],[no_efec_cor]])</f>
        <v>0.529566360052562</v>
      </c>
      <c r="P18" s="11" t="n">
        <f aca="false">Tabla35108131532[[#This Row],[efec_cor]]/(Tabla35108131532[[#This Row],[efec_cor]]+Tabla35108131532[[#This Row],[no_efec_inc]])</f>
        <v>0.713286713286713</v>
      </c>
      <c r="Q18" s="11" t="n">
        <f aca="false">(Tabla35108131532[[#This Row],[PNE]]+Tabla35108131532[[#This Row],[PE]])/2</f>
        <v>0.621426536669638</v>
      </c>
      <c r="R18" s="0" t="n">
        <v>920</v>
      </c>
      <c r="S18" s="0" t="n">
        <v>888</v>
      </c>
      <c r="T18" s="0" t="n">
        <f aca="false">Tabla35108131532[[#This Row],[efec]]+Tabla35108131532[[#This Row],[no_efe]]</f>
        <v>1808</v>
      </c>
    </row>
    <row r="21" customFormat="false" ht="19.5" hidden="false" customHeight="false" outlineLevel="0" collapsed="false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665</v>
      </c>
      <c r="D27" s="0" t="n">
        <v>223</v>
      </c>
      <c r="E27" s="0" t="n">
        <v>450</v>
      </c>
      <c r="F27" s="0" t="n">
        <v>470</v>
      </c>
      <c r="G27" s="0" t="n">
        <f aca="false">Tabla35108131534[[#This Row],[no_efec_cor]]+Tabla35108131534[[#This Row],[efec_cor]]</f>
        <v>1115</v>
      </c>
      <c r="H27" s="0" t="n">
        <f aca="false">Tabla35108131534[[#This Row],[no_efec_inc]]+Tabla35108131534[[#This Row],[efect_inc]]</f>
        <v>693</v>
      </c>
      <c r="I27" s="9" t="n">
        <f aca="false">Tabla35108131534[[#This Row],[Correctos]]/Tabla35108131534[[#This Row],[total_sec]]</f>
        <v>0.616703539823009</v>
      </c>
      <c r="J27" s="9" t="n">
        <f aca="false">Tabla35108131534[[#This Row],[efec_cor]]/Tabla35108131534[[#This Row],[efec]]</f>
        <v>0.489130434782609</v>
      </c>
      <c r="K27" s="9" t="n">
        <f aca="false">Tabla35108131534[[#This Row],[efect_inc]]/Tabla35108131534[[#This Row],[efec]]</f>
        <v>0.510869565217391</v>
      </c>
      <c r="L27" s="9" t="n">
        <f aca="false">Tabla35108131534[[#This Row],[no_efec_cor]]/Tabla35108131534[[#This Row],[no_efe]]</f>
        <v>0.748873873873874</v>
      </c>
      <c r="M27" s="9" t="n">
        <f aca="false">Tabla35108131534[[#This Row],[no_efec_inc]]/Tabla35108131534[[#This Row],[no_efe]]</f>
        <v>0.251126126126126</v>
      </c>
      <c r="N27" s="9" t="n">
        <f aca="false">(Tabla35108131534[[#This Row],[% efe_cor]]+Tabla35108131534[[#This Row],[% no_efe_cor]])/2</f>
        <v>0.619002154328241</v>
      </c>
      <c r="O27" s="10" t="n">
        <f aca="false">(Tabla35108131534[[#This Row],[% efe_inc]]+Tabla35108131534[[#This Row],[% no_efect_inc]])/2</f>
        <v>0.380997845671759</v>
      </c>
      <c r="P27" s="11" t="n">
        <f aca="false">Tabla35108131534[[#This Row],[no_efec_cor]]/(Tabla35108131534[[#This Row],[efect_inc]]+Tabla35108131534[[#This Row],[no_efec_cor]])</f>
        <v>0.585903083700441</v>
      </c>
      <c r="Q27" s="11" t="n">
        <f aca="false">Tabla35108131534[[#This Row],[efec_cor]]/(Tabla35108131534[[#This Row],[efec_cor]]+Tabla35108131534[[#This Row],[no_efec_inc]])</f>
        <v>0.668647845468053</v>
      </c>
      <c r="R27" s="11" t="n">
        <f aca="false">(Tabla35108131534[[#This Row],[PNE]]+Tabla35108131534[[#This Row],[PE]])/2</f>
        <v>0.627275464584247</v>
      </c>
      <c r="S27" s="0" t="n">
        <v>920</v>
      </c>
      <c r="T27" s="0" t="n">
        <v>888</v>
      </c>
      <c r="U27" s="0" t="n">
        <f aca="false">Tabla35108131534[[#This Row],[efec]]+Tabla35108131534[[#This Row],[no_efe]]</f>
        <v>1808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639</v>
      </c>
      <c r="D28" s="0" t="n">
        <v>249</v>
      </c>
      <c r="E28" s="0" t="n">
        <v>539</v>
      </c>
      <c r="F28" s="0" t="n">
        <v>381</v>
      </c>
      <c r="G28" s="0" t="n">
        <f aca="false">Tabla35108131534[[#This Row],[no_efec_cor]]+Tabla35108131534[[#This Row],[efec_cor]]</f>
        <v>1178</v>
      </c>
      <c r="H28" s="0" t="n">
        <f aca="false">Tabla35108131534[[#This Row],[no_efec_inc]]+Tabla35108131534[[#This Row],[efect_inc]]</f>
        <v>630</v>
      </c>
      <c r="I28" s="9" t="n">
        <f aca="false">Tabla35108131534[[#This Row],[Correctos]]/Tabla35108131534[[#This Row],[total_sec]]</f>
        <v>0.651548672566372</v>
      </c>
      <c r="J28" s="9" t="n">
        <f aca="false">Tabla35108131534[[#This Row],[efec_cor]]/Tabla35108131534[[#This Row],[efec]]</f>
        <v>0.585869565217391</v>
      </c>
      <c r="K28" s="9" t="n">
        <f aca="false">Tabla35108131534[[#This Row],[efect_inc]]/Tabla35108131534[[#This Row],[efec]]</f>
        <v>0.414130434782609</v>
      </c>
      <c r="L28" s="9" t="n">
        <f aca="false">Tabla35108131534[[#This Row],[no_efec_cor]]/Tabla35108131534[[#This Row],[no_efe]]</f>
        <v>0.719594594594595</v>
      </c>
      <c r="M28" s="9" t="n">
        <f aca="false">Tabla35108131534[[#This Row],[no_efec_inc]]/Tabla35108131534[[#This Row],[no_efe]]</f>
        <v>0.280405405405405</v>
      </c>
      <c r="N28" s="9" t="n">
        <f aca="false">(Tabla35108131534[[#This Row],[% efe_cor]]+Tabla35108131534[[#This Row],[% no_efe_cor]])/2</f>
        <v>0.652732079905993</v>
      </c>
      <c r="O28" s="10" t="n">
        <f aca="false">(Tabla35108131534[[#This Row],[% efe_inc]]+Tabla35108131534[[#This Row],[% no_efect_inc]])/2</f>
        <v>0.347267920094007</v>
      </c>
      <c r="P28" s="11" t="n">
        <f aca="false">Tabla35108131534[[#This Row],[no_efec_cor]]/(Tabla35108131534[[#This Row],[efect_inc]]+Tabla35108131534[[#This Row],[no_efec_cor]])</f>
        <v>0.626470588235294</v>
      </c>
      <c r="Q28" s="11" t="n">
        <f aca="false">Tabla35108131534[[#This Row],[efec_cor]]/(Tabla35108131534[[#This Row],[efec_cor]]+Tabla35108131534[[#This Row],[no_efec_inc]])</f>
        <v>0.684010152284264</v>
      </c>
      <c r="R28" s="11" t="n">
        <f aca="false">(Tabla35108131534[[#This Row],[PNE]]+Tabla35108131534[[#This Row],[PE]])/2</f>
        <v>0.655240370259779</v>
      </c>
      <c r="S28" s="0" t="n">
        <v>920</v>
      </c>
      <c r="T28" s="0" t="n">
        <v>888</v>
      </c>
      <c r="U28" s="0" t="n">
        <f aca="false">Tabla35108131534[[#This Row],[efec]]+Tabla35108131534[[#This Row],[no_efe]]</f>
        <v>1808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603</v>
      </c>
      <c r="D29" s="0" t="n">
        <v>285</v>
      </c>
      <c r="E29" s="0" t="n">
        <v>596</v>
      </c>
      <c r="F29" s="0" t="n">
        <v>324</v>
      </c>
      <c r="G29" s="0" t="n">
        <f aca="false">Tabla35108131534[[#This Row],[no_efec_cor]]+Tabla35108131534[[#This Row],[efec_cor]]</f>
        <v>1199</v>
      </c>
      <c r="H29" s="0" t="n">
        <f aca="false">Tabla35108131534[[#This Row],[no_efec_inc]]+Tabla35108131534[[#This Row],[efect_inc]]</f>
        <v>609</v>
      </c>
      <c r="I29" s="9" t="n">
        <f aca="false">Tabla35108131534[[#This Row],[Correctos]]/Tabla35108131534[[#This Row],[total_sec]]</f>
        <v>0.663163716814159</v>
      </c>
      <c r="J29" s="9" t="n">
        <f aca="false">Tabla35108131534[[#This Row],[efec_cor]]/Tabla35108131534[[#This Row],[efec]]</f>
        <v>0.647826086956522</v>
      </c>
      <c r="K29" s="9" t="n">
        <f aca="false">Tabla35108131534[[#This Row],[efect_inc]]/Tabla35108131534[[#This Row],[efec]]</f>
        <v>0.352173913043478</v>
      </c>
      <c r="L29" s="9" t="n">
        <f aca="false">Tabla35108131534[[#This Row],[no_efec_cor]]/Tabla35108131534[[#This Row],[no_efe]]</f>
        <v>0.679054054054054</v>
      </c>
      <c r="M29" s="9" t="n">
        <f aca="false">Tabla35108131534[[#This Row],[no_efec_inc]]/Tabla35108131534[[#This Row],[no_efe]]</f>
        <v>0.320945945945946</v>
      </c>
      <c r="N29" s="9" t="n">
        <f aca="false">(Tabla35108131534[[#This Row],[% efe_cor]]+Tabla35108131534[[#This Row],[% no_efe_cor]])/2</f>
        <v>0.663440070505288</v>
      </c>
      <c r="O29" s="10" t="n">
        <f aca="false">(Tabla35108131534[[#This Row],[% efe_inc]]+Tabla35108131534[[#This Row],[% no_efect_inc]])/2</f>
        <v>0.336559929494712</v>
      </c>
      <c r="P29" s="11" t="n">
        <f aca="false">Tabla35108131534[[#This Row],[no_efec_cor]]/(Tabla35108131534[[#This Row],[efect_inc]]+Tabla35108131534[[#This Row],[no_efec_cor]])</f>
        <v>0.650485436893204</v>
      </c>
      <c r="Q29" s="11" t="n">
        <f aca="false">Tabla35108131534[[#This Row],[efec_cor]]/(Tabla35108131534[[#This Row],[efec_cor]]+Tabla35108131534[[#This Row],[no_efec_inc]])</f>
        <v>0.676503972758229</v>
      </c>
      <c r="R29" s="11" t="n">
        <f aca="false">(Tabla35108131534[[#This Row],[PNE]]+Tabla35108131534[[#This Row],[PE]])/2</f>
        <v>0.663494704825717</v>
      </c>
      <c r="S29" s="0" t="n">
        <v>920</v>
      </c>
      <c r="T29" s="0" t="n">
        <v>888</v>
      </c>
      <c r="U29" s="0" t="n">
        <f aca="false">Tabla35108131534[[#This Row],[efec]]+Tabla35108131534[[#This Row],[no_efe]]</f>
        <v>1808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578</v>
      </c>
      <c r="D30" s="0" t="n">
        <v>310</v>
      </c>
      <c r="E30" s="0" t="n">
        <v>624</v>
      </c>
      <c r="F30" s="0" t="n">
        <v>296</v>
      </c>
      <c r="G30" s="0" t="n">
        <f aca="false">Tabla35108131534[[#This Row],[no_efec_cor]]+Tabla35108131534[[#This Row],[efec_cor]]</f>
        <v>1202</v>
      </c>
      <c r="H30" s="0" t="n">
        <f aca="false">Tabla35108131534[[#This Row],[no_efec_inc]]+Tabla35108131534[[#This Row],[efect_inc]]</f>
        <v>606</v>
      </c>
      <c r="I30" s="9" t="n">
        <f aca="false">Tabla35108131534[[#This Row],[Correctos]]/Tabla35108131534[[#This Row],[total_sec]]</f>
        <v>0.664823008849557</v>
      </c>
      <c r="J30" s="9" t="n">
        <f aca="false">Tabla35108131534[[#This Row],[efec_cor]]/Tabla35108131534[[#This Row],[efec]]</f>
        <v>0.678260869565217</v>
      </c>
      <c r="K30" s="9" t="n">
        <f aca="false">Tabla35108131534[[#This Row],[efect_inc]]/Tabla35108131534[[#This Row],[efec]]</f>
        <v>0.321739130434783</v>
      </c>
      <c r="L30" s="9" t="n">
        <f aca="false">Tabla35108131534[[#This Row],[no_efec_cor]]/Tabla35108131534[[#This Row],[no_efe]]</f>
        <v>0.650900900900901</v>
      </c>
      <c r="M30" s="9" t="n">
        <f aca="false">Tabla35108131534[[#This Row],[no_efec_inc]]/Tabla35108131534[[#This Row],[no_efe]]</f>
        <v>0.349099099099099</v>
      </c>
      <c r="N30" s="9" t="n">
        <f aca="false">(Tabla35108131534[[#This Row],[% efe_cor]]+Tabla35108131534[[#This Row],[% no_efe_cor]])/2</f>
        <v>0.664580885233059</v>
      </c>
      <c r="O30" s="10" t="n">
        <f aca="false">(Tabla35108131534[[#This Row],[% efe_inc]]+Tabla35108131534[[#This Row],[% no_efect_inc]])/2</f>
        <v>0.335419114766941</v>
      </c>
      <c r="P30" s="11" t="n">
        <f aca="false">Tabla35108131534[[#This Row],[no_efec_cor]]/(Tabla35108131534[[#This Row],[efect_inc]]+Tabla35108131534[[#This Row],[no_efec_cor]])</f>
        <v>0.661327231121281</v>
      </c>
      <c r="Q30" s="11" t="n">
        <f aca="false">Tabla35108131534[[#This Row],[efec_cor]]/(Tabla35108131534[[#This Row],[efec_cor]]+Tabla35108131534[[#This Row],[no_efec_inc]])</f>
        <v>0.668094218415418</v>
      </c>
      <c r="R30" s="11" t="n">
        <f aca="false">(Tabla35108131534[[#This Row],[PNE]]+Tabla35108131534[[#This Row],[PE]])/2</f>
        <v>0.664710724768349</v>
      </c>
      <c r="S30" s="0" t="n">
        <v>920</v>
      </c>
      <c r="T30" s="0" t="n">
        <v>888</v>
      </c>
      <c r="U30" s="0" t="n">
        <f aca="false">Tabla35108131534[[#This Row],[efec]]+Tabla35108131534[[#This Row],[no_efe]]</f>
        <v>1808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529</v>
      </c>
      <c r="D31" s="0" t="n">
        <v>359</v>
      </c>
      <c r="E31" s="0" t="n">
        <v>644</v>
      </c>
      <c r="F31" s="0" t="n">
        <v>276</v>
      </c>
      <c r="G31" s="0" t="n">
        <f aca="false">Tabla35108131534[[#This Row],[no_efec_cor]]+Tabla35108131534[[#This Row],[efec_cor]]</f>
        <v>1173</v>
      </c>
      <c r="H31" s="0" t="n">
        <f aca="false">Tabla35108131534[[#This Row],[no_efec_inc]]+Tabla35108131534[[#This Row],[efect_inc]]</f>
        <v>635</v>
      </c>
      <c r="I31" s="9" t="n">
        <f aca="false">Tabla35108131534[[#This Row],[Correctos]]/Tabla35108131534[[#This Row],[total_sec]]</f>
        <v>0.648783185840708</v>
      </c>
      <c r="J31" s="9" t="n">
        <f aca="false">Tabla35108131534[[#This Row],[efec_cor]]/Tabla35108131534[[#This Row],[efec]]</f>
        <v>0.7</v>
      </c>
      <c r="K31" s="9" t="n">
        <f aca="false">Tabla35108131534[[#This Row],[efect_inc]]/Tabla35108131534[[#This Row],[efec]]</f>
        <v>0.3</v>
      </c>
      <c r="L31" s="9" t="n">
        <f aca="false">Tabla35108131534[[#This Row],[no_efec_cor]]/Tabla35108131534[[#This Row],[no_efe]]</f>
        <v>0.595720720720721</v>
      </c>
      <c r="M31" s="9" t="n">
        <f aca="false">Tabla35108131534[[#This Row],[no_efec_inc]]/Tabla35108131534[[#This Row],[no_efe]]</f>
        <v>0.404279279279279</v>
      </c>
      <c r="N31" s="9" t="n">
        <f aca="false">(Tabla35108131534[[#This Row],[% efe_cor]]+Tabla35108131534[[#This Row],[% no_efe_cor]])/2</f>
        <v>0.64786036036036</v>
      </c>
      <c r="O31" s="10" t="n">
        <f aca="false">(Tabla35108131534[[#This Row],[% efe_inc]]+Tabla35108131534[[#This Row],[% no_efect_inc]])/2</f>
        <v>0.35213963963964</v>
      </c>
      <c r="P31" s="11" t="n">
        <f aca="false">Tabla35108131534[[#This Row],[no_efec_cor]]/(Tabla35108131534[[#This Row],[efect_inc]]+Tabla35108131534[[#This Row],[no_efec_cor]])</f>
        <v>0.657142857142857</v>
      </c>
      <c r="Q31" s="11" t="n">
        <f aca="false">Tabla35108131534[[#This Row],[efec_cor]]/(Tabla35108131534[[#This Row],[efec_cor]]+Tabla35108131534[[#This Row],[no_efec_inc]])</f>
        <v>0.642073778664008</v>
      </c>
      <c r="R31" s="11" t="n">
        <f aca="false">(Tabla35108131534[[#This Row],[PNE]]+Tabla35108131534[[#This Row],[PE]])/2</f>
        <v>0.649608317903433</v>
      </c>
      <c r="S31" s="0" t="n">
        <v>920</v>
      </c>
      <c r="T31" s="0" t="n">
        <v>888</v>
      </c>
      <c r="U31" s="0" t="n">
        <f aca="false">Tabla35108131534[[#This Row],[efec]]+Tabla35108131534[[#This Row],[no_efe]]</f>
        <v>1808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505</v>
      </c>
      <c r="D32" s="0" t="n">
        <v>383</v>
      </c>
      <c r="E32" s="0" t="n">
        <v>664</v>
      </c>
      <c r="F32" s="0" t="n">
        <v>256</v>
      </c>
      <c r="G32" s="0" t="n">
        <f aca="false">Tabla35108131534[[#This Row],[no_efec_cor]]+Tabla35108131534[[#This Row],[efec_cor]]</f>
        <v>1169</v>
      </c>
      <c r="H32" s="0" t="n">
        <f aca="false">Tabla35108131534[[#This Row],[no_efec_inc]]+Tabla35108131534[[#This Row],[efect_inc]]</f>
        <v>639</v>
      </c>
      <c r="I32" s="9" t="n">
        <f aca="false">Tabla35108131534[[#This Row],[Correctos]]/Tabla35108131534[[#This Row],[total_sec]]</f>
        <v>0.646570796460177</v>
      </c>
      <c r="J32" s="9" t="n">
        <f aca="false">Tabla35108131534[[#This Row],[efec_cor]]/Tabla35108131534[[#This Row],[efec]]</f>
        <v>0.721739130434783</v>
      </c>
      <c r="K32" s="9" t="n">
        <f aca="false">Tabla35108131534[[#This Row],[efect_inc]]/Tabla35108131534[[#This Row],[efec]]</f>
        <v>0.278260869565217</v>
      </c>
      <c r="L32" s="9" t="n">
        <f aca="false">Tabla35108131534[[#This Row],[no_efec_cor]]/Tabla35108131534[[#This Row],[no_efe]]</f>
        <v>0.568693693693694</v>
      </c>
      <c r="M32" s="9" t="n">
        <f aca="false">Tabla35108131534[[#This Row],[no_efec_inc]]/Tabla35108131534[[#This Row],[no_efe]]</f>
        <v>0.431306306306306</v>
      </c>
      <c r="N32" s="9" t="n">
        <f aca="false">(Tabla35108131534[[#This Row],[% efe_cor]]+Tabla35108131534[[#This Row],[% no_efe_cor]])/2</f>
        <v>0.645216412064238</v>
      </c>
      <c r="O32" s="10" t="n">
        <f aca="false">(Tabla35108131534[[#This Row],[% efe_inc]]+Tabla35108131534[[#This Row],[% no_efect_inc]])/2</f>
        <v>0.354783587935762</v>
      </c>
      <c r="P32" s="11" t="n">
        <f aca="false">Tabla35108131534[[#This Row],[no_efec_cor]]/(Tabla35108131534[[#This Row],[efect_inc]]+Tabla35108131534[[#This Row],[no_efec_cor]])</f>
        <v>0.663600525624179</v>
      </c>
      <c r="Q32" s="11" t="n">
        <f aca="false">Tabla35108131534[[#This Row],[efec_cor]]/(Tabla35108131534[[#This Row],[efec_cor]]+Tabla35108131534[[#This Row],[no_efec_inc]])</f>
        <v>0.634192932187202</v>
      </c>
      <c r="R32" s="11" t="n">
        <f aca="false">(Tabla35108131534[[#This Row],[PNE]]+Tabla35108131534[[#This Row],[PE]])/2</f>
        <v>0.64889672890569</v>
      </c>
      <c r="S32" s="0" t="n">
        <v>920</v>
      </c>
      <c r="T32" s="0" t="n">
        <v>888</v>
      </c>
      <c r="U32" s="0" t="n">
        <f aca="false">Tabla35108131534[[#This Row],[efec]]+Tabla35108131534[[#This Row],[no_efe]]</f>
        <v>1808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450</v>
      </c>
      <c r="D33" s="0" t="n">
        <v>438</v>
      </c>
      <c r="E33" s="0" t="n">
        <v>688</v>
      </c>
      <c r="F33" s="0" t="n">
        <v>232</v>
      </c>
      <c r="G33" s="0" t="n">
        <f aca="false">Tabla35108131534[[#This Row],[no_efec_cor]]+Tabla35108131534[[#This Row],[efec_cor]]</f>
        <v>1138</v>
      </c>
      <c r="H33" s="0" t="n">
        <f aca="false">Tabla35108131534[[#This Row],[no_efec_inc]]+Tabla35108131534[[#This Row],[efect_inc]]</f>
        <v>670</v>
      </c>
      <c r="I33" s="9" t="n">
        <f aca="false">Tabla35108131534[[#This Row],[Correctos]]/Tabla35108131534[[#This Row],[total_sec]]</f>
        <v>0.629424778761062</v>
      </c>
      <c r="J33" s="9" t="n">
        <f aca="false">Tabla35108131534[[#This Row],[efec_cor]]/Tabla35108131534[[#This Row],[efec]]</f>
        <v>0.747826086956522</v>
      </c>
      <c r="K33" s="9" t="n">
        <f aca="false">Tabla35108131534[[#This Row],[efect_inc]]/Tabla35108131534[[#This Row],[efec]]</f>
        <v>0.252173913043478</v>
      </c>
      <c r="L33" s="9" t="n">
        <f aca="false">Tabla35108131534[[#This Row],[no_efec_cor]]/Tabla35108131534[[#This Row],[no_efe]]</f>
        <v>0.506756756756757</v>
      </c>
      <c r="M33" s="9" t="n">
        <f aca="false">Tabla35108131534[[#This Row],[no_efec_inc]]/Tabla35108131534[[#This Row],[no_efe]]</f>
        <v>0.493243243243243</v>
      </c>
      <c r="N33" s="9" t="n">
        <f aca="false">(Tabla35108131534[[#This Row],[% efe_cor]]+Tabla35108131534[[#This Row],[% no_efe_cor]])/2</f>
        <v>0.627291421856639</v>
      </c>
      <c r="O33" s="10" t="n">
        <f aca="false">(Tabla35108131534[[#This Row],[% efe_inc]]+Tabla35108131534[[#This Row],[% no_efect_inc]])/2</f>
        <v>0.372708578143361</v>
      </c>
      <c r="P33" s="11" t="n">
        <f aca="false">Tabla35108131534[[#This Row],[no_efec_cor]]/(Tabla35108131534[[#This Row],[efect_inc]]+Tabla35108131534[[#This Row],[no_efec_cor]])</f>
        <v>0.659824046920821</v>
      </c>
      <c r="Q33" s="11" t="n">
        <f aca="false">Tabla35108131534[[#This Row],[efec_cor]]/(Tabla35108131534[[#This Row],[efec_cor]]+Tabla35108131534[[#This Row],[no_efec_inc]])</f>
        <v>0.61101243339254</v>
      </c>
      <c r="R33" s="11" t="n">
        <f aca="false">(Tabla35108131534[[#This Row],[PNE]]+Tabla35108131534[[#This Row],[PE]])/2</f>
        <v>0.635418240156681</v>
      </c>
      <c r="S33" s="0" t="n">
        <v>920</v>
      </c>
      <c r="T33" s="0" t="n">
        <v>888</v>
      </c>
      <c r="U33" s="0" t="n">
        <f aca="false">Tabla35108131534[[#This Row],[efec]]+Tabla35108131534[[#This Row],[no_efe]]</f>
        <v>1808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606</v>
      </c>
      <c r="D34" s="0" t="n">
        <v>282</v>
      </c>
      <c r="E34" s="0" t="n">
        <v>602</v>
      </c>
      <c r="F34" s="0" t="n">
        <v>318</v>
      </c>
      <c r="G34" s="0" t="n">
        <f aca="false">Tabla35108131534[[#This Row],[no_efec_cor]]+Tabla35108131534[[#This Row],[efec_cor]]</f>
        <v>1208</v>
      </c>
      <c r="H34" s="0" t="n">
        <f aca="false">Tabla35108131534[[#This Row],[no_efec_inc]]+Tabla35108131534[[#This Row],[efect_inc]]</f>
        <v>600</v>
      </c>
      <c r="I34" s="9" t="n">
        <f aca="false">Tabla35108131534[[#This Row],[Correctos]]/Tabla35108131534[[#This Row],[total_sec]]</f>
        <v>0.668141592920354</v>
      </c>
      <c r="J34" s="9" t="n">
        <f aca="false">Tabla35108131534[[#This Row],[efec_cor]]/Tabla35108131534[[#This Row],[efec]]</f>
        <v>0.654347826086956</v>
      </c>
      <c r="K34" s="9" t="n">
        <f aca="false">Tabla35108131534[[#This Row],[efect_inc]]/Tabla35108131534[[#This Row],[efec]]</f>
        <v>0.345652173913043</v>
      </c>
      <c r="L34" s="9" t="n">
        <f aca="false">Tabla35108131534[[#This Row],[no_efec_cor]]/Tabla35108131534[[#This Row],[no_efe]]</f>
        <v>0.682432432432432</v>
      </c>
      <c r="M34" s="9" t="n">
        <f aca="false">Tabla35108131534[[#This Row],[no_efec_inc]]/Tabla35108131534[[#This Row],[no_efe]]</f>
        <v>0.317567567567568</v>
      </c>
      <c r="N34" s="9" t="n">
        <f aca="false">(Tabla35108131534[[#This Row],[% efe_cor]]+Tabla35108131534[[#This Row],[% no_efe_cor]])/2</f>
        <v>0.668390129259695</v>
      </c>
      <c r="O34" s="10" t="n">
        <f aca="false">(Tabla35108131534[[#This Row],[% efe_inc]]+Tabla35108131534[[#This Row],[% no_efect_inc]])/2</f>
        <v>0.331609870740305</v>
      </c>
      <c r="P34" s="11" t="n">
        <f aca="false">Tabla35108131534[[#This Row],[no_efec_cor]]/(Tabla35108131534[[#This Row],[efect_inc]]+Tabla35108131534[[#This Row],[no_efec_cor]])</f>
        <v>0.655844155844156</v>
      </c>
      <c r="Q34" s="11" t="n">
        <f aca="false">Tabla35108131534[[#This Row],[efec_cor]]/(Tabla35108131534[[#This Row],[efec_cor]]+Tabla35108131534[[#This Row],[no_efec_inc]])</f>
        <v>0.680995475113122</v>
      </c>
      <c r="R34" s="11" t="n">
        <f aca="false">(Tabla35108131534[[#This Row],[PNE]]+Tabla35108131534[[#This Row],[PE]])/2</f>
        <v>0.668419815478639</v>
      </c>
      <c r="S34" s="0" t="n">
        <v>920</v>
      </c>
      <c r="T34" s="0" t="n">
        <v>888</v>
      </c>
      <c r="U34" s="0" t="n">
        <f aca="false">Tabla35108131534[[#This Row],[efec]]+Tabla35108131534[[#This Row],[no_efe]]</f>
        <v>1808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602</v>
      </c>
      <c r="D35" s="0" t="n">
        <v>286</v>
      </c>
      <c r="E35" s="0" t="n">
        <v>607</v>
      </c>
      <c r="F35" s="0" t="n">
        <v>313</v>
      </c>
      <c r="G35" s="0" t="n">
        <f aca="false">Tabla35108131534[[#This Row],[no_efec_cor]]+Tabla35108131534[[#This Row],[efec_cor]]</f>
        <v>1209</v>
      </c>
      <c r="H35" s="0" t="n">
        <f aca="false">Tabla35108131534[[#This Row],[no_efec_inc]]+Tabla35108131534[[#This Row],[efect_inc]]</f>
        <v>599</v>
      </c>
      <c r="I35" s="9" t="n">
        <f aca="false">Tabla35108131534[[#This Row],[Correctos]]/Tabla35108131534[[#This Row],[total_sec]]</f>
        <v>0.668694690265487</v>
      </c>
      <c r="J35" s="9" t="n">
        <f aca="false">Tabla35108131534[[#This Row],[efec_cor]]/Tabla35108131534[[#This Row],[efec]]</f>
        <v>0.659782608695652</v>
      </c>
      <c r="K35" s="9" t="n">
        <f aca="false">Tabla35108131534[[#This Row],[efect_inc]]/Tabla35108131534[[#This Row],[efec]]</f>
        <v>0.340217391304348</v>
      </c>
      <c r="L35" s="9" t="n">
        <f aca="false">Tabla35108131534[[#This Row],[no_efec_cor]]/Tabla35108131534[[#This Row],[no_efe]]</f>
        <v>0.677927927927928</v>
      </c>
      <c r="M35" s="9" t="n">
        <f aca="false">Tabla35108131534[[#This Row],[no_efec_inc]]/Tabla35108131534[[#This Row],[no_efe]]</f>
        <v>0.322072072072072</v>
      </c>
      <c r="N35" s="9" t="n">
        <f aca="false">(Tabla35108131534[[#This Row],[% efe_cor]]+Tabla35108131534[[#This Row],[% no_efe_cor]])/2</f>
        <v>0.66885526831179</v>
      </c>
      <c r="O35" s="10" t="n">
        <f aca="false">(Tabla35108131534[[#This Row],[% efe_inc]]+Tabla35108131534[[#This Row],[% no_efect_inc]])/2</f>
        <v>0.33114473168821</v>
      </c>
      <c r="P35" s="11" t="n">
        <f aca="false">Tabla35108131534[[#This Row],[no_efec_cor]]/(Tabla35108131534[[#This Row],[efect_inc]]+Tabla35108131534[[#This Row],[no_efec_cor]])</f>
        <v>0.65792349726776</v>
      </c>
      <c r="Q35" s="11" t="n">
        <f aca="false">Tabla35108131534[[#This Row],[efec_cor]]/(Tabla35108131534[[#This Row],[efec_cor]]+Tabla35108131534[[#This Row],[no_efec_inc]])</f>
        <v>0.67973124300112</v>
      </c>
      <c r="R35" s="11" t="n">
        <f aca="false">(Tabla35108131534[[#This Row],[PNE]]+Tabla35108131534[[#This Row],[PE]])/2</f>
        <v>0.66882737013444</v>
      </c>
      <c r="S35" s="0" t="n">
        <v>920</v>
      </c>
      <c r="T35" s="0" t="n">
        <v>888</v>
      </c>
      <c r="U35" s="0" t="n">
        <f aca="false">Tabla35108131534[[#This Row],[efec]]+Tabla35108131534[[#This Row],[no_efe]]</f>
        <v>1808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599</v>
      </c>
      <c r="D36" s="0" t="n">
        <v>289</v>
      </c>
      <c r="E36" s="0" t="n">
        <v>603</v>
      </c>
      <c r="F36" s="0" t="n">
        <v>317</v>
      </c>
      <c r="G36" s="0" t="n">
        <f aca="false">Tabla35108131534[[#This Row],[no_efec_cor]]+Tabla35108131534[[#This Row],[efec_cor]]</f>
        <v>1202</v>
      </c>
      <c r="H36" s="0" t="n">
        <f aca="false">Tabla35108131534[[#This Row],[no_efec_inc]]+Tabla35108131534[[#This Row],[efect_inc]]</f>
        <v>606</v>
      </c>
      <c r="I36" s="9" t="n">
        <f aca="false">Tabla35108131534[[#This Row],[Correctos]]/Tabla35108131534[[#This Row],[total_sec]]</f>
        <v>0.664823008849557</v>
      </c>
      <c r="J36" s="9" t="n">
        <f aca="false">Tabla35108131534[[#This Row],[efec_cor]]/Tabla35108131534[[#This Row],[efec]]</f>
        <v>0.655434782608696</v>
      </c>
      <c r="K36" s="9" t="n">
        <f aca="false">Tabla35108131534[[#This Row],[efect_inc]]/Tabla35108131534[[#This Row],[efec]]</f>
        <v>0.344565217391304</v>
      </c>
      <c r="L36" s="9" t="n">
        <f aca="false">Tabla35108131534[[#This Row],[no_efec_cor]]/Tabla35108131534[[#This Row],[no_efe]]</f>
        <v>0.67454954954955</v>
      </c>
      <c r="M36" s="9" t="n">
        <f aca="false">Tabla35108131534[[#This Row],[no_efec_inc]]/Tabla35108131534[[#This Row],[no_efe]]</f>
        <v>0.32545045045045</v>
      </c>
      <c r="N36" s="9" t="n">
        <f aca="false">(Tabla35108131534[[#This Row],[% efe_cor]]+Tabla35108131534[[#This Row],[% no_efe_cor]])/2</f>
        <v>0.664992166079123</v>
      </c>
      <c r="O36" s="10" t="n">
        <f aca="false">(Tabla35108131534[[#This Row],[% efe_inc]]+Tabla35108131534[[#This Row],[% no_efect_inc]])/2</f>
        <v>0.335007833920877</v>
      </c>
      <c r="P36" s="11" t="n">
        <f aca="false">Tabla35108131534[[#This Row],[no_efec_cor]]/(Tabla35108131534[[#This Row],[efect_inc]]+Tabla35108131534[[#This Row],[no_efec_cor]])</f>
        <v>0.653930131004367</v>
      </c>
      <c r="Q36" s="11" t="n">
        <f aca="false">Tabla35108131534[[#This Row],[efec_cor]]/(Tabla35108131534[[#This Row],[efec_cor]]+Tabla35108131534[[#This Row],[no_efec_inc]])</f>
        <v>0.676008968609865</v>
      </c>
      <c r="R36" s="11" t="n">
        <f aca="false">(Tabla35108131534[[#This Row],[PNE]]+Tabla35108131534[[#This Row],[PE]])/2</f>
        <v>0.664969549807116</v>
      </c>
      <c r="S36" s="0" t="n">
        <v>920</v>
      </c>
      <c r="T36" s="0" t="n">
        <v>888</v>
      </c>
      <c r="U36" s="0" t="n">
        <f aca="false">Tabla35108131534[[#This Row],[efec]]+Tabla35108131534[[#This Row],[no_efe]]</f>
        <v>1808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578</v>
      </c>
      <c r="D37" s="0" t="n">
        <v>310</v>
      </c>
      <c r="E37" s="0" t="n">
        <v>591</v>
      </c>
      <c r="F37" s="0" t="n">
        <v>329</v>
      </c>
      <c r="G37" s="0" t="n">
        <f aca="false">Tabla35108131534[[#This Row],[no_efec_cor]]+Tabla35108131534[[#This Row],[efec_cor]]</f>
        <v>1169</v>
      </c>
      <c r="H37" s="0" t="n">
        <f aca="false">Tabla35108131534[[#This Row],[no_efec_inc]]+Tabla35108131534[[#This Row],[efect_inc]]</f>
        <v>639</v>
      </c>
      <c r="I37" s="9" t="n">
        <f aca="false">Tabla35108131534[[#This Row],[Correctos]]/Tabla35108131534[[#This Row],[total_sec]]</f>
        <v>0.646570796460177</v>
      </c>
      <c r="J37" s="9" t="n">
        <f aca="false">Tabla35108131534[[#This Row],[efec_cor]]/Tabla35108131534[[#This Row],[efec]]</f>
        <v>0.642391304347826</v>
      </c>
      <c r="K37" s="9" t="n">
        <f aca="false">Tabla35108131534[[#This Row],[efect_inc]]/Tabla35108131534[[#This Row],[efec]]</f>
        <v>0.357608695652174</v>
      </c>
      <c r="L37" s="9" t="n">
        <f aca="false">Tabla35108131534[[#This Row],[no_efec_cor]]/Tabla35108131534[[#This Row],[no_efe]]</f>
        <v>0.650900900900901</v>
      </c>
      <c r="M37" s="9" t="n">
        <f aca="false">Tabla35108131534[[#This Row],[no_efec_inc]]/Tabla35108131534[[#This Row],[no_efe]]</f>
        <v>0.349099099099099</v>
      </c>
      <c r="N37" s="9" t="n">
        <f aca="false">(Tabla35108131534[[#This Row],[% efe_cor]]+Tabla35108131534[[#This Row],[% no_efe_cor]])/2</f>
        <v>0.646646102624363</v>
      </c>
      <c r="O37" s="10" t="n">
        <f aca="false">(Tabla35108131534[[#This Row],[% efe_inc]]+Tabla35108131534[[#This Row],[% no_efect_inc]])/2</f>
        <v>0.353353897375636</v>
      </c>
      <c r="P37" s="11" t="n">
        <f aca="false">Tabla35108131534[[#This Row],[no_efec_cor]]/(Tabla35108131534[[#This Row],[efect_inc]]+Tabla35108131534[[#This Row],[no_efec_cor]])</f>
        <v>0.637265711135612</v>
      </c>
      <c r="Q37" s="11" t="n">
        <f aca="false">Tabla35108131534[[#This Row],[efec_cor]]/(Tabla35108131534[[#This Row],[efec_cor]]+Tabla35108131534[[#This Row],[no_efec_inc]])</f>
        <v>0.655937846836848</v>
      </c>
      <c r="R37" s="11" t="n">
        <f aca="false">(Tabla35108131534[[#This Row],[PNE]]+Tabla35108131534[[#This Row],[PE]])/2</f>
        <v>0.64660177898623</v>
      </c>
      <c r="S37" s="0" t="n">
        <v>920</v>
      </c>
      <c r="T37" s="0" t="n">
        <v>888</v>
      </c>
      <c r="U37" s="0" t="n">
        <f aca="false">Tabla35108131534[[#This Row],[efec]]+Tabla35108131534[[#This Row],[no_efe]]</f>
        <v>1808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568</v>
      </c>
      <c r="D38" s="0" t="n">
        <v>320</v>
      </c>
      <c r="E38" s="0" t="n">
        <v>617</v>
      </c>
      <c r="F38" s="0" t="n">
        <v>303</v>
      </c>
      <c r="G38" s="0" t="n">
        <f aca="false">Tabla35108131534[[#This Row],[no_efec_cor]]+Tabla35108131534[[#This Row],[efec_cor]]</f>
        <v>1185</v>
      </c>
      <c r="H38" s="0" t="n">
        <f aca="false">Tabla35108131534[[#This Row],[no_efec_inc]]+Tabla35108131534[[#This Row],[efect_inc]]</f>
        <v>623</v>
      </c>
      <c r="I38" s="9" t="n">
        <f aca="false">Tabla35108131534[[#This Row],[Correctos]]/Tabla35108131534[[#This Row],[total_sec]]</f>
        <v>0.655420353982301</v>
      </c>
      <c r="J38" s="9" t="n">
        <f aca="false">Tabla35108131534[[#This Row],[efec_cor]]/Tabla35108131534[[#This Row],[efec]]</f>
        <v>0.670652173913043</v>
      </c>
      <c r="K38" s="9" t="n">
        <f aca="false">Tabla35108131534[[#This Row],[efect_inc]]/Tabla35108131534[[#This Row],[efec]]</f>
        <v>0.329347826086956</v>
      </c>
      <c r="L38" s="9" t="n">
        <f aca="false">Tabla35108131534[[#This Row],[no_efec_cor]]/Tabla35108131534[[#This Row],[no_efe]]</f>
        <v>0.63963963963964</v>
      </c>
      <c r="M38" s="9" t="n">
        <f aca="false">Tabla35108131534[[#This Row],[no_efec_inc]]/Tabla35108131534[[#This Row],[no_efe]]</f>
        <v>0.36036036036036</v>
      </c>
      <c r="N38" s="9" t="n">
        <f aca="false">(Tabla35108131534[[#This Row],[% efe_cor]]+Tabla35108131534[[#This Row],[% no_efe_cor]])/2</f>
        <v>0.655145906776342</v>
      </c>
      <c r="O38" s="10" t="n">
        <f aca="false">(Tabla35108131534[[#This Row],[% efe_inc]]+Tabla35108131534[[#This Row],[% no_efect_inc]])/2</f>
        <v>0.344854093223658</v>
      </c>
      <c r="P38" s="11" t="n">
        <f aca="false">Tabla35108131534[[#This Row],[no_efec_cor]]/(Tabla35108131534[[#This Row],[efect_inc]]+Tabla35108131534[[#This Row],[no_efec_cor]])</f>
        <v>0.652123995407577</v>
      </c>
      <c r="Q38" s="11" t="n">
        <f aca="false">Tabla35108131534[[#This Row],[efec_cor]]/(Tabla35108131534[[#This Row],[efec_cor]]+Tabla35108131534[[#This Row],[no_efec_inc]])</f>
        <v>0.658484525080043</v>
      </c>
      <c r="R38" s="11" t="n">
        <f aca="false">(Tabla35108131534[[#This Row],[PNE]]+Tabla35108131534[[#This Row],[PE]])/2</f>
        <v>0.65530426024381</v>
      </c>
      <c r="S38" s="0" t="n">
        <v>920</v>
      </c>
      <c r="T38" s="0" t="n">
        <v>888</v>
      </c>
      <c r="U38" s="0" t="n">
        <f aca="false">Tabla35108131534[[#This Row],[efec]]+Tabla35108131534[[#This Row],[no_efe]]</f>
        <v>1808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555</v>
      </c>
      <c r="D39" s="0" t="n">
        <v>333</v>
      </c>
      <c r="E39" s="0" t="n">
        <v>582</v>
      </c>
      <c r="F39" s="0" t="n">
        <v>328</v>
      </c>
      <c r="G39" s="0" t="n">
        <f aca="false">Tabla35108131534[[#This Row],[no_efec_cor]]+Tabla35108131534[[#This Row],[efec_cor]]</f>
        <v>1137</v>
      </c>
      <c r="H39" s="0" t="n">
        <f aca="false">Tabla35108131534[[#This Row],[no_efec_inc]]+Tabla35108131534[[#This Row],[efect_inc]]</f>
        <v>661</v>
      </c>
      <c r="I39" s="9" t="n">
        <f aca="false">Tabla35108131534[[#This Row],[Correctos]]/Tabla35108131534[[#This Row],[total_sec]]</f>
        <v>0.628871681415929</v>
      </c>
      <c r="J39" s="9" t="n">
        <f aca="false">Tabla35108131534[[#This Row],[efec_cor]]/Tabla35108131534[[#This Row],[efec]]</f>
        <v>0.632608695652174</v>
      </c>
      <c r="K39" s="9" t="n">
        <f aca="false">Tabla35108131534[[#This Row],[efect_inc]]/Tabla35108131534[[#This Row],[efec]]</f>
        <v>0.356521739130435</v>
      </c>
      <c r="L39" s="9" t="n">
        <f aca="false">Tabla35108131534[[#This Row],[no_efec_cor]]/Tabla35108131534[[#This Row],[no_efe]]</f>
        <v>0.625</v>
      </c>
      <c r="M39" s="9" t="n">
        <f aca="false">Tabla35108131534[[#This Row],[no_efec_inc]]/Tabla35108131534[[#This Row],[no_efe]]</f>
        <v>0.375</v>
      </c>
      <c r="N39" s="9" t="n">
        <f aca="false">(Tabla35108131534[[#This Row],[% efe_cor]]+Tabla35108131534[[#This Row],[% no_efe_cor]])/2</f>
        <v>0.628804347826087</v>
      </c>
      <c r="O39" s="10" t="n">
        <f aca="false">(Tabla35108131534[[#This Row],[% efe_inc]]+Tabla35108131534[[#This Row],[% no_efect_inc]])/2</f>
        <v>0.365760869565217</v>
      </c>
      <c r="P39" s="11" t="n">
        <f aca="false">Tabla35108131534[[#This Row],[no_efec_cor]]/(Tabla35108131534[[#This Row],[efect_inc]]+Tabla35108131534[[#This Row],[no_efec_cor]])</f>
        <v>0.628539071347678</v>
      </c>
      <c r="Q39" s="11" t="n">
        <f aca="false">Tabla35108131534[[#This Row],[efec_cor]]/(Tabla35108131534[[#This Row],[efec_cor]]+Tabla35108131534[[#This Row],[no_efec_inc]])</f>
        <v>0.636065573770492</v>
      </c>
      <c r="R39" s="11" t="n">
        <f aca="false">(Tabla35108131534[[#This Row],[PNE]]+Tabla35108131534[[#This Row],[PE]])/2</f>
        <v>0.632302322559085</v>
      </c>
      <c r="S39" s="0" t="n">
        <v>920</v>
      </c>
      <c r="T39" s="0" t="n">
        <v>888</v>
      </c>
      <c r="U39" s="0" t="n">
        <f aca="false">Tabla35108131534[[#This Row],[efec]]+Tabla35108131534[[#This Row],[no_efe]]</f>
        <v>1808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606</v>
      </c>
      <c r="D40" s="0" t="n">
        <v>282</v>
      </c>
      <c r="E40" s="0" t="n">
        <v>589</v>
      </c>
      <c r="F40" s="0" t="n">
        <v>331</v>
      </c>
      <c r="G40" s="0" t="n">
        <f aca="false">Tabla35108131534[[#This Row],[no_efec_cor]]+Tabla35108131534[[#This Row],[efec_cor]]</f>
        <v>1195</v>
      </c>
      <c r="H40" s="0" t="n">
        <f aca="false">Tabla35108131534[[#This Row],[no_efec_inc]]+Tabla35108131534[[#This Row],[efect_inc]]</f>
        <v>613</v>
      </c>
      <c r="I40" s="9" t="n">
        <f aca="false">Tabla35108131534[[#This Row],[Correctos]]/Tabla35108131534[[#This Row],[total_sec]]</f>
        <v>0.660951327433628</v>
      </c>
      <c r="J40" s="9" t="n">
        <f aca="false">Tabla35108131534[[#This Row],[efec_cor]]/Tabla35108131534[[#This Row],[efec]]</f>
        <v>0.640217391304348</v>
      </c>
      <c r="K40" s="9" t="n">
        <f aca="false">Tabla35108131534[[#This Row],[efect_inc]]/Tabla35108131534[[#This Row],[efec]]</f>
        <v>0.359782608695652</v>
      </c>
      <c r="L40" s="9" t="n">
        <f aca="false">Tabla35108131534[[#This Row],[no_efec_cor]]/Tabla35108131534[[#This Row],[no_efe]]</f>
        <v>0.682432432432432</v>
      </c>
      <c r="M40" s="9" t="n">
        <f aca="false">Tabla35108131534[[#This Row],[no_efec_inc]]/Tabla35108131534[[#This Row],[no_efe]]</f>
        <v>0.317567567567568</v>
      </c>
      <c r="N40" s="9" t="n">
        <f aca="false">(Tabla35108131534[[#This Row],[% efe_cor]]+Tabla35108131534[[#This Row],[% no_efe_cor]])/2</f>
        <v>0.66132491186839</v>
      </c>
      <c r="O40" s="10" t="n">
        <f aca="false">(Tabla35108131534[[#This Row],[% efe_inc]]+Tabla35108131534[[#This Row],[% no_efect_inc]])/2</f>
        <v>0.33867508813161</v>
      </c>
      <c r="P40" s="11" t="n">
        <f aca="false">Tabla35108131534[[#This Row],[no_efec_cor]]/(Tabla35108131534[[#This Row],[efect_inc]]+Tabla35108131534[[#This Row],[no_efec_cor]])</f>
        <v>0.646744930629669</v>
      </c>
      <c r="Q40" s="11" t="n">
        <f aca="false">Tabla35108131534[[#This Row],[efec_cor]]/(Tabla35108131534[[#This Row],[efec_cor]]+Tabla35108131534[[#This Row],[no_efec_inc]])</f>
        <v>0.676234213547646</v>
      </c>
      <c r="R40" s="11" t="n">
        <f aca="false">(Tabla35108131534[[#This Row],[PNE]]+Tabla35108131534[[#This Row],[PE]])/2</f>
        <v>0.661489572088658</v>
      </c>
      <c r="S40" s="0" t="n">
        <v>920</v>
      </c>
      <c r="T40" s="0" t="n">
        <v>888</v>
      </c>
      <c r="U40" s="0" t="n">
        <f aca="false">Tabla35108131534[[#This Row],[efec]]+Tabla35108131534[[#This Row],[no_efe]]</f>
        <v>1808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818</v>
      </c>
    </row>
    <row r="5" customFormat="false" ht="15" hidden="false" customHeight="false" outlineLevel="0" collapsed="false">
      <c r="A5" s="3" t="s">
        <v>3</v>
      </c>
      <c r="B5" s="3"/>
      <c r="C5" s="4" t="n">
        <v>812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1630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517</v>
      </c>
      <c r="C10" s="0" t="n">
        <v>295</v>
      </c>
      <c r="D10" s="0" t="n">
        <v>400</v>
      </c>
      <c r="E10" s="0" t="n">
        <v>418</v>
      </c>
      <c r="F10" s="0" t="n">
        <f aca="false">Tabla351081315325[[#This Row],[no_efec_cor]]+Tabla351081315325[[#This Row],[efec_cor]]</f>
        <v>917</v>
      </c>
      <c r="G10" s="0" t="n">
        <f aca="false">Tabla351081315325[[#This Row],[no_efec_inc]]+Tabla351081315325[[#This Row],[efect_inc]]</f>
        <v>713</v>
      </c>
      <c r="H10" s="9" t="n">
        <f aca="false">Tabla351081315325[[#This Row],[Correctos]]/Tabla351081315325[[#This Row],[total_sec]]</f>
        <v>0.562576687116564</v>
      </c>
      <c r="I10" s="9" t="n">
        <f aca="false">Tabla351081315325[[#This Row],[efec_cor]]/Tabla351081315325[[#This Row],[efec]]</f>
        <v>0.488997555012225</v>
      </c>
      <c r="J10" s="9" t="n">
        <f aca="false">Tabla351081315325[[#This Row],[efect_inc]]/Tabla351081315325[[#This Row],[efec]]</f>
        <v>0.511002444987775</v>
      </c>
      <c r="K10" s="9" t="n">
        <f aca="false">Tabla351081315325[[#This Row],[no_efec_cor]]/Tabla351081315325[[#This Row],[no_efe]]</f>
        <v>0.636699507389163</v>
      </c>
      <c r="L10" s="9" t="n">
        <f aca="false">Tabla351081315325[[#This Row],[no_efec_inc]]/Tabla351081315325[[#This Row],[no_efe]]</f>
        <v>0.363300492610837</v>
      </c>
      <c r="M10" s="9" t="n">
        <f aca="false">(Tabla351081315325[[#This Row],[% efe_cor]]+Tabla351081315325[[#This Row],[% no_efe_cor]])/2</f>
        <v>0.562848531200694</v>
      </c>
      <c r="N10" s="10" t="n">
        <f aca="false">(Tabla351081315325[[#This Row],[% efe_inc]]+Tabla351081315325[[#This Row],[% no_efect_inc]])/2</f>
        <v>0.437151468799306</v>
      </c>
      <c r="O10" s="11" t="n">
        <f aca="false">Tabla351081315325[[#This Row],[no_efec_cor]]/(Tabla351081315325[[#This Row],[efect_inc]]+Tabla351081315325[[#This Row],[no_efec_cor]])</f>
        <v>0.552941176470588</v>
      </c>
      <c r="P10" s="11" t="n">
        <f aca="false">Tabla351081315325[[#This Row],[efec_cor]]/(Tabla351081315325[[#This Row],[efec_cor]]+Tabla351081315325[[#This Row],[no_efec_inc]])</f>
        <v>0.575539568345324</v>
      </c>
      <c r="Q10" s="11" t="n">
        <f aca="false">(Tabla351081315325[[#This Row],[PNE]]+Tabla351081315325[[#This Row],[PE]])/2</f>
        <v>0.564240372407956</v>
      </c>
      <c r="R10" s="0" t="n">
        <v>818</v>
      </c>
      <c r="S10" s="0" t="n">
        <v>812</v>
      </c>
      <c r="T10" s="0" t="n">
        <f aca="false">Tabla351081315325[[#This Row],[efec]]+Tabla351081315325[[#This Row],[no_efe]]</f>
        <v>1630</v>
      </c>
    </row>
    <row r="11" customFormat="false" ht="13.8" hidden="false" customHeight="false" outlineLevel="0" collapsed="false">
      <c r="A11" s="0" t="n">
        <v>5</v>
      </c>
      <c r="B11" s="0" t="n">
        <v>579</v>
      </c>
      <c r="C11" s="0" t="n">
        <v>233</v>
      </c>
      <c r="D11" s="0" t="n">
        <v>364</v>
      </c>
      <c r="E11" s="0" t="n">
        <v>454</v>
      </c>
      <c r="F11" s="0" t="n">
        <f aca="false">Tabla351081315325[[#This Row],[no_efec_cor]]+Tabla351081315325[[#This Row],[efec_cor]]</f>
        <v>943</v>
      </c>
      <c r="G11" s="0" t="n">
        <f aca="false">Tabla351081315325[[#This Row],[no_efec_inc]]+Tabla351081315325[[#This Row],[efect_inc]]</f>
        <v>687</v>
      </c>
      <c r="H11" s="9" t="n">
        <f aca="false">Tabla351081315325[[#This Row],[Correctos]]/Tabla351081315325[[#This Row],[total_sec]]</f>
        <v>0.578527607361963</v>
      </c>
      <c r="I11" s="9" t="n">
        <f aca="false">Tabla351081315325[[#This Row],[efec_cor]]/Tabla351081315325[[#This Row],[efec]]</f>
        <v>0.444987775061125</v>
      </c>
      <c r="J11" s="9" t="n">
        <f aca="false">Tabla351081315325[[#This Row],[efect_inc]]/Tabla351081315325[[#This Row],[efec]]</f>
        <v>0.555012224938875</v>
      </c>
      <c r="K11" s="9" t="n">
        <f aca="false">Tabla351081315325[[#This Row],[no_efec_cor]]/Tabla351081315325[[#This Row],[no_efe]]</f>
        <v>0.713054187192118</v>
      </c>
      <c r="L11" s="9" t="n">
        <f aca="false">Tabla351081315325[[#This Row],[no_efec_inc]]/Tabla351081315325[[#This Row],[no_efe]]</f>
        <v>0.286945812807882</v>
      </c>
      <c r="M11" s="9" t="n">
        <f aca="false">(Tabla351081315325[[#This Row],[% efe_cor]]+Tabla351081315325[[#This Row],[% no_efe_cor]])/2</f>
        <v>0.579020981126621</v>
      </c>
      <c r="N11" s="10" t="n">
        <f aca="false">(Tabla351081315325[[#This Row],[% efe_inc]]+Tabla351081315325[[#This Row],[% no_efect_inc]])/2</f>
        <v>0.420979018873379</v>
      </c>
      <c r="O11" s="11" t="n">
        <f aca="false">Tabla351081315325[[#This Row],[no_efec_cor]]/(Tabla351081315325[[#This Row],[efect_inc]]+Tabla351081315325[[#This Row],[no_efec_cor]])</f>
        <v>0.560503388189739</v>
      </c>
      <c r="P11" s="11" t="n">
        <f aca="false">Tabla351081315325[[#This Row],[efec_cor]]/(Tabla351081315325[[#This Row],[efec_cor]]+Tabla351081315325[[#This Row],[no_efec_inc]])</f>
        <v>0.609715242881072</v>
      </c>
      <c r="Q11" s="11" t="n">
        <f aca="false">(Tabla351081315325[[#This Row],[PNE]]+Tabla351081315325[[#This Row],[PE]])/2</f>
        <v>0.585109315535405</v>
      </c>
      <c r="R11" s="0" t="n">
        <v>818</v>
      </c>
      <c r="S11" s="0" t="n">
        <v>812</v>
      </c>
      <c r="T11" s="0" t="n">
        <f aca="false">Tabla351081315325[[#This Row],[efec]]+Tabla351081315325[[#This Row],[no_efe]]</f>
        <v>1630</v>
      </c>
    </row>
    <row r="12" customFormat="false" ht="13.8" hidden="false" customHeight="false" outlineLevel="0" collapsed="false">
      <c r="A12" s="0" t="n">
        <v>10</v>
      </c>
      <c r="B12" s="0" t="n">
        <v>527</v>
      </c>
      <c r="C12" s="0" t="n">
        <v>285</v>
      </c>
      <c r="D12" s="0" t="n">
        <v>437</v>
      </c>
      <c r="E12" s="0" t="n">
        <v>381</v>
      </c>
      <c r="F12" s="0" t="n">
        <f aca="false">Tabla351081315325[[#This Row],[no_efec_cor]]+Tabla351081315325[[#This Row],[efec_cor]]</f>
        <v>964</v>
      </c>
      <c r="G12" s="0" t="n">
        <f aca="false">Tabla351081315325[[#This Row],[no_efec_inc]]+Tabla351081315325[[#This Row],[efect_inc]]</f>
        <v>666</v>
      </c>
      <c r="H12" s="9" t="n">
        <f aca="false">Tabla351081315325[[#This Row],[Correctos]]/Tabla351081315325[[#This Row],[total_sec]]</f>
        <v>0.591411042944785</v>
      </c>
      <c r="I12" s="9" t="n">
        <f aca="false">Tabla351081315325[[#This Row],[efec_cor]]/Tabla351081315325[[#This Row],[efec]]</f>
        <v>0.534229828850856</v>
      </c>
      <c r="J12" s="9" t="n">
        <f aca="false">Tabla351081315325[[#This Row],[efect_inc]]/Tabla351081315325[[#This Row],[efec]]</f>
        <v>0.465770171149144</v>
      </c>
      <c r="K12" s="9" t="n">
        <f aca="false">Tabla351081315325[[#This Row],[no_efec_cor]]/Tabla351081315325[[#This Row],[no_efe]]</f>
        <v>0.649014778325123</v>
      </c>
      <c r="L12" s="9" t="n">
        <f aca="false">Tabla351081315325[[#This Row],[no_efec_inc]]/Tabla351081315325[[#This Row],[no_efe]]</f>
        <v>0.350985221674877</v>
      </c>
      <c r="M12" s="9" t="n">
        <f aca="false">(Tabla351081315325[[#This Row],[% efe_cor]]+Tabla351081315325[[#This Row],[% no_efe_cor]])/2</f>
        <v>0.59162230358799</v>
      </c>
      <c r="N12" s="10" t="n">
        <f aca="false">(Tabla351081315325[[#This Row],[% efe_inc]]+Tabla351081315325[[#This Row],[% no_efect_inc]])/2</f>
        <v>0.408377696412011</v>
      </c>
      <c r="O12" s="11" t="n">
        <f aca="false">Tabla351081315325[[#This Row],[no_efec_cor]]/(Tabla351081315325[[#This Row],[efect_inc]]+Tabla351081315325[[#This Row],[no_efec_cor]])</f>
        <v>0.580396475770925</v>
      </c>
      <c r="P12" s="11" t="n">
        <f aca="false">Tabla351081315325[[#This Row],[efec_cor]]/(Tabla351081315325[[#This Row],[efec_cor]]+Tabla351081315325[[#This Row],[no_efec_inc]])</f>
        <v>0.605263157894737</v>
      </c>
      <c r="Q12" s="11" t="n">
        <f aca="false">(Tabla351081315325[[#This Row],[PNE]]+Tabla351081315325[[#This Row],[PE]])/2</f>
        <v>0.592829816832831</v>
      </c>
      <c r="R12" s="0" t="n">
        <v>818</v>
      </c>
      <c r="S12" s="0" t="n">
        <v>812</v>
      </c>
      <c r="T12" s="0" t="n">
        <f aca="false">Tabla351081315325[[#This Row],[efec]]+Tabla351081315325[[#This Row],[no_efe]]</f>
        <v>1630</v>
      </c>
    </row>
    <row r="13" customFormat="false" ht="13.8" hidden="false" customHeight="false" outlineLevel="0" collapsed="false">
      <c r="A13" s="0" t="n">
        <v>15</v>
      </c>
      <c r="B13" s="0" t="n">
        <v>601</v>
      </c>
      <c r="C13" s="0" t="n">
        <v>211</v>
      </c>
      <c r="D13" s="0" t="n">
        <v>339</v>
      </c>
      <c r="E13" s="0" t="n">
        <v>479</v>
      </c>
      <c r="F13" s="0" t="n">
        <f aca="false">Tabla351081315325[[#This Row],[no_efec_cor]]+Tabla351081315325[[#This Row],[efec_cor]]</f>
        <v>940</v>
      </c>
      <c r="G13" s="0" t="n">
        <f aca="false">Tabla351081315325[[#This Row],[no_efec_inc]]+Tabla351081315325[[#This Row],[efect_inc]]</f>
        <v>690</v>
      </c>
      <c r="H13" s="9" t="n">
        <f aca="false">Tabla351081315325[[#This Row],[Correctos]]/Tabla351081315325[[#This Row],[total_sec]]</f>
        <v>0.576687116564417</v>
      </c>
      <c r="I13" s="9" t="n">
        <f aca="false">Tabla351081315325[[#This Row],[efec_cor]]/Tabla351081315325[[#This Row],[efec]]</f>
        <v>0.414425427872861</v>
      </c>
      <c r="J13" s="9" t="n">
        <f aca="false">Tabla351081315325[[#This Row],[efect_inc]]/Tabla351081315325[[#This Row],[efec]]</f>
        <v>0.585574572127139</v>
      </c>
      <c r="K13" s="9" t="n">
        <f aca="false">Tabla351081315325[[#This Row],[no_efec_cor]]/Tabla351081315325[[#This Row],[no_efe]]</f>
        <v>0.740147783251232</v>
      </c>
      <c r="L13" s="9" t="n">
        <f aca="false">Tabla351081315325[[#This Row],[no_efec_inc]]/Tabla351081315325[[#This Row],[no_efe]]</f>
        <v>0.259852216748768</v>
      </c>
      <c r="M13" s="9" t="n">
        <f aca="false">(Tabla351081315325[[#This Row],[% efe_cor]]+Tabla351081315325[[#This Row],[% no_efe_cor]])/2</f>
        <v>0.577286605562046</v>
      </c>
      <c r="N13" s="10" t="n">
        <f aca="false">(Tabla351081315325[[#This Row],[% efe_inc]]+Tabla351081315325[[#This Row],[% no_efect_inc]])/2</f>
        <v>0.422713394437954</v>
      </c>
      <c r="O13" s="11" t="n">
        <f aca="false">Tabla351081315325[[#This Row],[no_efec_cor]]/(Tabla351081315325[[#This Row],[efect_inc]]+Tabla351081315325[[#This Row],[no_efec_cor]])</f>
        <v>0.556481481481481</v>
      </c>
      <c r="P13" s="11" t="n">
        <f aca="false">Tabla351081315325[[#This Row],[efec_cor]]/(Tabla351081315325[[#This Row],[efec_cor]]+Tabla351081315325[[#This Row],[no_efec_inc]])</f>
        <v>0.616363636363636</v>
      </c>
      <c r="Q13" s="11" t="n">
        <f aca="false">(Tabla351081315325[[#This Row],[PNE]]+Tabla351081315325[[#This Row],[PE]])/2</f>
        <v>0.586422558922559</v>
      </c>
      <c r="R13" s="0" t="n">
        <v>818</v>
      </c>
      <c r="S13" s="0" t="n">
        <v>812</v>
      </c>
      <c r="T13" s="0" t="n">
        <f aca="false">Tabla351081315325[[#This Row],[efec]]+Tabla351081315325[[#This Row],[no_efe]]</f>
        <v>1630</v>
      </c>
    </row>
    <row r="14" customFormat="false" ht="13.8" hidden="false" customHeight="false" outlineLevel="0" collapsed="false">
      <c r="A14" s="0" t="n">
        <v>20</v>
      </c>
      <c r="B14" s="0" t="n">
        <v>578</v>
      </c>
      <c r="C14" s="0" t="n">
        <v>234</v>
      </c>
      <c r="D14" s="0" t="n">
        <v>414</v>
      </c>
      <c r="E14" s="0" t="n">
        <v>404</v>
      </c>
      <c r="F14" s="0" t="n">
        <f aca="false">Tabla351081315325[[#This Row],[no_efec_cor]]+Tabla351081315325[[#This Row],[efec_cor]]</f>
        <v>992</v>
      </c>
      <c r="G14" s="0" t="n">
        <f aca="false">Tabla351081315325[[#This Row],[no_efec_inc]]+Tabla351081315325[[#This Row],[efect_inc]]</f>
        <v>638</v>
      </c>
      <c r="H14" s="9" t="n">
        <f aca="false">Tabla351081315325[[#This Row],[Correctos]]/Tabla351081315325[[#This Row],[total_sec]]</f>
        <v>0.608588957055215</v>
      </c>
      <c r="I14" s="9" t="n">
        <f aca="false">Tabla351081315325[[#This Row],[efec_cor]]/Tabla351081315325[[#This Row],[efec]]</f>
        <v>0.506112469437653</v>
      </c>
      <c r="J14" s="9" t="n">
        <f aca="false">Tabla351081315325[[#This Row],[efect_inc]]/Tabla351081315325[[#This Row],[efec]]</f>
        <v>0.493887530562347</v>
      </c>
      <c r="K14" s="9" t="n">
        <f aca="false">Tabla351081315325[[#This Row],[no_efec_cor]]/Tabla351081315325[[#This Row],[no_efe]]</f>
        <v>0.711822660098522</v>
      </c>
      <c r="L14" s="9" t="n">
        <f aca="false">Tabla351081315325[[#This Row],[no_efec_inc]]/Tabla351081315325[[#This Row],[no_efe]]</f>
        <v>0.288177339901478</v>
      </c>
      <c r="M14" s="9" t="n">
        <f aca="false">(Tabla351081315325[[#This Row],[% efe_cor]]+Tabla351081315325[[#This Row],[% no_efe_cor]])/2</f>
        <v>0.608967564768087</v>
      </c>
      <c r="N14" s="10" t="n">
        <f aca="false">(Tabla351081315325[[#This Row],[% efe_inc]]+Tabla351081315325[[#This Row],[% no_efect_inc]])/2</f>
        <v>0.391032435231912</v>
      </c>
      <c r="O14" s="11" t="n">
        <f aca="false">Tabla351081315325[[#This Row],[no_efec_cor]]/(Tabla351081315325[[#This Row],[efect_inc]]+Tabla351081315325[[#This Row],[no_efec_cor]])</f>
        <v>0.588594704684318</v>
      </c>
      <c r="P14" s="11" t="n">
        <f aca="false">Tabla351081315325[[#This Row],[efec_cor]]/(Tabla351081315325[[#This Row],[efec_cor]]+Tabla351081315325[[#This Row],[no_efec_inc]])</f>
        <v>0.638888888888889</v>
      </c>
      <c r="Q14" s="11" t="n">
        <f aca="false">(Tabla351081315325[[#This Row],[PNE]]+Tabla351081315325[[#This Row],[PE]])/2</f>
        <v>0.613741796786603</v>
      </c>
      <c r="R14" s="0" t="n">
        <v>818</v>
      </c>
      <c r="S14" s="0" t="n">
        <v>812</v>
      </c>
      <c r="T14" s="0" t="n">
        <f aca="false">Tabla351081315325[[#This Row],[efec]]+Tabla351081315325[[#This Row],[no_efe]]</f>
        <v>1630</v>
      </c>
    </row>
    <row r="15" customFormat="false" ht="13.8" hidden="false" customHeight="false" outlineLevel="0" collapsed="false">
      <c r="A15" s="0" t="n">
        <v>25</v>
      </c>
      <c r="B15" s="0" t="n">
        <v>626</v>
      </c>
      <c r="C15" s="0" t="n">
        <v>186</v>
      </c>
      <c r="D15" s="0" t="n">
        <v>374</v>
      </c>
      <c r="E15" s="0" t="n">
        <v>444</v>
      </c>
      <c r="F15" s="0" t="n">
        <f aca="false">Tabla351081315325[[#This Row],[no_efec_cor]]+Tabla351081315325[[#This Row],[efec_cor]]</f>
        <v>1000</v>
      </c>
      <c r="G15" s="0" t="n">
        <f aca="false">Tabla351081315325[[#This Row],[no_efec_inc]]+Tabla351081315325[[#This Row],[efect_inc]]</f>
        <v>630</v>
      </c>
      <c r="H15" s="9" t="n">
        <f aca="false">Tabla351081315325[[#This Row],[Correctos]]/Tabla351081315325[[#This Row],[total_sec]]</f>
        <v>0.613496932515337</v>
      </c>
      <c r="I15" s="9" t="n">
        <f aca="false">Tabla351081315325[[#This Row],[efec_cor]]/Tabla351081315325[[#This Row],[efec]]</f>
        <v>0.45721271393643</v>
      </c>
      <c r="J15" s="9" t="n">
        <f aca="false">Tabla351081315325[[#This Row],[efect_inc]]/Tabla351081315325[[#This Row],[efec]]</f>
        <v>0.54278728606357</v>
      </c>
      <c r="K15" s="9" t="n">
        <f aca="false">Tabla351081315325[[#This Row],[no_efec_cor]]/Tabla351081315325[[#This Row],[no_efe]]</f>
        <v>0.770935960591133</v>
      </c>
      <c r="L15" s="9" t="n">
        <f aca="false">Tabla351081315325[[#This Row],[no_efec_inc]]/Tabla351081315325[[#This Row],[no_efe]]</f>
        <v>0.229064039408867</v>
      </c>
      <c r="M15" s="9" t="n">
        <f aca="false">(Tabla351081315325[[#This Row],[% efe_cor]]+Tabla351081315325[[#This Row],[% no_efe_cor]])/2</f>
        <v>0.614074337263782</v>
      </c>
      <c r="N15" s="10" t="n">
        <f aca="false">(Tabla351081315325[[#This Row],[% efe_inc]]+Tabla351081315325[[#This Row],[% no_efect_inc]])/2</f>
        <v>0.385925662736218</v>
      </c>
      <c r="O15" s="11" t="n">
        <f aca="false">Tabla351081315325[[#This Row],[no_efec_cor]]/(Tabla351081315325[[#This Row],[efect_inc]]+Tabla351081315325[[#This Row],[no_efec_cor]])</f>
        <v>0.585046728971963</v>
      </c>
      <c r="P15" s="11" t="n">
        <f aca="false">Tabla351081315325[[#This Row],[efec_cor]]/(Tabla351081315325[[#This Row],[efec_cor]]+Tabla351081315325[[#This Row],[no_efec_inc]])</f>
        <v>0.667857142857143</v>
      </c>
      <c r="Q15" s="11" t="n">
        <f aca="false">(Tabla351081315325[[#This Row],[PNE]]+Tabla351081315325[[#This Row],[PE]])/2</f>
        <v>0.626451935914553</v>
      </c>
      <c r="R15" s="0" t="n">
        <v>818</v>
      </c>
      <c r="S15" s="0" t="n">
        <v>812</v>
      </c>
      <c r="T15" s="0" t="n">
        <f aca="false">Tabla351081315325[[#This Row],[efec]]+Tabla351081315325[[#This Row],[no_efe]]</f>
        <v>1630</v>
      </c>
    </row>
    <row r="16" customFormat="false" ht="13.8" hidden="false" customHeight="false" outlineLevel="0" collapsed="false">
      <c r="A16" s="0" t="n">
        <v>30</v>
      </c>
      <c r="B16" s="0" t="n">
        <v>593</v>
      </c>
      <c r="C16" s="0" t="n">
        <v>219</v>
      </c>
      <c r="D16" s="0" t="n">
        <v>406</v>
      </c>
      <c r="E16" s="0" t="n">
        <v>412</v>
      </c>
      <c r="F16" s="0" t="n">
        <f aca="false">Tabla351081315325[[#This Row],[no_efec_cor]]+Tabla351081315325[[#This Row],[efec_cor]]</f>
        <v>999</v>
      </c>
      <c r="G16" s="0" t="n">
        <f aca="false">Tabla351081315325[[#This Row],[no_efec_inc]]+Tabla351081315325[[#This Row],[efect_inc]]</f>
        <v>631</v>
      </c>
      <c r="H16" s="9" t="n">
        <f aca="false">Tabla351081315325[[#This Row],[Correctos]]/Tabla351081315325[[#This Row],[total_sec]]</f>
        <v>0.612883435582822</v>
      </c>
      <c r="I16" s="9" t="n">
        <f aca="false">Tabla351081315325[[#This Row],[efec_cor]]/Tabla351081315325[[#This Row],[efec]]</f>
        <v>0.496332518337408</v>
      </c>
      <c r="J16" s="9" t="n">
        <f aca="false">Tabla351081315325[[#This Row],[efect_inc]]/Tabla351081315325[[#This Row],[efec]]</f>
        <v>0.503667481662592</v>
      </c>
      <c r="K16" s="9" t="n">
        <f aca="false">Tabla351081315325[[#This Row],[no_efec_cor]]/Tabla351081315325[[#This Row],[no_efe]]</f>
        <v>0.730295566502463</v>
      </c>
      <c r="L16" s="9" t="n">
        <f aca="false">Tabla351081315325[[#This Row],[no_efec_inc]]/Tabla351081315325[[#This Row],[no_efe]]</f>
        <v>0.269704433497537</v>
      </c>
      <c r="M16" s="9" t="n">
        <f aca="false">(Tabla351081315325[[#This Row],[% efe_cor]]+Tabla351081315325[[#This Row],[% no_efe_cor]])/2</f>
        <v>0.613314042419936</v>
      </c>
      <c r="N16" s="10" t="n">
        <f aca="false">(Tabla351081315325[[#This Row],[% efe_inc]]+Tabla351081315325[[#This Row],[% no_efect_inc]])/2</f>
        <v>0.386685957580064</v>
      </c>
      <c r="O16" s="11" t="n">
        <f aca="false">Tabla351081315325[[#This Row],[no_efec_cor]]/(Tabla351081315325[[#This Row],[efect_inc]]+Tabla351081315325[[#This Row],[no_efec_cor]])</f>
        <v>0.590049751243781</v>
      </c>
      <c r="P16" s="11" t="n">
        <f aca="false">Tabla351081315325[[#This Row],[efec_cor]]/(Tabla351081315325[[#This Row],[efec_cor]]+Tabla351081315325[[#This Row],[no_efec_inc]])</f>
        <v>0.6496</v>
      </c>
      <c r="Q16" s="11" t="n">
        <f aca="false">(Tabla351081315325[[#This Row],[PNE]]+Tabla351081315325[[#This Row],[PE]])/2</f>
        <v>0.619824875621891</v>
      </c>
      <c r="R16" s="0" t="n">
        <v>818</v>
      </c>
      <c r="S16" s="0" t="n">
        <v>812</v>
      </c>
      <c r="T16" s="0" t="n">
        <f aca="false">Tabla351081315325[[#This Row],[efec]]+Tabla351081315325[[#This Row],[no_efe]]</f>
        <v>1630</v>
      </c>
    </row>
    <row r="17" customFormat="false" ht="13.8" hidden="false" customHeight="false" outlineLevel="0" collapsed="false">
      <c r="A17" s="0" t="n">
        <v>35</v>
      </c>
      <c r="B17" s="0" t="n">
        <v>628</v>
      </c>
      <c r="C17" s="0" t="n">
        <v>184</v>
      </c>
      <c r="D17" s="0" t="n">
        <v>353</v>
      </c>
      <c r="E17" s="0" t="n">
        <v>465</v>
      </c>
      <c r="F17" s="0" t="n">
        <f aca="false">Tabla351081315325[[#This Row],[no_efec_cor]]+Tabla351081315325[[#This Row],[efec_cor]]</f>
        <v>981</v>
      </c>
      <c r="G17" s="0" t="n">
        <f aca="false">Tabla351081315325[[#This Row],[no_efec_inc]]+Tabla351081315325[[#This Row],[efect_inc]]</f>
        <v>649</v>
      </c>
      <c r="H17" s="9" t="n">
        <f aca="false">Tabla351081315325[[#This Row],[Correctos]]/Tabla351081315325[[#This Row],[total_sec]]</f>
        <v>0.601840490797546</v>
      </c>
      <c r="I17" s="9" t="n">
        <f aca="false">Tabla351081315325[[#This Row],[efec_cor]]/Tabla351081315325[[#This Row],[efec]]</f>
        <v>0.431540342298289</v>
      </c>
      <c r="J17" s="9" t="n">
        <f aca="false">Tabla351081315325[[#This Row],[efect_inc]]/Tabla351081315325[[#This Row],[efec]]</f>
        <v>0.568459657701711</v>
      </c>
      <c r="K17" s="9" t="n">
        <f aca="false">Tabla351081315325[[#This Row],[no_efec_cor]]/Tabla351081315325[[#This Row],[no_efe]]</f>
        <v>0.773399014778325</v>
      </c>
      <c r="L17" s="9" t="n">
        <f aca="false">Tabla351081315325[[#This Row],[no_efec_inc]]/Tabla351081315325[[#This Row],[no_efe]]</f>
        <v>0.226600985221675</v>
      </c>
      <c r="M17" s="9" t="n">
        <f aca="false">(Tabla351081315325[[#This Row],[% efe_cor]]+Tabla351081315325[[#This Row],[% no_efe_cor]])/2</f>
        <v>0.602469678538307</v>
      </c>
      <c r="N17" s="10" t="n">
        <f aca="false">(Tabla351081315325[[#This Row],[% efe_inc]]+Tabla351081315325[[#This Row],[% no_efect_inc]])/2</f>
        <v>0.397530321461693</v>
      </c>
      <c r="O17" s="11" t="n">
        <f aca="false">Tabla351081315325[[#This Row],[no_efec_cor]]/(Tabla351081315325[[#This Row],[efect_inc]]+Tabla351081315325[[#This Row],[no_efec_cor]])</f>
        <v>0.574565416285453</v>
      </c>
      <c r="P17" s="11" t="n">
        <f aca="false">Tabla351081315325[[#This Row],[efec_cor]]/(Tabla351081315325[[#This Row],[efec_cor]]+Tabla351081315325[[#This Row],[no_efec_inc]])</f>
        <v>0.657355679702048</v>
      </c>
      <c r="Q17" s="11" t="n">
        <f aca="false">(Tabla351081315325[[#This Row],[PNE]]+Tabla351081315325[[#This Row],[PE]])/2</f>
        <v>0.615960547993751</v>
      </c>
      <c r="R17" s="0" t="n">
        <v>818</v>
      </c>
      <c r="S17" s="0" t="n">
        <v>812</v>
      </c>
      <c r="T17" s="0" t="n">
        <f aca="false">Tabla351081315325[[#This Row],[efec]]+Tabla351081315325[[#This Row],[no_efe]]</f>
        <v>1630</v>
      </c>
    </row>
    <row r="18" customFormat="false" ht="13.8" hidden="false" customHeight="false" outlineLevel="0" collapsed="false">
      <c r="A18" s="0" t="n">
        <v>39</v>
      </c>
      <c r="B18" s="0" t="n">
        <v>632</v>
      </c>
      <c r="C18" s="0" t="n">
        <v>180</v>
      </c>
      <c r="D18" s="0" t="n">
        <v>342</v>
      </c>
      <c r="E18" s="0" t="n">
        <v>476</v>
      </c>
      <c r="F18" s="0" t="n">
        <f aca="false">Tabla351081315325[[#This Row],[no_efec_cor]]+Tabla351081315325[[#This Row],[efec_cor]]</f>
        <v>974</v>
      </c>
      <c r="G18" s="0" t="n">
        <f aca="false">Tabla351081315325[[#This Row],[no_efec_inc]]+Tabla351081315325[[#This Row],[efect_inc]]</f>
        <v>656</v>
      </c>
      <c r="H18" s="9" t="n">
        <f aca="false">Tabla351081315325[[#This Row],[Correctos]]/Tabla351081315325[[#This Row],[total_sec]]</f>
        <v>0.597546012269939</v>
      </c>
      <c r="I18" s="9" t="n">
        <f aca="false">Tabla351081315325[[#This Row],[efec_cor]]/Tabla351081315325[[#This Row],[efec]]</f>
        <v>0.418092909535452</v>
      </c>
      <c r="J18" s="9" t="n">
        <f aca="false">Tabla351081315325[[#This Row],[efect_inc]]/Tabla351081315325[[#This Row],[efec]]</f>
        <v>0.581907090464548</v>
      </c>
      <c r="K18" s="9" t="n">
        <f aca="false">Tabla351081315325[[#This Row],[no_efec_cor]]/Tabla351081315325[[#This Row],[no_efe]]</f>
        <v>0.778325123152709</v>
      </c>
      <c r="L18" s="9" t="n">
        <f aca="false">Tabla351081315325[[#This Row],[no_efec_inc]]/Tabla351081315325[[#This Row],[no_efe]]</f>
        <v>0.221674876847291</v>
      </c>
      <c r="M18" s="9" t="n">
        <f aca="false">(Tabla351081315325[[#This Row],[% efe_cor]]+Tabla351081315325[[#This Row],[% no_efe_cor]])/2</f>
        <v>0.598209016344081</v>
      </c>
      <c r="N18" s="10" t="n">
        <f aca="false">(Tabla351081315325[[#This Row],[% efe_inc]]+Tabla351081315325[[#This Row],[% no_efect_inc]])/2</f>
        <v>0.401790983655919</v>
      </c>
      <c r="O18" s="11" t="n">
        <f aca="false">Tabla351081315325[[#This Row],[no_efec_cor]]/(Tabla351081315325[[#This Row],[efect_inc]]+Tabla351081315325[[#This Row],[no_efec_cor]])</f>
        <v>0.570397111913357</v>
      </c>
      <c r="P18" s="11" t="n">
        <f aca="false">Tabla351081315325[[#This Row],[efec_cor]]/(Tabla351081315325[[#This Row],[efec_cor]]+Tabla351081315325[[#This Row],[no_efec_inc]])</f>
        <v>0.655172413793103</v>
      </c>
      <c r="Q18" s="11" t="n">
        <f aca="false">(Tabla351081315325[[#This Row],[PNE]]+Tabla351081315325[[#This Row],[PE]])/2</f>
        <v>0.61278476285323</v>
      </c>
      <c r="R18" s="0" t="n">
        <v>818</v>
      </c>
      <c r="S18" s="0" t="n">
        <v>812</v>
      </c>
      <c r="T18" s="0" t="n">
        <f aca="false">Tabla351081315325[[#This Row],[efec]]+Tabla351081315325[[#This Row],[no_efe]]</f>
        <v>1630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386</v>
      </c>
      <c r="D26" s="0" t="n">
        <v>426</v>
      </c>
      <c r="E26" s="0" t="n">
        <v>658</v>
      </c>
      <c r="F26" s="0" t="n">
        <v>160</v>
      </c>
      <c r="G26" s="0" t="n">
        <f aca="false">Tabla3510813153423[[#This Row],[no_efec_cor]]+Tabla3510813153423[[#This Row],[efec_cor]]</f>
        <v>1044</v>
      </c>
      <c r="H26" s="0" t="n">
        <f aca="false">Tabla3510813153423[[#This Row],[no_efec_inc]]+Tabla3510813153423[[#This Row],[efect_inc]]</f>
        <v>586</v>
      </c>
      <c r="I26" s="9" t="n">
        <f aca="false">Tabla3510813153423[[#This Row],[Correctos]]/Tabla3510813153423[[#This Row],[total_sec]]</f>
        <v>0.640490797546012</v>
      </c>
      <c r="J26" s="9" t="n">
        <f aca="false">Tabla3510813153423[[#This Row],[efec_cor]]/Tabla3510813153423[[#This Row],[efec]]</f>
        <v>0.80440097799511</v>
      </c>
      <c r="K26" s="9" t="n">
        <f aca="false">Tabla3510813153423[[#This Row],[efect_inc]]/Tabla3510813153423[[#This Row],[efec]]</f>
        <v>0.19559902200489</v>
      </c>
      <c r="L26" s="9" t="n">
        <f aca="false">Tabla3510813153423[[#This Row],[no_efec_cor]]/Tabla3510813153423[[#This Row],[no_efe]]</f>
        <v>0.475369458128079</v>
      </c>
      <c r="M26" s="9" t="n">
        <f aca="false">Tabla3510813153423[[#This Row],[no_efec_inc]]/Tabla3510813153423[[#This Row],[no_efe]]</f>
        <v>0.524630541871921</v>
      </c>
      <c r="N26" s="9" t="n">
        <f aca="false">(Tabla3510813153423[[#This Row],[% efe_cor]]+Tabla3510813153423[[#This Row],[% no_efe_cor]])/2</f>
        <v>0.639885218061594</v>
      </c>
      <c r="O26" s="10" t="n">
        <f aca="false">(Tabla3510813153423[[#This Row],[% efe_inc]]+Tabla3510813153423[[#This Row],[% no_efect_inc]])/2</f>
        <v>0.360114781938406</v>
      </c>
      <c r="P26" s="11" t="n">
        <f aca="false">Tabla3510813153423[[#This Row],[no_efec_cor]]/(Tabla3510813153423[[#This Row],[efect_inc]]+Tabla3510813153423[[#This Row],[no_efec_cor]])</f>
        <v>0.706959706959707</v>
      </c>
      <c r="Q26" s="11" t="n">
        <f aca="false">Tabla3510813153423[[#This Row],[efec_cor]]/(Tabla3510813153423[[#This Row],[efec_cor]]+Tabla3510813153423[[#This Row],[no_efec_inc]])</f>
        <v>0.607011070110701</v>
      </c>
      <c r="R26" s="11" t="n">
        <f aca="false">(Tabla3510813153423[[#This Row],[PNE]]+Tabla3510813153423[[#This Row],[PE]])/2</f>
        <v>0.656985388535204</v>
      </c>
      <c r="S26" s="0" t="n">
        <v>818</v>
      </c>
      <c r="T26" s="0" t="n">
        <v>812</v>
      </c>
      <c r="U26" s="0" t="n">
        <f aca="false">Tabla3510813153423[[#This Row],[efec]]+Tabla3510813153423[[#This Row],[no_efe]]</f>
        <v>1630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458</v>
      </c>
      <c r="D27" s="0" t="n">
        <v>354</v>
      </c>
      <c r="E27" s="0" t="n">
        <v>612</v>
      </c>
      <c r="F27" s="0" t="n">
        <v>206</v>
      </c>
      <c r="G27" s="0" t="n">
        <f aca="false">Tabla3510813153423[[#This Row],[no_efec_cor]]+Tabla3510813153423[[#This Row],[efec_cor]]</f>
        <v>1070</v>
      </c>
      <c r="H27" s="0" t="n">
        <f aca="false">Tabla3510813153423[[#This Row],[no_efec_inc]]+Tabla3510813153423[[#This Row],[efect_inc]]</f>
        <v>560</v>
      </c>
      <c r="I27" s="9" t="n">
        <f aca="false">Tabla3510813153423[[#This Row],[Correctos]]/Tabla3510813153423[[#This Row],[total_sec]]</f>
        <v>0.656441717791411</v>
      </c>
      <c r="J27" s="9" t="n">
        <f aca="false">Tabla3510813153423[[#This Row],[efec_cor]]/Tabla3510813153423[[#This Row],[efec]]</f>
        <v>0.748166259168704</v>
      </c>
      <c r="K27" s="9" t="n">
        <f aca="false">Tabla3510813153423[[#This Row],[efect_inc]]/Tabla3510813153423[[#This Row],[efec]]</f>
        <v>0.251833740831296</v>
      </c>
      <c r="L27" s="9" t="n">
        <f aca="false">Tabla3510813153423[[#This Row],[no_efec_cor]]/Tabla3510813153423[[#This Row],[no_efe]]</f>
        <v>0.564039408866995</v>
      </c>
      <c r="M27" s="9" t="n">
        <f aca="false">Tabla3510813153423[[#This Row],[no_efec_inc]]/Tabla3510813153423[[#This Row],[no_efe]]</f>
        <v>0.435960591133005</v>
      </c>
      <c r="N27" s="9" t="n">
        <f aca="false">(Tabla3510813153423[[#This Row],[% efe_cor]]+Tabla3510813153423[[#This Row],[% no_efe_cor]])/2</f>
        <v>0.65610283401785</v>
      </c>
      <c r="O27" s="10" t="n">
        <f aca="false">(Tabla3510813153423[[#This Row],[% efe_inc]]+Tabla3510813153423[[#This Row],[% no_efect_inc]])/2</f>
        <v>0.34389716598215</v>
      </c>
      <c r="P27" s="11" t="n">
        <f aca="false">Tabla3510813153423[[#This Row],[no_efec_cor]]/(Tabla3510813153423[[#This Row],[efect_inc]]+Tabla3510813153423[[#This Row],[no_efec_cor]])</f>
        <v>0.689759036144578</v>
      </c>
      <c r="Q27" s="11" t="n">
        <f aca="false">Tabla3510813153423[[#This Row],[efec_cor]]/(Tabla3510813153423[[#This Row],[efec_cor]]+Tabla3510813153423[[#This Row],[no_efec_inc]])</f>
        <v>0.633540372670807</v>
      </c>
      <c r="R27" s="11" t="n">
        <f aca="false">(Tabla3510813153423[[#This Row],[PNE]]+Tabla3510813153423[[#This Row],[PE]])/2</f>
        <v>0.661649704407693</v>
      </c>
      <c r="S27" s="0" t="n">
        <v>818</v>
      </c>
      <c r="T27" s="0" t="n">
        <v>812</v>
      </c>
      <c r="U27" s="0" t="n">
        <f aca="false">Tabla3510813153423[[#This Row],[efec]]+Tabla3510813153423[[#This Row],[no_efe]]</f>
        <v>1630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505</v>
      </c>
      <c r="D28" s="0" t="n">
        <v>307</v>
      </c>
      <c r="E28" s="0" t="n">
        <v>594</v>
      </c>
      <c r="F28" s="0" t="n">
        <v>224</v>
      </c>
      <c r="G28" s="0" t="n">
        <f aca="false">Tabla3510813153423[[#This Row],[no_efec_cor]]+Tabla3510813153423[[#This Row],[efec_cor]]</f>
        <v>1099</v>
      </c>
      <c r="H28" s="0" t="n">
        <f aca="false">Tabla3510813153423[[#This Row],[no_efec_inc]]+Tabla3510813153423[[#This Row],[efect_inc]]</f>
        <v>531</v>
      </c>
      <c r="I28" s="9" t="n">
        <f aca="false">Tabla3510813153423[[#This Row],[Correctos]]/Tabla3510813153423[[#This Row],[total_sec]]</f>
        <v>0.674233128834356</v>
      </c>
      <c r="J28" s="9" t="n">
        <f aca="false">Tabla3510813153423[[#This Row],[efec_cor]]/Tabla3510813153423[[#This Row],[efec]]</f>
        <v>0.726161369193154</v>
      </c>
      <c r="K28" s="9" t="n">
        <f aca="false">Tabla3510813153423[[#This Row],[efect_inc]]/Tabla3510813153423[[#This Row],[efec]]</f>
        <v>0.273838630806846</v>
      </c>
      <c r="L28" s="9" t="n">
        <f aca="false">Tabla3510813153423[[#This Row],[no_efec_cor]]/Tabla3510813153423[[#This Row],[no_efe]]</f>
        <v>0.62192118226601</v>
      </c>
      <c r="M28" s="9" t="n">
        <f aca="false">Tabla3510813153423[[#This Row],[no_efec_inc]]/Tabla3510813153423[[#This Row],[no_efe]]</f>
        <v>0.37807881773399</v>
      </c>
      <c r="N28" s="9" t="n">
        <f aca="false">(Tabla3510813153423[[#This Row],[% efe_cor]]+Tabla3510813153423[[#This Row],[% no_efe_cor]])/2</f>
        <v>0.674041275729582</v>
      </c>
      <c r="O28" s="10" t="n">
        <f aca="false">(Tabla3510813153423[[#This Row],[% efe_inc]]+Tabla3510813153423[[#This Row],[% no_efect_inc]])/2</f>
        <v>0.325958724270418</v>
      </c>
      <c r="P28" s="11" t="n">
        <f aca="false">Tabla3510813153423[[#This Row],[no_efec_cor]]/(Tabla3510813153423[[#This Row],[efect_inc]]+Tabla3510813153423[[#This Row],[no_efec_cor]])</f>
        <v>0.692729766803841</v>
      </c>
      <c r="Q28" s="11" t="n">
        <f aca="false">Tabla3510813153423[[#This Row],[efec_cor]]/(Tabla3510813153423[[#This Row],[efec_cor]]+Tabla3510813153423[[#This Row],[no_efec_inc]])</f>
        <v>0.659267480577136</v>
      </c>
      <c r="R28" s="11" t="n">
        <f aca="false">(Tabla3510813153423[[#This Row],[PNE]]+Tabla3510813153423[[#This Row],[PE]])/2</f>
        <v>0.675998623690489</v>
      </c>
      <c r="S28" s="0" t="n">
        <v>818</v>
      </c>
      <c r="T28" s="0" t="n">
        <v>812</v>
      </c>
      <c r="U28" s="0" t="n">
        <f aca="false">Tabla3510813153423[[#This Row],[efec]]+Tabla3510813153423[[#This Row],[no_efe]]</f>
        <v>1630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514</v>
      </c>
      <c r="D29" s="0" t="n">
        <v>298</v>
      </c>
      <c r="E29" s="0" t="n">
        <v>587</v>
      </c>
      <c r="F29" s="0" t="n">
        <v>231</v>
      </c>
      <c r="G29" s="0" t="n">
        <f aca="false">Tabla3510813153423[[#This Row],[no_efec_cor]]+Tabla3510813153423[[#This Row],[efec_cor]]</f>
        <v>1101</v>
      </c>
      <c r="H29" s="0" t="n">
        <f aca="false">Tabla3510813153423[[#This Row],[no_efec_inc]]+Tabla3510813153423[[#This Row],[efect_inc]]</f>
        <v>529</v>
      </c>
      <c r="I29" s="9" t="n">
        <f aca="false">Tabla3510813153423[[#This Row],[Correctos]]/Tabla3510813153423[[#This Row],[total_sec]]</f>
        <v>0.675460122699387</v>
      </c>
      <c r="J29" s="9" t="n">
        <f aca="false">Tabla3510813153423[[#This Row],[efec_cor]]/Tabla3510813153423[[#This Row],[efec]]</f>
        <v>0.71760391198044</v>
      </c>
      <c r="K29" s="9" t="n">
        <f aca="false">Tabla3510813153423[[#This Row],[efect_inc]]/Tabla3510813153423[[#This Row],[efec]]</f>
        <v>0.28239608801956</v>
      </c>
      <c r="L29" s="9" t="n">
        <f aca="false">Tabla3510813153423[[#This Row],[no_efec_cor]]/Tabla3510813153423[[#This Row],[no_efe]]</f>
        <v>0.633004926108374</v>
      </c>
      <c r="M29" s="9" t="n">
        <f aca="false">Tabla3510813153423[[#This Row],[no_efec_inc]]/Tabla3510813153423[[#This Row],[no_efe]]</f>
        <v>0.366995073891626</v>
      </c>
      <c r="N29" s="9" t="n">
        <f aca="false">(Tabla3510813153423[[#This Row],[% efe_cor]]+Tabla3510813153423[[#This Row],[% no_efe_cor]])/2</f>
        <v>0.675304419044407</v>
      </c>
      <c r="O29" s="10" t="n">
        <f aca="false">(Tabla3510813153423[[#This Row],[% efe_inc]]+Tabla3510813153423[[#This Row],[% no_efect_inc]])/2</f>
        <v>0.324695580955593</v>
      </c>
      <c r="P29" s="11" t="n">
        <f aca="false">Tabla3510813153423[[#This Row],[no_efec_cor]]/(Tabla3510813153423[[#This Row],[efect_inc]]+Tabla3510813153423[[#This Row],[no_efec_cor]])</f>
        <v>0.68993288590604</v>
      </c>
      <c r="Q29" s="11" t="n">
        <f aca="false">Tabla3510813153423[[#This Row],[efec_cor]]/(Tabla3510813153423[[#This Row],[efec_cor]]+Tabla3510813153423[[#This Row],[no_efec_inc]])</f>
        <v>0.663276836158192</v>
      </c>
      <c r="R29" s="11" t="n">
        <f aca="false">(Tabla3510813153423[[#This Row],[PNE]]+Tabla3510813153423[[#This Row],[PE]])/2</f>
        <v>0.676604861032116</v>
      </c>
      <c r="S29" s="0" t="n">
        <v>818</v>
      </c>
      <c r="T29" s="0" t="n">
        <v>812</v>
      </c>
      <c r="U29" s="0" t="n">
        <f aca="false">Tabla3510813153423[[#This Row],[efec]]+Tabla3510813153423[[#This Row],[no_efe]]</f>
        <v>1630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486</v>
      </c>
      <c r="D30" s="0" t="n">
        <v>326</v>
      </c>
      <c r="E30" s="0" t="n">
        <v>589</v>
      </c>
      <c r="F30" s="0" t="n">
        <v>229</v>
      </c>
      <c r="G30" s="0" t="n">
        <f aca="false">Tabla3510813153423[[#This Row],[no_efec_cor]]+Tabla3510813153423[[#This Row],[efec_cor]]</f>
        <v>1075</v>
      </c>
      <c r="H30" s="0" t="n">
        <f aca="false">Tabla3510813153423[[#This Row],[no_efec_inc]]+Tabla3510813153423[[#This Row],[efect_inc]]</f>
        <v>555</v>
      </c>
      <c r="I30" s="9" t="n">
        <f aca="false">Tabla3510813153423[[#This Row],[Correctos]]/Tabla3510813153423[[#This Row],[total_sec]]</f>
        <v>0.659509202453988</v>
      </c>
      <c r="J30" s="9" t="n">
        <f aca="false">Tabla3510813153423[[#This Row],[efec_cor]]/Tabla3510813153423[[#This Row],[efec]]</f>
        <v>0.720048899755501</v>
      </c>
      <c r="K30" s="9" t="n">
        <f aca="false">Tabla3510813153423[[#This Row],[efect_inc]]/Tabla3510813153423[[#This Row],[efec]]</f>
        <v>0.279951100244499</v>
      </c>
      <c r="L30" s="9" t="n">
        <f aca="false">Tabla3510813153423[[#This Row],[no_efec_cor]]/Tabla3510813153423[[#This Row],[no_efe]]</f>
        <v>0.598522167487685</v>
      </c>
      <c r="M30" s="9" t="n">
        <f aca="false">Tabla3510813153423[[#This Row],[no_efec_inc]]/Tabla3510813153423[[#This Row],[no_efe]]</f>
        <v>0.401477832512315</v>
      </c>
      <c r="N30" s="9" t="n">
        <f aca="false">(Tabla3510813153423[[#This Row],[% efe_cor]]+Tabla3510813153423[[#This Row],[% no_efe_cor]])/2</f>
        <v>0.659285533621593</v>
      </c>
      <c r="O30" s="10" t="n">
        <f aca="false">(Tabla3510813153423[[#This Row],[% efe_inc]]+Tabla3510813153423[[#This Row],[% no_efect_inc]])/2</f>
        <v>0.340714466378407</v>
      </c>
      <c r="P30" s="11" t="n">
        <f aca="false">Tabla3510813153423[[#This Row],[no_efec_cor]]/(Tabla3510813153423[[#This Row],[efect_inc]]+Tabla3510813153423[[#This Row],[no_efec_cor]])</f>
        <v>0.67972027972028</v>
      </c>
      <c r="Q30" s="11" t="n">
        <f aca="false">Tabla3510813153423[[#This Row],[efec_cor]]/(Tabla3510813153423[[#This Row],[efec_cor]]+Tabla3510813153423[[#This Row],[no_efec_inc]])</f>
        <v>0.643715846994536</v>
      </c>
      <c r="R30" s="11" t="n">
        <f aca="false">(Tabla3510813153423[[#This Row],[PNE]]+Tabla3510813153423[[#This Row],[PE]])/2</f>
        <v>0.661718063357408</v>
      </c>
      <c r="S30" s="0" t="n">
        <v>818</v>
      </c>
      <c r="T30" s="0" t="n">
        <v>812</v>
      </c>
      <c r="U30" s="0" t="n">
        <f aca="false">Tabla3510813153423[[#This Row],[efec]]+Tabla3510813153423[[#This Row],[no_efe]]</f>
        <v>1630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453</v>
      </c>
      <c r="D31" s="0" t="n">
        <v>359</v>
      </c>
      <c r="E31" s="0" t="n">
        <v>597</v>
      </c>
      <c r="F31" s="0" t="n">
        <v>221</v>
      </c>
      <c r="G31" s="0" t="n">
        <f aca="false">Tabla3510813153423[[#This Row],[no_efec_cor]]+Tabla3510813153423[[#This Row],[efec_cor]]</f>
        <v>1050</v>
      </c>
      <c r="H31" s="0" t="n">
        <f aca="false">Tabla3510813153423[[#This Row],[no_efec_inc]]+Tabla3510813153423[[#This Row],[efect_inc]]</f>
        <v>580</v>
      </c>
      <c r="I31" s="9" t="n">
        <f aca="false">Tabla3510813153423[[#This Row],[Correctos]]/Tabla3510813153423[[#This Row],[total_sec]]</f>
        <v>0.644171779141104</v>
      </c>
      <c r="J31" s="9" t="n">
        <f aca="false">Tabla3510813153423[[#This Row],[efec_cor]]/Tabla3510813153423[[#This Row],[efec]]</f>
        <v>0.729828850855746</v>
      </c>
      <c r="K31" s="9" t="n">
        <f aca="false">Tabla3510813153423[[#This Row],[efect_inc]]/Tabla3510813153423[[#This Row],[efec]]</f>
        <v>0.270171149144254</v>
      </c>
      <c r="L31" s="9" t="n">
        <f aca="false">Tabla3510813153423[[#This Row],[no_efec_cor]]/Tabla3510813153423[[#This Row],[no_efe]]</f>
        <v>0.557881773399015</v>
      </c>
      <c r="M31" s="9" t="n">
        <f aca="false">Tabla3510813153423[[#This Row],[no_efec_inc]]/Tabla3510813153423[[#This Row],[no_efe]]</f>
        <v>0.442118226600985</v>
      </c>
      <c r="N31" s="9" t="n">
        <f aca="false">(Tabla3510813153423[[#This Row],[% efe_cor]]+Tabla3510813153423[[#This Row],[% no_efe_cor]])/2</f>
        <v>0.64385531212738</v>
      </c>
      <c r="O31" s="10" t="n">
        <f aca="false">(Tabla3510813153423[[#This Row],[% efe_inc]]+Tabla3510813153423[[#This Row],[% no_efect_inc]])/2</f>
        <v>0.35614468787262</v>
      </c>
      <c r="P31" s="11" t="n">
        <f aca="false">Tabla3510813153423[[#This Row],[no_efec_cor]]/(Tabla3510813153423[[#This Row],[efect_inc]]+Tabla3510813153423[[#This Row],[no_efec_cor]])</f>
        <v>0.672106824925816</v>
      </c>
      <c r="Q31" s="11" t="n">
        <f aca="false">Tabla3510813153423[[#This Row],[efec_cor]]/(Tabla3510813153423[[#This Row],[efec_cor]]+Tabla3510813153423[[#This Row],[no_efec_inc]])</f>
        <v>0.624476987447699</v>
      </c>
      <c r="R31" s="11" t="n">
        <f aca="false">(Tabla3510813153423[[#This Row],[PNE]]+Tabla3510813153423[[#This Row],[PE]])/2</f>
        <v>0.648291906186757</v>
      </c>
      <c r="S31" s="0" t="n">
        <v>818</v>
      </c>
      <c r="T31" s="0" t="n">
        <v>812</v>
      </c>
      <c r="U31" s="0" t="n">
        <f aca="false">Tabla3510813153423[[#This Row],[efec]]+Tabla3510813153423[[#This Row],[no_efe]]</f>
        <v>1630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386</v>
      </c>
      <c r="D32" s="0" t="n">
        <v>426</v>
      </c>
      <c r="E32" s="0" t="n">
        <v>626</v>
      </c>
      <c r="F32" s="0" t="n">
        <v>192</v>
      </c>
      <c r="G32" s="0" t="n">
        <f aca="false">Tabla3510813153423[[#This Row],[no_efec_cor]]+Tabla3510813153423[[#This Row],[efec_cor]]</f>
        <v>1012</v>
      </c>
      <c r="H32" s="0" t="n">
        <f aca="false">Tabla3510813153423[[#This Row],[no_efec_inc]]+Tabla3510813153423[[#This Row],[efect_inc]]</f>
        <v>618</v>
      </c>
      <c r="I32" s="9" t="n">
        <f aca="false">Tabla3510813153423[[#This Row],[Correctos]]/Tabla3510813153423[[#This Row],[total_sec]]</f>
        <v>0.620858895705521</v>
      </c>
      <c r="J32" s="9" t="n">
        <f aca="false">Tabla3510813153423[[#This Row],[efec_cor]]/Tabla3510813153423[[#This Row],[efec]]</f>
        <v>0.765281173594132</v>
      </c>
      <c r="K32" s="9" t="n">
        <f aca="false">Tabla3510813153423[[#This Row],[efect_inc]]/Tabla3510813153423[[#This Row],[efec]]</f>
        <v>0.234718826405868</v>
      </c>
      <c r="L32" s="9" t="n">
        <f aca="false">Tabla3510813153423[[#This Row],[no_efec_cor]]/Tabla3510813153423[[#This Row],[no_efe]]</f>
        <v>0.475369458128079</v>
      </c>
      <c r="M32" s="9" t="n">
        <f aca="false">Tabla3510813153423[[#This Row],[no_efec_inc]]/Tabla3510813153423[[#This Row],[no_efe]]</f>
        <v>0.524630541871921</v>
      </c>
      <c r="N32" s="9" t="n">
        <f aca="false">(Tabla3510813153423[[#This Row],[% efe_cor]]+Tabla3510813153423[[#This Row],[% no_efe_cor]])/2</f>
        <v>0.620325315861105</v>
      </c>
      <c r="O32" s="10" t="n">
        <f aca="false">(Tabla3510813153423[[#This Row],[% efe_inc]]+Tabla3510813153423[[#This Row],[% no_efect_inc]])/2</f>
        <v>0.379674684138895</v>
      </c>
      <c r="P32" s="11" t="n">
        <f aca="false">Tabla3510813153423[[#This Row],[no_efec_cor]]/(Tabla3510813153423[[#This Row],[efect_inc]]+Tabla3510813153423[[#This Row],[no_efec_cor]])</f>
        <v>0.667820069204152</v>
      </c>
      <c r="Q32" s="11" t="n">
        <f aca="false">Tabla3510813153423[[#This Row],[efec_cor]]/(Tabla3510813153423[[#This Row],[efec_cor]]+Tabla3510813153423[[#This Row],[no_efec_inc]])</f>
        <v>0.595057034220532</v>
      </c>
      <c r="R32" s="11" t="n">
        <f aca="false">(Tabla3510813153423[[#This Row],[PNE]]+Tabla3510813153423[[#This Row],[PE]])/2</f>
        <v>0.631438551712342</v>
      </c>
      <c r="S32" s="0" t="n">
        <v>818</v>
      </c>
      <c r="T32" s="0" t="n">
        <v>812</v>
      </c>
      <c r="U32" s="0" t="n">
        <f aca="false">Tabla3510813153423[[#This Row],[efec]]+Tabla3510813153423[[#This Row],[no_efe]]</f>
        <v>1630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518</v>
      </c>
      <c r="D33" s="0" t="n">
        <v>294</v>
      </c>
      <c r="E33" s="0" t="n">
        <v>576</v>
      </c>
      <c r="F33" s="0" t="n">
        <v>242</v>
      </c>
      <c r="G33" s="0" t="n">
        <f aca="false">Tabla3510813153423[[#This Row],[no_efec_cor]]+Tabla3510813153423[[#This Row],[efec_cor]]</f>
        <v>1094</v>
      </c>
      <c r="H33" s="0" t="n">
        <f aca="false">Tabla3510813153423[[#This Row],[no_efec_inc]]+Tabla3510813153423[[#This Row],[efect_inc]]</f>
        <v>536</v>
      </c>
      <c r="I33" s="9" t="n">
        <f aca="false">Tabla3510813153423[[#This Row],[Correctos]]/Tabla3510813153423[[#This Row],[total_sec]]</f>
        <v>0.671165644171779</v>
      </c>
      <c r="J33" s="9" t="n">
        <f aca="false">Tabla3510813153423[[#This Row],[efec_cor]]/Tabla3510813153423[[#This Row],[efec]]</f>
        <v>0.704156479217604</v>
      </c>
      <c r="K33" s="9" t="n">
        <f aca="false">Tabla3510813153423[[#This Row],[efect_inc]]/Tabla3510813153423[[#This Row],[efec]]</f>
        <v>0.295843520782396</v>
      </c>
      <c r="L33" s="9" t="n">
        <f aca="false">Tabla3510813153423[[#This Row],[no_efec_cor]]/Tabla3510813153423[[#This Row],[no_efe]]</f>
        <v>0.637931034482759</v>
      </c>
      <c r="M33" s="9" t="n">
        <f aca="false">Tabla3510813153423[[#This Row],[no_efec_inc]]/Tabla3510813153423[[#This Row],[no_efe]]</f>
        <v>0.362068965517241</v>
      </c>
      <c r="N33" s="9" t="n">
        <f aca="false">(Tabla3510813153423[[#This Row],[% efe_cor]]+Tabla3510813153423[[#This Row],[% no_efe_cor]])/2</f>
        <v>0.671043756850181</v>
      </c>
      <c r="O33" s="10" t="n">
        <f aca="false">(Tabla3510813153423[[#This Row],[% efe_inc]]+Tabla3510813153423[[#This Row],[% no_efect_inc]])/2</f>
        <v>0.328956243149819</v>
      </c>
      <c r="P33" s="11" t="n">
        <f aca="false">Tabla3510813153423[[#This Row],[no_efec_cor]]/(Tabla3510813153423[[#This Row],[efect_inc]]+Tabla3510813153423[[#This Row],[no_efec_cor]])</f>
        <v>0.681578947368421</v>
      </c>
      <c r="Q33" s="11" t="n">
        <f aca="false">Tabla3510813153423[[#This Row],[efec_cor]]/(Tabla3510813153423[[#This Row],[efec_cor]]+Tabla3510813153423[[#This Row],[no_efec_inc]])</f>
        <v>0.662068965517241</v>
      </c>
      <c r="R33" s="11" t="n">
        <f aca="false">(Tabla3510813153423[[#This Row],[PNE]]+Tabla3510813153423[[#This Row],[PE]])/2</f>
        <v>0.671823956442831</v>
      </c>
      <c r="S33" s="0" t="n">
        <v>818</v>
      </c>
      <c r="T33" s="0" t="n">
        <v>812</v>
      </c>
      <c r="U33" s="0" t="n">
        <f aca="false">Tabla3510813153423[[#This Row],[efec]]+Tabla3510813153423[[#This Row],[no_efe]]</f>
        <v>1630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527</v>
      </c>
      <c r="D34" s="0" t="n">
        <v>285</v>
      </c>
      <c r="E34" s="0" t="n">
        <v>574</v>
      </c>
      <c r="F34" s="0" t="n">
        <v>244</v>
      </c>
      <c r="G34" s="0" t="n">
        <f aca="false">Tabla3510813153423[[#This Row],[no_efec_cor]]+Tabla3510813153423[[#This Row],[efec_cor]]</f>
        <v>1101</v>
      </c>
      <c r="H34" s="0" t="n">
        <f aca="false">Tabla3510813153423[[#This Row],[no_efec_inc]]+Tabla3510813153423[[#This Row],[efect_inc]]</f>
        <v>529</v>
      </c>
      <c r="I34" s="9" t="n">
        <f aca="false">Tabla3510813153423[[#This Row],[Correctos]]/Tabla3510813153423[[#This Row],[total_sec]]</f>
        <v>0.675460122699387</v>
      </c>
      <c r="J34" s="9" t="n">
        <f aca="false">Tabla3510813153423[[#This Row],[efec_cor]]/Tabla3510813153423[[#This Row],[efec]]</f>
        <v>0.701711491442543</v>
      </c>
      <c r="K34" s="9" t="n">
        <f aca="false">Tabla3510813153423[[#This Row],[efect_inc]]/Tabla3510813153423[[#This Row],[efec]]</f>
        <v>0.298288508557457</v>
      </c>
      <c r="L34" s="9" t="n">
        <f aca="false">Tabla3510813153423[[#This Row],[no_efec_cor]]/Tabla3510813153423[[#This Row],[no_efe]]</f>
        <v>0.649014778325123</v>
      </c>
      <c r="M34" s="9" t="n">
        <f aca="false">Tabla3510813153423[[#This Row],[no_efec_inc]]/Tabla3510813153423[[#This Row],[no_efe]]</f>
        <v>0.350985221674877</v>
      </c>
      <c r="N34" s="9" t="n">
        <f aca="false">(Tabla3510813153423[[#This Row],[% efe_cor]]+Tabla3510813153423[[#This Row],[% no_efe_cor]])/2</f>
        <v>0.675363134883833</v>
      </c>
      <c r="O34" s="10" t="n">
        <f aca="false">(Tabla3510813153423[[#This Row],[% efe_inc]]+Tabla3510813153423[[#This Row],[% no_efect_inc]])/2</f>
        <v>0.324636865116167</v>
      </c>
      <c r="P34" s="11" t="n">
        <f aca="false">Tabla3510813153423[[#This Row],[no_efec_cor]]/(Tabla3510813153423[[#This Row],[efect_inc]]+Tabla3510813153423[[#This Row],[no_efec_cor]])</f>
        <v>0.683527885862516</v>
      </c>
      <c r="Q34" s="11" t="n">
        <f aca="false">Tabla3510813153423[[#This Row],[efec_cor]]/(Tabla3510813153423[[#This Row],[efec_cor]]+Tabla3510813153423[[#This Row],[no_efec_inc]])</f>
        <v>0.668218859138533</v>
      </c>
      <c r="R34" s="11" t="n">
        <f aca="false">(Tabla3510813153423[[#This Row],[PNE]]+Tabla3510813153423[[#This Row],[PE]])/2</f>
        <v>0.675873372500525</v>
      </c>
      <c r="S34" s="0" t="n">
        <v>818</v>
      </c>
      <c r="T34" s="0" t="n">
        <v>812</v>
      </c>
      <c r="U34" s="0" t="n">
        <f aca="false">Tabla3510813153423[[#This Row],[efec]]+Tabla3510813153423[[#This Row],[no_efe]]</f>
        <v>1630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527</v>
      </c>
      <c r="D35" s="0" t="n">
        <v>285</v>
      </c>
      <c r="E35" s="0" t="n">
        <v>558</v>
      </c>
      <c r="F35" s="0" t="n">
        <v>260</v>
      </c>
      <c r="G35" s="0" t="n">
        <f aca="false">Tabla3510813153423[[#This Row],[no_efec_cor]]+Tabla3510813153423[[#This Row],[efec_cor]]</f>
        <v>1085</v>
      </c>
      <c r="H35" s="0" t="n">
        <f aca="false">Tabla3510813153423[[#This Row],[no_efec_inc]]+Tabla3510813153423[[#This Row],[efect_inc]]</f>
        <v>545</v>
      </c>
      <c r="I35" s="9" t="n">
        <f aca="false">Tabla3510813153423[[#This Row],[Correctos]]/Tabla3510813153423[[#This Row],[total_sec]]</f>
        <v>0.665644171779141</v>
      </c>
      <c r="J35" s="9" t="n">
        <f aca="false">Tabla3510813153423[[#This Row],[efec_cor]]/Tabla3510813153423[[#This Row],[efec]]</f>
        <v>0.682151589242054</v>
      </c>
      <c r="K35" s="9" t="n">
        <f aca="false">Tabla3510813153423[[#This Row],[efect_inc]]/Tabla3510813153423[[#This Row],[efec]]</f>
        <v>0.317848410757946</v>
      </c>
      <c r="L35" s="9" t="n">
        <f aca="false">Tabla3510813153423[[#This Row],[no_efec_cor]]/Tabla3510813153423[[#This Row],[no_efe]]</f>
        <v>0.649014778325123</v>
      </c>
      <c r="M35" s="9" t="n">
        <f aca="false">Tabla3510813153423[[#This Row],[no_efec_inc]]/Tabla3510813153423[[#This Row],[no_efe]]</f>
        <v>0.350985221674877</v>
      </c>
      <c r="N35" s="9" t="n">
        <f aca="false">(Tabla3510813153423[[#This Row],[% efe_cor]]+Tabla3510813153423[[#This Row],[% no_efe_cor]])/2</f>
        <v>0.665583183783588</v>
      </c>
      <c r="O35" s="10" t="n">
        <f aca="false">(Tabla3510813153423[[#This Row],[% efe_inc]]+Tabla3510813153423[[#This Row],[% no_efect_inc]])/2</f>
        <v>0.334416816216411</v>
      </c>
      <c r="P35" s="11" t="n">
        <f aca="false">Tabla3510813153423[[#This Row],[no_efec_cor]]/(Tabla3510813153423[[#This Row],[efect_inc]]+Tabla3510813153423[[#This Row],[no_efec_cor]])</f>
        <v>0.669631512071156</v>
      </c>
      <c r="Q35" s="11" t="n">
        <f aca="false">Tabla3510813153423[[#This Row],[efec_cor]]/(Tabla3510813153423[[#This Row],[efec_cor]]+Tabla3510813153423[[#This Row],[no_efec_inc]])</f>
        <v>0.661921708185053</v>
      </c>
      <c r="R35" s="11" t="n">
        <f aca="false">(Tabla3510813153423[[#This Row],[PNE]]+Tabla3510813153423[[#This Row],[PE]])/2</f>
        <v>0.665776610128105</v>
      </c>
      <c r="S35" s="0" t="n">
        <v>818</v>
      </c>
      <c r="T35" s="0" t="n">
        <v>812</v>
      </c>
      <c r="U35" s="0" t="n">
        <f aca="false">Tabla3510813153423[[#This Row],[efec]]+Tabla3510813153423[[#This Row],[no_efe]]</f>
        <v>1630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508</v>
      </c>
      <c r="D36" s="0" t="n">
        <v>304</v>
      </c>
      <c r="E36" s="0" t="n">
        <v>542</v>
      </c>
      <c r="F36" s="0" t="n">
        <v>276</v>
      </c>
      <c r="G36" s="0" t="n">
        <f aca="false">Tabla3510813153423[[#This Row],[no_efec_cor]]+Tabla3510813153423[[#This Row],[efec_cor]]</f>
        <v>1050</v>
      </c>
      <c r="H36" s="0" t="n">
        <f aca="false">Tabla3510813153423[[#This Row],[no_efec_inc]]+Tabla3510813153423[[#This Row],[efect_inc]]</f>
        <v>580</v>
      </c>
      <c r="I36" s="9" t="n">
        <f aca="false">Tabla3510813153423[[#This Row],[Correctos]]/Tabla3510813153423[[#This Row],[total_sec]]</f>
        <v>0.644171779141104</v>
      </c>
      <c r="J36" s="9" t="n">
        <f aca="false">Tabla3510813153423[[#This Row],[efec_cor]]/Tabla3510813153423[[#This Row],[efec]]</f>
        <v>0.662591687041565</v>
      </c>
      <c r="K36" s="9" t="n">
        <f aca="false">Tabla3510813153423[[#This Row],[efect_inc]]/Tabla3510813153423[[#This Row],[efec]]</f>
        <v>0.337408312958435</v>
      </c>
      <c r="L36" s="9" t="n">
        <f aca="false">Tabla3510813153423[[#This Row],[no_efec_cor]]/Tabla3510813153423[[#This Row],[no_efe]]</f>
        <v>0.625615763546798</v>
      </c>
      <c r="M36" s="9" t="n">
        <f aca="false">Tabla3510813153423[[#This Row],[no_efec_inc]]/Tabla3510813153423[[#This Row],[no_efe]]</f>
        <v>0.374384236453202</v>
      </c>
      <c r="N36" s="9" t="n">
        <f aca="false">(Tabla3510813153423[[#This Row],[% efe_cor]]+Tabla3510813153423[[#This Row],[% no_efe_cor]])/2</f>
        <v>0.644103725294182</v>
      </c>
      <c r="O36" s="10" t="n">
        <f aca="false">(Tabla3510813153423[[#This Row],[% efe_inc]]+Tabla3510813153423[[#This Row],[% no_efect_inc]])/2</f>
        <v>0.355896274705819</v>
      </c>
      <c r="P36" s="11" t="n">
        <f aca="false">Tabla3510813153423[[#This Row],[no_efec_cor]]/(Tabla3510813153423[[#This Row],[efect_inc]]+Tabla3510813153423[[#This Row],[no_efec_cor]])</f>
        <v>0.647959183673469</v>
      </c>
      <c r="Q36" s="11" t="n">
        <f aca="false">Tabla3510813153423[[#This Row],[efec_cor]]/(Tabla3510813153423[[#This Row],[efec_cor]]+Tabla3510813153423[[#This Row],[no_efec_inc]])</f>
        <v>0.640661938534279</v>
      </c>
      <c r="R36" s="11" t="n">
        <f aca="false">(Tabla3510813153423[[#This Row],[PNE]]+Tabla3510813153423[[#This Row],[PE]])/2</f>
        <v>0.644310561103874</v>
      </c>
      <c r="S36" s="0" t="n">
        <v>818</v>
      </c>
      <c r="T36" s="0" t="n">
        <v>812</v>
      </c>
      <c r="U36" s="0" t="n">
        <f aca="false">Tabla3510813153423[[#This Row],[efec]]+Tabla3510813153423[[#This Row],[no_efe]]</f>
        <v>1630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483</v>
      </c>
      <c r="D37" s="0" t="n">
        <v>329</v>
      </c>
      <c r="E37" s="0" t="n">
        <v>610</v>
      </c>
      <c r="F37" s="0" t="n">
        <v>208</v>
      </c>
      <c r="G37" s="0" t="n">
        <f aca="false">Tabla3510813153423[[#This Row],[no_efec_cor]]+Tabla3510813153423[[#This Row],[efec_cor]]</f>
        <v>1093</v>
      </c>
      <c r="H37" s="0" t="n">
        <f aca="false">Tabla3510813153423[[#This Row],[no_efec_inc]]+Tabla3510813153423[[#This Row],[efect_inc]]</f>
        <v>537</v>
      </c>
      <c r="I37" s="9" t="n">
        <f aca="false">Tabla3510813153423[[#This Row],[Correctos]]/Tabla3510813153423[[#This Row],[total_sec]]</f>
        <v>0.670552147239264</v>
      </c>
      <c r="J37" s="9" t="n">
        <f aca="false">Tabla3510813153423[[#This Row],[efec_cor]]/Tabla3510813153423[[#This Row],[efec]]</f>
        <v>0.745721271393643</v>
      </c>
      <c r="K37" s="9" t="n">
        <f aca="false">Tabla3510813153423[[#This Row],[efect_inc]]/Tabla3510813153423[[#This Row],[efec]]</f>
        <v>0.254278728606357</v>
      </c>
      <c r="L37" s="9" t="n">
        <f aca="false">Tabla3510813153423[[#This Row],[no_efec_cor]]/Tabla3510813153423[[#This Row],[no_efe]]</f>
        <v>0.594827586206897</v>
      </c>
      <c r="M37" s="9" t="n">
        <f aca="false">Tabla3510813153423[[#This Row],[no_efec_inc]]/Tabla3510813153423[[#This Row],[no_efe]]</f>
        <v>0.405172413793103</v>
      </c>
      <c r="N37" s="9" t="n">
        <f aca="false">(Tabla3510813153423[[#This Row],[% efe_cor]]+Tabla3510813153423[[#This Row],[% no_efe_cor]])/2</f>
        <v>0.67027442880027</v>
      </c>
      <c r="O37" s="10" t="n">
        <f aca="false">(Tabla3510813153423[[#This Row],[% efe_inc]]+Tabla3510813153423[[#This Row],[% no_efect_inc]])/2</f>
        <v>0.32972557119973</v>
      </c>
      <c r="P37" s="11" t="n">
        <f aca="false">Tabla3510813153423[[#This Row],[no_efec_cor]]/(Tabla3510813153423[[#This Row],[efect_inc]]+Tabla3510813153423[[#This Row],[no_efec_cor]])</f>
        <v>0.698986975397974</v>
      </c>
      <c r="Q37" s="11" t="n">
        <f aca="false">Tabla3510813153423[[#This Row],[efec_cor]]/(Tabla3510813153423[[#This Row],[efec_cor]]+Tabla3510813153423[[#This Row],[no_efec_inc]])</f>
        <v>0.649627263045793</v>
      </c>
      <c r="R37" s="11" t="n">
        <f aca="false">(Tabla3510813153423[[#This Row],[PNE]]+Tabla3510813153423[[#This Row],[PE]])/2</f>
        <v>0.674307119221884</v>
      </c>
      <c r="S37" s="0" t="n">
        <v>818</v>
      </c>
      <c r="T37" s="0" t="n">
        <v>812</v>
      </c>
      <c r="U37" s="0" t="n">
        <f aca="false">Tabla3510813153423[[#This Row],[efec]]+Tabla3510813153423[[#This Row],[no_efe]]</f>
        <v>1630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389</v>
      </c>
      <c r="D38" s="0" t="n">
        <v>423</v>
      </c>
      <c r="E38" s="0" t="n">
        <v>652</v>
      </c>
      <c r="F38" s="0" t="n">
        <v>166</v>
      </c>
      <c r="G38" s="0" t="n">
        <f aca="false">Tabla3510813153423[[#This Row],[no_efec_cor]]+Tabla3510813153423[[#This Row],[efec_cor]]</f>
        <v>1041</v>
      </c>
      <c r="H38" s="0" t="n">
        <f aca="false">Tabla3510813153423[[#This Row],[no_efec_inc]]+Tabla3510813153423[[#This Row],[efect_inc]]</f>
        <v>589</v>
      </c>
      <c r="I38" s="9" t="n">
        <f aca="false">Tabla3510813153423[[#This Row],[Correctos]]/Tabla3510813153423[[#This Row],[total_sec]]</f>
        <v>0.638650306748466</v>
      </c>
      <c r="J38" s="9" t="n">
        <f aca="false">Tabla3510813153423[[#This Row],[efec_cor]]/Tabla3510813153423[[#This Row],[efec]]</f>
        <v>0.797066014669927</v>
      </c>
      <c r="K38" s="9" t="n">
        <f aca="false">Tabla3510813153423[[#This Row],[efect_inc]]/Tabla3510813153423[[#This Row],[efec]]</f>
        <v>0.202933985330073</v>
      </c>
      <c r="L38" s="9" t="n">
        <f aca="false">Tabla3510813153423[[#This Row],[no_efec_cor]]/Tabla3510813153423[[#This Row],[no_efe]]</f>
        <v>0.479064039408867</v>
      </c>
      <c r="M38" s="9" t="n">
        <f aca="false">Tabla3510813153423[[#This Row],[no_efec_inc]]/Tabla3510813153423[[#This Row],[no_efe]]</f>
        <v>0.520935960591133</v>
      </c>
      <c r="N38" s="9" t="n">
        <f aca="false">(Tabla3510813153423[[#This Row],[% efe_cor]]+Tabla3510813153423[[#This Row],[% no_efe_cor]])/2</f>
        <v>0.638065027039397</v>
      </c>
      <c r="O38" s="10" t="n">
        <f aca="false">(Tabla3510813153423[[#This Row],[% efe_inc]]+Tabla3510813153423[[#This Row],[% no_efect_inc]])/2</f>
        <v>0.361934972960603</v>
      </c>
      <c r="P38" s="11" t="n">
        <f aca="false">Tabla3510813153423[[#This Row],[no_efec_cor]]/(Tabla3510813153423[[#This Row],[efect_inc]]+Tabla3510813153423[[#This Row],[no_efec_cor]])</f>
        <v>0.700900900900901</v>
      </c>
      <c r="Q38" s="11" t="n">
        <f aca="false">Tabla3510813153423[[#This Row],[efec_cor]]/(Tabla3510813153423[[#This Row],[efec_cor]]+Tabla3510813153423[[#This Row],[no_efec_inc]])</f>
        <v>0.606511627906977</v>
      </c>
      <c r="R38" s="11" t="n">
        <f aca="false">(Tabla3510813153423[[#This Row],[PNE]]+Tabla3510813153423[[#This Row],[PE]])/2</f>
        <v>0.653706264403939</v>
      </c>
      <c r="S38" s="0" t="n">
        <v>818</v>
      </c>
      <c r="T38" s="0" t="n">
        <v>812</v>
      </c>
      <c r="U38" s="0" t="n">
        <f aca="false">Tabla3510813153423[[#This Row],[efec]]+Tabla3510813153423[[#This Row],[no_efe]]</f>
        <v>1630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477</v>
      </c>
      <c r="D39" s="0" t="n">
        <v>335</v>
      </c>
      <c r="E39" s="0" t="n">
        <v>614</v>
      </c>
      <c r="F39" s="0" t="n">
        <v>204</v>
      </c>
      <c r="G39" s="0" t="n">
        <f aca="false">Tabla3510813153423[[#This Row],[no_efec_cor]]+Tabla3510813153423[[#This Row],[efec_cor]]</f>
        <v>1091</v>
      </c>
      <c r="H39" s="0" t="n">
        <f aca="false">Tabla3510813153423[[#This Row],[no_efec_inc]]+Tabla3510813153423[[#This Row],[efect_inc]]</f>
        <v>539</v>
      </c>
      <c r="I39" s="9" t="n">
        <f aca="false">Tabla3510813153423[[#This Row],[Correctos]]/Tabla3510813153423[[#This Row],[total_sec]]</f>
        <v>0.669325153374233</v>
      </c>
      <c r="J39" s="9" t="n">
        <f aca="false">Tabla3510813153423[[#This Row],[efec_cor]]/Tabla3510813153423[[#This Row],[efec]]</f>
        <v>0.750611246943765</v>
      </c>
      <c r="K39" s="9" t="n">
        <f aca="false">Tabla3510813153423[[#This Row],[efect_inc]]/Tabla3510813153423[[#This Row],[efec]]</f>
        <v>0.249388753056235</v>
      </c>
      <c r="L39" s="9" t="n">
        <f aca="false">Tabla3510813153423[[#This Row],[no_efec_cor]]/Tabla3510813153423[[#This Row],[no_efe]]</f>
        <v>0.58743842364532</v>
      </c>
      <c r="M39" s="9" t="n">
        <f aca="false">Tabla3510813153423[[#This Row],[no_efec_inc]]/Tabla3510813153423[[#This Row],[no_efe]]</f>
        <v>0.41256157635468</v>
      </c>
      <c r="N39" s="9" t="n">
        <f aca="false">(Tabla3510813153423[[#This Row],[% efe_cor]]+Tabla3510813153423[[#This Row],[% no_efe_cor]])/2</f>
        <v>0.669024835294543</v>
      </c>
      <c r="O39" s="10" t="n">
        <f aca="false">(Tabla3510813153423[[#This Row],[% efe_inc]]+Tabla3510813153423[[#This Row],[% no_efect_inc]])/2</f>
        <v>0.330975164705457</v>
      </c>
      <c r="P39" s="11" t="n">
        <f aca="false">Tabla3510813153423[[#This Row],[no_efec_cor]]/(Tabla3510813153423[[#This Row],[efect_inc]]+Tabla3510813153423[[#This Row],[no_efec_cor]])</f>
        <v>0.700440528634361</v>
      </c>
      <c r="Q39" s="11" t="n">
        <f aca="false">Tabla3510813153423[[#This Row],[efec_cor]]/(Tabla3510813153423[[#This Row],[efec_cor]]+Tabla3510813153423[[#This Row],[no_efec_inc]])</f>
        <v>0.646996838777661</v>
      </c>
      <c r="R39" s="11" t="n">
        <f aca="false">(Tabla3510813153423[[#This Row],[PNE]]+Tabla3510813153423[[#This Row],[PE]])/2</f>
        <v>0.673718683706011</v>
      </c>
      <c r="S39" s="0" t="n">
        <v>818</v>
      </c>
      <c r="T39" s="0" t="n">
        <v>812</v>
      </c>
      <c r="U39" s="0" t="n">
        <f aca="false">Tabla3510813153423[[#This Row],[efec]]+Tabla3510813153423[[#This Row],[no_efe]]</f>
        <v>1630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938</v>
      </c>
    </row>
    <row r="5" customFormat="false" ht="15" hidden="false" customHeight="false" outlineLevel="0" collapsed="false">
      <c r="A5" s="3" t="s">
        <v>3</v>
      </c>
      <c r="B5" s="3"/>
      <c r="C5" s="4" t="n">
        <v>956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1894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651</v>
      </c>
      <c r="C10" s="0" t="n">
        <v>305</v>
      </c>
      <c r="D10" s="0" t="n">
        <v>425</v>
      </c>
      <c r="E10" s="0" t="n">
        <v>513</v>
      </c>
      <c r="F10" s="0" t="n">
        <f aca="false">Tabla351081315327[[#This Row],[no_efec_cor]]+Tabla351081315327[[#This Row],[efec_cor]]</f>
        <v>1076</v>
      </c>
      <c r="G10" s="0" t="n">
        <f aca="false">Tabla351081315327[[#This Row],[no_efec_inc]]+Tabla351081315327[[#This Row],[efect_inc]]</f>
        <v>818</v>
      </c>
      <c r="H10" s="9" t="n">
        <f aca="false">Tabla351081315327[[#This Row],[Correctos]]/Tabla351081315327[[#This Row],[total_sec]]</f>
        <v>0.568109820485744</v>
      </c>
      <c r="I10" s="9" t="n">
        <f aca="false">Tabla351081315327[[#This Row],[efec_cor]]/Tabla351081315327[[#This Row],[efec]]</f>
        <v>0.453091684434968</v>
      </c>
      <c r="J10" s="9" t="n">
        <f aca="false">Tabla351081315327[[#This Row],[efect_inc]]/Tabla351081315327[[#This Row],[efec]]</f>
        <v>0.546908315565032</v>
      </c>
      <c r="K10" s="9" t="n">
        <f aca="false">Tabla351081315327[[#This Row],[no_efec_cor]]/Tabla351081315327[[#This Row],[no_efe]]</f>
        <v>0.680962343096234</v>
      </c>
      <c r="L10" s="9" t="n">
        <f aca="false">Tabla351081315327[[#This Row],[no_efec_inc]]/Tabla351081315327[[#This Row],[no_efe]]</f>
        <v>0.319037656903766</v>
      </c>
      <c r="M10" s="9" t="n">
        <f aca="false">(Tabla351081315327[[#This Row],[% efe_cor]]+Tabla351081315327[[#This Row],[% no_efe_cor]])/2</f>
        <v>0.567027013765601</v>
      </c>
      <c r="N10" s="10" t="n">
        <f aca="false">(Tabla351081315327[[#This Row],[% efe_inc]]+Tabla351081315327[[#This Row],[% no_efect_inc]])/2</f>
        <v>0.432972986234399</v>
      </c>
      <c r="O10" s="11" t="n">
        <f aca="false">Tabla351081315327[[#This Row],[no_efec_cor]]/(Tabla351081315327[[#This Row],[efect_inc]]+Tabla351081315327[[#This Row],[no_efec_cor]])</f>
        <v>0.559278350515464</v>
      </c>
      <c r="P10" s="11" t="n">
        <f aca="false">Tabla351081315327[[#This Row],[efec_cor]]/(Tabla351081315327[[#This Row],[efec_cor]]+Tabla351081315327[[#This Row],[no_efec_inc]])</f>
        <v>0.582191780821918</v>
      </c>
      <c r="Q10" s="11" t="n">
        <f aca="false">(Tabla351081315327[[#This Row],[PNE]]+Tabla351081315327[[#This Row],[PE]])/2</f>
        <v>0.570735065668691</v>
      </c>
      <c r="R10" s="0" t="n">
        <v>938</v>
      </c>
      <c r="S10" s="0" t="n">
        <v>956</v>
      </c>
      <c r="T10" s="0" t="n">
        <f aca="false">Tabla351081315327[[#This Row],[efec]]+Tabla351081315327[[#This Row],[no_efe]]</f>
        <v>1894</v>
      </c>
    </row>
    <row r="11" customFormat="false" ht="13.8" hidden="false" customHeight="false" outlineLevel="0" collapsed="false">
      <c r="A11" s="0" t="n">
        <v>5</v>
      </c>
      <c r="B11" s="0" t="n">
        <v>711</v>
      </c>
      <c r="C11" s="0" t="n">
        <v>245</v>
      </c>
      <c r="D11" s="0" t="n">
        <v>345</v>
      </c>
      <c r="E11" s="0" t="n">
        <v>593</v>
      </c>
      <c r="F11" s="0" t="n">
        <f aca="false">Tabla351081315327[[#This Row],[no_efec_cor]]+Tabla351081315327[[#This Row],[efec_cor]]</f>
        <v>1056</v>
      </c>
      <c r="G11" s="0" t="n">
        <f aca="false">Tabla351081315327[[#This Row],[no_efec_inc]]+Tabla351081315327[[#This Row],[efect_inc]]</f>
        <v>838</v>
      </c>
      <c r="H11" s="9" t="n">
        <f aca="false">Tabla351081315327[[#This Row],[Correctos]]/Tabla351081315327[[#This Row],[total_sec]]</f>
        <v>0.557550158394931</v>
      </c>
      <c r="I11" s="9" t="n">
        <f aca="false">Tabla351081315327[[#This Row],[efec_cor]]/Tabla351081315327[[#This Row],[efec]]</f>
        <v>0.367803837953092</v>
      </c>
      <c r="J11" s="9" t="n">
        <f aca="false">Tabla351081315327[[#This Row],[efect_inc]]/Tabla351081315327[[#This Row],[efec]]</f>
        <v>0.632196162046908</v>
      </c>
      <c r="K11" s="9" t="n">
        <f aca="false">Tabla351081315327[[#This Row],[no_efec_cor]]/Tabla351081315327[[#This Row],[no_efe]]</f>
        <v>0.743723849372385</v>
      </c>
      <c r="L11" s="9" t="n">
        <f aca="false">Tabla351081315327[[#This Row],[no_efec_inc]]/Tabla351081315327[[#This Row],[no_efe]]</f>
        <v>0.256276150627615</v>
      </c>
      <c r="M11" s="9" t="n">
        <f aca="false">(Tabla351081315327[[#This Row],[% efe_cor]]+Tabla351081315327[[#This Row],[% no_efe_cor]])/2</f>
        <v>0.555763843662738</v>
      </c>
      <c r="N11" s="10" t="n">
        <f aca="false">(Tabla351081315327[[#This Row],[% efe_inc]]+Tabla351081315327[[#This Row],[% no_efect_inc]])/2</f>
        <v>0.444236156337262</v>
      </c>
      <c r="O11" s="11" t="n">
        <f aca="false">Tabla351081315327[[#This Row],[no_efec_cor]]/(Tabla351081315327[[#This Row],[efect_inc]]+Tabla351081315327[[#This Row],[no_efec_cor]])</f>
        <v>0.545245398773006</v>
      </c>
      <c r="P11" s="11" t="n">
        <f aca="false">Tabla351081315327[[#This Row],[efec_cor]]/(Tabla351081315327[[#This Row],[efec_cor]]+Tabla351081315327[[#This Row],[no_efec_inc]])</f>
        <v>0.584745762711864</v>
      </c>
      <c r="Q11" s="11" t="n">
        <f aca="false">(Tabla351081315327[[#This Row],[PNE]]+Tabla351081315327[[#This Row],[PE]])/2</f>
        <v>0.564995580742435</v>
      </c>
      <c r="R11" s="0" t="n">
        <v>938</v>
      </c>
      <c r="S11" s="0" t="n">
        <v>956</v>
      </c>
      <c r="T11" s="0" t="n">
        <f aca="false">Tabla351081315327[[#This Row],[efec]]+Tabla351081315327[[#This Row],[no_efe]]</f>
        <v>1894</v>
      </c>
    </row>
    <row r="12" customFormat="false" ht="13.8" hidden="false" customHeight="false" outlineLevel="0" collapsed="false">
      <c r="A12" s="0" t="n">
        <v>10</v>
      </c>
      <c r="B12" s="0" t="n">
        <v>700</v>
      </c>
      <c r="C12" s="0" t="n">
        <v>256</v>
      </c>
      <c r="D12" s="0" t="n">
        <v>414</v>
      </c>
      <c r="E12" s="0" t="n">
        <v>524</v>
      </c>
      <c r="F12" s="0" t="n">
        <f aca="false">Tabla351081315327[[#This Row],[no_efec_cor]]+Tabla351081315327[[#This Row],[efec_cor]]</f>
        <v>1114</v>
      </c>
      <c r="G12" s="0" t="n">
        <f aca="false">Tabla351081315327[[#This Row],[no_efec_inc]]+Tabla351081315327[[#This Row],[efect_inc]]</f>
        <v>780</v>
      </c>
      <c r="H12" s="9" t="n">
        <f aca="false">Tabla351081315327[[#This Row],[Correctos]]/Tabla351081315327[[#This Row],[total_sec]]</f>
        <v>0.588173178458289</v>
      </c>
      <c r="I12" s="9" t="n">
        <f aca="false">Tabla351081315327[[#This Row],[efec_cor]]/Tabla351081315327[[#This Row],[efec]]</f>
        <v>0.44136460554371</v>
      </c>
      <c r="J12" s="9" t="n">
        <f aca="false">Tabla351081315327[[#This Row],[efect_inc]]/Tabla351081315327[[#This Row],[efec]]</f>
        <v>0.55863539445629</v>
      </c>
      <c r="K12" s="9" t="n">
        <f aca="false">Tabla351081315327[[#This Row],[no_efec_cor]]/Tabla351081315327[[#This Row],[no_efe]]</f>
        <v>0.732217573221757</v>
      </c>
      <c r="L12" s="9" t="n">
        <f aca="false">Tabla351081315327[[#This Row],[no_efec_inc]]/Tabla351081315327[[#This Row],[no_efe]]</f>
        <v>0.267782426778243</v>
      </c>
      <c r="M12" s="9" t="n">
        <f aca="false">(Tabla351081315327[[#This Row],[% efe_cor]]+Tabla351081315327[[#This Row],[% no_efe_cor]])/2</f>
        <v>0.586791089382734</v>
      </c>
      <c r="N12" s="10" t="n">
        <f aca="false">(Tabla351081315327[[#This Row],[% efe_inc]]+Tabla351081315327[[#This Row],[% no_efect_inc]])/2</f>
        <v>0.413208910617266</v>
      </c>
      <c r="O12" s="11" t="n">
        <f aca="false">Tabla351081315327[[#This Row],[no_efec_cor]]/(Tabla351081315327[[#This Row],[efect_inc]]+Tabla351081315327[[#This Row],[no_efec_cor]])</f>
        <v>0.571895424836601</v>
      </c>
      <c r="P12" s="11" t="n">
        <f aca="false">Tabla351081315327[[#This Row],[efec_cor]]/(Tabla351081315327[[#This Row],[efec_cor]]+Tabla351081315327[[#This Row],[no_efec_inc]])</f>
        <v>0.617910447761194</v>
      </c>
      <c r="Q12" s="11" t="n">
        <f aca="false">(Tabla351081315327[[#This Row],[PNE]]+Tabla351081315327[[#This Row],[PE]])/2</f>
        <v>0.594902936298898</v>
      </c>
      <c r="R12" s="0" t="n">
        <v>938</v>
      </c>
      <c r="S12" s="0" t="n">
        <v>956</v>
      </c>
      <c r="T12" s="0" t="n">
        <f aca="false">Tabla351081315327[[#This Row],[efec]]+Tabla351081315327[[#This Row],[no_efe]]</f>
        <v>1894</v>
      </c>
    </row>
    <row r="13" customFormat="false" ht="13.8" hidden="false" customHeight="false" outlineLevel="0" collapsed="false">
      <c r="A13" s="0" t="n">
        <v>15</v>
      </c>
      <c r="B13" s="0" t="n">
        <v>797</v>
      </c>
      <c r="C13" s="0" t="n">
        <v>159</v>
      </c>
      <c r="D13" s="0" t="n">
        <v>303</v>
      </c>
      <c r="E13" s="0" t="n">
        <v>635</v>
      </c>
      <c r="F13" s="0" t="n">
        <f aca="false">Tabla351081315327[[#This Row],[no_efec_cor]]+Tabla351081315327[[#This Row],[efec_cor]]</f>
        <v>1100</v>
      </c>
      <c r="G13" s="0" t="n">
        <f aca="false">Tabla351081315327[[#This Row],[no_efec_inc]]+Tabla351081315327[[#This Row],[efect_inc]]</f>
        <v>794</v>
      </c>
      <c r="H13" s="9" t="n">
        <f aca="false">Tabla351081315327[[#This Row],[Correctos]]/Tabla351081315327[[#This Row],[total_sec]]</f>
        <v>0.58078141499472</v>
      </c>
      <c r="I13" s="9" t="n">
        <f aca="false">Tabla351081315327[[#This Row],[efec_cor]]/Tabla351081315327[[#This Row],[efec]]</f>
        <v>0.323027718550107</v>
      </c>
      <c r="J13" s="9" t="n">
        <f aca="false">Tabla351081315327[[#This Row],[efect_inc]]/Tabla351081315327[[#This Row],[efec]]</f>
        <v>0.676972281449893</v>
      </c>
      <c r="K13" s="9" t="n">
        <f aca="false">Tabla351081315327[[#This Row],[no_efec_cor]]/Tabla351081315327[[#This Row],[no_efe]]</f>
        <v>0.833682008368201</v>
      </c>
      <c r="L13" s="9" t="n">
        <f aca="false">Tabla351081315327[[#This Row],[no_efec_inc]]/Tabla351081315327[[#This Row],[no_efe]]</f>
        <v>0.166317991631799</v>
      </c>
      <c r="M13" s="9" t="n">
        <f aca="false">(Tabla351081315327[[#This Row],[% efe_cor]]+Tabla351081315327[[#This Row],[% no_efe_cor]])/2</f>
        <v>0.578354863459154</v>
      </c>
      <c r="N13" s="10" t="n">
        <f aca="false">(Tabla351081315327[[#This Row],[% efe_inc]]+Tabla351081315327[[#This Row],[% no_efect_inc]])/2</f>
        <v>0.421645136540846</v>
      </c>
      <c r="O13" s="11" t="n">
        <f aca="false">Tabla351081315327[[#This Row],[no_efec_cor]]/(Tabla351081315327[[#This Row],[efect_inc]]+Tabla351081315327[[#This Row],[no_efec_cor]])</f>
        <v>0.556564245810056</v>
      </c>
      <c r="P13" s="11" t="n">
        <f aca="false">Tabla351081315327[[#This Row],[efec_cor]]/(Tabla351081315327[[#This Row],[efec_cor]]+Tabla351081315327[[#This Row],[no_efec_inc]])</f>
        <v>0.655844155844156</v>
      </c>
      <c r="Q13" s="11" t="n">
        <f aca="false">(Tabla351081315327[[#This Row],[PNE]]+Tabla351081315327[[#This Row],[PE]])/2</f>
        <v>0.606204200827106</v>
      </c>
      <c r="R13" s="0" t="n">
        <v>938</v>
      </c>
      <c r="S13" s="0" t="n">
        <v>956</v>
      </c>
      <c r="T13" s="0" t="n">
        <f aca="false">Tabla351081315327[[#This Row],[efec]]+Tabla351081315327[[#This Row],[no_efe]]</f>
        <v>1894</v>
      </c>
    </row>
    <row r="14" customFormat="false" ht="13.8" hidden="false" customHeight="false" outlineLevel="0" collapsed="false">
      <c r="A14" s="0" t="n">
        <v>20</v>
      </c>
      <c r="B14" s="0" t="n">
        <v>768</v>
      </c>
      <c r="C14" s="0" t="n">
        <v>188</v>
      </c>
      <c r="D14" s="0" t="n">
        <v>320</v>
      </c>
      <c r="E14" s="0" t="n">
        <v>618</v>
      </c>
      <c r="F14" s="0" t="n">
        <f aca="false">Tabla351081315327[[#This Row],[no_efec_cor]]+Tabla351081315327[[#This Row],[efec_cor]]</f>
        <v>1088</v>
      </c>
      <c r="G14" s="0" t="n">
        <f aca="false">Tabla351081315327[[#This Row],[no_efec_inc]]+Tabla351081315327[[#This Row],[efect_inc]]</f>
        <v>806</v>
      </c>
      <c r="H14" s="9" t="n">
        <f aca="false">Tabla351081315327[[#This Row],[Correctos]]/Tabla351081315327[[#This Row],[total_sec]]</f>
        <v>0.574445617740232</v>
      </c>
      <c r="I14" s="9" t="n">
        <f aca="false">Tabla351081315327[[#This Row],[efec_cor]]/Tabla351081315327[[#This Row],[efec]]</f>
        <v>0.341151385927505</v>
      </c>
      <c r="J14" s="9" t="n">
        <f aca="false">Tabla351081315327[[#This Row],[efect_inc]]/Tabla351081315327[[#This Row],[efec]]</f>
        <v>0.658848614072495</v>
      </c>
      <c r="K14" s="9" t="n">
        <f aca="false">Tabla351081315327[[#This Row],[no_efec_cor]]/Tabla351081315327[[#This Row],[no_efe]]</f>
        <v>0.803347280334728</v>
      </c>
      <c r="L14" s="9" t="n">
        <f aca="false">Tabla351081315327[[#This Row],[no_efec_inc]]/Tabla351081315327[[#This Row],[no_efe]]</f>
        <v>0.196652719665272</v>
      </c>
      <c r="M14" s="9" t="n">
        <f aca="false">(Tabla351081315327[[#This Row],[% efe_cor]]+Tabla351081315327[[#This Row],[% no_efe_cor]])/2</f>
        <v>0.572249333131117</v>
      </c>
      <c r="N14" s="10" t="n">
        <f aca="false">(Tabla351081315327[[#This Row],[% efe_inc]]+Tabla351081315327[[#This Row],[% no_efect_inc]])/2</f>
        <v>0.427750666868883</v>
      </c>
      <c r="O14" s="11" t="n">
        <f aca="false">Tabla351081315327[[#This Row],[no_efec_cor]]/(Tabla351081315327[[#This Row],[efect_inc]]+Tabla351081315327[[#This Row],[no_efec_cor]])</f>
        <v>0.554112554112554</v>
      </c>
      <c r="P14" s="11" t="n">
        <f aca="false">Tabla351081315327[[#This Row],[efec_cor]]/(Tabla351081315327[[#This Row],[efec_cor]]+Tabla351081315327[[#This Row],[no_efec_inc]])</f>
        <v>0.62992125984252</v>
      </c>
      <c r="Q14" s="11" t="n">
        <f aca="false">(Tabla351081315327[[#This Row],[PNE]]+Tabla351081315327[[#This Row],[PE]])/2</f>
        <v>0.592016906977537</v>
      </c>
      <c r="R14" s="0" t="n">
        <v>938</v>
      </c>
      <c r="S14" s="0" t="n">
        <v>956</v>
      </c>
      <c r="T14" s="0" t="n">
        <f aca="false">Tabla351081315327[[#This Row],[efec]]+Tabla351081315327[[#This Row],[no_efe]]</f>
        <v>1894</v>
      </c>
    </row>
    <row r="15" customFormat="false" ht="13.8" hidden="false" customHeight="false" outlineLevel="0" collapsed="false">
      <c r="A15" s="0" t="n">
        <v>25</v>
      </c>
      <c r="B15" s="0" t="n">
        <v>831</v>
      </c>
      <c r="C15" s="0" t="n">
        <v>125</v>
      </c>
      <c r="D15" s="0" t="n">
        <v>232</v>
      </c>
      <c r="E15" s="0" t="n">
        <v>706</v>
      </c>
      <c r="F15" s="0" t="n">
        <f aca="false">Tabla351081315327[[#This Row],[no_efec_cor]]+Tabla351081315327[[#This Row],[efec_cor]]</f>
        <v>1063</v>
      </c>
      <c r="G15" s="0" t="n">
        <f aca="false">Tabla351081315327[[#This Row],[no_efec_inc]]+Tabla351081315327[[#This Row],[efect_inc]]</f>
        <v>831</v>
      </c>
      <c r="H15" s="9" t="n">
        <f aca="false">Tabla351081315327[[#This Row],[Correctos]]/Tabla351081315327[[#This Row],[total_sec]]</f>
        <v>0.561246040126716</v>
      </c>
      <c r="I15" s="9" t="n">
        <f aca="false">Tabla351081315327[[#This Row],[efec_cor]]/Tabla351081315327[[#This Row],[efec]]</f>
        <v>0.247334754797441</v>
      </c>
      <c r="J15" s="9" t="n">
        <f aca="false">Tabla351081315327[[#This Row],[efect_inc]]/Tabla351081315327[[#This Row],[efec]]</f>
        <v>0.752665245202559</v>
      </c>
      <c r="K15" s="9" t="n">
        <f aca="false">Tabla351081315327[[#This Row],[no_efec_cor]]/Tabla351081315327[[#This Row],[no_efe]]</f>
        <v>0.869246861924686</v>
      </c>
      <c r="L15" s="9" t="n">
        <f aca="false">Tabla351081315327[[#This Row],[no_efec_inc]]/Tabla351081315327[[#This Row],[no_efe]]</f>
        <v>0.130753138075314</v>
      </c>
      <c r="M15" s="9" t="n">
        <f aca="false">(Tabla351081315327[[#This Row],[% efe_cor]]+Tabla351081315327[[#This Row],[% no_efe_cor]])/2</f>
        <v>0.558290808361064</v>
      </c>
      <c r="N15" s="10" t="n">
        <f aca="false">(Tabla351081315327[[#This Row],[% efe_inc]]+Tabla351081315327[[#This Row],[% no_efect_inc]])/2</f>
        <v>0.441709191638936</v>
      </c>
      <c r="O15" s="11" t="n">
        <f aca="false">Tabla351081315327[[#This Row],[no_efec_cor]]/(Tabla351081315327[[#This Row],[efect_inc]]+Tabla351081315327[[#This Row],[no_efec_cor]])</f>
        <v>0.540663630448927</v>
      </c>
      <c r="P15" s="11" t="n">
        <f aca="false">Tabla351081315327[[#This Row],[efec_cor]]/(Tabla351081315327[[#This Row],[efec_cor]]+Tabla351081315327[[#This Row],[no_efec_inc]])</f>
        <v>0.649859943977591</v>
      </c>
      <c r="Q15" s="11" t="n">
        <f aca="false">(Tabla351081315327[[#This Row],[PNE]]+Tabla351081315327[[#This Row],[PE]])/2</f>
        <v>0.595261787213259</v>
      </c>
      <c r="R15" s="0" t="n">
        <v>938</v>
      </c>
      <c r="S15" s="0" t="n">
        <v>956</v>
      </c>
      <c r="T15" s="0" t="n">
        <f aca="false">Tabla351081315327[[#This Row],[efec]]+Tabla351081315327[[#This Row],[no_efe]]</f>
        <v>1894</v>
      </c>
    </row>
    <row r="16" customFormat="false" ht="13.8" hidden="false" customHeight="false" outlineLevel="0" collapsed="false">
      <c r="A16" s="0" t="n">
        <v>30</v>
      </c>
      <c r="B16" s="0" t="n">
        <v>803</v>
      </c>
      <c r="C16" s="0" t="n">
        <v>153</v>
      </c>
      <c r="D16" s="0" t="n">
        <v>273</v>
      </c>
      <c r="E16" s="0" t="n">
        <v>665</v>
      </c>
      <c r="F16" s="0" t="n">
        <f aca="false">Tabla351081315327[[#This Row],[no_efec_cor]]+Tabla351081315327[[#This Row],[efec_cor]]</f>
        <v>1076</v>
      </c>
      <c r="G16" s="0" t="n">
        <f aca="false">Tabla351081315327[[#This Row],[no_efec_inc]]+Tabla351081315327[[#This Row],[efect_inc]]</f>
        <v>818</v>
      </c>
      <c r="H16" s="9" t="n">
        <f aca="false">Tabla351081315327[[#This Row],[Correctos]]/Tabla351081315327[[#This Row],[total_sec]]</f>
        <v>0.568109820485744</v>
      </c>
      <c r="I16" s="9" t="n">
        <f aca="false">Tabla351081315327[[#This Row],[efec_cor]]/Tabla351081315327[[#This Row],[efec]]</f>
        <v>0.291044776119403</v>
      </c>
      <c r="J16" s="9" t="n">
        <f aca="false">Tabla351081315327[[#This Row],[efect_inc]]/Tabla351081315327[[#This Row],[efec]]</f>
        <v>0.708955223880597</v>
      </c>
      <c r="K16" s="9" t="n">
        <f aca="false">Tabla351081315327[[#This Row],[no_efec_cor]]/Tabla351081315327[[#This Row],[no_efe]]</f>
        <v>0.839958158995816</v>
      </c>
      <c r="L16" s="9" t="n">
        <f aca="false">Tabla351081315327[[#This Row],[no_efec_inc]]/Tabla351081315327[[#This Row],[no_efe]]</f>
        <v>0.160041841004184</v>
      </c>
      <c r="M16" s="9" t="n">
        <f aca="false">(Tabla351081315327[[#This Row],[% efe_cor]]+Tabla351081315327[[#This Row],[% no_efe_cor]])/2</f>
        <v>0.565501467557609</v>
      </c>
      <c r="N16" s="10" t="n">
        <f aca="false">(Tabla351081315327[[#This Row],[% efe_inc]]+Tabla351081315327[[#This Row],[% no_efect_inc]])/2</f>
        <v>0.434498532442391</v>
      </c>
      <c r="O16" s="11" t="n">
        <f aca="false">Tabla351081315327[[#This Row],[no_efec_cor]]/(Tabla351081315327[[#This Row],[efect_inc]]+Tabla351081315327[[#This Row],[no_efec_cor]])</f>
        <v>0.54700272479564</v>
      </c>
      <c r="P16" s="11" t="n">
        <f aca="false">Tabla351081315327[[#This Row],[efec_cor]]/(Tabla351081315327[[#This Row],[efec_cor]]+Tabla351081315327[[#This Row],[no_efec_inc]])</f>
        <v>0.640845070422535</v>
      </c>
      <c r="Q16" s="11" t="n">
        <f aca="false">(Tabla351081315327[[#This Row],[PNE]]+Tabla351081315327[[#This Row],[PE]])/2</f>
        <v>0.593923897609088</v>
      </c>
      <c r="R16" s="0" t="n">
        <v>938</v>
      </c>
      <c r="S16" s="0" t="n">
        <v>956</v>
      </c>
      <c r="T16" s="0" t="n">
        <f aca="false">Tabla351081315327[[#This Row],[efec]]+Tabla351081315327[[#This Row],[no_efe]]</f>
        <v>1894</v>
      </c>
    </row>
    <row r="17" customFormat="false" ht="13.8" hidden="false" customHeight="false" outlineLevel="0" collapsed="false">
      <c r="A17" s="0" t="n">
        <v>35</v>
      </c>
      <c r="B17" s="0" t="n">
        <v>848</v>
      </c>
      <c r="C17" s="0" t="n">
        <v>108</v>
      </c>
      <c r="D17" s="0" t="n">
        <v>214</v>
      </c>
      <c r="E17" s="0" t="n">
        <v>724</v>
      </c>
      <c r="F17" s="0" t="n">
        <f aca="false">Tabla351081315327[[#This Row],[no_efec_cor]]+Tabla351081315327[[#This Row],[efec_cor]]</f>
        <v>1062</v>
      </c>
      <c r="G17" s="0" t="n">
        <f aca="false">Tabla351081315327[[#This Row],[no_efec_inc]]+Tabla351081315327[[#This Row],[efect_inc]]</f>
        <v>832</v>
      </c>
      <c r="H17" s="9" t="n">
        <f aca="false">Tabla351081315327[[#This Row],[Correctos]]/Tabla351081315327[[#This Row],[total_sec]]</f>
        <v>0.560718057022175</v>
      </c>
      <c r="I17" s="9" t="n">
        <f aca="false">Tabla351081315327[[#This Row],[efec_cor]]/Tabla351081315327[[#This Row],[efec]]</f>
        <v>0.228144989339019</v>
      </c>
      <c r="J17" s="9" t="n">
        <f aca="false">Tabla351081315327[[#This Row],[efect_inc]]/Tabla351081315327[[#This Row],[efec]]</f>
        <v>0.771855010660981</v>
      </c>
      <c r="K17" s="9" t="n">
        <f aca="false">Tabla351081315327[[#This Row],[no_efec_cor]]/Tabla351081315327[[#This Row],[no_efe]]</f>
        <v>0.887029288702929</v>
      </c>
      <c r="L17" s="9" t="n">
        <f aca="false">Tabla351081315327[[#This Row],[no_efec_inc]]/Tabla351081315327[[#This Row],[no_efe]]</f>
        <v>0.112970711297071</v>
      </c>
      <c r="M17" s="9" t="n">
        <f aca="false">(Tabla351081315327[[#This Row],[% efe_cor]]+Tabla351081315327[[#This Row],[% no_efe_cor]])/2</f>
        <v>0.557587139020974</v>
      </c>
      <c r="N17" s="10" t="n">
        <f aca="false">(Tabla351081315327[[#This Row],[% efe_inc]]+Tabla351081315327[[#This Row],[% no_efect_inc]])/2</f>
        <v>0.442412860979026</v>
      </c>
      <c r="O17" s="11" t="n">
        <f aca="false">Tabla351081315327[[#This Row],[no_efec_cor]]/(Tabla351081315327[[#This Row],[efect_inc]]+Tabla351081315327[[#This Row],[no_efec_cor]])</f>
        <v>0.539440203562341</v>
      </c>
      <c r="P17" s="11" t="n">
        <f aca="false">Tabla351081315327[[#This Row],[efec_cor]]/(Tabla351081315327[[#This Row],[efec_cor]]+Tabla351081315327[[#This Row],[no_efec_inc]])</f>
        <v>0.664596273291926</v>
      </c>
      <c r="Q17" s="11" t="n">
        <f aca="false">(Tabla351081315327[[#This Row],[PNE]]+Tabla351081315327[[#This Row],[PE]])/2</f>
        <v>0.602018238427133</v>
      </c>
      <c r="R17" s="0" t="n">
        <v>938</v>
      </c>
      <c r="S17" s="0" t="n">
        <v>956</v>
      </c>
      <c r="T17" s="0" t="n">
        <f aca="false">Tabla351081315327[[#This Row],[efec]]+Tabla351081315327[[#This Row],[no_efe]]</f>
        <v>1894</v>
      </c>
    </row>
    <row r="18" customFormat="false" ht="13.8" hidden="false" customHeight="false" outlineLevel="0" collapsed="false">
      <c r="A18" s="0" t="n">
        <v>39</v>
      </c>
      <c r="B18" s="0" t="n">
        <v>867</v>
      </c>
      <c r="C18" s="0" t="n">
        <v>89</v>
      </c>
      <c r="D18" s="0" t="n">
        <v>217</v>
      </c>
      <c r="E18" s="0" t="n">
        <v>721</v>
      </c>
      <c r="F18" s="0" t="n">
        <f aca="false">Tabla351081315327[[#This Row],[no_efec_cor]]+Tabla351081315327[[#This Row],[efec_cor]]</f>
        <v>1084</v>
      </c>
      <c r="G18" s="0" t="n">
        <f aca="false">Tabla351081315327[[#This Row],[no_efec_inc]]+Tabla351081315327[[#This Row],[efect_inc]]</f>
        <v>810</v>
      </c>
      <c r="H18" s="9" t="n">
        <f aca="false">Tabla351081315327[[#This Row],[Correctos]]/Tabla351081315327[[#This Row],[total_sec]]</f>
        <v>0.57233368532207</v>
      </c>
      <c r="I18" s="9" t="n">
        <f aca="false">Tabla351081315327[[#This Row],[efec_cor]]/Tabla351081315327[[#This Row],[efec]]</f>
        <v>0.23134328358209</v>
      </c>
      <c r="J18" s="9" t="n">
        <f aca="false">Tabla351081315327[[#This Row],[efect_inc]]/Tabla351081315327[[#This Row],[efec]]</f>
        <v>0.76865671641791</v>
      </c>
      <c r="K18" s="9" t="n">
        <f aca="false">Tabla351081315327[[#This Row],[no_efec_cor]]/Tabla351081315327[[#This Row],[no_efe]]</f>
        <v>0.906903765690377</v>
      </c>
      <c r="L18" s="9" t="n">
        <f aca="false">Tabla351081315327[[#This Row],[no_efec_inc]]/Tabla351081315327[[#This Row],[no_efe]]</f>
        <v>0.0930962343096234</v>
      </c>
      <c r="M18" s="9" t="n">
        <f aca="false">(Tabla351081315327[[#This Row],[% efe_cor]]+Tabla351081315327[[#This Row],[% no_efe_cor]])/2</f>
        <v>0.569123524636233</v>
      </c>
      <c r="N18" s="10" t="n">
        <f aca="false">(Tabla351081315327[[#This Row],[% efe_inc]]+Tabla351081315327[[#This Row],[% no_efect_inc]])/2</f>
        <v>0.430876475363767</v>
      </c>
      <c r="O18" s="11" t="n">
        <f aca="false">Tabla351081315327[[#This Row],[no_efec_cor]]/(Tabla351081315327[[#This Row],[efect_inc]]+Tabla351081315327[[#This Row],[no_efec_cor]])</f>
        <v>0.545969773299748</v>
      </c>
      <c r="P18" s="11" t="n">
        <f aca="false">Tabla351081315327[[#This Row],[efec_cor]]/(Tabla351081315327[[#This Row],[efec_cor]]+Tabla351081315327[[#This Row],[no_efec_inc]])</f>
        <v>0.709150326797386</v>
      </c>
      <c r="Q18" s="11" t="n">
        <f aca="false">(Tabla351081315327[[#This Row],[PNE]]+Tabla351081315327[[#This Row],[PE]])/2</f>
        <v>0.627560050048567</v>
      </c>
      <c r="R18" s="0" t="n">
        <v>938</v>
      </c>
      <c r="S18" s="0" t="n">
        <v>956</v>
      </c>
      <c r="T18" s="0" t="n">
        <f aca="false">Tabla351081315327[[#This Row],[efec]]+Tabla351081315327[[#This Row],[no_efe]]</f>
        <v>1894</v>
      </c>
    </row>
    <row r="20" customFormat="false" ht="19.5" hidden="false" customHeight="false" outlineLevel="0" collapsed="false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695</v>
      </c>
      <c r="D26" s="0" t="n">
        <v>261</v>
      </c>
      <c r="E26" s="0" t="n">
        <v>452</v>
      </c>
      <c r="F26" s="0" t="n">
        <v>486</v>
      </c>
      <c r="G26" s="0" t="n">
        <f aca="false">Tabla3510813153424[[#This Row],[no_efec_cor]]+Tabla3510813153424[[#This Row],[efec_cor]]</f>
        <v>1147</v>
      </c>
      <c r="H26" s="0" t="n">
        <f aca="false">Tabla3510813153424[[#This Row],[no_efec_inc]]+Tabla3510813153424[[#This Row],[efect_inc]]</f>
        <v>747</v>
      </c>
      <c r="I26" s="9" t="n">
        <f aca="false">Tabla3510813153424[[#This Row],[Correctos]]/Tabla3510813153424[[#This Row],[total_sec]]</f>
        <v>0.605596620908131</v>
      </c>
      <c r="J26" s="9" t="n">
        <f aca="false">Tabla3510813153424[[#This Row],[efec_cor]]/Tabla3510813153424[[#This Row],[efec]]</f>
        <v>0.481876332622601</v>
      </c>
      <c r="K26" s="9" t="n">
        <f aca="false">Tabla3510813153424[[#This Row],[efect_inc]]/Tabla3510813153424[[#This Row],[efec]]</f>
        <v>0.518123667377399</v>
      </c>
      <c r="L26" s="9" t="n">
        <f aca="false">Tabla3510813153424[[#This Row],[no_efec_cor]]/Tabla3510813153424[[#This Row],[no_efe]]</f>
        <v>0.726987447698745</v>
      </c>
      <c r="M26" s="9" t="n">
        <f aca="false">Tabla3510813153424[[#This Row],[no_efec_inc]]/Tabla3510813153424[[#This Row],[no_efe]]</f>
        <v>0.273012552301255</v>
      </c>
      <c r="N26" s="9" t="n">
        <f aca="false">(Tabla3510813153424[[#This Row],[% efe_cor]]+Tabla3510813153424[[#This Row],[% no_efe_cor]])/2</f>
        <v>0.604431890160673</v>
      </c>
      <c r="O26" s="10" t="n">
        <f aca="false">(Tabla3510813153424[[#This Row],[% efe_inc]]+Tabla3510813153424[[#This Row],[% no_efect_inc]])/2</f>
        <v>0.395568109839327</v>
      </c>
      <c r="P26" s="11" t="n">
        <f aca="false">Tabla3510813153424[[#This Row],[no_efec_cor]]/(Tabla3510813153424[[#This Row],[efect_inc]]+Tabla3510813153424[[#This Row],[no_efec_cor]])</f>
        <v>0.58848433530906</v>
      </c>
      <c r="Q26" s="11" t="n">
        <f aca="false">Tabla3510813153424[[#This Row],[efec_cor]]/(Tabla3510813153424[[#This Row],[efec_cor]]+Tabla3510813153424[[#This Row],[no_efec_inc]])</f>
        <v>0.633941093969144</v>
      </c>
      <c r="R26" s="11" t="n">
        <f aca="false">(Tabla3510813153424[[#This Row],[PNE]]+Tabla3510813153424[[#This Row],[PE]])/2</f>
        <v>0.611212714639102</v>
      </c>
      <c r="S26" s="0" t="n">
        <v>938</v>
      </c>
      <c r="T26" s="0" t="n">
        <v>956</v>
      </c>
      <c r="U26" s="0" t="n">
        <f aca="false">Tabla3510813153424[[#This Row],[efec]]+Tabla3510813153424[[#This Row],[no_efe]]</f>
        <v>1894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613</v>
      </c>
      <c r="D27" s="0" t="n">
        <v>343</v>
      </c>
      <c r="E27" s="0" t="n">
        <v>601</v>
      </c>
      <c r="F27" s="0" t="n">
        <v>337</v>
      </c>
      <c r="G27" s="0" t="n">
        <f aca="false">Tabla3510813153424[[#This Row],[no_efec_cor]]+Tabla3510813153424[[#This Row],[efec_cor]]</f>
        <v>1214</v>
      </c>
      <c r="H27" s="0" t="n">
        <f aca="false">Tabla3510813153424[[#This Row],[no_efec_inc]]+Tabla3510813153424[[#This Row],[efect_inc]]</f>
        <v>680</v>
      </c>
      <c r="I27" s="9" t="n">
        <f aca="false">Tabla3510813153424[[#This Row],[Correctos]]/Tabla3510813153424[[#This Row],[total_sec]]</f>
        <v>0.640971488912355</v>
      </c>
      <c r="J27" s="9" t="n">
        <f aca="false">Tabla3510813153424[[#This Row],[efec_cor]]/Tabla3510813153424[[#This Row],[efec]]</f>
        <v>0.640724946695096</v>
      </c>
      <c r="K27" s="9" t="n">
        <f aca="false">Tabla3510813153424[[#This Row],[efect_inc]]/Tabla3510813153424[[#This Row],[efec]]</f>
        <v>0.359275053304904</v>
      </c>
      <c r="L27" s="9" t="n">
        <f aca="false">Tabla3510813153424[[#This Row],[no_efec_cor]]/Tabla3510813153424[[#This Row],[no_efe]]</f>
        <v>0.641213389121339</v>
      </c>
      <c r="M27" s="9" t="n">
        <f aca="false">Tabla3510813153424[[#This Row],[no_efec_inc]]/Tabla3510813153424[[#This Row],[no_efe]]</f>
        <v>0.358786610878661</v>
      </c>
      <c r="N27" s="9" t="n">
        <f aca="false">(Tabla3510813153424[[#This Row],[% efe_cor]]+Tabla3510813153424[[#This Row],[% no_efe_cor]])/2</f>
        <v>0.640969167908217</v>
      </c>
      <c r="O27" s="10" t="n">
        <f aca="false">(Tabla3510813153424[[#This Row],[% efe_inc]]+Tabla3510813153424[[#This Row],[% no_efect_inc]])/2</f>
        <v>0.359030832091783</v>
      </c>
      <c r="P27" s="11" t="n">
        <f aca="false">Tabla3510813153424[[#This Row],[no_efec_cor]]/(Tabla3510813153424[[#This Row],[efect_inc]]+Tabla3510813153424[[#This Row],[no_efec_cor]])</f>
        <v>0.645263157894737</v>
      </c>
      <c r="Q27" s="11" t="n">
        <f aca="false">Tabla3510813153424[[#This Row],[efec_cor]]/(Tabla3510813153424[[#This Row],[efec_cor]]+Tabla3510813153424[[#This Row],[no_efec_inc]])</f>
        <v>0.636652542372881</v>
      </c>
      <c r="R27" s="11" t="n">
        <f aca="false">(Tabla3510813153424[[#This Row],[PNE]]+Tabla3510813153424[[#This Row],[PE]])/2</f>
        <v>0.640957850133809</v>
      </c>
      <c r="S27" s="0" t="n">
        <v>938</v>
      </c>
      <c r="T27" s="0" t="n">
        <v>956</v>
      </c>
      <c r="U27" s="0" t="n">
        <f aca="false">Tabla3510813153424[[#This Row],[efec]]+Tabla3510813153424[[#This Row],[no_efe]]</f>
        <v>1894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619</v>
      </c>
      <c r="D28" s="0" t="n">
        <v>337</v>
      </c>
      <c r="E28" s="0" t="n">
        <v>617</v>
      </c>
      <c r="F28" s="0" t="n">
        <v>321</v>
      </c>
      <c r="G28" s="0" t="n">
        <f aca="false">Tabla3510813153424[[#This Row],[no_efec_cor]]+Tabla3510813153424[[#This Row],[efec_cor]]</f>
        <v>1236</v>
      </c>
      <c r="H28" s="0" t="n">
        <f aca="false">Tabla3510813153424[[#This Row],[no_efec_inc]]+Tabla3510813153424[[#This Row],[efect_inc]]</f>
        <v>658</v>
      </c>
      <c r="I28" s="9" t="n">
        <f aca="false">Tabla3510813153424[[#This Row],[Correctos]]/Tabla3510813153424[[#This Row],[total_sec]]</f>
        <v>0.652587117212249</v>
      </c>
      <c r="J28" s="9" t="n">
        <f aca="false">Tabla3510813153424[[#This Row],[efec_cor]]/Tabla3510813153424[[#This Row],[efec]]</f>
        <v>0.657782515991471</v>
      </c>
      <c r="K28" s="9" t="n">
        <f aca="false">Tabla3510813153424[[#This Row],[efect_inc]]/Tabla3510813153424[[#This Row],[efec]]</f>
        <v>0.342217484008529</v>
      </c>
      <c r="L28" s="9" t="n">
        <f aca="false">Tabla3510813153424[[#This Row],[no_efec_cor]]/Tabla3510813153424[[#This Row],[no_efe]]</f>
        <v>0.647489539748954</v>
      </c>
      <c r="M28" s="9" t="n">
        <f aca="false">Tabla3510813153424[[#This Row],[no_efec_inc]]/Tabla3510813153424[[#This Row],[no_efe]]</f>
        <v>0.352510460251046</v>
      </c>
      <c r="N28" s="9" t="n">
        <f aca="false">(Tabla3510813153424[[#This Row],[% efe_cor]]+Tabla3510813153424[[#This Row],[% no_efe_cor]])/2</f>
        <v>0.652636027870213</v>
      </c>
      <c r="O28" s="10" t="n">
        <f aca="false">(Tabla3510813153424[[#This Row],[% efe_inc]]+Tabla3510813153424[[#This Row],[% no_efect_inc]])/2</f>
        <v>0.347363972129787</v>
      </c>
      <c r="P28" s="11" t="n">
        <f aca="false">Tabla3510813153424[[#This Row],[no_efec_cor]]/(Tabla3510813153424[[#This Row],[efect_inc]]+Tabla3510813153424[[#This Row],[no_efec_cor]])</f>
        <v>0.658510638297872</v>
      </c>
      <c r="Q28" s="11" t="n">
        <f aca="false">Tabla3510813153424[[#This Row],[efec_cor]]/(Tabla3510813153424[[#This Row],[efec_cor]]+Tabla3510813153424[[#This Row],[no_efec_inc]])</f>
        <v>0.646750524109015</v>
      </c>
      <c r="R28" s="11" t="n">
        <f aca="false">(Tabla3510813153424[[#This Row],[PNE]]+Tabla3510813153424[[#This Row],[PE]])/2</f>
        <v>0.652630581203444</v>
      </c>
      <c r="S28" s="0" t="n">
        <v>938</v>
      </c>
      <c r="T28" s="0" t="n">
        <v>956</v>
      </c>
      <c r="U28" s="0" t="n">
        <f aca="false">Tabla3510813153424[[#This Row],[efec]]+Tabla3510813153424[[#This Row],[no_efe]]</f>
        <v>1894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595</v>
      </c>
      <c r="D29" s="0" t="n">
        <v>361</v>
      </c>
      <c r="E29" s="0" t="n">
        <v>649</v>
      </c>
      <c r="F29" s="0" t="n">
        <v>289</v>
      </c>
      <c r="G29" s="0" t="n">
        <f aca="false">Tabla3510813153424[[#This Row],[no_efec_cor]]+Tabla3510813153424[[#This Row],[efec_cor]]</f>
        <v>1244</v>
      </c>
      <c r="H29" s="0" t="n">
        <f aca="false">Tabla3510813153424[[#This Row],[no_efec_inc]]+Tabla3510813153424[[#This Row],[efect_inc]]</f>
        <v>650</v>
      </c>
      <c r="I29" s="9" t="n">
        <f aca="false">Tabla3510813153424[[#This Row],[Correctos]]/Tabla3510813153424[[#This Row],[total_sec]]</f>
        <v>0.656810982048574</v>
      </c>
      <c r="J29" s="9" t="n">
        <f aca="false">Tabla3510813153424[[#This Row],[efec_cor]]/Tabla3510813153424[[#This Row],[efec]]</f>
        <v>0.691897654584222</v>
      </c>
      <c r="K29" s="9" t="n">
        <f aca="false">Tabla3510813153424[[#This Row],[efect_inc]]/Tabla3510813153424[[#This Row],[efec]]</f>
        <v>0.308102345415778</v>
      </c>
      <c r="L29" s="9" t="n">
        <f aca="false">Tabla3510813153424[[#This Row],[no_efec_cor]]/Tabla3510813153424[[#This Row],[no_efe]]</f>
        <v>0.622384937238494</v>
      </c>
      <c r="M29" s="9" t="n">
        <f aca="false">Tabla3510813153424[[#This Row],[no_efec_inc]]/Tabla3510813153424[[#This Row],[no_efe]]</f>
        <v>0.377615062761506</v>
      </c>
      <c r="N29" s="9" t="n">
        <f aca="false">(Tabla3510813153424[[#This Row],[% efe_cor]]+Tabla3510813153424[[#This Row],[% no_efe_cor]])/2</f>
        <v>0.657141295911358</v>
      </c>
      <c r="O29" s="10" t="n">
        <f aca="false">(Tabla3510813153424[[#This Row],[% efe_inc]]+Tabla3510813153424[[#This Row],[% no_efect_inc]])/2</f>
        <v>0.342858704088642</v>
      </c>
      <c r="P29" s="11" t="n">
        <f aca="false">Tabla3510813153424[[#This Row],[no_efec_cor]]/(Tabla3510813153424[[#This Row],[efect_inc]]+Tabla3510813153424[[#This Row],[no_efec_cor]])</f>
        <v>0.673076923076923</v>
      </c>
      <c r="Q29" s="11" t="n">
        <f aca="false">Tabla3510813153424[[#This Row],[efec_cor]]/(Tabla3510813153424[[#This Row],[efec_cor]]+Tabla3510813153424[[#This Row],[no_efec_inc]])</f>
        <v>0.642574257425743</v>
      </c>
      <c r="R29" s="11" t="n">
        <f aca="false">(Tabla3510813153424[[#This Row],[PNE]]+Tabla3510813153424[[#This Row],[PE]])/2</f>
        <v>0.657825590251333</v>
      </c>
      <c r="S29" s="0" t="n">
        <v>938</v>
      </c>
      <c r="T29" s="0" t="n">
        <v>956</v>
      </c>
      <c r="U29" s="0" t="n">
        <f aca="false">Tabla3510813153424[[#This Row],[efec]]+Tabla3510813153424[[#This Row],[no_efe]]</f>
        <v>1894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567</v>
      </c>
      <c r="D30" s="0" t="n">
        <v>389</v>
      </c>
      <c r="E30" s="0" t="n">
        <v>664</v>
      </c>
      <c r="F30" s="0" t="n">
        <v>274</v>
      </c>
      <c r="G30" s="0" t="n">
        <f aca="false">Tabla3510813153424[[#This Row],[no_efec_cor]]+Tabla3510813153424[[#This Row],[efec_cor]]</f>
        <v>1231</v>
      </c>
      <c r="H30" s="0" t="n">
        <f aca="false">Tabla3510813153424[[#This Row],[no_efec_inc]]+Tabla3510813153424[[#This Row],[efect_inc]]</f>
        <v>663</v>
      </c>
      <c r="I30" s="9" t="n">
        <f aca="false">Tabla3510813153424[[#This Row],[Correctos]]/Tabla3510813153424[[#This Row],[total_sec]]</f>
        <v>0.649947201689546</v>
      </c>
      <c r="J30" s="9" t="n">
        <f aca="false">Tabla3510813153424[[#This Row],[efec_cor]]/Tabla3510813153424[[#This Row],[efec]]</f>
        <v>0.707889125799573</v>
      </c>
      <c r="K30" s="9" t="n">
        <f aca="false">Tabla3510813153424[[#This Row],[efect_inc]]/Tabla3510813153424[[#This Row],[efec]]</f>
        <v>0.292110874200426</v>
      </c>
      <c r="L30" s="9" t="n">
        <f aca="false">Tabla3510813153424[[#This Row],[no_efec_cor]]/Tabla3510813153424[[#This Row],[no_efe]]</f>
        <v>0.593096234309623</v>
      </c>
      <c r="M30" s="9" t="n">
        <f aca="false">Tabla3510813153424[[#This Row],[no_efec_inc]]/Tabla3510813153424[[#This Row],[no_efe]]</f>
        <v>0.406903765690377</v>
      </c>
      <c r="N30" s="9" t="n">
        <f aca="false">(Tabla3510813153424[[#This Row],[% efe_cor]]+Tabla3510813153424[[#This Row],[% no_efe_cor]])/2</f>
        <v>0.650492680054598</v>
      </c>
      <c r="O30" s="10" t="n">
        <f aca="false">(Tabla3510813153424[[#This Row],[% efe_inc]]+Tabla3510813153424[[#This Row],[% no_efect_inc]])/2</f>
        <v>0.349507319945402</v>
      </c>
      <c r="P30" s="11" t="n">
        <f aca="false">Tabla3510813153424[[#This Row],[no_efec_cor]]/(Tabla3510813153424[[#This Row],[efect_inc]]+Tabla3510813153424[[#This Row],[no_efec_cor]])</f>
        <v>0.674197384066587</v>
      </c>
      <c r="Q30" s="11" t="n">
        <f aca="false">Tabla3510813153424[[#This Row],[efec_cor]]/(Tabla3510813153424[[#This Row],[efec_cor]]+Tabla3510813153424[[#This Row],[no_efec_inc]])</f>
        <v>0.630579297245964</v>
      </c>
      <c r="R30" s="11" t="n">
        <f aca="false">(Tabla3510813153424[[#This Row],[PNE]]+Tabla3510813153424[[#This Row],[PE]])/2</f>
        <v>0.652388340656276</v>
      </c>
      <c r="S30" s="0" t="n">
        <v>938</v>
      </c>
      <c r="T30" s="0" t="n">
        <v>956</v>
      </c>
      <c r="U30" s="0" t="n">
        <f aca="false">Tabla3510813153424[[#This Row],[efec]]+Tabla3510813153424[[#This Row],[no_efe]]</f>
        <v>1894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541</v>
      </c>
      <c r="D31" s="0" t="n">
        <v>415</v>
      </c>
      <c r="E31" s="0" t="n">
        <v>674</v>
      </c>
      <c r="F31" s="0" t="n">
        <v>264</v>
      </c>
      <c r="G31" s="0" t="n">
        <f aca="false">Tabla3510813153424[[#This Row],[no_efec_cor]]+Tabla3510813153424[[#This Row],[efec_cor]]</f>
        <v>1215</v>
      </c>
      <c r="H31" s="0" t="n">
        <f aca="false">Tabla3510813153424[[#This Row],[no_efec_inc]]+Tabla3510813153424[[#This Row],[efect_inc]]</f>
        <v>679</v>
      </c>
      <c r="I31" s="9" t="n">
        <f aca="false">Tabla3510813153424[[#This Row],[Correctos]]/Tabla3510813153424[[#This Row],[total_sec]]</f>
        <v>0.641499472016896</v>
      </c>
      <c r="J31" s="9" t="n">
        <f aca="false">Tabla3510813153424[[#This Row],[efec_cor]]/Tabla3510813153424[[#This Row],[efec]]</f>
        <v>0.718550106609808</v>
      </c>
      <c r="K31" s="9" t="n">
        <f aca="false">Tabla3510813153424[[#This Row],[efect_inc]]/Tabla3510813153424[[#This Row],[efec]]</f>
        <v>0.281449893390192</v>
      </c>
      <c r="L31" s="9" t="n">
        <f aca="false">Tabla3510813153424[[#This Row],[no_efec_cor]]/Tabla3510813153424[[#This Row],[no_efe]]</f>
        <v>0.565899581589958</v>
      </c>
      <c r="M31" s="9" t="n">
        <f aca="false">Tabla3510813153424[[#This Row],[no_efec_inc]]/Tabla3510813153424[[#This Row],[no_efe]]</f>
        <v>0.434100418410042</v>
      </c>
      <c r="N31" s="9" t="n">
        <f aca="false">(Tabla3510813153424[[#This Row],[% efe_cor]]+Tabla3510813153424[[#This Row],[% no_efe_cor]])/2</f>
        <v>0.642224844099883</v>
      </c>
      <c r="O31" s="10" t="n">
        <f aca="false">(Tabla3510813153424[[#This Row],[% efe_inc]]+Tabla3510813153424[[#This Row],[% no_efect_inc]])/2</f>
        <v>0.357775155900117</v>
      </c>
      <c r="P31" s="11" t="n">
        <f aca="false">Tabla3510813153424[[#This Row],[no_efec_cor]]/(Tabla3510813153424[[#This Row],[efect_inc]]+Tabla3510813153424[[#This Row],[no_efec_cor]])</f>
        <v>0.672049689440994</v>
      </c>
      <c r="Q31" s="11" t="n">
        <f aca="false">Tabla3510813153424[[#This Row],[efec_cor]]/(Tabla3510813153424[[#This Row],[efec_cor]]+Tabla3510813153424[[#This Row],[no_efec_inc]])</f>
        <v>0.618916437098255</v>
      </c>
      <c r="R31" s="11" t="n">
        <f aca="false">(Tabla3510813153424[[#This Row],[PNE]]+Tabla3510813153424[[#This Row],[PE]])/2</f>
        <v>0.645483063269624</v>
      </c>
      <c r="S31" s="0" t="n">
        <v>938</v>
      </c>
      <c r="T31" s="0" t="n">
        <v>956</v>
      </c>
      <c r="U31" s="0" t="n">
        <f aca="false">Tabla3510813153424[[#This Row],[efec]]+Tabla3510813153424[[#This Row],[no_efe]]</f>
        <v>1894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481</v>
      </c>
      <c r="D32" s="0" t="n">
        <v>475</v>
      </c>
      <c r="E32" s="0" t="n">
        <v>698</v>
      </c>
      <c r="F32" s="0" t="n">
        <v>240</v>
      </c>
      <c r="G32" s="0" t="n">
        <f aca="false">Tabla3510813153424[[#This Row],[no_efec_cor]]+Tabla3510813153424[[#This Row],[efec_cor]]</f>
        <v>1179</v>
      </c>
      <c r="H32" s="0" t="n">
        <f aca="false">Tabla3510813153424[[#This Row],[no_efec_inc]]+Tabla3510813153424[[#This Row],[efect_inc]]</f>
        <v>715</v>
      </c>
      <c r="I32" s="9" t="n">
        <f aca="false">Tabla3510813153424[[#This Row],[Correctos]]/Tabla3510813153424[[#This Row],[total_sec]]</f>
        <v>0.622492080253432</v>
      </c>
      <c r="J32" s="9" t="n">
        <f aca="false">Tabla3510813153424[[#This Row],[efec_cor]]/Tabla3510813153424[[#This Row],[efec]]</f>
        <v>0.744136460554371</v>
      </c>
      <c r="K32" s="9" t="n">
        <f aca="false">Tabla3510813153424[[#This Row],[efect_inc]]/Tabla3510813153424[[#This Row],[efec]]</f>
        <v>0.255863539445629</v>
      </c>
      <c r="L32" s="9" t="n">
        <f aca="false">Tabla3510813153424[[#This Row],[no_efec_cor]]/Tabla3510813153424[[#This Row],[no_efe]]</f>
        <v>0.503138075313808</v>
      </c>
      <c r="M32" s="9" t="n">
        <f aca="false">Tabla3510813153424[[#This Row],[no_efec_inc]]/Tabla3510813153424[[#This Row],[no_efe]]</f>
        <v>0.496861924686192</v>
      </c>
      <c r="N32" s="9" t="n">
        <f aca="false">(Tabla3510813153424[[#This Row],[% efe_cor]]+Tabla3510813153424[[#This Row],[% no_efe_cor]])/2</f>
        <v>0.623637267934089</v>
      </c>
      <c r="O32" s="10" t="n">
        <f aca="false">(Tabla3510813153424[[#This Row],[% efe_inc]]+Tabla3510813153424[[#This Row],[% no_efect_inc]])/2</f>
        <v>0.376362732065911</v>
      </c>
      <c r="P32" s="11" t="n">
        <f aca="false">Tabla3510813153424[[#This Row],[no_efec_cor]]/(Tabla3510813153424[[#This Row],[efect_inc]]+Tabla3510813153424[[#This Row],[no_efec_cor]])</f>
        <v>0.667128987517337</v>
      </c>
      <c r="Q32" s="11" t="n">
        <f aca="false">Tabla3510813153424[[#This Row],[efec_cor]]/(Tabla3510813153424[[#This Row],[efec_cor]]+Tabla3510813153424[[#This Row],[no_efec_inc]])</f>
        <v>0.595055413469736</v>
      </c>
      <c r="R32" s="11" t="n">
        <f aca="false">(Tabla3510813153424[[#This Row],[PNE]]+Tabla3510813153424[[#This Row],[PE]])/2</f>
        <v>0.631092200493536</v>
      </c>
      <c r="S32" s="0" t="n">
        <v>938</v>
      </c>
      <c r="T32" s="0" t="n">
        <v>956</v>
      </c>
      <c r="U32" s="0" t="n">
        <f aca="false">Tabla3510813153424[[#This Row],[efec]]+Tabla3510813153424[[#This Row],[no_efe]]</f>
        <v>1894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616</v>
      </c>
      <c r="D33" s="0" t="n">
        <v>340</v>
      </c>
      <c r="E33" s="0" t="n">
        <v>623</v>
      </c>
      <c r="F33" s="0" t="n">
        <v>315</v>
      </c>
      <c r="G33" s="0" t="n">
        <f aca="false">Tabla3510813153424[[#This Row],[no_efec_cor]]+Tabla3510813153424[[#This Row],[efec_cor]]</f>
        <v>1239</v>
      </c>
      <c r="H33" s="0" t="n">
        <f aca="false">Tabla3510813153424[[#This Row],[no_efec_inc]]+Tabla3510813153424[[#This Row],[efect_inc]]</f>
        <v>655</v>
      </c>
      <c r="I33" s="9" t="n">
        <f aca="false">Tabla3510813153424[[#This Row],[Correctos]]/Tabla3510813153424[[#This Row],[total_sec]]</f>
        <v>0.654171066525871</v>
      </c>
      <c r="J33" s="9" t="n">
        <f aca="false">Tabla3510813153424[[#This Row],[efec_cor]]/Tabla3510813153424[[#This Row],[efec]]</f>
        <v>0.664179104477612</v>
      </c>
      <c r="K33" s="9" t="n">
        <f aca="false">Tabla3510813153424[[#This Row],[efect_inc]]/Tabla3510813153424[[#This Row],[efec]]</f>
        <v>0.335820895522388</v>
      </c>
      <c r="L33" s="9" t="n">
        <f aca="false">Tabla3510813153424[[#This Row],[no_efec_cor]]/Tabla3510813153424[[#This Row],[no_efe]]</f>
        <v>0.644351464435146</v>
      </c>
      <c r="M33" s="9" t="n">
        <f aca="false">Tabla3510813153424[[#This Row],[no_efec_inc]]/Tabla3510813153424[[#This Row],[no_efe]]</f>
        <v>0.355648535564854</v>
      </c>
      <c r="N33" s="9" t="n">
        <f aca="false">(Tabla3510813153424[[#This Row],[% efe_cor]]+Tabla3510813153424[[#This Row],[% no_efe_cor]])/2</f>
        <v>0.654265284456379</v>
      </c>
      <c r="O33" s="10" t="n">
        <f aca="false">(Tabla3510813153424[[#This Row],[% efe_inc]]+Tabla3510813153424[[#This Row],[% no_efect_inc]])/2</f>
        <v>0.345734715543621</v>
      </c>
      <c r="P33" s="11" t="n">
        <f aca="false">Tabla3510813153424[[#This Row],[no_efec_cor]]/(Tabla3510813153424[[#This Row],[efect_inc]]+Tabla3510813153424[[#This Row],[no_efec_cor]])</f>
        <v>0.661654135338346</v>
      </c>
      <c r="Q33" s="11" t="n">
        <f aca="false">Tabla3510813153424[[#This Row],[efec_cor]]/(Tabla3510813153424[[#This Row],[efec_cor]]+Tabla3510813153424[[#This Row],[no_efec_inc]])</f>
        <v>0.646936656282451</v>
      </c>
      <c r="R33" s="11" t="n">
        <f aca="false">(Tabla3510813153424[[#This Row],[PNE]]+Tabla3510813153424[[#This Row],[PE]])/2</f>
        <v>0.654295395810398</v>
      </c>
      <c r="S33" s="0" t="n">
        <v>938</v>
      </c>
      <c r="T33" s="0" t="n">
        <v>956</v>
      </c>
      <c r="U33" s="0" t="n">
        <f aca="false">Tabla3510813153424[[#This Row],[efec]]+Tabla3510813153424[[#This Row],[no_efe]]</f>
        <v>1894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611</v>
      </c>
      <c r="D34" s="0" t="n">
        <v>345</v>
      </c>
      <c r="E34" s="0" t="n">
        <v>625</v>
      </c>
      <c r="F34" s="0" t="n">
        <v>313</v>
      </c>
      <c r="G34" s="0" t="n">
        <f aca="false">Tabla3510813153424[[#This Row],[no_efec_cor]]+Tabla3510813153424[[#This Row],[efec_cor]]</f>
        <v>1236</v>
      </c>
      <c r="H34" s="0" t="n">
        <f aca="false">Tabla3510813153424[[#This Row],[no_efec_inc]]+Tabla3510813153424[[#This Row],[efect_inc]]</f>
        <v>658</v>
      </c>
      <c r="I34" s="9" t="n">
        <f aca="false">Tabla3510813153424[[#This Row],[Correctos]]/Tabla3510813153424[[#This Row],[total_sec]]</f>
        <v>0.652587117212249</v>
      </c>
      <c r="J34" s="9" t="n">
        <f aca="false">Tabla3510813153424[[#This Row],[efec_cor]]/Tabla3510813153424[[#This Row],[efec]]</f>
        <v>0.666311300639659</v>
      </c>
      <c r="K34" s="9" t="n">
        <f aca="false">Tabla3510813153424[[#This Row],[efect_inc]]/Tabla3510813153424[[#This Row],[efec]]</f>
        <v>0.333688699360341</v>
      </c>
      <c r="L34" s="9" t="n">
        <f aca="false">Tabla3510813153424[[#This Row],[no_efec_cor]]/Tabla3510813153424[[#This Row],[no_efe]]</f>
        <v>0.639121338912134</v>
      </c>
      <c r="M34" s="9" t="n">
        <f aca="false">Tabla3510813153424[[#This Row],[no_efec_inc]]/Tabla3510813153424[[#This Row],[no_efe]]</f>
        <v>0.360878661087866</v>
      </c>
      <c r="N34" s="9" t="n">
        <f aca="false">(Tabla3510813153424[[#This Row],[% efe_cor]]+Tabla3510813153424[[#This Row],[% no_efe_cor]])/2</f>
        <v>0.652716319775896</v>
      </c>
      <c r="O34" s="10" t="n">
        <f aca="false">(Tabla3510813153424[[#This Row],[% efe_inc]]+Tabla3510813153424[[#This Row],[% no_efect_inc]])/2</f>
        <v>0.347283680224104</v>
      </c>
      <c r="P34" s="11" t="n">
        <f aca="false">Tabla3510813153424[[#This Row],[no_efec_cor]]/(Tabla3510813153424[[#This Row],[efect_inc]]+Tabla3510813153424[[#This Row],[no_efec_cor]])</f>
        <v>0.661255411255411</v>
      </c>
      <c r="Q34" s="11" t="n">
        <f aca="false">Tabla3510813153424[[#This Row],[efec_cor]]/(Tabla3510813153424[[#This Row],[efec_cor]]+Tabla3510813153424[[#This Row],[no_efec_inc]])</f>
        <v>0.644329896907217</v>
      </c>
      <c r="R34" s="11" t="n">
        <f aca="false">(Tabla3510813153424[[#This Row],[PNE]]+Tabla3510813153424[[#This Row],[PE]])/2</f>
        <v>0.652792654081314</v>
      </c>
      <c r="S34" s="0" t="n">
        <v>938</v>
      </c>
      <c r="T34" s="0" t="n">
        <v>956</v>
      </c>
      <c r="U34" s="0" t="n">
        <f aca="false">Tabla3510813153424[[#This Row],[efec]]+Tabla3510813153424[[#This Row],[no_efe]]</f>
        <v>1894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619</v>
      </c>
      <c r="D35" s="0" t="n">
        <v>337</v>
      </c>
      <c r="E35" s="0" t="n">
        <v>640</v>
      </c>
      <c r="F35" s="0" t="n">
        <v>298</v>
      </c>
      <c r="G35" s="0" t="n">
        <f aca="false">Tabla3510813153424[[#This Row],[no_efec_cor]]+Tabla3510813153424[[#This Row],[efec_cor]]</f>
        <v>1259</v>
      </c>
      <c r="H35" s="0" t="n">
        <f aca="false">Tabla3510813153424[[#This Row],[no_efec_inc]]+Tabla3510813153424[[#This Row],[efect_inc]]</f>
        <v>635</v>
      </c>
      <c r="I35" s="9" t="n">
        <f aca="false">Tabla3510813153424[[#This Row],[Correctos]]/Tabla3510813153424[[#This Row],[total_sec]]</f>
        <v>0.664730728616684</v>
      </c>
      <c r="J35" s="9" t="n">
        <f aca="false">Tabla3510813153424[[#This Row],[efec_cor]]/Tabla3510813153424[[#This Row],[efec]]</f>
        <v>0.682302771855011</v>
      </c>
      <c r="K35" s="9" t="n">
        <f aca="false">Tabla3510813153424[[#This Row],[efect_inc]]/Tabla3510813153424[[#This Row],[efec]]</f>
        <v>0.317697228144989</v>
      </c>
      <c r="L35" s="9" t="n">
        <f aca="false">Tabla3510813153424[[#This Row],[no_efec_cor]]/Tabla3510813153424[[#This Row],[no_efe]]</f>
        <v>0.647489539748954</v>
      </c>
      <c r="M35" s="9" t="n">
        <f aca="false">Tabla3510813153424[[#This Row],[no_efec_inc]]/Tabla3510813153424[[#This Row],[no_efe]]</f>
        <v>0.352510460251046</v>
      </c>
      <c r="N35" s="9" t="n">
        <f aca="false">(Tabla3510813153424[[#This Row],[% efe_cor]]+Tabla3510813153424[[#This Row],[% no_efe_cor]])/2</f>
        <v>0.664896155801982</v>
      </c>
      <c r="O35" s="10" t="n">
        <f aca="false">(Tabla3510813153424[[#This Row],[% efe_inc]]+Tabla3510813153424[[#This Row],[% no_efect_inc]])/2</f>
        <v>0.335103844198018</v>
      </c>
      <c r="P35" s="11" t="n">
        <f aca="false">Tabla3510813153424[[#This Row],[no_efec_cor]]/(Tabla3510813153424[[#This Row],[efect_inc]]+Tabla3510813153424[[#This Row],[no_efec_cor]])</f>
        <v>0.675027262813522</v>
      </c>
      <c r="Q35" s="11" t="n">
        <f aca="false">Tabla3510813153424[[#This Row],[efec_cor]]/(Tabla3510813153424[[#This Row],[efec_cor]]+Tabla3510813153424[[#This Row],[no_efec_inc]])</f>
        <v>0.655066530194473</v>
      </c>
      <c r="R35" s="11" t="n">
        <f aca="false">(Tabla3510813153424[[#This Row],[PNE]]+Tabla3510813153424[[#This Row],[PE]])/2</f>
        <v>0.665046896503998</v>
      </c>
      <c r="S35" s="0" t="n">
        <v>938</v>
      </c>
      <c r="T35" s="0" t="n">
        <v>956</v>
      </c>
      <c r="U35" s="0" t="n">
        <f aca="false">Tabla3510813153424[[#This Row],[efec]]+Tabla3510813153424[[#This Row],[no_efe]]</f>
        <v>1894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605</v>
      </c>
      <c r="D36" s="0" t="n">
        <v>351</v>
      </c>
      <c r="E36" s="0" t="n">
        <v>644</v>
      </c>
      <c r="F36" s="0" t="n">
        <v>294</v>
      </c>
      <c r="G36" s="0" t="n">
        <f aca="false">Tabla3510813153424[[#This Row],[no_efec_cor]]+Tabla3510813153424[[#This Row],[efec_cor]]</f>
        <v>1249</v>
      </c>
      <c r="H36" s="0" t="n">
        <f aca="false">Tabla3510813153424[[#This Row],[no_efec_inc]]+Tabla3510813153424[[#This Row],[efect_inc]]</f>
        <v>645</v>
      </c>
      <c r="I36" s="9" t="n">
        <f aca="false">Tabla3510813153424[[#This Row],[Correctos]]/Tabla3510813153424[[#This Row],[total_sec]]</f>
        <v>0.659450897571278</v>
      </c>
      <c r="J36" s="9" t="n">
        <f aca="false">Tabla3510813153424[[#This Row],[efec_cor]]/Tabla3510813153424[[#This Row],[efec]]</f>
        <v>0.686567164179104</v>
      </c>
      <c r="K36" s="9" t="n">
        <f aca="false">Tabla3510813153424[[#This Row],[efect_inc]]/Tabla3510813153424[[#This Row],[efec]]</f>
        <v>0.313432835820896</v>
      </c>
      <c r="L36" s="9" t="n">
        <f aca="false">Tabla3510813153424[[#This Row],[no_efec_cor]]/Tabla3510813153424[[#This Row],[no_efe]]</f>
        <v>0.632845188284519</v>
      </c>
      <c r="M36" s="9" t="n">
        <f aca="false">Tabla3510813153424[[#This Row],[no_efec_inc]]/Tabla3510813153424[[#This Row],[no_efe]]</f>
        <v>0.367154811715481</v>
      </c>
      <c r="N36" s="9" t="n">
        <f aca="false">(Tabla3510813153424[[#This Row],[% efe_cor]]+Tabla3510813153424[[#This Row],[% no_efe_cor]])/2</f>
        <v>0.659706176231812</v>
      </c>
      <c r="O36" s="10" t="n">
        <f aca="false">(Tabla3510813153424[[#This Row],[% efe_inc]]+Tabla3510813153424[[#This Row],[% no_efect_inc]])/2</f>
        <v>0.340293823768188</v>
      </c>
      <c r="P36" s="11" t="n">
        <f aca="false">Tabla3510813153424[[#This Row],[no_efec_cor]]/(Tabla3510813153424[[#This Row],[efect_inc]]+Tabla3510813153424[[#This Row],[no_efec_cor]])</f>
        <v>0.672969966629588</v>
      </c>
      <c r="Q36" s="11" t="n">
        <f aca="false">Tabla3510813153424[[#This Row],[efec_cor]]/(Tabla3510813153424[[#This Row],[efec_cor]]+Tabla3510813153424[[#This Row],[no_efec_inc]])</f>
        <v>0.647236180904523</v>
      </c>
      <c r="R36" s="11" t="n">
        <f aca="false">(Tabla3510813153424[[#This Row],[PNE]]+Tabla3510813153424[[#This Row],[PE]])/2</f>
        <v>0.660103073767055</v>
      </c>
      <c r="S36" s="0" t="n">
        <v>938</v>
      </c>
      <c r="T36" s="0" t="n">
        <v>956</v>
      </c>
      <c r="U36" s="0" t="n">
        <f aca="false">Tabla3510813153424[[#This Row],[efec]]+Tabla3510813153424[[#This Row],[no_efe]]</f>
        <v>1894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574</v>
      </c>
      <c r="D37" s="0" t="n">
        <v>382</v>
      </c>
      <c r="E37" s="0" t="n">
        <v>649</v>
      </c>
      <c r="F37" s="0" t="n">
        <v>289</v>
      </c>
      <c r="G37" s="0" t="n">
        <f aca="false">Tabla3510813153424[[#This Row],[no_efec_cor]]+Tabla3510813153424[[#This Row],[efec_cor]]</f>
        <v>1223</v>
      </c>
      <c r="H37" s="0" t="n">
        <f aca="false">Tabla3510813153424[[#This Row],[no_efec_inc]]+Tabla3510813153424[[#This Row],[efect_inc]]</f>
        <v>671</v>
      </c>
      <c r="I37" s="9" t="n">
        <f aca="false">Tabla3510813153424[[#This Row],[Correctos]]/Tabla3510813153424[[#This Row],[total_sec]]</f>
        <v>0.645723336853221</v>
      </c>
      <c r="J37" s="9" t="n">
        <f aca="false">Tabla3510813153424[[#This Row],[efec_cor]]/Tabla3510813153424[[#This Row],[efec]]</f>
        <v>0.691897654584222</v>
      </c>
      <c r="K37" s="9" t="n">
        <f aca="false">Tabla3510813153424[[#This Row],[efect_inc]]/Tabla3510813153424[[#This Row],[efec]]</f>
        <v>0.308102345415778</v>
      </c>
      <c r="L37" s="9" t="n">
        <f aca="false">Tabla3510813153424[[#This Row],[no_efec_cor]]/Tabla3510813153424[[#This Row],[no_efe]]</f>
        <v>0.600418410041841</v>
      </c>
      <c r="M37" s="9" t="n">
        <f aca="false">Tabla3510813153424[[#This Row],[no_efec_inc]]/Tabla3510813153424[[#This Row],[no_efe]]</f>
        <v>0.399581589958159</v>
      </c>
      <c r="N37" s="9" t="n">
        <f aca="false">(Tabla3510813153424[[#This Row],[% efe_cor]]+Tabla3510813153424[[#This Row],[% no_efe_cor]])/2</f>
        <v>0.646158032313031</v>
      </c>
      <c r="O37" s="10" t="n">
        <f aca="false">(Tabla3510813153424[[#This Row],[% efe_inc]]+Tabla3510813153424[[#This Row],[% no_efect_inc]])/2</f>
        <v>0.353841967686969</v>
      </c>
      <c r="P37" s="11" t="n">
        <f aca="false">Tabla3510813153424[[#This Row],[no_efec_cor]]/(Tabla3510813153424[[#This Row],[efect_inc]]+Tabla3510813153424[[#This Row],[no_efec_cor]])</f>
        <v>0.665121668597914</v>
      </c>
      <c r="Q37" s="11" t="n">
        <f aca="false">Tabla3510813153424[[#This Row],[efec_cor]]/(Tabla3510813153424[[#This Row],[efec_cor]]+Tabla3510813153424[[#This Row],[no_efec_inc]])</f>
        <v>0.629485935984481</v>
      </c>
      <c r="R37" s="11" t="n">
        <f aca="false">(Tabla3510813153424[[#This Row],[PNE]]+Tabla3510813153424[[#This Row],[PE]])/2</f>
        <v>0.647303802291198</v>
      </c>
      <c r="S37" s="0" t="n">
        <v>938</v>
      </c>
      <c r="T37" s="0" t="n">
        <v>956</v>
      </c>
      <c r="U37" s="0" t="n">
        <f aca="false">Tabla3510813153424[[#This Row],[efec]]+Tabla3510813153424[[#This Row],[no_efe]]</f>
        <v>1894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542</v>
      </c>
      <c r="D38" s="0" t="n">
        <v>414</v>
      </c>
      <c r="E38" s="0" t="n">
        <v>616</v>
      </c>
      <c r="F38" s="0" t="n">
        <v>322</v>
      </c>
      <c r="G38" s="0" t="n">
        <f aca="false">Tabla3510813153424[[#This Row],[no_efec_cor]]+Tabla3510813153424[[#This Row],[efec_cor]]</f>
        <v>1158</v>
      </c>
      <c r="H38" s="0" t="n">
        <f aca="false">Tabla3510813153424[[#This Row],[no_efec_inc]]+Tabla3510813153424[[#This Row],[efect_inc]]</f>
        <v>736</v>
      </c>
      <c r="I38" s="9" t="n">
        <f aca="false">Tabla3510813153424[[#This Row],[Correctos]]/Tabla3510813153424[[#This Row],[total_sec]]</f>
        <v>0.611404435058078</v>
      </c>
      <c r="J38" s="9" t="n">
        <f aca="false">Tabla3510813153424[[#This Row],[efec_cor]]/Tabla3510813153424[[#This Row],[efec]]</f>
        <v>0.656716417910448</v>
      </c>
      <c r="K38" s="9" t="n">
        <f aca="false">Tabla3510813153424[[#This Row],[efect_inc]]/Tabla3510813153424[[#This Row],[efec]]</f>
        <v>0.343283582089552</v>
      </c>
      <c r="L38" s="9" t="n">
        <f aca="false">Tabla3510813153424[[#This Row],[no_efec_cor]]/Tabla3510813153424[[#This Row],[no_efe]]</f>
        <v>0.566945606694561</v>
      </c>
      <c r="M38" s="9" t="n">
        <f aca="false">Tabla3510813153424[[#This Row],[no_efec_inc]]/Tabla3510813153424[[#This Row],[no_efe]]</f>
        <v>0.433054393305439</v>
      </c>
      <c r="N38" s="9" t="n">
        <f aca="false">(Tabla3510813153424[[#This Row],[% efe_cor]]+Tabla3510813153424[[#This Row],[% no_efe_cor]])/2</f>
        <v>0.611831012302504</v>
      </c>
      <c r="O38" s="10" t="n">
        <f aca="false">(Tabla3510813153424[[#This Row],[% efe_inc]]+Tabla3510813153424[[#This Row],[% no_efect_inc]])/2</f>
        <v>0.388168987697496</v>
      </c>
      <c r="P38" s="11" t="n">
        <f aca="false">Tabla3510813153424[[#This Row],[no_efec_cor]]/(Tabla3510813153424[[#This Row],[efect_inc]]+Tabla3510813153424[[#This Row],[no_efec_cor]])</f>
        <v>0.627314814814815</v>
      </c>
      <c r="Q38" s="11" t="n">
        <f aca="false">Tabla3510813153424[[#This Row],[efec_cor]]/(Tabla3510813153424[[#This Row],[efec_cor]]+Tabla3510813153424[[#This Row],[no_efec_inc]])</f>
        <v>0.598058252427184</v>
      </c>
      <c r="R38" s="11" t="n">
        <f aca="false">(Tabla3510813153424[[#This Row],[PNE]]+Tabla3510813153424[[#This Row],[PE]])/2</f>
        <v>0.612686533621</v>
      </c>
      <c r="S38" s="0" t="n">
        <v>938</v>
      </c>
      <c r="T38" s="0" t="n">
        <v>956</v>
      </c>
      <c r="U38" s="0" t="n">
        <f aca="false">Tabla3510813153424[[#This Row],[efec]]+Tabla3510813153424[[#This Row],[no_efe]]</f>
        <v>1894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607</v>
      </c>
      <c r="D39" s="0" t="n">
        <v>349</v>
      </c>
      <c r="E39" s="0" t="n">
        <v>624</v>
      </c>
      <c r="F39" s="0" t="n">
        <v>314</v>
      </c>
      <c r="G39" s="0" t="n">
        <f aca="false">Tabla3510813153424[[#This Row],[no_efec_cor]]+Tabla3510813153424[[#This Row],[efec_cor]]</f>
        <v>1231</v>
      </c>
      <c r="H39" s="0" t="n">
        <f aca="false">Tabla3510813153424[[#This Row],[no_efec_inc]]+Tabla3510813153424[[#This Row],[efect_inc]]</f>
        <v>663</v>
      </c>
      <c r="I39" s="9" t="n">
        <f aca="false">Tabla3510813153424[[#This Row],[Correctos]]/Tabla3510813153424[[#This Row],[total_sec]]</f>
        <v>0.649947201689546</v>
      </c>
      <c r="J39" s="9" t="n">
        <f aca="false">Tabla3510813153424[[#This Row],[efec_cor]]/Tabla3510813153424[[#This Row],[efec]]</f>
        <v>0.665245202558635</v>
      </c>
      <c r="K39" s="9" t="n">
        <f aca="false">Tabla3510813153424[[#This Row],[efect_inc]]/Tabla3510813153424[[#This Row],[efec]]</f>
        <v>0.334754797441365</v>
      </c>
      <c r="L39" s="9" t="n">
        <f aca="false">Tabla3510813153424[[#This Row],[no_efec_cor]]/Tabla3510813153424[[#This Row],[no_efe]]</f>
        <v>0.634937238493724</v>
      </c>
      <c r="M39" s="9" t="n">
        <f aca="false">Tabla3510813153424[[#This Row],[no_efec_inc]]/Tabla3510813153424[[#This Row],[no_efe]]</f>
        <v>0.365062761506276</v>
      </c>
      <c r="N39" s="9" t="n">
        <f aca="false">(Tabla3510813153424[[#This Row],[% efe_cor]]+Tabla3510813153424[[#This Row],[% no_efe_cor]])/2</f>
        <v>0.65009122052618</v>
      </c>
      <c r="O39" s="10" t="n">
        <f aca="false">(Tabla3510813153424[[#This Row],[% efe_inc]]+Tabla3510813153424[[#This Row],[% no_efect_inc]])/2</f>
        <v>0.34990877947382</v>
      </c>
      <c r="P39" s="11" t="n">
        <f aca="false">Tabla3510813153424[[#This Row],[no_efec_cor]]/(Tabla3510813153424[[#This Row],[efect_inc]]+Tabla3510813153424[[#This Row],[no_efec_cor]])</f>
        <v>0.659066232356135</v>
      </c>
      <c r="Q39" s="11" t="n">
        <f aca="false">Tabla3510813153424[[#This Row],[efec_cor]]/(Tabla3510813153424[[#This Row],[efec_cor]]+Tabla3510813153424[[#This Row],[no_efec_inc]])</f>
        <v>0.641315519013361</v>
      </c>
      <c r="R39" s="11" t="n">
        <f aca="false">(Tabla3510813153424[[#This Row],[PNE]]+Tabla3510813153424[[#This Row],[PE]])/2</f>
        <v>0.650190875684748</v>
      </c>
      <c r="S39" s="0" t="n">
        <v>938</v>
      </c>
      <c r="T39" s="0" t="n">
        <v>956</v>
      </c>
      <c r="U39" s="0" t="n">
        <f aca="false">Tabla3510813153424[[#This Row],[efec]]+Tabla3510813153424[[#This Row],[no_efe]]</f>
        <v>1894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916</v>
      </c>
    </row>
    <row r="5" customFormat="false" ht="15" hidden="false" customHeight="false" outlineLevel="0" collapsed="false">
      <c r="A5" s="3" t="s">
        <v>3</v>
      </c>
      <c r="B5" s="3"/>
      <c r="C5" s="4" t="n">
        <v>903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1819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527</v>
      </c>
      <c r="C10" s="0" t="n">
        <v>376</v>
      </c>
      <c r="D10" s="0" t="n">
        <v>425</v>
      </c>
      <c r="E10" s="0" t="n">
        <v>491</v>
      </c>
      <c r="F10" s="0" t="n">
        <f aca="false">Tabla3510813153420[[#This Row],[no_efec_cor]]+Tabla3510813153420[[#This Row],[efec_cor]]</f>
        <v>952</v>
      </c>
      <c r="G10" s="0" t="n">
        <f aca="false">Tabla3510813153420[[#This Row],[no_efec_inc]]+Tabla3510813153420[[#This Row],[efect_inc]]</f>
        <v>867</v>
      </c>
      <c r="H10" s="9" t="n">
        <f aca="false">Tabla3510813153420[[#This Row],[Correctos]]/Tabla3510813153420[[#This Row],[total_sec]]</f>
        <v>0.523364485981308</v>
      </c>
      <c r="I10" s="9" t="n">
        <f aca="false">Tabla3510813153420[[#This Row],[efec_cor]]/Tabla3510813153420[[#This Row],[efec]]</f>
        <v>0.463973799126638</v>
      </c>
      <c r="J10" s="9" t="n">
        <f aca="false">Tabla3510813153420[[#This Row],[efect_inc]]/Tabla3510813153420[[#This Row],[efec]]</f>
        <v>0.536026200873362</v>
      </c>
      <c r="K10" s="9" t="n">
        <f aca="false">Tabla3510813153420[[#This Row],[no_efec_cor]]/Tabla3510813153420[[#This Row],[no_efe]]</f>
        <v>0.583610188261351</v>
      </c>
      <c r="L10" s="9" t="n">
        <f aca="false">Tabla3510813153420[[#This Row],[no_efec_inc]]/Tabla3510813153420[[#This Row],[no_efe]]</f>
        <v>0.416389811738649</v>
      </c>
      <c r="M10" s="9" t="n">
        <f aca="false">(Tabla3510813153420[[#This Row],[% efe_cor]]+Tabla3510813153420[[#This Row],[% no_efe_cor]])/2</f>
        <v>0.523791993693994</v>
      </c>
      <c r="N10" s="10" t="n">
        <f aca="false">(Tabla3510813153420[[#This Row],[% efe_inc]]+Tabla3510813153420[[#This Row],[% no_efect_inc]])/2</f>
        <v>0.476208006306006</v>
      </c>
      <c r="O10" s="11" t="n">
        <f aca="false">Tabla3510813153420[[#This Row],[no_efec_cor]]/(Tabla3510813153420[[#This Row],[efect_inc]]+Tabla3510813153420[[#This Row],[no_efec_cor]])</f>
        <v>0.517681728880157</v>
      </c>
      <c r="P10" s="11" t="n">
        <f aca="false">Tabla3510813153420[[#This Row],[efec_cor]]/(Tabla3510813153420[[#This Row],[efec_cor]]+Tabla3510813153420[[#This Row],[no_efec_inc]])</f>
        <v>0.530586766541823</v>
      </c>
      <c r="Q10" s="11" t="n">
        <f aca="false">(Tabla3510813153420[[#This Row],[PNE]]+Tabla3510813153420[[#This Row],[PE]])/2</f>
        <v>0.52413424771099</v>
      </c>
      <c r="R10" s="0" t="n">
        <v>916</v>
      </c>
      <c r="S10" s="0" t="n">
        <v>903</v>
      </c>
      <c r="T10" s="0" t="n">
        <f aca="false">Tabla3510813153420[[#This Row],[efec]]+Tabla3510813153420[[#This Row],[no_efe]]</f>
        <v>1819</v>
      </c>
    </row>
    <row r="11" customFormat="false" ht="13.8" hidden="false" customHeight="false" outlineLevel="0" collapsed="false">
      <c r="A11" s="0" t="n">
        <v>5</v>
      </c>
      <c r="B11" s="0" t="n">
        <v>596</v>
      </c>
      <c r="C11" s="0" t="n">
        <v>307</v>
      </c>
      <c r="D11" s="0" t="n">
        <v>373</v>
      </c>
      <c r="E11" s="0" t="n">
        <v>543</v>
      </c>
      <c r="F11" s="0" t="n">
        <f aca="false">Tabla3510813153420[[#This Row],[no_efec_cor]]+Tabla3510813153420[[#This Row],[efec_cor]]</f>
        <v>969</v>
      </c>
      <c r="G11" s="0" t="n">
        <f aca="false">Tabla3510813153420[[#This Row],[no_efec_inc]]+Tabla3510813153420[[#This Row],[efect_inc]]</f>
        <v>850</v>
      </c>
      <c r="H11" s="9" t="n">
        <f aca="false">Tabla3510813153420[[#This Row],[Correctos]]/Tabla3510813153420[[#This Row],[total_sec]]</f>
        <v>0.532710280373832</v>
      </c>
      <c r="I11" s="9" t="n">
        <f aca="false">Tabla3510813153420[[#This Row],[efec_cor]]/Tabla3510813153420[[#This Row],[efec]]</f>
        <v>0.407205240174672</v>
      </c>
      <c r="J11" s="9" t="n">
        <f aca="false">Tabla3510813153420[[#This Row],[efect_inc]]/Tabla3510813153420[[#This Row],[efec]]</f>
        <v>0.592794759825327</v>
      </c>
      <c r="K11" s="9" t="n">
        <f aca="false">Tabla3510813153420[[#This Row],[no_efec_cor]]/Tabla3510813153420[[#This Row],[no_efe]]</f>
        <v>0.660022148394241</v>
      </c>
      <c r="L11" s="9" t="n">
        <f aca="false">Tabla3510813153420[[#This Row],[no_efec_inc]]/Tabla3510813153420[[#This Row],[no_efe]]</f>
        <v>0.339977851605759</v>
      </c>
      <c r="M11" s="9" t="n">
        <f aca="false">(Tabla3510813153420[[#This Row],[% efe_cor]]+Tabla3510813153420[[#This Row],[% no_efe_cor]])/2</f>
        <v>0.533613694284457</v>
      </c>
      <c r="N11" s="10" t="n">
        <f aca="false">(Tabla3510813153420[[#This Row],[% efe_inc]]+Tabla3510813153420[[#This Row],[% no_efect_inc]])/2</f>
        <v>0.466386305715543</v>
      </c>
      <c r="O11" s="11" t="n">
        <f aca="false">Tabla3510813153420[[#This Row],[no_efec_cor]]/(Tabla3510813153420[[#This Row],[efect_inc]]+Tabla3510813153420[[#This Row],[no_efec_cor]])</f>
        <v>0.523266022827041</v>
      </c>
      <c r="P11" s="11" t="n">
        <f aca="false">Tabla3510813153420[[#This Row],[efec_cor]]/(Tabla3510813153420[[#This Row],[efec_cor]]+Tabla3510813153420[[#This Row],[no_efec_inc]])</f>
        <v>0.548529411764706</v>
      </c>
      <c r="Q11" s="11" t="n">
        <f aca="false">(Tabla3510813153420[[#This Row],[PNE]]+Tabla3510813153420[[#This Row],[PE]])/2</f>
        <v>0.535897717295874</v>
      </c>
      <c r="R11" s="0" t="n">
        <v>916</v>
      </c>
      <c r="S11" s="0" t="n">
        <v>903</v>
      </c>
      <c r="T11" s="0" t="n">
        <f aca="false">Tabla3510813153420[[#This Row],[efec]]+Tabla3510813153420[[#This Row],[no_efe]]</f>
        <v>1819</v>
      </c>
    </row>
    <row r="12" customFormat="false" ht="13.8" hidden="false" customHeight="false" outlineLevel="0" collapsed="false">
      <c r="A12" s="0" t="n">
        <v>10</v>
      </c>
      <c r="B12" s="0" t="n">
        <v>529</v>
      </c>
      <c r="C12" s="0" t="n">
        <v>374</v>
      </c>
      <c r="D12" s="0" t="n">
        <v>422</v>
      </c>
      <c r="E12" s="0" t="n">
        <v>494</v>
      </c>
      <c r="F12" s="0" t="n">
        <f aca="false">Tabla3510813153420[[#This Row],[no_efec_cor]]+Tabla3510813153420[[#This Row],[efec_cor]]</f>
        <v>951</v>
      </c>
      <c r="G12" s="0" t="n">
        <f aca="false">Tabla3510813153420[[#This Row],[no_efec_inc]]+Tabla3510813153420[[#This Row],[efect_inc]]</f>
        <v>868</v>
      </c>
      <c r="H12" s="9" t="n">
        <f aca="false">Tabla3510813153420[[#This Row],[Correctos]]/Tabla3510813153420[[#This Row],[total_sec]]</f>
        <v>0.522814733369984</v>
      </c>
      <c r="I12" s="9" t="n">
        <f aca="false">Tabla3510813153420[[#This Row],[efec_cor]]/Tabla3510813153420[[#This Row],[efec]]</f>
        <v>0.460698689956332</v>
      </c>
      <c r="J12" s="9" t="n">
        <f aca="false">Tabla3510813153420[[#This Row],[efect_inc]]/Tabla3510813153420[[#This Row],[efec]]</f>
        <v>0.539301310043668</v>
      </c>
      <c r="K12" s="9" t="n">
        <f aca="false">Tabla3510813153420[[#This Row],[no_efec_cor]]/Tabla3510813153420[[#This Row],[no_efe]]</f>
        <v>0.585825027685493</v>
      </c>
      <c r="L12" s="9" t="n">
        <f aca="false">Tabla3510813153420[[#This Row],[no_efec_inc]]/Tabla3510813153420[[#This Row],[no_efe]]</f>
        <v>0.414174972314507</v>
      </c>
      <c r="M12" s="9" t="n">
        <f aca="false">(Tabla3510813153420[[#This Row],[% efe_cor]]+Tabla3510813153420[[#This Row],[% no_efe_cor]])/2</f>
        <v>0.523261858820912</v>
      </c>
      <c r="N12" s="10" t="n">
        <f aca="false">(Tabla3510813153420[[#This Row],[% efe_inc]]+Tabla3510813153420[[#This Row],[% no_efect_inc]])/2</f>
        <v>0.476738141179088</v>
      </c>
      <c r="O12" s="11" t="n">
        <f aca="false">Tabla3510813153420[[#This Row],[no_efec_cor]]/(Tabla3510813153420[[#This Row],[efect_inc]]+Tabla3510813153420[[#This Row],[no_efec_cor]])</f>
        <v>0.517106549364614</v>
      </c>
      <c r="P12" s="11" t="n">
        <f aca="false">Tabla3510813153420[[#This Row],[efec_cor]]/(Tabla3510813153420[[#This Row],[efec_cor]]+Tabla3510813153420[[#This Row],[no_efec_inc]])</f>
        <v>0.530150753768844</v>
      </c>
      <c r="Q12" s="11" t="n">
        <f aca="false">(Tabla3510813153420[[#This Row],[PNE]]+Tabla3510813153420[[#This Row],[PE]])/2</f>
        <v>0.523628651566729</v>
      </c>
      <c r="R12" s="0" t="n">
        <v>916</v>
      </c>
      <c r="S12" s="0" t="n">
        <v>903</v>
      </c>
      <c r="T12" s="0" t="n">
        <f aca="false">Tabla3510813153420[[#This Row],[efec]]+Tabla3510813153420[[#This Row],[no_efe]]</f>
        <v>1819</v>
      </c>
    </row>
    <row r="13" customFormat="false" ht="13.8" hidden="false" customHeight="false" outlineLevel="0" collapsed="false">
      <c r="A13" s="0" t="n">
        <v>15</v>
      </c>
      <c r="B13" s="0" t="n">
        <v>683</v>
      </c>
      <c r="C13" s="0" t="n">
        <v>220</v>
      </c>
      <c r="D13" s="0" t="n">
        <v>276</v>
      </c>
      <c r="E13" s="0" t="n">
        <v>640</v>
      </c>
      <c r="F13" s="0" t="n">
        <f aca="false">Tabla3510813153420[[#This Row],[no_efec_cor]]+Tabla3510813153420[[#This Row],[efec_cor]]</f>
        <v>959</v>
      </c>
      <c r="G13" s="0" t="n">
        <f aca="false">Tabla3510813153420[[#This Row],[no_efec_inc]]+Tabla3510813153420[[#This Row],[efect_inc]]</f>
        <v>860</v>
      </c>
      <c r="H13" s="9" t="n">
        <f aca="false">Tabla3510813153420[[#This Row],[Correctos]]/Tabla3510813153420[[#This Row],[total_sec]]</f>
        <v>0.527212754260583</v>
      </c>
      <c r="I13" s="9" t="n">
        <f aca="false">Tabla3510813153420[[#This Row],[efec_cor]]/Tabla3510813153420[[#This Row],[efec]]</f>
        <v>0.301310043668122</v>
      </c>
      <c r="J13" s="9" t="n">
        <f aca="false">Tabla3510813153420[[#This Row],[efect_inc]]/Tabla3510813153420[[#This Row],[efec]]</f>
        <v>0.698689956331878</v>
      </c>
      <c r="K13" s="9" t="n">
        <f aca="false">Tabla3510813153420[[#This Row],[no_efec_cor]]/Tabla3510813153420[[#This Row],[no_efe]]</f>
        <v>0.756367663344408</v>
      </c>
      <c r="L13" s="9" t="n">
        <f aca="false">Tabla3510813153420[[#This Row],[no_efec_inc]]/Tabla3510813153420[[#This Row],[no_efe]]</f>
        <v>0.243632336655592</v>
      </c>
      <c r="M13" s="9" t="n">
        <f aca="false">(Tabla3510813153420[[#This Row],[% efe_cor]]+Tabla3510813153420[[#This Row],[% no_efe_cor]])/2</f>
        <v>0.528838853506265</v>
      </c>
      <c r="N13" s="10" t="n">
        <f aca="false">(Tabla3510813153420[[#This Row],[% efe_inc]]+Tabla3510813153420[[#This Row],[% no_efect_inc]])/2</f>
        <v>0.471161146493735</v>
      </c>
      <c r="O13" s="11" t="n">
        <f aca="false">Tabla3510813153420[[#This Row],[no_efec_cor]]/(Tabla3510813153420[[#This Row],[efect_inc]]+Tabla3510813153420[[#This Row],[no_efec_cor]])</f>
        <v>0.516250944822373</v>
      </c>
      <c r="P13" s="11" t="n">
        <f aca="false">Tabla3510813153420[[#This Row],[efec_cor]]/(Tabla3510813153420[[#This Row],[efec_cor]]+Tabla3510813153420[[#This Row],[no_efec_inc]])</f>
        <v>0.556451612903226</v>
      </c>
      <c r="Q13" s="11" t="n">
        <f aca="false">(Tabla3510813153420[[#This Row],[PNE]]+Tabla3510813153420[[#This Row],[PE]])/2</f>
        <v>0.5363512788628</v>
      </c>
      <c r="R13" s="0" t="n">
        <v>916</v>
      </c>
      <c r="S13" s="0" t="n">
        <v>903</v>
      </c>
      <c r="T13" s="0" t="n">
        <f aca="false">Tabla3510813153420[[#This Row],[efec]]+Tabla3510813153420[[#This Row],[no_efe]]</f>
        <v>1819</v>
      </c>
    </row>
    <row r="14" customFormat="false" ht="13.8" hidden="false" customHeight="false" outlineLevel="0" collapsed="false">
      <c r="A14" s="0" t="n">
        <v>20</v>
      </c>
      <c r="B14" s="0" t="n">
        <v>661</v>
      </c>
      <c r="C14" s="0" t="n">
        <v>242</v>
      </c>
      <c r="D14" s="0" t="n">
        <v>310</v>
      </c>
      <c r="E14" s="0" t="n">
        <v>606</v>
      </c>
      <c r="F14" s="0" t="n">
        <f aca="false">Tabla3510813153420[[#This Row],[no_efec_cor]]+Tabla3510813153420[[#This Row],[efec_cor]]</f>
        <v>971</v>
      </c>
      <c r="G14" s="0" t="n">
        <f aca="false">Tabla3510813153420[[#This Row],[no_efec_inc]]+Tabla3510813153420[[#This Row],[efect_inc]]</f>
        <v>848</v>
      </c>
      <c r="H14" s="9" t="n">
        <f aca="false">Tabla3510813153420[[#This Row],[Correctos]]/Tabla3510813153420[[#This Row],[total_sec]]</f>
        <v>0.533809785596482</v>
      </c>
      <c r="I14" s="9" t="n">
        <f aca="false">Tabla3510813153420[[#This Row],[efec_cor]]/Tabla3510813153420[[#This Row],[efec]]</f>
        <v>0.338427947598253</v>
      </c>
      <c r="J14" s="9" t="n">
        <f aca="false">Tabla3510813153420[[#This Row],[efect_inc]]/Tabla3510813153420[[#This Row],[efec]]</f>
        <v>0.661572052401747</v>
      </c>
      <c r="K14" s="9" t="n">
        <f aca="false">Tabla3510813153420[[#This Row],[no_efec_cor]]/Tabla3510813153420[[#This Row],[no_efe]]</f>
        <v>0.732004429678848</v>
      </c>
      <c r="L14" s="9" t="n">
        <f aca="false">Tabla3510813153420[[#This Row],[no_efec_inc]]/Tabla3510813153420[[#This Row],[no_efe]]</f>
        <v>0.267995570321152</v>
      </c>
      <c r="M14" s="9" t="n">
        <f aca="false">(Tabla3510813153420[[#This Row],[% efe_cor]]+Tabla3510813153420[[#This Row],[% no_efe_cor]])/2</f>
        <v>0.535216188638551</v>
      </c>
      <c r="N14" s="10" t="n">
        <f aca="false">(Tabla3510813153420[[#This Row],[% efe_inc]]+Tabla3510813153420[[#This Row],[% no_efect_inc]])/2</f>
        <v>0.464783811361449</v>
      </c>
      <c r="O14" s="11" t="n">
        <f aca="false">Tabla3510813153420[[#This Row],[no_efec_cor]]/(Tabla3510813153420[[#This Row],[efect_inc]]+Tabla3510813153420[[#This Row],[no_efec_cor]])</f>
        <v>0.521704814522494</v>
      </c>
      <c r="P14" s="11" t="n">
        <f aca="false">Tabla3510813153420[[#This Row],[efec_cor]]/(Tabla3510813153420[[#This Row],[efec_cor]]+Tabla3510813153420[[#This Row],[no_efec_inc]])</f>
        <v>0.561594202898551</v>
      </c>
      <c r="Q14" s="11" t="n">
        <f aca="false">(Tabla3510813153420[[#This Row],[PNE]]+Tabla3510813153420[[#This Row],[PE]])/2</f>
        <v>0.541649508710522</v>
      </c>
      <c r="R14" s="0" t="n">
        <v>916</v>
      </c>
      <c r="S14" s="0" t="n">
        <v>903</v>
      </c>
      <c r="T14" s="0" t="n">
        <f aca="false">Tabla3510813153420[[#This Row],[efec]]+Tabla3510813153420[[#This Row],[no_efe]]</f>
        <v>1819</v>
      </c>
    </row>
    <row r="15" customFormat="false" ht="13.8" hidden="false" customHeight="false" outlineLevel="0" collapsed="false">
      <c r="A15" s="0" t="n">
        <v>25</v>
      </c>
      <c r="B15" s="0" t="n">
        <v>744</v>
      </c>
      <c r="C15" s="0" t="n">
        <v>159</v>
      </c>
      <c r="D15" s="0" t="n">
        <v>227</v>
      </c>
      <c r="E15" s="0" t="n">
        <v>689</v>
      </c>
      <c r="F15" s="0" t="n">
        <f aca="false">Tabla3510813153420[[#This Row],[no_efec_cor]]+Tabla3510813153420[[#This Row],[efec_cor]]</f>
        <v>971</v>
      </c>
      <c r="G15" s="0" t="n">
        <f aca="false">Tabla3510813153420[[#This Row],[no_efec_inc]]+Tabla3510813153420[[#This Row],[efect_inc]]</f>
        <v>848</v>
      </c>
      <c r="H15" s="9" t="n">
        <f aca="false">Tabla3510813153420[[#This Row],[Correctos]]/Tabla3510813153420[[#This Row],[total_sec]]</f>
        <v>0.533809785596482</v>
      </c>
      <c r="I15" s="9" t="n">
        <f aca="false">Tabla3510813153420[[#This Row],[efec_cor]]/Tabla3510813153420[[#This Row],[efec]]</f>
        <v>0.247816593886463</v>
      </c>
      <c r="J15" s="9" t="n">
        <f aca="false">Tabla3510813153420[[#This Row],[efect_inc]]/Tabla3510813153420[[#This Row],[efec]]</f>
        <v>0.752183406113537</v>
      </c>
      <c r="K15" s="9" t="n">
        <f aca="false">Tabla3510813153420[[#This Row],[no_efec_cor]]/Tabla3510813153420[[#This Row],[no_efe]]</f>
        <v>0.823920265780731</v>
      </c>
      <c r="L15" s="9" t="n">
        <f aca="false">Tabla3510813153420[[#This Row],[no_efec_inc]]/Tabla3510813153420[[#This Row],[no_efe]]</f>
        <v>0.176079734219269</v>
      </c>
      <c r="M15" s="9" t="n">
        <f aca="false">(Tabla3510813153420[[#This Row],[% efe_cor]]+Tabla3510813153420[[#This Row],[% no_efe_cor]])/2</f>
        <v>0.535868429833597</v>
      </c>
      <c r="N15" s="10" t="n">
        <f aca="false">(Tabla3510813153420[[#This Row],[% efe_inc]]+Tabla3510813153420[[#This Row],[% no_efect_inc]])/2</f>
        <v>0.464131570166403</v>
      </c>
      <c r="O15" s="11" t="n">
        <f aca="false">Tabla3510813153420[[#This Row],[no_efec_cor]]/(Tabla3510813153420[[#This Row],[efect_inc]]+Tabla3510813153420[[#This Row],[no_efec_cor]])</f>
        <v>0.519190509420796</v>
      </c>
      <c r="P15" s="11" t="n">
        <f aca="false">Tabla3510813153420[[#This Row],[efec_cor]]/(Tabla3510813153420[[#This Row],[efec_cor]]+Tabla3510813153420[[#This Row],[no_efec_inc]])</f>
        <v>0.588082901554404</v>
      </c>
      <c r="Q15" s="11" t="n">
        <f aca="false">(Tabla3510813153420[[#This Row],[PNE]]+Tabla3510813153420[[#This Row],[PE]])/2</f>
        <v>0.5536367054876</v>
      </c>
      <c r="R15" s="0" t="n">
        <v>916</v>
      </c>
      <c r="S15" s="0" t="n">
        <v>903</v>
      </c>
      <c r="T15" s="0" t="n">
        <f aca="false">Tabla3510813153420[[#This Row],[efec]]+Tabla3510813153420[[#This Row],[no_efe]]</f>
        <v>1819</v>
      </c>
    </row>
    <row r="16" customFormat="false" ht="13.8" hidden="false" customHeight="false" outlineLevel="0" collapsed="false">
      <c r="A16" s="0" t="n">
        <v>30</v>
      </c>
      <c r="B16" s="0" t="n">
        <v>724</v>
      </c>
      <c r="C16" s="0" t="n">
        <v>179</v>
      </c>
      <c r="D16" s="0" t="n">
        <v>245</v>
      </c>
      <c r="E16" s="0" t="n">
        <v>671</v>
      </c>
      <c r="F16" s="0" t="n">
        <f aca="false">Tabla3510813153420[[#This Row],[no_efec_cor]]+Tabla3510813153420[[#This Row],[efec_cor]]</f>
        <v>969</v>
      </c>
      <c r="G16" s="0" t="n">
        <f aca="false">Tabla3510813153420[[#This Row],[no_efec_inc]]+Tabla3510813153420[[#This Row],[efect_inc]]</f>
        <v>850</v>
      </c>
      <c r="H16" s="9" t="n">
        <f aca="false">Tabla3510813153420[[#This Row],[Correctos]]/Tabla3510813153420[[#This Row],[total_sec]]</f>
        <v>0.532710280373832</v>
      </c>
      <c r="I16" s="9" t="n">
        <f aca="false">Tabla3510813153420[[#This Row],[efec_cor]]/Tabla3510813153420[[#This Row],[efec]]</f>
        <v>0.267467248908297</v>
      </c>
      <c r="J16" s="9" t="n">
        <f aca="false">Tabla3510813153420[[#This Row],[efect_inc]]/Tabla3510813153420[[#This Row],[efec]]</f>
        <v>0.732532751091703</v>
      </c>
      <c r="K16" s="9" t="n">
        <f aca="false">Tabla3510813153420[[#This Row],[no_efec_cor]]/Tabla3510813153420[[#This Row],[no_efe]]</f>
        <v>0.801771871539313</v>
      </c>
      <c r="L16" s="9" t="n">
        <f aca="false">Tabla3510813153420[[#This Row],[no_efec_inc]]/Tabla3510813153420[[#This Row],[no_efe]]</f>
        <v>0.198228128460687</v>
      </c>
      <c r="M16" s="9" t="n">
        <f aca="false">(Tabla3510813153420[[#This Row],[% efe_cor]]+Tabla3510813153420[[#This Row],[% no_efe_cor]])/2</f>
        <v>0.534619560223805</v>
      </c>
      <c r="N16" s="10" t="n">
        <f aca="false">(Tabla3510813153420[[#This Row],[% efe_inc]]+Tabla3510813153420[[#This Row],[% no_efect_inc]])/2</f>
        <v>0.465380439776195</v>
      </c>
      <c r="O16" s="11" t="n">
        <f aca="false">Tabla3510813153420[[#This Row],[no_efec_cor]]/(Tabla3510813153420[[#This Row],[efect_inc]]+Tabla3510813153420[[#This Row],[no_efec_cor]])</f>
        <v>0.518996415770609</v>
      </c>
      <c r="P16" s="11" t="n">
        <f aca="false">Tabla3510813153420[[#This Row],[efec_cor]]/(Tabla3510813153420[[#This Row],[efec_cor]]+Tabla3510813153420[[#This Row],[no_efec_inc]])</f>
        <v>0.577830188679245</v>
      </c>
      <c r="Q16" s="11" t="n">
        <f aca="false">(Tabla3510813153420[[#This Row],[PNE]]+Tabla3510813153420[[#This Row],[PE]])/2</f>
        <v>0.548413302224927</v>
      </c>
      <c r="R16" s="0" t="n">
        <v>916</v>
      </c>
      <c r="S16" s="0" t="n">
        <v>903</v>
      </c>
      <c r="T16" s="0" t="n">
        <f aca="false">Tabla3510813153420[[#This Row],[efec]]+Tabla3510813153420[[#This Row],[no_efe]]</f>
        <v>1819</v>
      </c>
    </row>
    <row r="17" customFormat="false" ht="13.8" hidden="false" customHeight="false" outlineLevel="0" collapsed="false">
      <c r="A17" s="0" t="n">
        <v>35</v>
      </c>
      <c r="B17" s="0" t="n">
        <v>778</v>
      </c>
      <c r="C17" s="0" t="n">
        <v>125</v>
      </c>
      <c r="D17" s="0" t="n">
        <v>194</v>
      </c>
      <c r="E17" s="0" t="n">
        <v>722</v>
      </c>
      <c r="F17" s="0" t="n">
        <f aca="false">Tabla3510813153420[[#This Row],[no_efec_cor]]+Tabla3510813153420[[#This Row],[efec_cor]]</f>
        <v>972</v>
      </c>
      <c r="G17" s="0" t="n">
        <f aca="false">Tabla3510813153420[[#This Row],[no_efec_inc]]+Tabla3510813153420[[#This Row],[efect_inc]]</f>
        <v>847</v>
      </c>
      <c r="H17" s="9" t="n">
        <f aca="false">Tabla3510813153420[[#This Row],[Correctos]]/Tabla3510813153420[[#This Row],[total_sec]]</f>
        <v>0.534359538207806</v>
      </c>
      <c r="I17" s="9" t="n">
        <f aca="false">Tabla3510813153420[[#This Row],[efec_cor]]/Tabla3510813153420[[#This Row],[efec]]</f>
        <v>0.2117903930131</v>
      </c>
      <c r="J17" s="9" t="n">
        <f aca="false">Tabla3510813153420[[#This Row],[efect_inc]]/Tabla3510813153420[[#This Row],[efec]]</f>
        <v>0.7882096069869</v>
      </c>
      <c r="K17" s="9" t="n">
        <f aca="false">Tabla3510813153420[[#This Row],[no_efec_cor]]/Tabla3510813153420[[#This Row],[no_efe]]</f>
        <v>0.861572535991141</v>
      </c>
      <c r="L17" s="9" t="n">
        <f aca="false">Tabla3510813153420[[#This Row],[no_efec_inc]]/Tabla3510813153420[[#This Row],[no_efe]]</f>
        <v>0.138427464008859</v>
      </c>
      <c r="M17" s="9" t="n">
        <f aca="false">(Tabla3510813153420[[#This Row],[% efe_cor]]+Tabla3510813153420[[#This Row],[% no_efe_cor]])/2</f>
        <v>0.536681464502121</v>
      </c>
      <c r="N17" s="10" t="n">
        <f aca="false">(Tabla3510813153420[[#This Row],[% efe_inc]]+Tabla3510813153420[[#This Row],[% no_efect_inc]])/2</f>
        <v>0.46331853549788</v>
      </c>
      <c r="O17" s="11" t="n">
        <f aca="false">Tabla3510813153420[[#This Row],[no_efec_cor]]/(Tabla3510813153420[[#This Row],[efect_inc]]+Tabla3510813153420[[#This Row],[no_efec_cor]])</f>
        <v>0.518666666666667</v>
      </c>
      <c r="P17" s="11" t="n">
        <f aca="false">Tabla3510813153420[[#This Row],[efec_cor]]/(Tabla3510813153420[[#This Row],[efec_cor]]+Tabla3510813153420[[#This Row],[no_efec_inc]])</f>
        <v>0.608150470219436</v>
      </c>
      <c r="Q17" s="11" t="n">
        <f aca="false">(Tabla3510813153420[[#This Row],[PNE]]+Tabla3510813153420[[#This Row],[PE]])/2</f>
        <v>0.563408568443051</v>
      </c>
      <c r="R17" s="0" t="n">
        <v>916</v>
      </c>
      <c r="S17" s="0" t="n">
        <v>903</v>
      </c>
      <c r="T17" s="0" t="n">
        <f aca="false">Tabla3510813153420[[#This Row],[efec]]+Tabla3510813153420[[#This Row],[no_efe]]</f>
        <v>1819</v>
      </c>
    </row>
    <row r="18" customFormat="false" ht="13.8" hidden="false" customHeight="false" outlineLevel="0" collapsed="false">
      <c r="A18" s="0" t="n">
        <v>39</v>
      </c>
      <c r="B18" s="0" t="n">
        <v>777</v>
      </c>
      <c r="C18" s="0" t="n">
        <v>126</v>
      </c>
      <c r="D18" s="0" t="n">
        <v>190</v>
      </c>
      <c r="E18" s="0" t="n">
        <v>726</v>
      </c>
      <c r="F18" s="0" t="n">
        <f aca="false">Tabla3510813153420[[#This Row],[no_efec_cor]]+Tabla3510813153420[[#This Row],[efec_cor]]</f>
        <v>967</v>
      </c>
      <c r="G18" s="0" t="n">
        <f aca="false">Tabla3510813153420[[#This Row],[no_efec_inc]]+Tabla3510813153420[[#This Row],[efect_inc]]</f>
        <v>852</v>
      </c>
      <c r="H18" s="9" t="n">
        <f aca="false">Tabla3510813153420[[#This Row],[Correctos]]/Tabla3510813153420[[#This Row],[total_sec]]</f>
        <v>0.531610775151182</v>
      </c>
      <c r="I18" s="9" t="n">
        <f aca="false">Tabla3510813153420[[#This Row],[efec_cor]]/Tabla3510813153420[[#This Row],[efec]]</f>
        <v>0.207423580786026</v>
      </c>
      <c r="J18" s="9" t="n">
        <f aca="false">Tabla3510813153420[[#This Row],[efect_inc]]/Tabla3510813153420[[#This Row],[efec]]</f>
        <v>0.792576419213974</v>
      </c>
      <c r="K18" s="9" t="n">
        <f aca="false">Tabla3510813153420[[#This Row],[no_efec_cor]]/Tabla3510813153420[[#This Row],[no_efe]]</f>
        <v>0.86046511627907</v>
      </c>
      <c r="L18" s="9" t="n">
        <f aca="false">Tabla3510813153420[[#This Row],[no_efec_inc]]/Tabla3510813153420[[#This Row],[no_efe]]</f>
        <v>0.13953488372093</v>
      </c>
      <c r="M18" s="9" t="n">
        <f aca="false">(Tabla3510813153420[[#This Row],[% efe_cor]]+Tabla3510813153420[[#This Row],[% no_efe_cor]])/2</f>
        <v>0.533944348532548</v>
      </c>
      <c r="N18" s="10" t="n">
        <f aca="false">(Tabla3510813153420[[#This Row],[% efe_inc]]+Tabla3510813153420[[#This Row],[% no_efect_inc]])/2</f>
        <v>0.466055651467452</v>
      </c>
      <c r="O18" s="11" t="n">
        <f aca="false">Tabla3510813153420[[#This Row],[no_efec_cor]]/(Tabla3510813153420[[#This Row],[efect_inc]]+Tabla3510813153420[[#This Row],[no_efec_cor]])</f>
        <v>0.516966067864271</v>
      </c>
      <c r="P18" s="11" t="n">
        <f aca="false">Tabla3510813153420[[#This Row],[efec_cor]]/(Tabla3510813153420[[#This Row],[efec_cor]]+Tabla3510813153420[[#This Row],[no_efec_inc]])</f>
        <v>0.60126582278481</v>
      </c>
      <c r="Q18" s="11" t="n">
        <f aca="false">(Tabla3510813153420[[#This Row],[PNE]]+Tabla3510813153420[[#This Row],[PE]])/2</f>
        <v>0.559115945324541</v>
      </c>
      <c r="R18" s="0" t="n">
        <v>916</v>
      </c>
      <c r="S18" s="0" t="n">
        <v>903</v>
      </c>
      <c r="T18" s="0" t="n">
        <f aca="false">Tabla3510813153420[[#This Row],[efec]]+Tabla3510813153420[[#This Row],[no_efe]]</f>
        <v>1819</v>
      </c>
    </row>
    <row r="20" customFormat="false" ht="19.5" hidden="false" customHeight="false" outlineLevel="0" collapsed="false">
      <c r="A20" s="1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232</v>
      </c>
      <c r="D26" s="0" t="n">
        <v>671</v>
      </c>
      <c r="E26" s="0" t="n">
        <v>671</v>
      </c>
      <c r="F26" s="0" t="n">
        <v>245</v>
      </c>
      <c r="G26" s="0" t="n">
        <f aca="false">Tabla3510813153425[[#This Row],[no_efec_cor]]+Tabla3510813153425[[#This Row],[efec_cor]]</f>
        <v>903</v>
      </c>
      <c r="H26" s="0" t="n">
        <f aca="false">Tabla3510813153425[[#This Row],[no_efec_inc]]+Tabla3510813153425[[#This Row],[efect_inc]]</f>
        <v>916</v>
      </c>
      <c r="I26" s="9" t="n">
        <f aca="false">Tabla3510813153425[[#This Row],[Correctos]]/Tabla3510813153425[[#This Row],[total_sec]]</f>
        <v>0.496426608026388</v>
      </c>
      <c r="J26" s="9" t="n">
        <f aca="false">Tabla3510813153425[[#This Row],[efec_cor]]/Tabla3510813153425[[#This Row],[efec]]</f>
        <v>0.732532751091703</v>
      </c>
      <c r="K26" s="9" t="n">
        <f aca="false">Tabla3510813153425[[#This Row],[efect_inc]]/Tabla3510813153425[[#This Row],[efec]]</f>
        <v>0.267467248908297</v>
      </c>
      <c r="L26" s="9" t="n">
        <f aca="false">Tabla3510813153425[[#This Row],[no_efec_cor]]/Tabla3510813153425[[#This Row],[no_efe]]</f>
        <v>0.256921373200443</v>
      </c>
      <c r="M26" s="9" t="n">
        <f aca="false">Tabla3510813153425[[#This Row],[no_efec_inc]]/Tabla3510813153425[[#This Row],[no_efe]]</f>
        <v>0.743078626799557</v>
      </c>
      <c r="N26" s="9" t="n">
        <f aca="false">(Tabla3510813153425[[#This Row],[% efe_cor]]+Tabla3510813153425[[#This Row],[% no_efe_cor]])/2</f>
        <v>0.494727062146073</v>
      </c>
      <c r="O26" s="10" t="n">
        <f aca="false">(Tabla3510813153425[[#This Row],[% efe_inc]]+Tabla3510813153425[[#This Row],[% no_efect_inc]])/2</f>
        <v>0.505272937853927</v>
      </c>
      <c r="P26" s="11" t="n">
        <f aca="false">Tabla3510813153425[[#This Row],[no_efec_cor]]/(Tabla3510813153425[[#This Row],[efect_inc]]+Tabla3510813153425[[#This Row],[no_efec_cor]])</f>
        <v>0.486373165618449</v>
      </c>
      <c r="Q26" s="11" t="n">
        <f aca="false">Tabla3510813153425[[#This Row],[efec_cor]]/(Tabla3510813153425[[#This Row],[efec_cor]]+Tabla3510813153425[[#This Row],[no_efec_inc]])</f>
        <v>0.5</v>
      </c>
      <c r="R26" s="11" t="n">
        <f aca="false">(Tabla3510813153425[[#This Row],[PNE]]+Tabla3510813153425[[#This Row],[PE]])/2</f>
        <v>0.493186582809224</v>
      </c>
      <c r="S26" s="0" t="n">
        <v>916</v>
      </c>
      <c r="T26" s="0" t="n">
        <v>903</v>
      </c>
      <c r="U26" s="0" t="n">
        <f aca="false">Tabla3510813153425[[#This Row],[efec]]+Tabla3510813153425[[#This Row],[no_efe]]</f>
        <v>1819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575</v>
      </c>
      <c r="D27" s="0" t="n">
        <v>328</v>
      </c>
      <c r="E27" s="0" t="n">
        <v>404</v>
      </c>
      <c r="F27" s="0" t="n">
        <v>512</v>
      </c>
      <c r="G27" s="0" t="n">
        <f aca="false">Tabla3510813153425[[#This Row],[no_efec_cor]]+Tabla3510813153425[[#This Row],[efec_cor]]</f>
        <v>979</v>
      </c>
      <c r="H27" s="0" t="n">
        <f aca="false">Tabla3510813153425[[#This Row],[no_efec_inc]]+Tabla3510813153425[[#This Row],[efect_inc]]</f>
        <v>840</v>
      </c>
      <c r="I27" s="9" t="n">
        <f aca="false">Tabla3510813153425[[#This Row],[Correctos]]/Tabla3510813153425[[#This Row],[total_sec]]</f>
        <v>0.538207806487081</v>
      </c>
      <c r="J27" s="9" t="n">
        <f aca="false">Tabla3510813153425[[#This Row],[efec_cor]]/Tabla3510813153425[[#This Row],[efec]]</f>
        <v>0.441048034934498</v>
      </c>
      <c r="K27" s="9" t="n">
        <f aca="false">Tabla3510813153425[[#This Row],[efect_inc]]/Tabla3510813153425[[#This Row],[efec]]</f>
        <v>0.558951965065502</v>
      </c>
      <c r="L27" s="9" t="n">
        <f aca="false">Tabla3510813153425[[#This Row],[no_efec_cor]]/Tabla3510813153425[[#This Row],[no_efe]]</f>
        <v>0.636766334440753</v>
      </c>
      <c r="M27" s="9" t="n">
        <f aca="false">Tabla3510813153425[[#This Row],[no_efec_inc]]/Tabla3510813153425[[#This Row],[no_efe]]</f>
        <v>0.363233665559247</v>
      </c>
      <c r="N27" s="9" t="n">
        <f aca="false">(Tabla3510813153425[[#This Row],[% efe_cor]]+Tabla3510813153425[[#This Row],[% no_efe_cor]])/2</f>
        <v>0.538907184687625</v>
      </c>
      <c r="O27" s="10" t="n">
        <f aca="false">(Tabla3510813153425[[#This Row],[% efe_inc]]+Tabla3510813153425[[#This Row],[% no_efect_inc]])/2</f>
        <v>0.461092815312375</v>
      </c>
      <c r="P27" s="11" t="n">
        <f aca="false">Tabla3510813153425[[#This Row],[no_efec_cor]]/(Tabla3510813153425[[#This Row],[efect_inc]]+Tabla3510813153425[[#This Row],[no_efec_cor]])</f>
        <v>0.528978840846366</v>
      </c>
      <c r="Q27" s="11" t="n">
        <f aca="false">Tabla3510813153425[[#This Row],[efec_cor]]/(Tabla3510813153425[[#This Row],[efec_cor]]+Tabla3510813153425[[#This Row],[no_efec_inc]])</f>
        <v>0.551912568306011</v>
      </c>
      <c r="R27" s="11" t="n">
        <f aca="false">(Tabla3510813153425[[#This Row],[PNE]]+Tabla3510813153425[[#This Row],[PE]])/2</f>
        <v>0.540445704576189</v>
      </c>
      <c r="S27" s="0" t="n">
        <v>916</v>
      </c>
      <c r="T27" s="0" t="n">
        <v>903</v>
      </c>
      <c r="U27" s="0" t="n">
        <f aca="false">Tabla3510813153425[[#This Row],[efec]]+Tabla3510813153425[[#This Row],[no_efe]]</f>
        <v>1819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711</v>
      </c>
      <c r="D28" s="0" t="n">
        <v>192</v>
      </c>
      <c r="E28" s="0" t="n">
        <v>332</v>
      </c>
      <c r="F28" s="0" t="n">
        <v>584</v>
      </c>
      <c r="G28" s="0" t="n">
        <f aca="false">Tabla3510813153425[[#This Row],[no_efec_cor]]+Tabla3510813153425[[#This Row],[efec_cor]]</f>
        <v>1043</v>
      </c>
      <c r="H28" s="0" t="n">
        <f aca="false">Tabla3510813153425[[#This Row],[no_efec_inc]]+Tabla3510813153425[[#This Row],[efect_inc]]</f>
        <v>776</v>
      </c>
      <c r="I28" s="9" t="n">
        <f aca="false">Tabla3510813153425[[#This Row],[Correctos]]/Tabla3510813153425[[#This Row],[total_sec]]</f>
        <v>0.573391973611875</v>
      </c>
      <c r="J28" s="9" t="n">
        <f aca="false">Tabla3510813153425[[#This Row],[efec_cor]]/Tabla3510813153425[[#This Row],[efec]]</f>
        <v>0.362445414847162</v>
      </c>
      <c r="K28" s="9" t="n">
        <f aca="false">Tabla3510813153425[[#This Row],[efect_inc]]/Tabla3510813153425[[#This Row],[efec]]</f>
        <v>0.637554585152838</v>
      </c>
      <c r="L28" s="9" t="n">
        <f aca="false">Tabla3510813153425[[#This Row],[no_efec_cor]]/Tabla3510813153425[[#This Row],[no_efe]]</f>
        <v>0.787375415282392</v>
      </c>
      <c r="M28" s="9" t="n">
        <f aca="false">Tabla3510813153425[[#This Row],[no_efec_inc]]/Tabla3510813153425[[#This Row],[no_efe]]</f>
        <v>0.212624584717608</v>
      </c>
      <c r="N28" s="9" t="n">
        <f aca="false">(Tabla3510813153425[[#This Row],[% efe_cor]]+Tabla3510813153425[[#This Row],[% no_efe_cor]])/2</f>
        <v>0.574910415064777</v>
      </c>
      <c r="O28" s="10" t="n">
        <f aca="false">(Tabla3510813153425[[#This Row],[% efe_inc]]+Tabla3510813153425[[#This Row],[% no_efect_inc]])/2</f>
        <v>0.425089584935223</v>
      </c>
      <c r="P28" s="11" t="n">
        <f aca="false">Tabla3510813153425[[#This Row],[no_efec_cor]]/(Tabla3510813153425[[#This Row],[efect_inc]]+Tabla3510813153425[[#This Row],[no_efec_cor]])</f>
        <v>0.549034749034749</v>
      </c>
      <c r="Q28" s="11" t="n">
        <f aca="false">Tabla3510813153425[[#This Row],[efec_cor]]/(Tabla3510813153425[[#This Row],[efec_cor]]+Tabla3510813153425[[#This Row],[no_efec_inc]])</f>
        <v>0.633587786259542</v>
      </c>
      <c r="R28" s="11" t="n">
        <f aca="false">(Tabla3510813153425[[#This Row],[PNE]]+Tabla3510813153425[[#This Row],[PE]])/2</f>
        <v>0.591311267647146</v>
      </c>
      <c r="S28" s="0" t="n">
        <v>916</v>
      </c>
      <c r="T28" s="0" t="n">
        <v>903</v>
      </c>
      <c r="U28" s="0" t="n">
        <f aca="false">Tabla3510813153425[[#This Row],[efec]]+Tabla3510813153425[[#This Row],[no_efe]]</f>
        <v>1819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678</v>
      </c>
      <c r="D29" s="0" t="n">
        <v>225</v>
      </c>
      <c r="E29" s="0" t="n">
        <v>360</v>
      </c>
      <c r="F29" s="0" t="n">
        <v>556</v>
      </c>
      <c r="G29" s="0" t="n">
        <f aca="false">Tabla3510813153425[[#This Row],[no_efec_cor]]+Tabla3510813153425[[#This Row],[efec_cor]]</f>
        <v>1038</v>
      </c>
      <c r="H29" s="0" t="n">
        <f aca="false">Tabla3510813153425[[#This Row],[no_efec_inc]]+Tabla3510813153425[[#This Row],[efect_inc]]</f>
        <v>781</v>
      </c>
      <c r="I29" s="9" t="n">
        <f aca="false">Tabla3510813153425[[#This Row],[Correctos]]/Tabla3510813153425[[#This Row],[total_sec]]</f>
        <v>0.57064321055525</v>
      </c>
      <c r="J29" s="9" t="n">
        <f aca="false">Tabla3510813153425[[#This Row],[efec_cor]]/Tabla3510813153425[[#This Row],[efec]]</f>
        <v>0.393013100436681</v>
      </c>
      <c r="K29" s="9" t="n">
        <f aca="false">Tabla3510813153425[[#This Row],[efect_inc]]/Tabla3510813153425[[#This Row],[efec]]</f>
        <v>0.606986899563319</v>
      </c>
      <c r="L29" s="9" t="n">
        <f aca="false">Tabla3510813153425[[#This Row],[no_efec_cor]]/Tabla3510813153425[[#This Row],[no_efe]]</f>
        <v>0.750830564784053</v>
      </c>
      <c r="M29" s="9" t="n">
        <f aca="false">Tabla3510813153425[[#This Row],[no_efec_inc]]/Tabla3510813153425[[#This Row],[no_efe]]</f>
        <v>0.249169435215947</v>
      </c>
      <c r="N29" s="9" t="n">
        <f aca="false">(Tabla3510813153425[[#This Row],[% efe_cor]]+Tabla3510813153425[[#This Row],[% no_efe_cor]])/2</f>
        <v>0.571921832610367</v>
      </c>
      <c r="O29" s="10" t="n">
        <f aca="false">(Tabla3510813153425[[#This Row],[% efe_inc]]+Tabla3510813153425[[#This Row],[% no_efect_inc]])/2</f>
        <v>0.428078167389633</v>
      </c>
      <c r="P29" s="11" t="n">
        <f aca="false">Tabla3510813153425[[#This Row],[no_efec_cor]]/(Tabla3510813153425[[#This Row],[efect_inc]]+Tabla3510813153425[[#This Row],[no_efec_cor]])</f>
        <v>0.549432739059968</v>
      </c>
      <c r="Q29" s="11" t="n">
        <f aca="false">Tabla3510813153425[[#This Row],[efec_cor]]/(Tabla3510813153425[[#This Row],[efec_cor]]+Tabla3510813153425[[#This Row],[no_efec_inc]])</f>
        <v>0.615384615384615</v>
      </c>
      <c r="R29" s="11" t="n">
        <f aca="false">(Tabla3510813153425[[#This Row],[PNE]]+Tabla3510813153425[[#This Row],[PE]])/2</f>
        <v>0.582408677222291</v>
      </c>
      <c r="S29" s="0" t="n">
        <v>916</v>
      </c>
      <c r="T29" s="0" t="n">
        <v>903</v>
      </c>
      <c r="U29" s="0" t="n">
        <f aca="false">Tabla3510813153425[[#This Row],[efec]]+Tabla3510813153425[[#This Row],[no_efe]]</f>
        <v>1819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644</v>
      </c>
      <c r="D30" s="0" t="n">
        <v>259</v>
      </c>
      <c r="E30" s="0" t="n">
        <v>378</v>
      </c>
      <c r="F30" s="0" t="n">
        <v>538</v>
      </c>
      <c r="G30" s="0" t="n">
        <f aca="false">Tabla3510813153425[[#This Row],[no_efec_cor]]+Tabla3510813153425[[#This Row],[efec_cor]]</f>
        <v>1022</v>
      </c>
      <c r="H30" s="0" t="n">
        <f aca="false">Tabla3510813153425[[#This Row],[no_efec_inc]]+Tabla3510813153425[[#This Row],[efect_inc]]</f>
        <v>797</v>
      </c>
      <c r="I30" s="9" t="n">
        <f aca="false">Tabla3510813153425[[#This Row],[Correctos]]/Tabla3510813153425[[#This Row],[total_sec]]</f>
        <v>0.561847168774052</v>
      </c>
      <c r="J30" s="9" t="n">
        <f aca="false">Tabla3510813153425[[#This Row],[efec_cor]]/Tabla3510813153425[[#This Row],[efec]]</f>
        <v>0.412663755458515</v>
      </c>
      <c r="K30" s="9" t="n">
        <f aca="false">Tabla3510813153425[[#This Row],[efect_inc]]/Tabla3510813153425[[#This Row],[efec]]</f>
        <v>0.587336244541485</v>
      </c>
      <c r="L30" s="9" t="n">
        <f aca="false">Tabla3510813153425[[#This Row],[no_efec_cor]]/Tabla3510813153425[[#This Row],[no_efe]]</f>
        <v>0.713178294573643</v>
      </c>
      <c r="M30" s="9" t="n">
        <f aca="false">Tabla3510813153425[[#This Row],[no_efec_inc]]/Tabla3510813153425[[#This Row],[no_efe]]</f>
        <v>0.286821705426357</v>
      </c>
      <c r="N30" s="9" t="n">
        <f aca="false">(Tabla3510813153425[[#This Row],[% efe_cor]]+Tabla3510813153425[[#This Row],[% no_efe_cor]])/2</f>
        <v>0.562921025016079</v>
      </c>
      <c r="O30" s="10" t="n">
        <f aca="false">(Tabla3510813153425[[#This Row],[% efe_inc]]+Tabla3510813153425[[#This Row],[% no_efect_inc]])/2</f>
        <v>0.437078974983921</v>
      </c>
      <c r="P30" s="11" t="n">
        <f aca="false">Tabla3510813153425[[#This Row],[no_efec_cor]]/(Tabla3510813153425[[#This Row],[efect_inc]]+Tabla3510813153425[[#This Row],[no_efec_cor]])</f>
        <v>0.544839255499154</v>
      </c>
      <c r="Q30" s="11" t="n">
        <f aca="false">Tabla3510813153425[[#This Row],[efec_cor]]/(Tabla3510813153425[[#This Row],[efec_cor]]+Tabla3510813153425[[#This Row],[no_efec_inc]])</f>
        <v>0.593406593406593</v>
      </c>
      <c r="R30" s="11" t="n">
        <f aca="false">(Tabla3510813153425[[#This Row],[PNE]]+Tabla3510813153425[[#This Row],[PE]])/2</f>
        <v>0.569122924452874</v>
      </c>
      <c r="S30" s="0" t="n">
        <v>916</v>
      </c>
      <c r="T30" s="0" t="n">
        <v>903</v>
      </c>
      <c r="U30" s="0" t="n">
        <f aca="false">Tabla3510813153425[[#This Row],[efec]]+Tabla3510813153425[[#This Row],[no_efe]]</f>
        <v>1819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617</v>
      </c>
      <c r="D31" s="0" t="n">
        <v>286</v>
      </c>
      <c r="E31" s="0" t="n">
        <v>397</v>
      </c>
      <c r="F31" s="0" t="n">
        <v>519</v>
      </c>
      <c r="G31" s="0" t="n">
        <f aca="false">Tabla3510813153425[[#This Row],[no_efec_cor]]+Tabla3510813153425[[#This Row],[efec_cor]]</f>
        <v>1014</v>
      </c>
      <c r="H31" s="0" t="n">
        <f aca="false">Tabla3510813153425[[#This Row],[no_efec_inc]]+Tabla3510813153425[[#This Row],[efect_inc]]</f>
        <v>805</v>
      </c>
      <c r="I31" s="9" t="n">
        <f aca="false">Tabla3510813153425[[#This Row],[Correctos]]/Tabla3510813153425[[#This Row],[total_sec]]</f>
        <v>0.557449147883452</v>
      </c>
      <c r="J31" s="9" t="n">
        <f aca="false">Tabla3510813153425[[#This Row],[efec_cor]]/Tabla3510813153425[[#This Row],[efec]]</f>
        <v>0.433406113537118</v>
      </c>
      <c r="K31" s="9" t="n">
        <f aca="false">Tabla3510813153425[[#This Row],[efect_inc]]/Tabla3510813153425[[#This Row],[efec]]</f>
        <v>0.566593886462882</v>
      </c>
      <c r="L31" s="9" t="n">
        <f aca="false">Tabla3510813153425[[#This Row],[no_efec_cor]]/Tabla3510813153425[[#This Row],[no_efe]]</f>
        <v>0.68327796234773</v>
      </c>
      <c r="M31" s="9" t="n">
        <f aca="false">Tabla3510813153425[[#This Row],[no_efec_inc]]/Tabla3510813153425[[#This Row],[no_efe]]</f>
        <v>0.31672203765227</v>
      </c>
      <c r="N31" s="9" t="n">
        <f aca="false">(Tabla3510813153425[[#This Row],[% efe_cor]]+Tabla3510813153425[[#This Row],[% no_efe_cor]])/2</f>
        <v>0.558342037942424</v>
      </c>
      <c r="O31" s="10" t="n">
        <f aca="false">(Tabla3510813153425[[#This Row],[% efe_inc]]+Tabla3510813153425[[#This Row],[% no_efect_inc]])/2</f>
        <v>0.441657962057576</v>
      </c>
      <c r="P31" s="11" t="n">
        <f aca="false">Tabla3510813153425[[#This Row],[no_efec_cor]]/(Tabla3510813153425[[#This Row],[efect_inc]]+Tabla3510813153425[[#This Row],[no_efec_cor]])</f>
        <v>0.543133802816901</v>
      </c>
      <c r="Q31" s="11" t="n">
        <f aca="false">Tabla3510813153425[[#This Row],[efec_cor]]/(Tabla3510813153425[[#This Row],[efec_cor]]+Tabla3510813153425[[#This Row],[no_efec_inc]])</f>
        <v>0.581259150805271</v>
      </c>
      <c r="R31" s="11" t="n">
        <f aca="false">(Tabla3510813153425[[#This Row],[PNE]]+Tabla3510813153425[[#This Row],[PE]])/2</f>
        <v>0.562196476811086</v>
      </c>
      <c r="S31" s="0" t="n">
        <v>916</v>
      </c>
      <c r="T31" s="0" t="n">
        <v>903</v>
      </c>
      <c r="U31" s="0" t="n">
        <f aca="false">Tabla3510813153425[[#This Row],[efec]]+Tabla3510813153425[[#This Row],[no_efe]]</f>
        <v>1819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594</v>
      </c>
      <c r="D32" s="0" t="n">
        <v>309</v>
      </c>
      <c r="E32" s="0" t="n">
        <v>424</v>
      </c>
      <c r="F32" s="0" t="n">
        <v>492</v>
      </c>
      <c r="G32" s="0" t="n">
        <f aca="false">Tabla3510813153425[[#This Row],[no_efec_cor]]+Tabla3510813153425[[#This Row],[efec_cor]]</f>
        <v>1018</v>
      </c>
      <c r="H32" s="0" t="n">
        <f aca="false">Tabla3510813153425[[#This Row],[no_efec_inc]]+Tabla3510813153425[[#This Row],[efect_inc]]</f>
        <v>801</v>
      </c>
      <c r="I32" s="9" t="n">
        <f aca="false">Tabla3510813153425[[#This Row],[Correctos]]/Tabla3510813153425[[#This Row],[total_sec]]</f>
        <v>0.559648158328752</v>
      </c>
      <c r="J32" s="9" t="n">
        <f aca="false">Tabla3510813153425[[#This Row],[efec_cor]]/Tabla3510813153425[[#This Row],[efec]]</f>
        <v>0.462882096069869</v>
      </c>
      <c r="K32" s="9" t="n">
        <f aca="false">Tabla3510813153425[[#This Row],[efect_inc]]/Tabla3510813153425[[#This Row],[efec]]</f>
        <v>0.537117903930131</v>
      </c>
      <c r="L32" s="9" t="n">
        <f aca="false">Tabla3510813153425[[#This Row],[no_efec_cor]]/Tabla3510813153425[[#This Row],[no_efe]]</f>
        <v>0.6578073089701</v>
      </c>
      <c r="M32" s="9" t="n">
        <f aca="false">Tabla3510813153425[[#This Row],[no_efec_inc]]/Tabla3510813153425[[#This Row],[no_efe]]</f>
        <v>0.3421926910299</v>
      </c>
      <c r="N32" s="9" t="n">
        <f aca="false">(Tabla3510813153425[[#This Row],[% efe_cor]]+Tabla3510813153425[[#This Row],[% no_efe_cor]])/2</f>
        <v>0.560344702519984</v>
      </c>
      <c r="O32" s="10" t="n">
        <f aca="false">(Tabla3510813153425[[#This Row],[% efe_inc]]+Tabla3510813153425[[#This Row],[% no_efect_inc]])/2</f>
        <v>0.439655297480016</v>
      </c>
      <c r="P32" s="11" t="n">
        <f aca="false">Tabla3510813153425[[#This Row],[no_efec_cor]]/(Tabla3510813153425[[#This Row],[efect_inc]]+Tabla3510813153425[[#This Row],[no_efec_cor]])</f>
        <v>0.546961325966851</v>
      </c>
      <c r="Q32" s="11" t="n">
        <f aca="false">Tabla3510813153425[[#This Row],[efec_cor]]/(Tabla3510813153425[[#This Row],[efec_cor]]+Tabla3510813153425[[#This Row],[no_efec_inc]])</f>
        <v>0.578444747612551</v>
      </c>
      <c r="R32" s="11" t="n">
        <f aca="false">(Tabla3510813153425[[#This Row],[PNE]]+Tabla3510813153425[[#This Row],[PE]])/2</f>
        <v>0.562703036789701</v>
      </c>
      <c r="S32" s="0" t="n">
        <v>916</v>
      </c>
      <c r="T32" s="0" t="n">
        <v>903</v>
      </c>
      <c r="U32" s="0" t="n">
        <f aca="false">Tabla3510813153425[[#This Row],[efec]]+Tabla3510813153425[[#This Row],[no_efe]]</f>
        <v>1819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702</v>
      </c>
      <c r="D33" s="0" t="n">
        <v>201</v>
      </c>
      <c r="E33" s="0" t="n">
        <v>340</v>
      </c>
      <c r="F33" s="0" t="n">
        <v>576</v>
      </c>
      <c r="G33" s="0" t="n">
        <f aca="false">Tabla3510813153425[[#This Row],[no_efec_cor]]+Tabla3510813153425[[#This Row],[efec_cor]]</f>
        <v>1042</v>
      </c>
      <c r="H33" s="0" t="n">
        <f aca="false">Tabla3510813153425[[#This Row],[no_efec_inc]]+Tabla3510813153425[[#This Row],[efect_inc]]</f>
        <v>777</v>
      </c>
      <c r="I33" s="9" t="n">
        <f aca="false">Tabla3510813153425[[#This Row],[Correctos]]/Tabla3510813153425[[#This Row],[total_sec]]</f>
        <v>0.57284222100055</v>
      </c>
      <c r="J33" s="9" t="n">
        <f aca="false">Tabla3510813153425[[#This Row],[efec_cor]]/Tabla3510813153425[[#This Row],[efec]]</f>
        <v>0.37117903930131</v>
      </c>
      <c r="K33" s="9" t="n">
        <f aca="false">Tabla3510813153425[[#This Row],[efect_inc]]/Tabla3510813153425[[#This Row],[efec]]</f>
        <v>0.62882096069869</v>
      </c>
      <c r="L33" s="9" t="n">
        <f aca="false">Tabla3510813153425[[#This Row],[no_efec_cor]]/Tabla3510813153425[[#This Row],[no_efe]]</f>
        <v>0.777408637873754</v>
      </c>
      <c r="M33" s="9" t="n">
        <f aca="false">Tabla3510813153425[[#This Row],[no_efec_inc]]/Tabla3510813153425[[#This Row],[no_efe]]</f>
        <v>0.222591362126246</v>
      </c>
      <c r="N33" s="9" t="n">
        <f aca="false">(Tabla3510813153425[[#This Row],[% efe_cor]]+Tabla3510813153425[[#This Row],[% no_efe_cor]])/2</f>
        <v>0.574293838587532</v>
      </c>
      <c r="O33" s="10" t="n">
        <f aca="false">(Tabla3510813153425[[#This Row],[% efe_inc]]+Tabla3510813153425[[#This Row],[% no_efect_inc]])/2</f>
        <v>0.425706161412468</v>
      </c>
      <c r="P33" s="11" t="n">
        <f aca="false">Tabla3510813153425[[#This Row],[no_efec_cor]]/(Tabla3510813153425[[#This Row],[efect_inc]]+Tabla3510813153425[[#This Row],[no_efec_cor]])</f>
        <v>0.549295774647887</v>
      </c>
      <c r="Q33" s="11" t="n">
        <f aca="false">Tabla3510813153425[[#This Row],[efec_cor]]/(Tabla3510813153425[[#This Row],[efec_cor]]+Tabla3510813153425[[#This Row],[no_efec_inc]])</f>
        <v>0.628465804066543</v>
      </c>
      <c r="R33" s="11" t="n">
        <f aca="false">(Tabla3510813153425[[#This Row],[PNE]]+Tabla3510813153425[[#This Row],[PE]])/2</f>
        <v>0.588880789357215</v>
      </c>
      <c r="S33" s="0" t="n">
        <v>916</v>
      </c>
      <c r="T33" s="0" t="n">
        <v>903</v>
      </c>
      <c r="U33" s="0" t="n">
        <f aca="false">Tabla3510813153425[[#This Row],[efec]]+Tabla3510813153425[[#This Row],[no_efe]]</f>
        <v>1819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699</v>
      </c>
      <c r="D34" s="0" t="n">
        <v>204</v>
      </c>
      <c r="E34" s="0" t="n">
        <v>345</v>
      </c>
      <c r="F34" s="0" t="n">
        <v>571</v>
      </c>
      <c r="G34" s="0" t="n">
        <f aca="false">Tabla3510813153425[[#This Row],[no_efec_cor]]+Tabla3510813153425[[#This Row],[efec_cor]]</f>
        <v>1044</v>
      </c>
      <c r="H34" s="0" t="n">
        <f aca="false">Tabla3510813153425[[#This Row],[no_efec_inc]]+Tabla3510813153425[[#This Row],[efect_inc]]</f>
        <v>775</v>
      </c>
      <c r="I34" s="9" t="n">
        <f aca="false">Tabla3510813153425[[#This Row],[Correctos]]/Tabla3510813153425[[#This Row],[total_sec]]</f>
        <v>0.5739417262232</v>
      </c>
      <c r="J34" s="9" t="n">
        <f aca="false">Tabla3510813153425[[#This Row],[efec_cor]]/Tabla3510813153425[[#This Row],[efec]]</f>
        <v>0.376637554585153</v>
      </c>
      <c r="K34" s="9" t="n">
        <f aca="false">Tabla3510813153425[[#This Row],[efect_inc]]/Tabla3510813153425[[#This Row],[efec]]</f>
        <v>0.623362445414847</v>
      </c>
      <c r="L34" s="9" t="n">
        <f aca="false">Tabla3510813153425[[#This Row],[no_efec_cor]]/Tabla3510813153425[[#This Row],[no_efe]]</f>
        <v>0.774086378737542</v>
      </c>
      <c r="M34" s="9" t="n">
        <f aca="false">Tabla3510813153425[[#This Row],[no_efec_inc]]/Tabla3510813153425[[#This Row],[no_efe]]</f>
        <v>0.225913621262458</v>
      </c>
      <c r="N34" s="9" t="n">
        <f aca="false">(Tabla3510813153425[[#This Row],[% efe_cor]]+Tabla3510813153425[[#This Row],[% no_efe_cor]])/2</f>
        <v>0.575361966661347</v>
      </c>
      <c r="O34" s="10" t="n">
        <f aca="false">(Tabla3510813153425[[#This Row],[% efe_inc]]+Tabla3510813153425[[#This Row],[% no_efect_inc]])/2</f>
        <v>0.424638033338653</v>
      </c>
      <c r="P34" s="11" t="n">
        <f aca="false">Tabla3510813153425[[#This Row],[no_efec_cor]]/(Tabla3510813153425[[#This Row],[efect_inc]]+Tabla3510813153425[[#This Row],[no_efec_cor]])</f>
        <v>0.550393700787402</v>
      </c>
      <c r="Q34" s="11" t="n">
        <f aca="false">Tabla3510813153425[[#This Row],[efec_cor]]/(Tabla3510813153425[[#This Row],[efec_cor]]+Tabla3510813153425[[#This Row],[no_efec_inc]])</f>
        <v>0.628415300546448</v>
      </c>
      <c r="R34" s="11" t="n">
        <f aca="false">(Tabla3510813153425[[#This Row],[PNE]]+Tabla3510813153425[[#This Row],[PE]])/2</f>
        <v>0.589404500666925</v>
      </c>
      <c r="S34" s="0" t="n">
        <v>916</v>
      </c>
      <c r="T34" s="0" t="n">
        <v>903</v>
      </c>
      <c r="U34" s="0" t="n">
        <f aca="false">Tabla3510813153425[[#This Row],[efec]]+Tabla3510813153425[[#This Row],[no_efe]]</f>
        <v>1819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693</v>
      </c>
      <c r="D35" s="0" t="n">
        <v>210</v>
      </c>
      <c r="E35" s="0" t="n">
        <v>334</v>
      </c>
      <c r="F35" s="0" t="n">
        <v>582</v>
      </c>
      <c r="G35" s="0" t="n">
        <f aca="false">Tabla3510813153425[[#This Row],[no_efec_cor]]+Tabla3510813153425[[#This Row],[efec_cor]]</f>
        <v>1027</v>
      </c>
      <c r="H35" s="0" t="n">
        <f aca="false">Tabla3510813153425[[#This Row],[no_efec_inc]]+Tabla3510813153425[[#This Row],[efect_inc]]</f>
        <v>792</v>
      </c>
      <c r="I35" s="9" t="n">
        <f aca="false">Tabla3510813153425[[#This Row],[Correctos]]/Tabla3510813153425[[#This Row],[total_sec]]</f>
        <v>0.564595931830676</v>
      </c>
      <c r="J35" s="9" t="n">
        <f aca="false">Tabla3510813153425[[#This Row],[efec_cor]]/Tabla3510813153425[[#This Row],[efec]]</f>
        <v>0.364628820960699</v>
      </c>
      <c r="K35" s="9" t="n">
        <f aca="false">Tabla3510813153425[[#This Row],[efect_inc]]/Tabla3510813153425[[#This Row],[efec]]</f>
        <v>0.635371179039301</v>
      </c>
      <c r="L35" s="9" t="n">
        <f aca="false">Tabla3510813153425[[#This Row],[no_efec_cor]]/Tabla3510813153425[[#This Row],[no_efe]]</f>
        <v>0.767441860465116</v>
      </c>
      <c r="M35" s="9" t="n">
        <f aca="false">Tabla3510813153425[[#This Row],[no_efec_inc]]/Tabla3510813153425[[#This Row],[no_efe]]</f>
        <v>0.232558139534884</v>
      </c>
      <c r="N35" s="9" t="n">
        <f aca="false">(Tabla3510813153425[[#This Row],[% efe_cor]]+Tabla3510813153425[[#This Row],[% no_efe_cor]])/2</f>
        <v>0.566035340712908</v>
      </c>
      <c r="O35" s="10" t="n">
        <f aca="false">(Tabla3510813153425[[#This Row],[% efe_inc]]+Tabla3510813153425[[#This Row],[% no_efect_inc]])/2</f>
        <v>0.433964659287093</v>
      </c>
      <c r="P35" s="11" t="n">
        <f aca="false">Tabla3510813153425[[#This Row],[no_efec_cor]]/(Tabla3510813153425[[#This Row],[efect_inc]]+Tabla3510813153425[[#This Row],[no_efec_cor]])</f>
        <v>0.543529411764706</v>
      </c>
      <c r="Q35" s="11" t="n">
        <f aca="false">Tabla3510813153425[[#This Row],[efec_cor]]/(Tabla3510813153425[[#This Row],[efec_cor]]+Tabla3510813153425[[#This Row],[no_efec_inc]])</f>
        <v>0.613970588235294</v>
      </c>
      <c r="R35" s="11" t="n">
        <f aca="false">(Tabla3510813153425[[#This Row],[PNE]]+Tabla3510813153425[[#This Row],[PE]])/2</f>
        <v>0.57875</v>
      </c>
      <c r="S35" s="0" t="n">
        <v>916</v>
      </c>
      <c r="T35" s="0" t="n">
        <v>903</v>
      </c>
      <c r="U35" s="0" t="n">
        <f aca="false">Tabla3510813153425[[#This Row],[efec]]+Tabla3510813153425[[#This Row],[no_efe]]</f>
        <v>1819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671</v>
      </c>
      <c r="D36" s="0" t="n">
        <v>232</v>
      </c>
      <c r="E36" s="0" t="n">
        <v>335</v>
      </c>
      <c r="F36" s="0" t="n">
        <v>581</v>
      </c>
      <c r="G36" s="0" t="n">
        <f aca="false">Tabla3510813153425[[#This Row],[no_efec_cor]]+Tabla3510813153425[[#This Row],[efec_cor]]</f>
        <v>1006</v>
      </c>
      <c r="H36" s="0" t="n">
        <f aca="false">Tabla3510813153425[[#This Row],[no_efec_inc]]+Tabla3510813153425[[#This Row],[efect_inc]]</f>
        <v>813</v>
      </c>
      <c r="I36" s="9" t="n">
        <f aca="false">Tabla3510813153425[[#This Row],[Correctos]]/Tabla3510813153425[[#This Row],[total_sec]]</f>
        <v>0.553051126992853</v>
      </c>
      <c r="J36" s="9" t="n">
        <f aca="false">Tabla3510813153425[[#This Row],[efec_cor]]/Tabla3510813153425[[#This Row],[efec]]</f>
        <v>0.365720524017467</v>
      </c>
      <c r="K36" s="9" t="n">
        <f aca="false">Tabla3510813153425[[#This Row],[efect_inc]]/Tabla3510813153425[[#This Row],[efec]]</f>
        <v>0.634279475982533</v>
      </c>
      <c r="L36" s="9" t="n">
        <f aca="false">Tabla3510813153425[[#This Row],[no_efec_cor]]/Tabla3510813153425[[#This Row],[no_efe]]</f>
        <v>0.743078626799557</v>
      </c>
      <c r="M36" s="9" t="n">
        <f aca="false">Tabla3510813153425[[#This Row],[no_efec_inc]]/Tabla3510813153425[[#This Row],[no_efe]]</f>
        <v>0.256921373200443</v>
      </c>
      <c r="N36" s="9" t="n">
        <f aca="false">(Tabla3510813153425[[#This Row],[% efe_cor]]+Tabla3510813153425[[#This Row],[% no_efe_cor]])/2</f>
        <v>0.554399575408512</v>
      </c>
      <c r="O36" s="10" t="n">
        <f aca="false">(Tabla3510813153425[[#This Row],[% efe_inc]]+Tabla3510813153425[[#This Row],[% no_efect_inc]])/2</f>
        <v>0.445600424591488</v>
      </c>
      <c r="P36" s="11" t="n">
        <f aca="false">Tabla3510813153425[[#This Row],[no_efec_cor]]/(Tabla3510813153425[[#This Row],[efect_inc]]+Tabla3510813153425[[#This Row],[no_efec_cor]])</f>
        <v>0.53594249201278</v>
      </c>
      <c r="Q36" s="11" t="n">
        <f aca="false">Tabla3510813153425[[#This Row],[efec_cor]]/(Tabla3510813153425[[#This Row],[efec_cor]]+Tabla3510813153425[[#This Row],[no_efec_inc]])</f>
        <v>0.590828924162258</v>
      </c>
      <c r="R36" s="11" t="n">
        <f aca="false">(Tabla3510813153425[[#This Row],[PNE]]+Tabla3510813153425[[#This Row],[PE]])/2</f>
        <v>0.563385708087518</v>
      </c>
      <c r="S36" s="0" t="n">
        <v>916</v>
      </c>
      <c r="T36" s="0" t="n">
        <v>903</v>
      </c>
      <c r="U36" s="0" t="n">
        <f aca="false">Tabla3510813153425[[#This Row],[efec]]+Tabla3510813153425[[#This Row],[no_efe]]</f>
        <v>1819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682</v>
      </c>
      <c r="D37" s="0" t="n">
        <v>221</v>
      </c>
      <c r="E37" s="0" t="n">
        <v>355</v>
      </c>
      <c r="F37" s="0" t="n">
        <v>561</v>
      </c>
      <c r="G37" s="0" t="n">
        <f aca="false">Tabla3510813153425[[#This Row],[no_efec_cor]]+Tabla3510813153425[[#This Row],[efec_cor]]</f>
        <v>1037</v>
      </c>
      <c r="H37" s="0" t="n">
        <f aca="false">Tabla3510813153425[[#This Row],[no_efec_inc]]+Tabla3510813153425[[#This Row],[efect_inc]]</f>
        <v>782</v>
      </c>
      <c r="I37" s="9" t="n">
        <f aca="false">Tabla3510813153425[[#This Row],[Correctos]]/Tabla3510813153425[[#This Row],[total_sec]]</f>
        <v>0.570093457943925</v>
      </c>
      <c r="J37" s="9" t="n">
        <f aca="false">Tabla3510813153425[[#This Row],[efec_cor]]/Tabla3510813153425[[#This Row],[efec]]</f>
        <v>0.387554585152838</v>
      </c>
      <c r="K37" s="9" t="n">
        <f aca="false">Tabla3510813153425[[#This Row],[efect_inc]]/Tabla3510813153425[[#This Row],[efec]]</f>
        <v>0.612445414847161</v>
      </c>
      <c r="L37" s="9" t="n">
        <f aca="false">Tabla3510813153425[[#This Row],[no_efec_cor]]/Tabla3510813153425[[#This Row],[no_efe]]</f>
        <v>0.755260243632337</v>
      </c>
      <c r="M37" s="9" t="n">
        <f aca="false">Tabla3510813153425[[#This Row],[no_efec_inc]]/Tabla3510813153425[[#This Row],[no_efe]]</f>
        <v>0.244739756367663</v>
      </c>
      <c r="N37" s="9" t="n">
        <f aca="false">(Tabla3510813153425[[#This Row],[% efe_cor]]+Tabla3510813153425[[#This Row],[% no_efe_cor]])/2</f>
        <v>0.571407414392588</v>
      </c>
      <c r="O37" s="10" t="n">
        <f aca="false">(Tabla3510813153425[[#This Row],[% efe_inc]]+Tabla3510813153425[[#This Row],[% no_efect_inc]])/2</f>
        <v>0.428592585607412</v>
      </c>
      <c r="P37" s="11" t="n">
        <f aca="false">Tabla3510813153425[[#This Row],[no_efec_cor]]/(Tabla3510813153425[[#This Row],[efect_inc]]+Tabla3510813153425[[#This Row],[no_efec_cor]])</f>
        <v>0.548672566371681</v>
      </c>
      <c r="Q37" s="11" t="n">
        <f aca="false">Tabla3510813153425[[#This Row],[efec_cor]]/(Tabla3510813153425[[#This Row],[efec_cor]]+Tabla3510813153425[[#This Row],[no_efec_inc]])</f>
        <v>0.616319444444444</v>
      </c>
      <c r="R37" s="11" t="n">
        <f aca="false">(Tabla3510813153425[[#This Row],[PNE]]+Tabla3510813153425[[#This Row],[PE]])/2</f>
        <v>0.582496005408063</v>
      </c>
      <c r="S37" s="0" t="n">
        <v>916</v>
      </c>
      <c r="T37" s="0" t="n">
        <v>903</v>
      </c>
      <c r="U37" s="0" t="n">
        <f aca="false">Tabla3510813153425[[#This Row],[efec]]+Tabla3510813153425[[#This Row],[no_efe]]</f>
        <v>1819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742</v>
      </c>
      <c r="D38" s="0" t="n">
        <v>161</v>
      </c>
      <c r="E38" s="0" t="n">
        <v>302</v>
      </c>
      <c r="F38" s="0" t="n">
        <v>614</v>
      </c>
      <c r="G38" s="0" t="n">
        <f aca="false">Tabla3510813153425[[#This Row],[no_efec_cor]]+Tabla3510813153425[[#This Row],[efec_cor]]</f>
        <v>1044</v>
      </c>
      <c r="H38" s="0" t="n">
        <f aca="false">Tabla3510813153425[[#This Row],[no_efec_inc]]+Tabla3510813153425[[#This Row],[efect_inc]]</f>
        <v>775</v>
      </c>
      <c r="I38" s="9" t="n">
        <f aca="false">Tabla3510813153425[[#This Row],[Correctos]]/Tabla3510813153425[[#This Row],[total_sec]]</f>
        <v>0.5739417262232</v>
      </c>
      <c r="J38" s="9" t="n">
        <f aca="false">Tabla3510813153425[[#This Row],[efec_cor]]/Tabla3510813153425[[#This Row],[efec]]</f>
        <v>0.329694323144105</v>
      </c>
      <c r="K38" s="9" t="n">
        <f aca="false">Tabla3510813153425[[#This Row],[efect_inc]]/Tabla3510813153425[[#This Row],[efec]]</f>
        <v>0.670305676855895</v>
      </c>
      <c r="L38" s="9" t="n">
        <f aca="false">Tabla3510813153425[[#This Row],[no_efec_cor]]/Tabla3510813153425[[#This Row],[no_efe]]</f>
        <v>0.821705426356589</v>
      </c>
      <c r="M38" s="9" t="n">
        <f aca="false">Tabla3510813153425[[#This Row],[no_efec_inc]]/Tabla3510813153425[[#This Row],[no_efe]]</f>
        <v>0.178294573643411</v>
      </c>
      <c r="N38" s="9" t="n">
        <f aca="false">(Tabla3510813153425[[#This Row],[% efe_cor]]+Tabla3510813153425[[#This Row],[% no_efe_cor]])/2</f>
        <v>0.575699874750347</v>
      </c>
      <c r="O38" s="10" t="n">
        <f aca="false">(Tabla3510813153425[[#This Row],[% efe_inc]]+Tabla3510813153425[[#This Row],[% no_efect_inc]])/2</f>
        <v>0.424300125249653</v>
      </c>
      <c r="P38" s="11" t="n">
        <f aca="false">Tabla3510813153425[[#This Row],[no_efec_cor]]/(Tabla3510813153425[[#This Row],[efect_inc]]+Tabla3510813153425[[#This Row],[no_efec_cor]])</f>
        <v>0.547197640117994</v>
      </c>
      <c r="Q38" s="11" t="n">
        <f aca="false">Tabla3510813153425[[#This Row],[efec_cor]]/(Tabla3510813153425[[#This Row],[efec_cor]]+Tabla3510813153425[[#This Row],[no_efec_inc]])</f>
        <v>0.652267818574514</v>
      </c>
      <c r="R38" s="11" t="n">
        <f aca="false">(Tabla3510813153425[[#This Row],[PNE]]+Tabla3510813153425[[#This Row],[PE]])/2</f>
        <v>0.599732729346254</v>
      </c>
      <c r="S38" s="0" t="n">
        <v>916</v>
      </c>
      <c r="T38" s="0" t="n">
        <v>903</v>
      </c>
      <c r="U38" s="0" t="n">
        <f aca="false">Tabla3510813153425[[#This Row],[efec]]+Tabla3510813153425[[#This Row],[no_efe]]</f>
        <v>1819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731</v>
      </c>
      <c r="D39" s="0" t="n">
        <v>172</v>
      </c>
      <c r="E39" s="0" t="n">
        <v>311</v>
      </c>
      <c r="F39" s="0" t="n">
        <v>605</v>
      </c>
      <c r="G39" s="0" t="n">
        <f aca="false">Tabla3510813153425[[#This Row],[no_efec_cor]]+Tabla3510813153425[[#This Row],[efec_cor]]</f>
        <v>1042</v>
      </c>
      <c r="H39" s="0" t="n">
        <f aca="false">Tabla3510813153425[[#This Row],[no_efec_inc]]+Tabla3510813153425[[#This Row],[efect_inc]]</f>
        <v>777</v>
      </c>
      <c r="I39" s="9" t="n">
        <f aca="false">Tabla3510813153425[[#This Row],[Correctos]]/Tabla3510813153425[[#This Row],[total_sec]]</f>
        <v>0.57284222100055</v>
      </c>
      <c r="J39" s="9" t="n">
        <f aca="false">Tabla3510813153425[[#This Row],[efec_cor]]/Tabla3510813153425[[#This Row],[efec]]</f>
        <v>0.339519650655022</v>
      </c>
      <c r="K39" s="9" t="n">
        <f aca="false">Tabla3510813153425[[#This Row],[efect_inc]]/Tabla3510813153425[[#This Row],[efec]]</f>
        <v>0.660480349344978</v>
      </c>
      <c r="L39" s="9" t="n">
        <f aca="false">Tabla3510813153425[[#This Row],[no_efec_cor]]/Tabla3510813153425[[#This Row],[no_efe]]</f>
        <v>0.80952380952381</v>
      </c>
      <c r="M39" s="9" t="n">
        <f aca="false">Tabla3510813153425[[#This Row],[no_efec_inc]]/Tabla3510813153425[[#This Row],[no_efe]]</f>
        <v>0.19047619047619</v>
      </c>
      <c r="N39" s="9" t="n">
        <f aca="false">(Tabla3510813153425[[#This Row],[% efe_cor]]+Tabla3510813153425[[#This Row],[% no_efe_cor]])/2</f>
        <v>0.574521730089416</v>
      </c>
      <c r="O39" s="10" t="n">
        <f aca="false">(Tabla3510813153425[[#This Row],[% efe_inc]]+Tabla3510813153425[[#This Row],[% no_efect_inc]])/2</f>
        <v>0.425478269910584</v>
      </c>
      <c r="P39" s="11" t="n">
        <f aca="false">Tabla3510813153425[[#This Row],[no_efec_cor]]/(Tabla3510813153425[[#This Row],[efect_inc]]+Tabla3510813153425[[#This Row],[no_efec_cor]])</f>
        <v>0.547155688622755</v>
      </c>
      <c r="Q39" s="11" t="n">
        <f aca="false">Tabla3510813153425[[#This Row],[efec_cor]]/(Tabla3510813153425[[#This Row],[efec_cor]]+Tabla3510813153425[[#This Row],[no_efec_inc]])</f>
        <v>0.643892339544513</v>
      </c>
      <c r="R39" s="11" t="n">
        <f aca="false">(Tabla3510813153425[[#This Row],[PNE]]+Tabla3510813153425[[#This Row],[PE]])/2</f>
        <v>0.595524014083634</v>
      </c>
      <c r="S39" s="0" t="n">
        <v>916</v>
      </c>
      <c r="T39" s="0" t="n">
        <v>903</v>
      </c>
      <c r="U39" s="0" t="n">
        <f aca="false">Tabla3510813153425[[#This Row],[efec]]+Tabla3510813153425[[#This Row],[no_efe]]</f>
        <v>1819</v>
      </c>
    </row>
    <row r="40" customFormat="false" ht="15" hidden="false" customHeight="false" outlineLevel="0" collapsed="false">
      <c r="H40" s="9"/>
      <c r="I40" s="9"/>
      <c r="J40" s="9"/>
      <c r="K40" s="9"/>
      <c r="L40" s="9"/>
      <c r="M40" s="9"/>
      <c r="N40" s="10"/>
      <c r="O40" s="11"/>
      <c r="P40" s="11"/>
      <c r="Q40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914</v>
      </c>
    </row>
    <row r="5" customFormat="false" ht="15" hidden="false" customHeight="false" outlineLevel="0" collapsed="false">
      <c r="A5" s="3" t="s">
        <v>3</v>
      </c>
      <c r="B5" s="3"/>
      <c r="C5" s="4" t="n">
        <v>926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1840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516</v>
      </c>
      <c r="C10" s="0" t="n">
        <v>410</v>
      </c>
      <c r="D10" s="0" t="n">
        <v>447</v>
      </c>
      <c r="E10" s="0" t="n">
        <v>467</v>
      </c>
      <c r="F10" s="0" t="n">
        <f aca="false">Tabla3510813153221[[#This Row],[no_efec_cor]]+Tabla3510813153221[[#This Row],[efec_cor]]</f>
        <v>963</v>
      </c>
      <c r="G10" s="0" t="n">
        <f aca="false">Tabla3510813153221[[#This Row],[no_efec_inc]]+Tabla3510813153221[[#This Row],[efect_inc]]</f>
        <v>877</v>
      </c>
      <c r="H10" s="9" t="n">
        <f aca="false">Tabla3510813153221[[#This Row],[Correctos]]/Tabla3510813153221[[#This Row],[total_sec]]</f>
        <v>0.523369565217391</v>
      </c>
      <c r="I10" s="9" t="n">
        <f aca="false">Tabla3510813153221[[#This Row],[efec_cor]]/Tabla3510813153221[[#This Row],[efec]]</f>
        <v>0.489059080962801</v>
      </c>
      <c r="J10" s="9" t="n">
        <f aca="false">Tabla3510813153221[[#This Row],[efect_inc]]/Tabla3510813153221[[#This Row],[efec]]</f>
        <v>0.510940919037199</v>
      </c>
      <c r="K10" s="9" t="n">
        <f aca="false">Tabla3510813153221[[#This Row],[no_efec_cor]]/Tabla3510813153221[[#This Row],[no_efe]]</f>
        <v>0.557235421166307</v>
      </c>
      <c r="L10" s="9" t="n">
        <f aca="false">Tabla3510813153221[[#This Row],[no_efec_inc]]/Tabla3510813153221[[#This Row],[no_efe]]</f>
        <v>0.442764578833693</v>
      </c>
      <c r="M10" s="9" t="n">
        <f aca="false">(Tabla3510813153221[[#This Row],[% efe_cor]]+Tabla3510813153221[[#This Row],[% no_efe_cor]])/2</f>
        <v>0.523147251064554</v>
      </c>
      <c r="N10" s="10" t="n">
        <f aca="false">(Tabla3510813153221[[#This Row],[% efe_inc]]+Tabla3510813153221[[#This Row],[% no_efect_inc]])/2</f>
        <v>0.476852748935446</v>
      </c>
      <c r="O10" s="11" t="n">
        <f aca="false">Tabla3510813153221[[#This Row],[no_efec_cor]]/(Tabla3510813153221[[#This Row],[efect_inc]]+Tabla3510813153221[[#This Row],[no_efec_cor]])</f>
        <v>0.524923702950153</v>
      </c>
      <c r="P10" s="11" t="n">
        <f aca="false">Tabla3510813153221[[#This Row],[efec_cor]]/(Tabla3510813153221[[#This Row],[efec_cor]]+Tabla3510813153221[[#This Row],[no_efec_inc]])</f>
        <v>0.521586931155192</v>
      </c>
      <c r="Q10" s="11" t="n">
        <f aca="false">(Tabla3510813153221[[#This Row],[PNE]]+Tabla3510813153221[[#This Row],[PE]])/2</f>
        <v>0.523255317052673</v>
      </c>
      <c r="R10" s="0" t="n">
        <v>914</v>
      </c>
      <c r="S10" s="0" t="n">
        <v>926</v>
      </c>
      <c r="T10" s="0" t="n">
        <f aca="false">Tabla3510813153221[[#This Row],[efec]]+Tabla3510813153221[[#This Row],[no_efe]]</f>
        <v>1840</v>
      </c>
    </row>
    <row r="11" customFormat="false" ht="13.8" hidden="false" customHeight="false" outlineLevel="0" collapsed="false">
      <c r="A11" s="0" t="n">
        <v>5</v>
      </c>
      <c r="B11" s="0" t="n">
        <v>559</v>
      </c>
      <c r="C11" s="0" t="n">
        <v>367</v>
      </c>
      <c r="D11" s="0" t="n">
        <v>404</v>
      </c>
      <c r="E11" s="0" t="n">
        <v>510</v>
      </c>
      <c r="F11" s="0" t="n">
        <f aca="false">Tabla3510813153221[[#This Row],[no_efec_cor]]+Tabla3510813153221[[#This Row],[efec_cor]]</f>
        <v>963</v>
      </c>
      <c r="G11" s="0" t="n">
        <f aca="false">Tabla3510813153221[[#This Row],[no_efec_inc]]+Tabla3510813153221[[#This Row],[efect_inc]]</f>
        <v>877</v>
      </c>
      <c r="H11" s="9" t="n">
        <f aca="false">Tabla3510813153221[[#This Row],[Correctos]]/Tabla3510813153221[[#This Row],[total_sec]]</f>
        <v>0.523369565217391</v>
      </c>
      <c r="I11" s="9" t="n">
        <f aca="false">Tabla3510813153221[[#This Row],[efec_cor]]/Tabla3510813153221[[#This Row],[efec]]</f>
        <v>0.442013129102845</v>
      </c>
      <c r="J11" s="9" t="n">
        <f aca="false">Tabla3510813153221[[#This Row],[efect_inc]]/Tabla3510813153221[[#This Row],[efec]]</f>
        <v>0.557986870897155</v>
      </c>
      <c r="K11" s="9" t="n">
        <f aca="false">Tabla3510813153221[[#This Row],[no_efec_cor]]/Tabla3510813153221[[#This Row],[no_efe]]</f>
        <v>0.603671706263499</v>
      </c>
      <c r="L11" s="9" t="n">
        <f aca="false">Tabla3510813153221[[#This Row],[no_efec_inc]]/Tabla3510813153221[[#This Row],[no_efe]]</f>
        <v>0.396328293736501</v>
      </c>
      <c r="M11" s="9" t="n">
        <f aca="false">(Tabla3510813153221[[#This Row],[% efe_cor]]+Tabla3510813153221[[#This Row],[% no_efe_cor]])/2</f>
        <v>0.522842417683172</v>
      </c>
      <c r="N11" s="10" t="n">
        <f aca="false">(Tabla3510813153221[[#This Row],[% efe_inc]]+Tabla3510813153221[[#This Row],[% no_efect_inc]])/2</f>
        <v>0.477157582316828</v>
      </c>
      <c r="O11" s="11" t="n">
        <f aca="false">Tabla3510813153221[[#This Row],[no_efec_cor]]/(Tabla3510813153221[[#This Row],[efect_inc]]+Tabla3510813153221[[#This Row],[no_efec_cor]])</f>
        <v>0.522918615528531</v>
      </c>
      <c r="P11" s="11" t="n">
        <f aca="false">Tabla3510813153221[[#This Row],[efec_cor]]/(Tabla3510813153221[[#This Row],[efec_cor]]+Tabla3510813153221[[#This Row],[no_efec_inc]])</f>
        <v>0.523994811932555</v>
      </c>
      <c r="Q11" s="11" t="n">
        <f aca="false">(Tabla3510813153221[[#This Row],[PNE]]+Tabla3510813153221[[#This Row],[PE]])/2</f>
        <v>0.523456713730543</v>
      </c>
      <c r="R11" s="0" t="n">
        <v>914</v>
      </c>
      <c r="S11" s="0" t="n">
        <v>926</v>
      </c>
      <c r="T11" s="0" t="n">
        <f aca="false">Tabla3510813153221[[#This Row],[efec]]+Tabla3510813153221[[#This Row],[no_efe]]</f>
        <v>1840</v>
      </c>
    </row>
    <row r="12" customFormat="false" ht="13.8" hidden="false" customHeight="false" outlineLevel="0" collapsed="false">
      <c r="A12" s="0" t="n">
        <v>10</v>
      </c>
      <c r="B12" s="0" t="n">
        <v>486</v>
      </c>
      <c r="C12" s="0" t="n">
        <v>440</v>
      </c>
      <c r="D12" s="0" t="n">
        <v>461</v>
      </c>
      <c r="E12" s="0" t="n">
        <v>453</v>
      </c>
      <c r="F12" s="0" t="n">
        <f aca="false">Tabla3510813153221[[#This Row],[no_efec_cor]]+Tabla3510813153221[[#This Row],[efec_cor]]</f>
        <v>947</v>
      </c>
      <c r="G12" s="0" t="n">
        <f aca="false">Tabla3510813153221[[#This Row],[no_efec_inc]]+Tabla3510813153221[[#This Row],[efect_inc]]</f>
        <v>893</v>
      </c>
      <c r="H12" s="9" t="n">
        <f aca="false">Tabla3510813153221[[#This Row],[Correctos]]/Tabla3510813153221[[#This Row],[total_sec]]</f>
        <v>0.514673913043478</v>
      </c>
      <c r="I12" s="9" t="n">
        <f aca="false">Tabla3510813153221[[#This Row],[efec_cor]]/Tabla3510813153221[[#This Row],[efec]]</f>
        <v>0.50437636761488</v>
      </c>
      <c r="J12" s="9" t="n">
        <f aca="false">Tabla3510813153221[[#This Row],[efect_inc]]/Tabla3510813153221[[#This Row],[efec]]</f>
        <v>0.49562363238512</v>
      </c>
      <c r="K12" s="9" t="n">
        <f aca="false">Tabla3510813153221[[#This Row],[no_efec_cor]]/Tabla3510813153221[[#This Row],[no_efe]]</f>
        <v>0.524838012958963</v>
      </c>
      <c r="L12" s="9" t="n">
        <f aca="false">Tabla3510813153221[[#This Row],[no_efec_inc]]/Tabla3510813153221[[#This Row],[no_efe]]</f>
        <v>0.475161987041037</v>
      </c>
      <c r="M12" s="9" t="n">
        <f aca="false">(Tabla3510813153221[[#This Row],[% efe_cor]]+Tabla3510813153221[[#This Row],[% no_efe_cor]])/2</f>
        <v>0.514607190286921</v>
      </c>
      <c r="N12" s="10" t="n">
        <f aca="false">(Tabla3510813153221[[#This Row],[% efe_inc]]+Tabla3510813153221[[#This Row],[% no_efect_inc]])/2</f>
        <v>0.485392809713079</v>
      </c>
      <c r="O12" s="11" t="n">
        <f aca="false">Tabla3510813153221[[#This Row],[no_efec_cor]]/(Tabla3510813153221[[#This Row],[efect_inc]]+Tabla3510813153221[[#This Row],[no_efec_cor]])</f>
        <v>0.517571884984026</v>
      </c>
      <c r="P12" s="11" t="n">
        <f aca="false">Tabla3510813153221[[#This Row],[efec_cor]]/(Tabla3510813153221[[#This Row],[efec_cor]]+Tabla3510813153221[[#This Row],[no_efec_inc]])</f>
        <v>0.51165371809101</v>
      </c>
      <c r="Q12" s="11" t="n">
        <f aca="false">(Tabla3510813153221[[#This Row],[PNE]]+Tabla3510813153221[[#This Row],[PE]])/2</f>
        <v>0.514612801537518</v>
      </c>
      <c r="R12" s="0" t="n">
        <v>914</v>
      </c>
      <c r="S12" s="0" t="n">
        <v>926</v>
      </c>
      <c r="T12" s="0" t="n">
        <f aca="false">Tabla3510813153221[[#This Row],[efec]]+Tabla3510813153221[[#This Row],[no_efe]]</f>
        <v>1840</v>
      </c>
    </row>
    <row r="13" customFormat="false" ht="13.8" hidden="false" customHeight="false" outlineLevel="0" collapsed="false">
      <c r="A13" s="0" t="n">
        <v>15</v>
      </c>
      <c r="B13" s="0" t="n">
        <v>615</v>
      </c>
      <c r="C13" s="0" t="n">
        <v>311</v>
      </c>
      <c r="D13" s="0" t="n">
        <v>338</v>
      </c>
      <c r="E13" s="0" t="n">
        <v>576</v>
      </c>
      <c r="F13" s="0" t="n">
        <f aca="false">Tabla3510813153221[[#This Row],[no_efec_cor]]+Tabla3510813153221[[#This Row],[efec_cor]]</f>
        <v>953</v>
      </c>
      <c r="G13" s="0" t="n">
        <f aca="false">Tabla3510813153221[[#This Row],[no_efec_inc]]+Tabla3510813153221[[#This Row],[efect_inc]]</f>
        <v>887</v>
      </c>
      <c r="H13" s="9" t="n">
        <f aca="false">Tabla3510813153221[[#This Row],[Correctos]]/Tabla3510813153221[[#This Row],[total_sec]]</f>
        <v>0.517934782608696</v>
      </c>
      <c r="I13" s="9" t="n">
        <f aca="false">Tabla3510813153221[[#This Row],[efec_cor]]/Tabla3510813153221[[#This Row],[efec]]</f>
        <v>0.36980306345733</v>
      </c>
      <c r="J13" s="9" t="n">
        <f aca="false">Tabla3510813153221[[#This Row],[efect_inc]]/Tabla3510813153221[[#This Row],[efec]]</f>
        <v>0.63019693654267</v>
      </c>
      <c r="K13" s="9" t="n">
        <f aca="false">Tabla3510813153221[[#This Row],[no_efec_cor]]/Tabla3510813153221[[#This Row],[no_efe]]</f>
        <v>0.66414686825054</v>
      </c>
      <c r="L13" s="9" t="n">
        <f aca="false">Tabla3510813153221[[#This Row],[no_efec_inc]]/Tabla3510813153221[[#This Row],[no_efe]]</f>
        <v>0.33585313174946</v>
      </c>
      <c r="M13" s="9" t="n">
        <f aca="false">(Tabla3510813153221[[#This Row],[% efe_cor]]+Tabla3510813153221[[#This Row],[% no_efe_cor]])/2</f>
        <v>0.516974965853935</v>
      </c>
      <c r="N13" s="10" t="n">
        <f aca="false">(Tabla3510813153221[[#This Row],[% efe_inc]]+Tabla3510813153221[[#This Row],[% no_efect_inc]])/2</f>
        <v>0.483025034146065</v>
      </c>
      <c r="O13" s="11" t="n">
        <f aca="false">Tabla3510813153221[[#This Row],[no_efec_cor]]/(Tabla3510813153221[[#This Row],[efect_inc]]+Tabla3510813153221[[#This Row],[no_efec_cor]])</f>
        <v>0.516372795969773</v>
      </c>
      <c r="P13" s="11" t="n">
        <f aca="false">Tabla3510813153221[[#This Row],[efec_cor]]/(Tabla3510813153221[[#This Row],[efec_cor]]+Tabla3510813153221[[#This Row],[no_efec_inc]])</f>
        <v>0.520801232665639</v>
      </c>
      <c r="Q13" s="11" t="n">
        <f aca="false">(Tabla3510813153221[[#This Row],[PNE]]+Tabla3510813153221[[#This Row],[PE]])/2</f>
        <v>0.518587014317706</v>
      </c>
      <c r="R13" s="0" t="n">
        <v>914</v>
      </c>
      <c r="S13" s="0" t="n">
        <v>926</v>
      </c>
      <c r="T13" s="0" t="n">
        <f aca="false">Tabla3510813153221[[#This Row],[efec]]+Tabla3510813153221[[#This Row],[no_efe]]</f>
        <v>1840</v>
      </c>
    </row>
    <row r="14" customFormat="false" ht="13.8" hidden="false" customHeight="false" outlineLevel="0" collapsed="false">
      <c r="A14" s="0" t="n">
        <v>20</v>
      </c>
      <c r="B14" s="0" t="n">
        <v>557</v>
      </c>
      <c r="C14" s="0" t="n">
        <v>369</v>
      </c>
      <c r="D14" s="0" t="n">
        <v>403</v>
      </c>
      <c r="E14" s="0" t="n">
        <v>511</v>
      </c>
      <c r="F14" s="0" t="n">
        <f aca="false">Tabla3510813153221[[#This Row],[no_efec_cor]]+Tabla3510813153221[[#This Row],[efec_cor]]</f>
        <v>960</v>
      </c>
      <c r="G14" s="0" t="n">
        <f aca="false">Tabla3510813153221[[#This Row],[no_efec_inc]]+Tabla3510813153221[[#This Row],[efect_inc]]</f>
        <v>880</v>
      </c>
      <c r="H14" s="9" t="n">
        <f aca="false">Tabla3510813153221[[#This Row],[Correctos]]/Tabla3510813153221[[#This Row],[total_sec]]</f>
        <v>0.521739130434783</v>
      </c>
      <c r="I14" s="9" t="n">
        <f aca="false">Tabla3510813153221[[#This Row],[efec_cor]]/Tabla3510813153221[[#This Row],[efec]]</f>
        <v>0.440919037199125</v>
      </c>
      <c r="J14" s="9" t="n">
        <f aca="false">Tabla3510813153221[[#This Row],[efect_inc]]/Tabla3510813153221[[#This Row],[efec]]</f>
        <v>0.559080962800875</v>
      </c>
      <c r="K14" s="9" t="n">
        <f aca="false">Tabla3510813153221[[#This Row],[no_efec_cor]]/Tabla3510813153221[[#This Row],[no_efe]]</f>
        <v>0.601511879049676</v>
      </c>
      <c r="L14" s="9" t="n">
        <f aca="false">Tabla3510813153221[[#This Row],[no_efec_inc]]/Tabla3510813153221[[#This Row],[no_efe]]</f>
        <v>0.398488120950324</v>
      </c>
      <c r="M14" s="9" t="n">
        <f aca="false">(Tabla3510813153221[[#This Row],[% efe_cor]]+Tabla3510813153221[[#This Row],[% no_efe_cor]])/2</f>
        <v>0.5212154581244</v>
      </c>
      <c r="N14" s="10" t="n">
        <f aca="false">(Tabla3510813153221[[#This Row],[% efe_inc]]+Tabla3510813153221[[#This Row],[% no_efect_inc]])/2</f>
        <v>0.4787845418756</v>
      </c>
      <c r="O14" s="11" t="n">
        <f aca="false">Tabla3510813153221[[#This Row],[no_efec_cor]]/(Tabla3510813153221[[#This Row],[efect_inc]]+Tabla3510813153221[[#This Row],[no_efec_cor]])</f>
        <v>0.521535580524345</v>
      </c>
      <c r="P14" s="11" t="n">
        <f aca="false">Tabla3510813153221[[#This Row],[efec_cor]]/(Tabla3510813153221[[#This Row],[efec_cor]]+Tabla3510813153221[[#This Row],[no_efec_inc]])</f>
        <v>0.522020725388601</v>
      </c>
      <c r="Q14" s="11" t="n">
        <f aca="false">(Tabla3510813153221[[#This Row],[PNE]]+Tabla3510813153221[[#This Row],[PE]])/2</f>
        <v>0.521778152956473</v>
      </c>
      <c r="R14" s="0" t="n">
        <v>914</v>
      </c>
      <c r="S14" s="0" t="n">
        <v>926</v>
      </c>
      <c r="T14" s="0" t="n">
        <f aca="false">Tabla3510813153221[[#This Row],[efec]]+Tabla3510813153221[[#This Row],[no_efe]]</f>
        <v>1840</v>
      </c>
    </row>
    <row r="15" customFormat="false" ht="13.8" hidden="false" customHeight="false" outlineLevel="0" collapsed="false">
      <c r="A15" s="0" t="n">
        <v>25</v>
      </c>
      <c r="B15" s="0" t="n">
        <v>643</v>
      </c>
      <c r="C15" s="0" t="n">
        <v>283</v>
      </c>
      <c r="D15" s="0" t="n">
        <v>312</v>
      </c>
      <c r="E15" s="0" t="n">
        <v>602</v>
      </c>
      <c r="F15" s="0" t="n">
        <f aca="false">Tabla3510813153221[[#This Row],[no_efec_cor]]+Tabla3510813153221[[#This Row],[efec_cor]]</f>
        <v>955</v>
      </c>
      <c r="G15" s="0" t="n">
        <f aca="false">Tabla3510813153221[[#This Row],[no_efec_inc]]+Tabla3510813153221[[#This Row],[efect_inc]]</f>
        <v>885</v>
      </c>
      <c r="H15" s="9" t="n">
        <f aca="false">Tabla3510813153221[[#This Row],[Correctos]]/Tabla3510813153221[[#This Row],[total_sec]]</f>
        <v>0.519021739130435</v>
      </c>
      <c r="I15" s="9" t="n">
        <f aca="false">Tabla3510813153221[[#This Row],[efec_cor]]/Tabla3510813153221[[#This Row],[efec]]</f>
        <v>0.341356673960613</v>
      </c>
      <c r="J15" s="9" t="n">
        <f aca="false">Tabla3510813153221[[#This Row],[efect_inc]]/Tabla3510813153221[[#This Row],[efec]]</f>
        <v>0.658643326039387</v>
      </c>
      <c r="K15" s="9" t="n">
        <f aca="false">Tabla3510813153221[[#This Row],[no_efec_cor]]/Tabla3510813153221[[#This Row],[no_efe]]</f>
        <v>0.694384449244061</v>
      </c>
      <c r="L15" s="9" t="n">
        <f aca="false">Tabla3510813153221[[#This Row],[no_efec_inc]]/Tabla3510813153221[[#This Row],[no_efe]]</f>
        <v>0.30561555075594</v>
      </c>
      <c r="M15" s="9" t="n">
        <f aca="false">(Tabla3510813153221[[#This Row],[% efe_cor]]+Tabla3510813153221[[#This Row],[% no_efe_cor]])/2</f>
        <v>0.517870561602337</v>
      </c>
      <c r="N15" s="10" t="n">
        <f aca="false">(Tabla3510813153221[[#This Row],[% efe_inc]]+Tabla3510813153221[[#This Row],[% no_efect_inc]])/2</f>
        <v>0.482129438397663</v>
      </c>
      <c r="O15" s="11" t="n">
        <f aca="false">Tabla3510813153221[[#This Row],[no_efec_cor]]/(Tabla3510813153221[[#This Row],[efect_inc]]+Tabla3510813153221[[#This Row],[no_efec_cor]])</f>
        <v>0.516465863453815</v>
      </c>
      <c r="P15" s="11" t="n">
        <f aca="false">Tabla3510813153221[[#This Row],[efec_cor]]/(Tabla3510813153221[[#This Row],[efec_cor]]+Tabla3510813153221[[#This Row],[no_efec_inc]])</f>
        <v>0.52436974789916</v>
      </c>
      <c r="Q15" s="11" t="n">
        <f aca="false">(Tabla3510813153221[[#This Row],[PNE]]+Tabla3510813153221[[#This Row],[PE]])/2</f>
        <v>0.520417805676487</v>
      </c>
      <c r="R15" s="0" t="n">
        <v>914</v>
      </c>
      <c r="S15" s="0" t="n">
        <v>926</v>
      </c>
      <c r="T15" s="0" t="n">
        <f aca="false">Tabla3510813153221[[#This Row],[efec]]+Tabla3510813153221[[#This Row],[no_efe]]</f>
        <v>1840</v>
      </c>
    </row>
    <row r="16" customFormat="false" ht="13.8" hidden="false" customHeight="false" outlineLevel="0" collapsed="false">
      <c r="A16" s="0" t="n">
        <v>30</v>
      </c>
      <c r="B16" s="0" t="n">
        <v>611</v>
      </c>
      <c r="C16" s="0" t="n">
        <v>315</v>
      </c>
      <c r="D16" s="0" t="n">
        <v>342</v>
      </c>
      <c r="E16" s="0" t="n">
        <v>572</v>
      </c>
      <c r="F16" s="0" t="n">
        <f aca="false">Tabla3510813153221[[#This Row],[no_efec_cor]]+Tabla3510813153221[[#This Row],[efec_cor]]</f>
        <v>953</v>
      </c>
      <c r="G16" s="0" t="n">
        <f aca="false">Tabla3510813153221[[#This Row],[no_efec_inc]]+Tabla3510813153221[[#This Row],[efect_inc]]</f>
        <v>887</v>
      </c>
      <c r="H16" s="9" t="n">
        <f aca="false">Tabla3510813153221[[#This Row],[Correctos]]/Tabla3510813153221[[#This Row],[total_sec]]</f>
        <v>0.517934782608696</v>
      </c>
      <c r="I16" s="9" t="n">
        <f aca="false">Tabla3510813153221[[#This Row],[efec_cor]]/Tabla3510813153221[[#This Row],[efec]]</f>
        <v>0.37417943107221</v>
      </c>
      <c r="J16" s="9" t="n">
        <f aca="false">Tabla3510813153221[[#This Row],[efect_inc]]/Tabla3510813153221[[#This Row],[efec]]</f>
        <v>0.62582056892779</v>
      </c>
      <c r="K16" s="9" t="n">
        <f aca="false">Tabla3510813153221[[#This Row],[no_efec_cor]]/Tabla3510813153221[[#This Row],[no_efe]]</f>
        <v>0.659827213822894</v>
      </c>
      <c r="L16" s="9" t="n">
        <f aca="false">Tabla3510813153221[[#This Row],[no_efec_inc]]/Tabla3510813153221[[#This Row],[no_efe]]</f>
        <v>0.340172786177106</v>
      </c>
      <c r="M16" s="9" t="n">
        <f aca="false">(Tabla3510813153221[[#This Row],[% efe_cor]]+Tabla3510813153221[[#This Row],[% no_efe_cor]])/2</f>
        <v>0.517003322447552</v>
      </c>
      <c r="N16" s="10" t="n">
        <f aca="false">(Tabla3510813153221[[#This Row],[% efe_inc]]+Tabla3510813153221[[#This Row],[% no_efect_inc]])/2</f>
        <v>0.482996677552448</v>
      </c>
      <c r="O16" s="11" t="n">
        <f aca="false">Tabla3510813153221[[#This Row],[no_efec_cor]]/(Tabla3510813153221[[#This Row],[efect_inc]]+Tabla3510813153221[[#This Row],[no_efec_cor]])</f>
        <v>0.516483516483517</v>
      </c>
      <c r="P16" s="11" t="n">
        <f aca="false">Tabla3510813153221[[#This Row],[efec_cor]]/(Tabla3510813153221[[#This Row],[efec_cor]]+Tabla3510813153221[[#This Row],[no_efec_inc]])</f>
        <v>0.520547945205479</v>
      </c>
      <c r="Q16" s="11" t="n">
        <f aca="false">(Tabla3510813153221[[#This Row],[PNE]]+Tabla3510813153221[[#This Row],[PE]])/2</f>
        <v>0.518515730844498</v>
      </c>
      <c r="R16" s="0" t="n">
        <v>914</v>
      </c>
      <c r="S16" s="0" t="n">
        <v>926</v>
      </c>
      <c r="T16" s="0" t="n">
        <f aca="false">Tabla3510813153221[[#This Row],[efec]]+Tabla3510813153221[[#This Row],[no_efe]]</f>
        <v>1840</v>
      </c>
    </row>
    <row r="17" customFormat="false" ht="13.8" hidden="false" customHeight="false" outlineLevel="0" collapsed="false">
      <c r="A17" s="0" t="n">
        <v>35</v>
      </c>
      <c r="B17" s="0" t="n">
        <v>682</v>
      </c>
      <c r="C17" s="0" t="n">
        <v>244</v>
      </c>
      <c r="D17" s="0" t="n">
        <v>277</v>
      </c>
      <c r="E17" s="0" t="n">
        <v>637</v>
      </c>
      <c r="F17" s="0" t="n">
        <f aca="false">Tabla3510813153221[[#This Row],[no_efec_cor]]+Tabla3510813153221[[#This Row],[efec_cor]]</f>
        <v>959</v>
      </c>
      <c r="G17" s="0" t="n">
        <f aca="false">Tabla3510813153221[[#This Row],[no_efec_inc]]+Tabla3510813153221[[#This Row],[efect_inc]]</f>
        <v>881</v>
      </c>
      <c r="H17" s="9" t="n">
        <f aca="false">Tabla3510813153221[[#This Row],[Correctos]]/Tabla3510813153221[[#This Row],[total_sec]]</f>
        <v>0.521195652173913</v>
      </c>
      <c r="I17" s="9" t="n">
        <f aca="false">Tabla3510813153221[[#This Row],[efec_cor]]/Tabla3510813153221[[#This Row],[efec]]</f>
        <v>0.303063457330416</v>
      </c>
      <c r="J17" s="9" t="n">
        <f aca="false">Tabla3510813153221[[#This Row],[efect_inc]]/Tabla3510813153221[[#This Row],[efec]]</f>
        <v>0.696936542669584</v>
      </c>
      <c r="K17" s="9" t="n">
        <f aca="false">Tabla3510813153221[[#This Row],[no_efec_cor]]/Tabla3510813153221[[#This Row],[no_efe]]</f>
        <v>0.736501079913607</v>
      </c>
      <c r="L17" s="9" t="n">
        <f aca="false">Tabla3510813153221[[#This Row],[no_efec_inc]]/Tabla3510813153221[[#This Row],[no_efe]]</f>
        <v>0.263498920086393</v>
      </c>
      <c r="M17" s="9" t="n">
        <f aca="false">(Tabla3510813153221[[#This Row],[% efe_cor]]+Tabla3510813153221[[#This Row],[% no_efe_cor]])/2</f>
        <v>0.519782268622011</v>
      </c>
      <c r="N17" s="10" t="n">
        <f aca="false">(Tabla3510813153221[[#This Row],[% efe_inc]]+Tabla3510813153221[[#This Row],[% no_efect_inc]])/2</f>
        <v>0.480217731377989</v>
      </c>
      <c r="O17" s="11" t="n">
        <f aca="false">Tabla3510813153221[[#This Row],[no_efec_cor]]/(Tabla3510813153221[[#This Row],[efect_inc]]+Tabla3510813153221[[#This Row],[no_efec_cor]])</f>
        <v>0.517058377558757</v>
      </c>
      <c r="P17" s="11" t="n">
        <f aca="false">Tabla3510813153221[[#This Row],[efec_cor]]/(Tabla3510813153221[[#This Row],[efec_cor]]+Tabla3510813153221[[#This Row],[no_efec_inc]])</f>
        <v>0.531669865642994</v>
      </c>
      <c r="Q17" s="11" t="n">
        <f aca="false">(Tabla3510813153221[[#This Row],[PNE]]+Tabla3510813153221[[#This Row],[PE]])/2</f>
        <v>0.524364121600875</v>
      </c>
      <c r="R17" s="0" t="n">
        <v>914</v>
      </c>
      <c r="S17" s="0" t="n">
        <v>926</v>
      </c>
      <c r="T17" s="0" t="n">
        <f aca="false">Tabla3510813153221[[#This Row],[efec]]+Tabla3510813153221[[#This Row],[no_efe]]</f>
        <v>1840</v>
      </c>
    </row>
    <row r="18" customFormat="false" ht="13.8" hidden="false" customHeight="false" outlineLevel="0" collapsed="false">
      <c r="A18" s="0" t="n">
        <v>39</v>
      </c>
      <c r="B18" s="0" t="n">
        <v>679</v>
      </c>
      <c r="C18" s="0" t="n">
        <v>247</v>
      </c>
      <c r="D18" s="0" t="n">
        <v>267</v>
      </c>
      <c r="E18" s="0" t="n">
        <v>647</v>
      </c>
      <c r="F18" s="0" t="n">
        <f aca="false">Tabla3510813153221[[#This Row],[no_efec_cor]]+Tabla3510813153221[[#This Row],[efec_cor]]</f>
        <v>946</v>
      </c>
      <c r="G18" s="0" t="n">
        <f aca="false">Tabla3510813153221[[#This Row],[no_efec_inc]]+Tabla3510813153221[[#This Row],[efect_inc]]</f>
        <v>894</v>
      </c>
      <c r="H18" s="9" t="n">
        <f aca="false">Tabla3510813153221[[#This Row],[Correctos]]/Tabla3510813153221[[#This Row],[total_sec]]</f>
        <v>0.514130434782609</v>
      </c>
      <c r="I18" s="9" t="n">
        <f aca="false">Tabla3510813153221[[#This Row],[efec_cor]]/Tabla3510813153221[[#This Row],[efec]]</f>
        <v>0.292122538293217</v>
      </c>
      <c r="J18" s="9" t="n">
        <f aca="false">Tabla3510813153221[[#This Row],[efect_inc]]/Tabla3510813153221[[#This Row],[efec]]</f>
        <v>0.707877461706783</v>
      </c>
      <c r="K18" s="9" t="n">
        <f aca="false">Tabla3510813153221[[#This Row],[no_efec_cor]]/Tabla3510813153221[[#This Row],[no_efe]]</f>
        <v>0.733261339092873</v>
      </c>
      <c r="L18" s="9" t="n">
        <f aca="false">Tabla3510813153221[[#This Row],[no_efec_inc]]/Tabla3510813153221[[#This Row],[no_efe]]</f>
        <v>0.266738660907127</v>
      </c>
      <c r="M18" s="9" t="n">
        <f aca="false">(Tabla3510813153221[[#This Row],[% efe_cor]]+Tabla3510813153221[[#This Row],[% no_efe_cor]])/2</f>
        <v>0.512691938693045</v>
      </c>
      <c r="N18" s="10" t="n">
        <f aca="false">(Tabla3510813153221[[#This Row],[% efe_inc]]+Tabla3510813153221[[#This Row],[% no_efect_inc]])/2</f>
        <v>0.487308061306955</v>
      </c>
      <c r="O18" s="11" t="n">
        <f aca="false">Tabla3510813153221[[#This Row],[no_efec_cor]]/(Tabla3510813153221[[#This Row],[efect_inc]]+Tabla3510813153221[[#This Row],[no_efec_cor]])</f>
        <v>0.512066365007541</v>
      </c>
      <c r="P18" s="11" t="n">
        <f aca="false">Tabla3510813153221[[#This Row],[efec_cor]]/(Tabla3510813153221[[#This Row],[efec_cor]]+Tabla3510813153221[[#This Row],[no_efec_inc]])</f>
        <v>0.519455252918288</v>
      </c>
      <c r="Q18" s="11" t="n">
        <f aca="false">(Tabla3510813153221[[#This Row],[PNE]]+Tabla3510813153221[[#This Row],[PE]])/2</f>
        <v>0.515760808962915</v>
      </c>
      <c r="R18" s="0" t="n">
        <v>914</v>
      </c>
      <c r="S18" s="0" t="n">
        <v>926</v>
      </c>
      <c r="T18" s="0" t="n">
        <f aca="false">Tabla3510813153221[[#This Row],[efec]]+Tabla3510813153221[[#This Row],[no_efe]]</f>
        <v>1840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380</v>
      </c>
      <c r="D26" s="0" t="n">
        <v>546</v>
      </c>
      <c r="E26" s="0" t="n">
        <v>606</v>
      </c>
      <c r="F26" s="0" t="n">
        <v>308</v>
      </c>
      <c r="G26" s="0" t="n">
        <f aca="false">Tabla3510813153426[[#This Row],[no_efec_cor]]+Tabla3510813153426[[#This Row],[efec_cor]]</f>
        <v>986</v>
      </c>
      <c r="H26" s="0" t="n">
        <f aca="false">Tabla3510813153426[[#This Row],[no_efec_inc]]+Tabla3510813153426[[#This Row],[efect_inc]]</f>
        <v>854</v>
      </c>
      <c r="I26" s="9" t="n">
        <f aca="false">Tabla3510813153426[[#This Row],[Correctos]]/Tabla3510813153426[[#This Row],[total_sec]]</f>
        <v>0.535869565217391</v>
      </c>
      <c r="J26" s="9" t="n">
        <f aca="false">Tabla3510813153426[[#This Row],[efec_cor]]/Tabla3510813153426[[#This Row],[efec]]</f>
        <v>0.663019693654267</v>
      </c>
      <c r="K26" s="9" t="n">
        <f aca="false">Tabla3510813153426[[#This Row],[efect_inc]]/Tabla3510813153426[[#This Row],[efec]]</f>
        <v>0.336980306345733</v>
      </c>
      <c r="L26" s="9" t="n">
        <f aca="false">Tabla3510813153426[[#This Row],[no_efec_cor]]/Tabla3510813153426[[#This Row],[no_efe]]</f>
        <v>0.41036717062635</v>
      </c>
      <c r="M26" s="9" t="n">
        <f aca="false">Tabla3510813153426[[#This Row],[no_efec_inc]]/Tabla3510813153426[[#This Row],[no_efe]]</f>
        <v>0.58963282937365</v>
      </c>
      <c r="N26" s="9" t="n">
        <f aca="false">(Tabla3510813153426[[#This Row],[% efe_cor]]+Tabla3510813153426[[#This Row],[% no_efe_cor]])/2</f>
        <v>0.536693432140308</v>
      </c>
      <c r="O26" s="10" t="n">
        <f aca="false">(Tabla3510813153426[[#This Row],[% efe_inc]]+Tabla3510813153426[[#This Row],[% no_efect_inc]])/2</f>
        <v>0.463306567859692</v>
      </c>
      <c r="P26" s="11" t="n">
        <f aca="false">Tabla3510813153426[[#This Row],[no_efec_cor]]/(Tabla3510813153426[[#This Row],[efect_inc]]+Tabla3510813153426[[#This Row],[no_efec_cor]])</f>
        <v>0.552325581395349</v>
      </c>
      <c r="Q26" s="11" t="n">
        <f aca="false">Tabla3510813153426[[#This Row],[efec_cor]]/(Tabla3510813153426[[#This Row],[efec_cor]]+Tabla3510813153426[[#This Row],[no_efec_inc]])</f>
        <v>0.526041666666667</v>
      </c>
      <c r="R26" s="11" t="n">
        <f aca="false">(Tabla3510813153426[[#This Row],[PNE]]+Tabla3510813153426[[#This Row],[PE]])/2</f>
        <v>0.539183624031008</v>
      </c>
      <c r="S26" s="0" t="n">
        <v>914</v>
      </c>
      <c r="T26" s="0" t="n">
        <v>926</v>
      </c>
      <c r="U26" s="0" t="n">
        <f aca="false">Tabla3510813153426[[#This Row],[efec]]+Tabla3510813153426[[#This Row],[no_efe]]</f>
        <v>1840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411</v>
      </c>
      <c r="D27" s="0" t="n">
        <v>515</v>
      </c>
      <c r="E27" s="0" t="n">
        <v>579</v>
      </c>
      <c r="F27" s="0" t="n">
        <v>335</v>
      </c>
      <c r="G27" s="0" t="n">
        <f aca="false">Tabla3510813153426[[#This Row],[no_efec_cor]]+Tabla3510813153426[[#This Row],[efec_cor]]</f>
        <v>990</v>
      </c>
      <c r="H27" s="0" t="n">
        <f aca="false">Tabla3510813153426[[#This Row],[no_efec_inc]]+Tabla3510813153426[[#This Row],[efect_inc]]</f>
        <v>850</v>
      </c>
      <c r="I27" s="9" t="n">
        <f aca="false">Tabla3510813153426[[#This Row],[Correctos]]/Tabla3510813153426[[#This Row],[total_sec]]</f>
        <v>0.538043478260869</v>
      </c>
      <c r="J27" s="9" t="n">
        <f aca="false">Tabla3510813153426[[#This Row],[efec_cor]]/Tabla3510813153426[[#This Row],[efec]]</f>
        <v>0.633479212253829</v>
      </c>
      <c r="K27" s="9" t="n">
        <f aca="false">Tabla3510813153426[[#This Row],[efect_inc]]/Tabla3510813153426[[#This Row],[efec]]</f>
        <v>0.366520787746171</v>
      </c>
      <c r="L27" s="9" t="n">
        <f aca="false">Tabla3510813153426[[#This Row],[no_efec_cor]]/Tabla3510813153426[[#This Row],[no_efe]]</f>
        <v>0.443844492440605</v>
      </c>
      <c r="M27" s="9" t="n">
        <f aca="false">Tabla3510813153426[[#This Row],[no_efec_inc]]/Tabla3510813153426[[#This Row],[no_efe]]</f>
        <v>0.556155507559395</v>
      </c>
      <c r="N27" s="9" t="n">
        <f aca="false">(Tabla3510813153426[[#This Row],[% efe_cor]]+Tabla3510813153426[[#This Row],[% no_efe_cor]])/2</f>
        <v>0.538661852347217</v>
      </c>
      <c r="O27" s="10" t="n">
        <f aca="false">(Tabla3510813153426[[#This Row],[% efe_inc]]+Tabla3510813153426[[#This Row],[% no_efect_inc]])/2</f>
        <v>0.461338147652783</v>
      </c>
      <c r="P27" s="11" t="n">
        <f aca="false">Tabla3510813153426[[#This Row],[no_efec_cor]]/(Tabla3510813153426[[#This Row],[efect_inc]]+Tabla3510813153426[[#This Row],[no_efec_cor]])</f>
        <v>0.550938337801609</v>
      </c>
      <c r="Q27" s="11" t="n">
        <f aca="false">Tabla3510813153426[[#This Row],[efec_cor]]/(Tabla3510813153426[[#This Row],[efec_cor]]+Tabla3510813153426[[#This Row],[no_efec_inc]])</f>
        <v>0.529250457038391</v>
      </c>
      <c r="R27" s="11" t="n">
        <f aca="false">(Tabla3510813153426[[#This Row],[PNE]]+Tabla3510813153426[[#This Row],[PE]])/2</f>
        <v>0.54009439742</v>
      </c>
      <c r="S27" s="0" t="n">
        <v>914</v>
      </c>
      <c r="T27" s="0" t="n">
        <v>926</v>
      </c>
      <c r="U27" s="0" t="n">
        <f aca="false">Tabla3510813153426[[#This Row],[efec]]+Tabla3510813153426[[#This Row],[no_efe]]</f>
        <v>1840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554</v>
      </c>
      <c r="D28" s="0" t="n">
        <v>372</v>
      </c>
      <c r="E28" s="0" t="n">
        <v>436</v>
      </c>
      <c r="F28" s="0" t="n">
        <v>478</v>
      </c>
      <c r="G28" s="0" t="n">
        <f aca="false">Tabla3510813153426[[#This Row],[no_efec_cor]]+Tabla3510813153426[[#This Row],[efec_cor]]</f>
        <v>990</v>
      </c>
      <c r="H28" s="0" t="n">
        <f aca="false">Tabla3510813153426[[#This Row],[no_efec_inc]]+Tabla3510813153426[[#This Row],[efect_inc]]</f>
        <v>850</v>
      </c>
      <c r="I28" s="9" t="n">
        <f aca="false">Tabla3510813153426[[#This Row],[Correctos]]/Tabla3510813153426[[#This Row],[total_sec]]</f>
        <v>0.538043478260869</v>
      </c>
      <c r="J28" s="9" t="n">
        <f aca="false">Tabla3510813153426[[#This Row],[efec_cor]]/Tabla3510813153426[[#This Row],[efec]]</f>
        <v>0.477024070021882</v>
      </c>
      <c r="K28" s="9" t="n">
        <f aca="false">Tabla3510813153426[[#This Row],[efect_inc]]/Tabla3510813153426[[#This Row],[efec]]</f>
        <v>0.522975929978118</v>
      </c>
      <c r="L28" s="9" t="n">
        <f aca="false">Tabla3510813153426[[#This Row],[no_efec_cor]]/Tabla3510813153426[[#This Row],[no_efe]]</f>
        <v>0.598272138228942</v>
      </c>
      <c r="M28" s="9" t="n">
        <f aca="false">Tabla3510813153426[[#This Row],[no_efec_inc]]/Tabla3510813153426[[#This Row],[no_efe]]</f>
        <v>0.401727861771058</v>
      </c>
      <c r="N28" s="9" t="n">
        <f aca="false">(Tabla3510813153426[[#This Row],[% efe_cor]]+Tabla3510813153426[[#This Row],[% no_efe_cor]])/2</f>
        <v>0.537648104125412</v>
      </c>
      <c r="O28" s="10" t="n">
        <f aca="false">(Tabla3510813153426[[#This Row],[% efe_inc]]+Tabla3510813153426[[#This Row],[% no_efect_inc]])/2</f>
        <v>0.462351895874588</v>
      </c>
      <c r="P28" s="11" t="n">
        <f aca="false">Tabla3510813153426[[#This Row],[no_efec_cor]]/(Tabla3510813153426[[#This Row],[efect_inc]]+Tabla3510813153426[[#This Row],[no_efec_cor]])</f>
        <v>0.536821705426357</v>
      </c>
      <c r="Q28" s="11" t="n">
        <f aca="false">Tabla3510813153426[[#This Row],[efec_cor]]/(Tabla3510813153426[[#This Row],[efec_cor]]+Tabla3510813153426[[#This Row],[no_efec_inc]])</f>
        <v>0.53960396039604</v>
      </c>
      <c r="R28" s="11" t="n">
        <f aca="false">(Tabla3510813153426[[#This Row],[PNE]]+Tabla3510813153426[[#This Row],[PE]])/2</f>
        <v>0.538212832911198</v>
      </c>
      <c r="S28" s="0" t="n">
        <v>914</v>
      </c>
      <c r="T28" s="0" t="n">
        <v>926</v>
      </c>
      <c r="U28" s="0" t="n">
        <f aca="false">Tabla3510813153426[[#This Row],[efec]]+Tabla3510813153426[[#This Row],[no_efe]]</f>
        <v>1840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586</v>
      </c>
      <c r="D29" s="0" t="n">
        <v>340</v>
      </c>
      <c r="E29" s="0" t="n">
        <v>403</v>
      </c>
      <c r="F29" s="0" t="n">
        <v>511</v>
      </c>
      <c r="G29" s="0" t="n">
        <f aca="false">Tabla3510813153426[[#This Row],[no_efec_cor]]+Tabla3510813153426[[#This Row],[efec_cor]]</f>
        <v>989</v>
      </c>
      <c r="H29" s="0" t="n">
        <f aca="false">Tabla3510813153426[[#This Row],[no_efec_inc]]+Tabla3510813153426[[#This Row],[efect_inc]]</f>
        <v>851</v>
      </c>
      <c r="I29" s="9" t="n">
        <f aca="false">Tabla3510813153426[[#This Row],[Correctos]]/Tabla3510813153426[[#This Row],[total_sec]]</f>
        <v>0.5375</v>
      </c>
      <c r="J29" s="9" t="n">
        <f aca="false">Tabla3510813153426[[#This Row],[efec_cor]]/Tabla3510813153426[[#This Row],[efec]]</f>
        <v>0.440919037199125</v>
      </c>
      <c r="K29" s="9" t="n">
        <f aca="false">Tabla3510813153426[[#This Row],[efect_inc]]/Tabla3510813153426[[#This Row],[efec]]</f>
        <v>0.559080962800875</v>
      </c>
      <c r="L29" s="9" t="n">
        <f aca="false">Tabla3510813153426[[#This Row],[no_efec_cor]]/Tabla3510813153426[[#This Row],[no_efe]]</f>
        <v>0.632829373650108</v>
      </c>
      <c r="M29" s="9" t="n">
        <f aca="false">Tabla3510813153426[[#This Row],[no_efec_inc]]/Tabla3510813153426[[#This Row],[no_efe]]</f>
        <v>0.367170626349892</v>
      </c>
      <c r="N29" s="9" t="n">
        <f aca="false">(Tabla3510813153426[[#This Row],[% efe_cor]]+Tabla3510813153426[[#This Row],[% no_efe_cor]])/2</f>
        <v>0.536874205424616</v>
      </c>
      <c r="O29" s="10" t="n">
        <f aca="false">(Tabla3510813153426[[#This Row],[% efe_inc]]+Tabla3510813153426[[#This Row],[% no_efect_inc]])/2</f>
        <v>0.463125794575384</v>
      </c>
      <c r="P29" s="11" t="n">
        <f aca="false">Tabla3510813153426[[#This Row],[no_efec_cor]]/(Tabla3510813153426[[#This Row],[efect_inc]]+Tabla3510813153426[[#This Row],[no_efec_cor]])</f>
        <v>0.534184138559708</v>
      </c>
      <c r="Q29" s="11" t="n">
        <f aca="false">Tabla3510813153426[[#This Row],[efec_cor]]/(Tabla3510813153426[[#This Row],[efec_cor]]+Tabla3510813153426[[#This Row],[no_efec_inc]])</f>
        <v>0.542395693135935</v>
      </c>
      <c r="R29" s="11" t="n">
        <f aca="false">(Tabla3510813153426[[#This Row],[PNE]]+Tabla3510813153426[[#This Row],[PE]])/2</f>
        <v>0.538289915847822</v>
      </c>
      <c r="S29" s="0" t="n">
        <v>914</v>
      </c>
      <c r="T29" s="0" t="n">
        <v>926</v>
      </c>
      <c r="U29" s="0" t="n">
        <f aca="false">Tabla3510813153426[[#This Row],[efec]]+Tabla3510813153426[[#This Row],[no_efe]]</f>
        <v>1840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586</v>
      </c>
      <c r="D30" s="0" t="n">
        <v>340</v>
      </c>
      <c r="E30" s="0" t="n">
        <v>419</v>
      </c>
      <c r="F30" s="0" t="n">
        <v>495</v>
      </c>
      <c r="G30" s="0" t="n">
        <f aca="false">Tabla3510813153426[[#This Row],[no_efec_cor]]+Tabla3510813153426[[#This Row],[efec_cor]]</f>
        <v>1005</v>
      </c>
      <c r="H30" s="0" t="n">
        <f aca="false">Tabla3510813153426[[#This Row],[no_efec_inc]]+Tabla3510813153426[[#This Row],[efect_inc]]</f>
        <v>835</v>
      </c>
      <c r="I30" s="9" t="n">
        <f aca="false">Tabla3510813153426[[#This Row],[Correctos]]/Tabla3510813153426[[#This Row],[total_sec]]</f>
        <v>0.546195652173913</v>
      </c>
      <c r="J30" s="9" t="n">
        <f aca="false">Tabla3510813153426[[#This Row],[efec_cor]]/Tabla3510813153426[[#This Row],[efec]]</f>
        <v>0.458424507658643</v>
      </c>
      <c r="K30" s="9" t="n">
        <f aca="false">Tabla3510813153426[[#This Row],[efect_inc]]/Tabla3510813153426[[#This Row],[efec]]</f>
        <v>0.541575492341357</v>
      </c>
      <c r="L30" s="9" t="n">
        <f aca="false">Tabla3510813153426[[#This Row],[no_efec_cor]]/Tabla3510813153426[[#This Row],[no_efe]]</f>
        <v>0.632829373650108</v>
      </c>
      <c r="M30" s="9" t="n">
        <f aca="false">Tabla3510813153426[[#This Row],[no_efec_inc]]/Tabla3510813153426[[#This Row],[no_efe]]</f>
        <v>0.367170626349892</v>
      </c>
      <c r="N30" s="9" t="n">
        <f aca="false">(Tabla3510813153426[[#This Row],[% efe_cor]]+Tabla3510813153426[[#This Row],[% no_efe_cor]])/2</f>
        <v>0.545626940654376</v>
      </c>
      <c r="O30" s="10" t="n">
        <f aca="false">(Tabla3510813153426[[#This Row],[% efe_inc]]+Tabla3510813153426[[#This Row],[% no_efect_inc]])/2</f>
        <v>0.454373059345624</v>
      </c>
      <c r="P30" s="11" t="n">
        <f aca="false">Tabla3510813153426[[#This Row],[no_efec_cor]]/(Tabla3510813153426[[#This Row],[efect_inc]]+Tabla3510813153426[[#This Row],[no_efec_cor]])</f>
        <v>0.54209065679926</v>
      </c>
      <c r="Q30" s="11" t="n">
        <f aca="false">Tabla3510813153426[[#This Row],[efec_cor]]/(Tabla3510813153426[[#This Row],[efec_cor]]+Tabla3510813153426[[#This Row],[no_efec_inc]])</f>
        <v>0.552042160737813</v>
      </c>
      <c r="R30" s="11" t="n">
        <f aca="false">(Tabla3510813153426[[#This Row],[PNE]]+Tabla3510813153426[[#This Row],[PE]])/2</f>
        <v>0.547066408768536</v>
      </c>
      <c r="S30" s="0" t="n">
        <v>914</v>
      </c>
      <c r="T30" s="0" t="n">
        <v>926</v>
      </c>
      <c r="U30" s="0" t="n">
        <f aca="false">Tabla3510813153426[[#This Row],[efec]]+Tabla3510813153426[[#This Row],[no_efe]]</f>
        <v>1840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563</v>
      </c>
      <c r="D31" s="0" t="n">
        <v>363</v>
      </c>
      <c r="E31" s="0" t="n">
        <v>444</v>
      </c>
      <c r="F31" s="0" t="n">
        <v>470</v>
      </c>
      <c r="G31" s="0" t="n">
        <f aca="false">Tabla3510813153426[[#This Row],[no_efec_cor]]+Tabla3510813153426[[#This Row],[efec_cor]]</f>
        <v>1007</v>
      </c>
      <c r="H31" s="0" t="n">
        <f aca="false">Tabla3510813153426[[#This Row],[no_efec_inc]]+Tabla3510813153426[[#This Row],[efect_inc]]</f>
        <v>833</v>
      </c>
      <c r="I31" s="9" t="n">
        <f aca="false">Tabla3510813153426[[#This Row],[Correctos]]/Tabla3510813153426[[#This Row],[total_sec]]</f>
        <v>0.547282608695652</v>
      </c>
      <c r="J31" s="9" t="n">
        <f aca="false">Tabla3510813153426[[#This Row],[efec_cor]]/Tabla3510813153426[[#This Row],[efec]]</f>
        <v>0.485776805251641</v>
      </c>
      <c r="K31" s="9" t="n">
        <f aca="false">Tabla3510813153426[[#This Row],[efect_inc]]/Tabla3510813153426[[#This Row],[efec]]</f>
        <v>0.514223194748359</v>
      </c>
      <c r="L31" s="9" t="n">
        <f aca="false">Tabla3510813153426[[#This Row],[no_efec_cor]]/Tabla3510813153426[[#This Row],[no_efe]]</f>
        <v>0.607991360691145</v>
      </c>
      <c r="M31" s="9" t="n">
        <f aca="false">Tabla3510813153426[[#This Row],[no_efec_inc]]/Tabla3510813153426[[#This Row],[no_efe]]</f>
        <v>0.392008639308855</v>
      </c>
      <c r="N31" s="9" t="n">
        <f aca="false">(Tabla3510813153426[[#This Row],[% efe_cor]]+Tabla3510813153426[[#This Row],[% no_efe_cor]])/2</f>
        <v>0.546884082971393</v>
      </c>
      <c r="O31" s="10" t="n">
        <f aca="false">(Tabla3510813153426[[#This Row],[% efe_inc]]+Tabla3510813153426[[#This Row],[% no_efect_inc]])/2</f>
        <v>0.453115917028607</v>
      </c>
      <c r="P31" s="11" t="n">
        <f aca="false">Tabla3510813153426[[#This Row],[no_efec_cor]]/(Tabla3510813153426[[#This Row],[efect_inc]]+Tabla3510813153426[[#This Row],[no_efec_cor]])</f>
        <v>0.545014520813166</v>
      </c>
      <c r="Q31" s="11" t="n">
        <f aca="false">Tabla3510813153426[[#This Row],[efec_cor]]/(Tabla3510813153426[[#This Row],[efec_cor]]+Tabla3510813153426[[#This Row],[no_efec_inc]])</f>
        <v>0.550185873605948</v>
      </c>
      <c r="R31" s="11" t="n">
        <f aca="false">(Tabla3510813153426[[#This Row],[PNE]]+Tabla3510813153426[[#This Row],[PE]])/2</f>
        <v>0.547600197209557</v>
      </c>
      <c r="S31" s="0" t="n">
        <v>914</v>
      </c>
      <c r="T31" s="0" t="n">
        <v>926</v>
      </c>
      <c r="U31" s="0" t="n">
        <f aca="false">Tabla3510813153426[[#This Row],[efec]]+Tabla3510813153426[[#This Row],[no_efe]]</f>
        <v>1840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537</v>
      </c>
      <c r="D32" s="0" t="n">
        <v>389</v>
      </c>
      <c r="E32" s="0" t="n">
        <v>486</v>
      </c>
      <c r="F32" s="0" t="n">
        <v>428</v>
      </c>
      <c r="G32" s="0" t="n">
        <f aca="false">Tabla3510813153426[[#This Row],[no_efec_cor]]+Tabla3510813153426[[#This Row],[efec_cor]]</f>
        <v>1023</v>
      </c>
      <c r="H32" s="0" t="n">
        <f aca="false">Tabla3510813153426[[#This Row],[no_efec_inc]]+Tabla3510813153426[[#This Row],[efect_inc]]</f>
        <v>817</v>
      </c>
      <c r="I32" s="9" t="n">
        <f aca="false">Tabla3510813153426[[#This Row],[Correctos]]/Tabla3510813153426[[#This Row],[total_sec]]</f>
        <v>0.555978260869565</v>
      </c>
      <c r="J32" s="9" t="n">
        <f aca="false">Tabla3510813153426[[#This Row],[efec_cor]]/Tabla3510813153426[[#This Row],[efec]]</f>
        <v>0.531728665207877</v>
      </c>
      <c r="K32" s="9" t="n">
        <f aca="false">Tabla3510813153426[[#This Row],[efect_inc]]/Tabla3510813153426[[#This Row],[efec]]</f>
        <v>0.468271334792123</v>
      </c>
      <c r="L32" s="9" t="n">
        <f aca="false">Tabla3510813153426[[#This Row],[no_efec_cor]]/Tabla3510813153426[[#This Row],[no_efe]]</f>
        <v>0.579913606911447</v>
      </c>
      <c r="M32" s="9" t="n">
        <f aca="false">Tabla3510813153426[[#This Row],[no_efec_inc]]/Tabla3510813153426[[#This Row],[no_efe]]</f>
        <v>0.420086393088553</v>
      </c>
      <c r="N32" s="9" t="n">
        <f aca="false">(Tabla3510813153426[[#This Row],[% efe_cor]]+Tabla3510813153426[[#This Row],[% no_efe_cor]])/2</f>
        <v>0.555821136059662</v>
      </c>
      <c r="O32" s="10" t="n">
        <f aca="false">(Tabla3510813153426[[#This Row],[% efe_inc]]+Tabla3510813153426[[#This Row],[% no_efect_inc]])/2</f>
        <v>0.444178863940338</v>
      </c>
      <c r="P32" s="11" t="n">
        <f aca="false">Tabla3510813153426[[#This Row],[no_efec_cor]]/(Tabla3510813153426[[#This Row],[efect_inc]]+Tabla3510813153426[[#This Row],[no_efec_cor]])</f>
        <v>0.556476683937824</v>
      </c>
      <c r="Q32" s="11" t="n">
        <f aca="false">Tabla3510813153426[[#This Row],[efec_cor]]/(Tabla3510813153426[[#This Row],[efec_cor]]+Tabla3510813153426[[#This Row],[no_efec_inc]])</f>
        <v>0.555428571428571</v>
      </c>
      <c r="R32" s="11" t="n">
        <f aca="false">(Tabla3510813153426[[#This Row],[PNE]]+Tabla3510813153426[[#This Row],[PE]])/2</f>
        <v>0.555952627683198</v>
      </c>
      <c r="S32" s="0" t="n">
        <v>914</v>
      </c>
      <c r="T32" s="0" t="n">
        <v>926</v>
      </c>
      <c r="U32" s="0" t="n">
        <f aca="false">Tabla3510813153426[[#This Row],[efec]]+Tabla3510813153426[[#This Row],[no_efe]]</f>
        <v>1840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587</v>
      </c>
      <c r="D33" s="0" t="n">
        <v>339</v>
      </c>
      <c r="E33" s="0" t="n">
        <v>396</v>
      </c>
      <c r="F33" s="0" t="n">
        <v>518</v>
      </c>
      <c r="G33" s="0" t="n">
        <f aca="false">Tabla3510813153426[[#This Row],[no_efec_cor]]+Tabla3510813153426[[#This Row],[efec_cor]]</f>
        <v>983</v>
      </c>
      <c r="H33" s="0" t="n">
        <f aca="false">Tabla3510813153426[[#This Row],[no_efec_inc]]+Tabla3510813153426[[#This Row],[efect_inc]]</f>
        <v>857</v>
      </c>
      <c r="I33" s="9" t="n">
        <f aca="false">Tabla3510813153426[[#This Row],[Correctos]]/Tabla3510813153426[[#This Row],[total_sec]]</f>
        <v>0.534239130434783</v>
      </c>
      <c r="J33" s="9" t="n">
        <f aca="false">Tabla3510813153426[[#This Row],[efec_cor]]/Tabla3510813153426[[#This Row],[efec]]</f>
        <v>0.433260393873085</v>
      </c>
      <c r="K33" s="9" t="n">
        <f aca="false">Tabla3510813153426[[#This Row],[efect_inc]]/Tabla3510813153426[[#This Row],[efec]]</f>
        <v>0.566739606126915</v>
      </c>
      <c r="L33" s="9" t="n">
        <f aca="false">Tabla3510813153426[[#This Row],[no_efec_cor]]/Tabla3510813153426[[#This Row],[no_efe]]</f>
        <v>0.633909287257019</v>
      </c>
      <c r="M33" s="9" t="n">
        <f aca="false">Tabla3510813153426[[#This Row],[no_efec_inc]]/Tabla3510813153426[[#This Row],[no_efe]]</f>
        <v>0.366090712742981</v>
      </c>
      <c r="N33" s="9" t="n">
        <f aca="false">(Tabla3510813153426[[#This Row],[% efe_cor]]+Tabla3510813153426[[#This Row],[% no_efe_cor]])/2</f>
        <v>0.533584840565052</v>
      </c>
      <c r="O33" s="10" t="n">
        <f aca="false">(Tabla3510813153426[[#This Row],[% efe_inc]]+Tabla3510813153426[[#This Row],[% no_efect_inc]])/2</f>
        <v>0.466415159434948</v>
      </c>
      <c r="P33" s="11" t="n">
        <f aca="false">Tabla3510813153426[[#This Row],[no_efec_cor]]/(Tabla3510813153426[[#This Row],[efect_inc]]+Tabla3510813153426[[#This Row],[no_efec_cor]])</f>
        <v>0.531221719457014</v>
      </c>
      <c r="Q33" s="11" t="n">
        <f aca="false">Tabla3510813153426[[#This Row],[efec_cor]]/(Tabla3510813153426[[#This Row],[efec_cor]]+Tabla3510813153426[[#This Row],[no_efec_inc]])</f>
        <v>0.538775510204082</v>
      </c>
      <c r="R33" s="11" t="n">
        <f aca="false">(Tabla3510813153426[[#This Row],[PNE]]+Tabla3510813153426[[#This Row],[PE]])/2</f>
        <v>0.534998614830548</v>
      </c>
      <c r="S33" s="0" t="n">
        <v>914</v>
      </c>
      <c r="T33" s="0" t="n">
        <v>926</v>
      </c>
      <c r="U33" s="0" t="n">
        <f aca="false">Tabla3510813153426[[#This Row],[efec]]+Tabla3510813153426[[#This Row],[no_efe]]</f>
        <v>1840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609</v>
      </c>
      <c r="D34" s="0" t="n">
        <v>317</v>
      </c>
      <c r="E34" s="0" t="n">
        <v>382</v>
      </c>
      <c r="F34" s="0" t="n">
        <v>532</v>
      </c>
      <c r="G34" s="0" t="n">
        <f aca="false">Tabla3510813153426[[#This Row],[no_efec_cor]]+Tabla3510813153426[[#This Row],[efec_cor]]</f>
        <v>991</v>
      </c>
      <c r="H34" s="0" t="n">
        <f aca="false">Tabla3510813153426[[#This Row],[no_efec_inc]]+Tabla3510813153426[[#This Row],[efect_inc]]</f>
        <v>849</v>
      </c>
      <c r="I34" s="9" t="n">
        <f aca="false">Tabla3510813153426[[#This Row],[Correctos]]/Tabla3510813153426[[#This Row],[total_sec]]</f>
        <v>0.538586956521739</v>
      </c>
      <c r="J34" s="9" t="n">
        <f aca="false">Tabla3510813153426[[#This Row],[efec_cor]]/Tabla3510813153426[[#This Row],[efec]]</f>
        <v>0.417943107221007</v>
      </c>
      <c r="K34" s="9" t="n">
        <f aca="false">Tabla3510813153426[[#This Row],[efect_inc]]/Tabla3510813153426[[#This Row],[efec]]</f>
        <v>0.582056892778993</v>
      </c>
      <c r="L34" s="9" t="n">
        <f aca="false">Tabla3510813153426[[#This Row],[no_efec_cor]]/Tabla3510813153426[[#This Row],[no_efe]]</f>
        <v>0.657667386609071</v>
      </c>
      <c r="M34" s="9" t="n">
        <f aca="false">Tabla3510813153426[[#This Row],[no_efec_inc]]/Tabla3510813153426[[#This Row],[no_efe]]</f>
        <v>0.342332613390929</v>
      </c>
      <c r="N34" s="9" t="n">
        <f aca="false">(Tabla3510813153426[[#This Row],[% efe_cor]]+Tabla3510813153426[[#This Row],[% no_efe_cor]])/2</f>
        <v>0.537805246915039</v>
      </c>
      <c r="O34" s="10" t="n">
        <f aca="false">(Tabla3510813153426[[#This Row],[% efe_inc]]+Tabla3510813153426[[#This Row],[% no_efect_inc]])/2</f>
        <v>0.462194753084961</v>
      </c>
      <c r="P34" s="11" t="n">
        <f aca="false">Tabla3510813153426[[#This Row],[no_efec_cor]]/(Tabla3510813153426[[#This Row],[efect_inc]]+Tabla3510813153426[[#This Row],[no_efec_cor]])</f>
        <v>0.533742331288344</v>
      </c>
      <c r="Q34" s="11" t="n">
        <f aca="false">Tabla3510813153426[[#This Row],[efec_cor]]/(Tabla3510813153426[[#This Row],[efec_cor]]+Tabla3510813153426[[#This Row],[no_efec_inc]])</f>
        <v>0.546494992846924</v>
      </c>
      <c r="R34" s="11" t="n">
        <f aca="false">(Tabla3510813153426[[#This Row],[PNE]]+Tabla3510813153426[[#This Row],[PE]])/2</f>
        <v>0.540118662067634</v>
      </c>
      <c r="S34" s="0" t="n">
        <v>914</v>
      </c>
      <c r="T34" s="0" t="n">
        <v>926</v>
      </c>
      <c r="U34" s="0" t="n">
        <f aca="false">Tabla3510813153426[[#This Row],[efec]]+Tabla3510813153426[[#This Row],[no_efe]]</f>
        <v>1840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627</v>
      </c>
      <c r="D35" s="0" t="n">
        <v>299</v>
      </c>
      <c r="E35" s="0" t="n">
        <v>354</v>
      </c>
      <c r="F35" s="0" t="n">
        <v>560</v>
      </c>
      <c r="G35" s="0" t="n">
        <f aca="false">Tabla3510813153426[[#This Row],[no_efec_cor]]+Tabla3510813153426[[#This Row],[efec_cor]]</f>
        <v>981</v>
      </c>
      <c r="H35" s="0" t="n">
        <f aca="false">Tabla3510813153426[[#This Row],[no_efec_inc]]+Tabla3510813153426[[#This Row],[efect_inc]]</f>
        <v>859</v>
      </c>
      <c r="I35" s="9" t="n">
        <f aca="false">Tabla3510813153426[[#This Row],[Correctos]]/Tabla3510813153426[[#This Row],[total_sec]]</f>
        <v>0.533152173913043</v>
      </c>
      <c r="J35" s="9" t="n">
        <f aca="false">Tabla3510813153426[[#This Row],[efec_cor]]/Tabla3510813153426[[#This Row],[efec]]</f>
        <v>0.387308533916849</v>
      </c>
      <c r="K35" s="9" t="n">
        <f aca="false">Tabla3510813153426[[#This Row],[efect_inc]]/Tabla3510813153426[[#This Row],[efec]]</f>
        <v>0.612691466083151</v>
      </c>
      <c r="L35" s="9" t="n">
        <f aca="false">Tabla3510813153426[[#This Row],[no_efec_cor]]/Tabla3510813153426[[#This Row],[no_efe]]</f>
        <v>0.677105831533477</v>
      </c>
      <c r="M35" s="9" t="n">
        <f aca="false">Tabla3510813153426[[#This Row],[no_efec_inc]]/Tabla3510813153426[[#This Row],[no_efe]]</f>
        <v>0.322894168466523</v>
      </c>
      <c r="N35" s="9" t="n">
        <f aca="false">(Tabla3510813153426[[#This Row],[% efe_cor]]+Tabla3510813153426[[#This Row],[% no_efe_cor]])/2</f>
        <v>0.532207182725163</v>
      </c>
      <c r="O35" s="10" t="n">
        <f aca="false">(Tabla3510813153426[[#This Row],[% efe_inc]]+Tabla3510813153426[[#This Row],[% no_efect_inc]])/2</f>
        <v>0.467792817274837</v>
      </c>
      <c r="P35" s="11" t="n">
        <f aca="false">Tabla3510813153426[[#This Row],[no_efec_cor]]/(Tabla3510813153426[[#This Row],[efect_inc]]+Tabla3510813153426[[#This Row],[no_efec_cor]])</f>
        <v>0.528222409435552</v>
      </c>
      <c r="Q35" s="11" t="n">
        <f aca="false">Tabla3510813153426[[#This Row],[efec_cor]]/(Tabla3510813153426[[#This Row],[efec_cor]]+Tabla3510813153426[[#This Row],[no_efec_inc]])</f>
        <v>0.542113323124043</v>
      </c>
      <c r="R35" s="11" t="n">
        <f aca="false">(Tabla3510813153426[[#This Row],[PNE]]+Tabla3510813153426[[#This Row],[PE]])/2</f>
        <v>0.535167866279797</v>
      </c>
      <c r="S35" s="0" t="n">
        <v>914</v>
      </c>
      <c r="T35" s="0" t="n">
        <v>926</v>
      </c>
      <c r="U35" s="0" t="n">
        <f aca="false">Tabla3510813153426[[#This Row],[efec]]+Tabla3510813153426[[#This Row],[no_efe]]</f>
        <v>1840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646</v>
      </c>
      <c r="D36" s="0" t="n">
        <v>280</v>
      </c>
      <c r="E36" s="0" t="n">
        <v>336</v>
      </c>
      <c r="F36" s="0" t="n">
        <v>578</v>
      </c>
      <c r="G36" s="0" t="n">
        <f aca="false">Tabla3510813153426[[#This Row],[no_efec_cor]]+Tabla3510813153426[[#This Row],[efec_cor]]</f>
        <v>982</v>
      </c>
      <c r="H36" s="0" t="n">
        <f aca="false">Tabla3510813153426[[#This Row],[no_efec_inc]]+Tabla3510813153426[[#This Row],[efect_inc]]</f>
        <v>858</v>
      </c>
      <c r="I36" s="9" t="n">
        <f aca="false">Tabla3510813153426[[#This Row],[Correctos]]/Tabla3510813153426[[#This Row],[total_sec]]</f>
        <v>0.533695652173913</v>
      </c>
      <c r="J36" s="9" t="n">
        <f aca="false">Tabla3510813153426[[#This Row],[efec_cor]]/Tabla3510813153426[[#This Row],[efec]]</f>
        <v>0.367614879649891</v>
      </c>
      <c r="K36" s="9" t="n">
        <f aca="false">Tabla3510813153426[[#This Row],[efect_inc]]/Tabla3510813153426[[#This Row],[efec]]</f>
        <v>0.632385120350109</v>
      </c>
      <c r="L36" s="9" t="n">
        <f aca="false">Tabla3510813153426[[#This Row],[no_efec_cor]]/Tabla3510813153426[[#This Row],[no_efe]]</f>
        <v>0.697624190064795</v>
      </c>
      <c r="M36" s="9" t="n">
        <f aca="false">Tabla3510813153426[[#This Row],[no_efec_inc]]/Tabla3510813153426[[#This Row],[no_efe]]</f>
        <v>0.302375809935205</v>
      </c>
      <c r="N36" s="9" t="n">
        <f aca="false">(Tabla3510813153426[[#This Row],[% efe_cor]]+Tabla3510813153426[[#This Row],[% no_efe_cor]])/2</f>
        <v>0.532619534857343</v>
      </c>
      <c r="O36" s="10" t="n">
        <f aca="false">(Tabla3510813153426[[#This Row],[% efe_inc]]+Tabla3510813153426[[#This Row],[% no_efect_inc]])/2</f>
        <v>0.467380465142657</v>
      </c>
      <c r="P36" s="11" t="n">
        <f aca="false">Tabla3510813153426[[#This Row],[no_efec_cor]]/(Tabla3510813153426[[#This Row],[efect_inc]]+Tabla3510813153426[[#This Row],[no_efec_cor]])</f>
        <v>0.527777777777778</v>
      </c>
      <c r="Q36" s="11" t="n">
        <f aca="false">Tabla3510813153426[[#This Row],[efec_cor]]/(Tabla3510813153426[[#This Row],[efec_cor]]+Tabla3510813153426[[#This Row],[no_efec_inc]])</f>
        <v>0.545454545454545</v>
      </c>
      <c r="R36" s="11" t="n">
        <f aca="false">(Tabla3510813153426[[#This Row],[PNE]]+Tabla3510813153426[[#This Row],[PE]])/2</f>
        <v>0.536616161616162</v>
      </c>
      <c r="S36" s="0" t="n">
        <v>914</v>
      </c>
      <c r="T36" s="0" t="n">
        <v>926</v>
      </c>
      <c r="U36" s="0" t="n">
        <f aca="false">Tabla3510813153426[[#This Row],[efec]]+Tabla3510813153426[[#This Row],[no_efe]]</f>
        <v>1840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542</v>
      </c>
      <c r="D37" s="0" t="n">
        <v>384</v>
      </c>
      <c r="E37" s="0" t="n">
        <v>438</v>
      </c>
      <c r="F37" s="0" t="n">
        <v>476</v>
      </c>
      <c r="G37" s="0" t="n">
        <f aca="false">Tabla3510813153426[[#This Row],[no_efec_cor]]+Tabla3510813153426[[#This Row],[efec_cor]]</f>
        <v>980</v>
      </c>
      <c r="H37" s="0" t="n">
        <f aca="false">Tabla3510813153426[[#This Row],[no_efec_inc]]+Tabla3510813153426[[#This Row],[efect_inc]]</f>
        <v>860</v>
      </c>
      <c r="I37" s="9" t="n">
        <f aca="false">Tabla3510813153426[[#This Row],[Correctos]]/Tabla3510813153426[[#This Row],[total_sec]]</f>
        <v>0.532608695652174</v>
      </c>
      <c r="J37" s="9" t="n">
        <f aca="false">Tabla3510813153426[[#This Row],[efec_cor]]/Tabla3510813153426[[#This Row],[efec]]</f>
        <v>0.479212253829322</v>
      </c>
      <c r="K37" s="9" t="n">
        <f aca="false">Tabla3510813153426[[#This Row],[efect_inc]]/Tabla3510813153426[[#This Row],[efec]]</f>
        <v>0.520787746170678</v>
      </c>
      <c r="L37" s="9" t="n">
        <f aca="false">Tabla3510813153426[[#This Row],[no_efec_cor]]/Tabla3510813153426[[#This Row],[no_efe]]</f>
        <v>0.585313174946004</v>
      </c>
      <c r="M37" s="9" t="n">
        <f aca="false">Tabla3510813153426[[#This Row],[no_efec_inc]]/Tabla3510813153426[[#This Row],[no_efe]]</f>
        <v>0.414686825053996</v>
      </c>
      <c r="N37" s="9" t="n">
        <f aca="false">(Tabla3510813153426[[#This Row],[% efe_cor]]+Tabla3510813153426[[#This Row],[% no_efe_cor]])/2</f>
        <v>0.532262714387663</v>
      </c>
      <c r="O37" s="10" t="n">
        <f aca="false">(Tabla3510813153426[[#This Row],[% efe_inc]]+Tabla3510813153426[[#This Row],[% no_efect_inc]])/2</f>
        <v>0.467737285612337</v>
      </c>
      <c r="P37" s="11" t="n">
        <f aca="false">Tabla3510813153426[[#This Row],[no_efec_cor]]/(Tabla3510813153426[[#This Row],[efect_inc]]+Tabla3510813153426[[#This Row],[no_efec_cor]])</f>
        <v>0.532416502946955</v>
      </c>
      <c r="Q37" s="11" t="n">
        <f aca="false">Tabla3510813153426[[#This Row],[efec_cor]]/(Tabla3510813153426[[#This Row],[efec_cor]]+Tabla3510813153426[[#This Row],[no_efec_inc]])</f>
        <v>0.532846715328467</v>
      </c>
      <c r="R37" s="11" t="n">
        <f aca="false">(Tabla3510813153426[[#This Row],[PNE]]+Tabla3510813153426[[#This Row],[PE]])/2</f>
        <v>0.532631609137711</v>
      </c>
      <c r="S37" s="0" t="n">
        <v>914</v>
      </c>
      <c r="T37" s="0" t="n">
        <v>926</v>
      </c>
      <c r="U37" s="0" t="n">
        <f aca="false">Tabla3510813153426[[#This Row],[efec]]+Tabla3510813153426[[#This Row],[no_efe]]</f>
        <v>1840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436</v>
      </c>
      <c r="D38" s="0" t="n">
        <v>490</v>
      </c>
      <c r="E38" s="0" t="n">
        <v>564</v>
      </c>
      <c r="F38" s="0" t="n">
        <v>350</v>
      </c>
      <c r="G38" s="0" t="n">
        <f aca="false">Tabla3510813153426[[#This Row],[no_efec_cor]]+Tabla3510813153426[[#This Row],[efec_cor]]</f>
        <v>1000</v>
      </c>
      <c r="H38" s="0" t="n">
        <f aca="false">Tabla3510813153426[[#This Row],[no_efec_inc]]+Tabla3510813153426[[#This Row],[efect_inc]]</f>
        <v>840</v>
      </c>
      <c r="I38" s="9" t="n">
        <f aca="false">Tabla3510813153426[[#This Row],[Correctos]]/Tabla3510813153426[[#This Row],[total_sec]]</f>
        <v>0.543478260869565</v>
      </c>
      <c r="J38" s="9" t="n">
        <f aca="false">Tabla3510813153426[[#This Row],[efec_cor]]/Tabla3510813153426[[#This Row],[efec]]</f>
        <v>0.617067833698031</v>
      </c>
      <c r="K38" s="9" t="n">
        <f aca="false">Tabla3510813153426[[#This Row],[efect_inc]]/Tabla3510813153426[[#This Row],[efec]]</f>
        <v>0.382932166301969</v>
      </c>
      <c r="L38" s="9" t="n">
        <f aca="false">Tabla3510813153426[[#This Row],[no_efec_cor]]/Tabla3510813153426[[#This Row],[no_efe]]</f>
        <v>0.470842332613391</v>
      </c>
      <c r="M38" s="9" t="n">
        <f aca="false">Tabla3510813153426[[#This Row],[no_efec_inc]]/Tabla3510813153426[[#This Row],[no_efe]]</f>
        <v>0.529157667386609</v>
      </c>
      <c r="N38" s="9" t="n">
        <f aca="false">(Tabla3510813153426[[#This Row],[% efe_cor]]+Tabla3510813153426[[#This Row],[% no_efe_cor]])/2</f>
        <v>0.543955083155711</v>
      </c>
      <c r="O38" s="10" t="n">
        <f aca="false">(Tabla3510813153426[[#This Row],[% efe_inc]]+Tabla3510813153426[[#This Row],[% no_efect_inc]])/2</f>
        <v>0.456044916844289</v>
      </c>
      <c r="P38" s="11" t="n">
        <f aca="false">Tabla3510813153426[[#This Row],[no_efec_cor]]/(Tabla3510813153426[[#This Row],[efect_inc]]+Tabla3510813153426[[#This Row],[no_efec_cor]])</f>
        <v>0.55470737913486</v>
      </c>
      <c r="Q38" s="11" t="n">
        <f aca="false">Tabla3510813153426[[#This Row],[efec_cor]]/(Tabla3510813153426[[#This Row],[efec_cor]]+Tabla3510813153426[[#This Row],[no_efec_inc]])</f>
        <v>0.535104364326376</v>
      </c>
      <c r="R38" s="11" t="n">
        <f aca="false">(Tabla3510813153426[[#This Row],[PNE]]+Tabla3510813153426[[#This Row],[PE]])/2</f>
        <v>0.544905871730618</v>
      </c>
      <c r="S38" s="0" t="n">
        <v>914</v>
      </c>
      <c r="T38" s="0" t="n">
        <v>926</v>
      </c>
      <c r="U38" s="0" t="n">
        <f aca="false">Tabla3510813153426[[#This Row],[efec]]+Tabla3510813153426[[#This Row],[no_efe]]</f>
        <v>1840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514</v>
      </c>
      <c r="D39" s="0" t="n">
        <v>412</v>
      </c>
      <c r="E39" s="0" t="n">
        <v>474</v>
      </c>
      <c r="F39" s="0" t="n">
        <v>440</v>
      </c>
      <c r="G39" s="0" t="n">
        <f aca="false">Tabla3510813153426[[#This Row],[no_efec_cor]]+Tabla3510813153426[[#This Row],[efec_cor]]</f>
        <v>988</v>
      </c>
      <c r="H39" s="0" t="n">
        <f aca="false">Tabla3510813153426[[#This Row],[no_efec_inc]]+Tabla3510813153426[[#This Row],[efect_inc]]</f>
        <v>852</v>
      </c>
      <c r="I39" s="9" t="n">
        <f aca="false">Tabla3510813153426[[#This Row],[Correctos]]/Tabla3510813153426[[#This Row],[total_sec]]</f>
        <v>0.53695652173913</v>
      </c>
      <c r="J39" s="9" t="n">
        <f aca="false">Tabla3510813153426[[#This Row],[efec_cor]]/Tabla3510813153426[[#This Row],[efec]]</f>
        <v>0.518599562363239</v>
      </c>
      <c r="K39" s="9" t="n">
        <f aca="false">Tabla3510813153426[[#This Row],[efect_inc]]/Tabla3510813153426[[#This Row],[efec]]</f>
        <v>0.481400437636762</v>
      </c>
      <c r="L39" s="9" t="n">
        <f aca="false">Tabla3510813153426[[#This Row],[no_efec_cor]]/Tabla3510813153426[[#This Row],[no_efe]]</f>
        <v>0.555075593952484</v>
      </c>
      <c r="M39" s="9" t="n">
        <f aca="false">Tabla3510813153426[[#This Row],[no_efec_inc]]/Tabla3510813153426[[#This Row],[no_efe]]</f>
        <v>0.444924406047516</v>
      </c>
      <c r="N39" s="9" t="n">
        <f aca="false">(Tabla3510813153426[[#This Row],[% efe_cor]]+Tabla3510813153426[[#This Row],[% no_efe_cor]])/2</f>
        <v>0.536837578157861</v>
      </c>
      <c r="O39" s="10" t="n">
        <f aca="false">(Tabla3510813153426[[#This Row],[% efe_inc]]+Tabla3510813153426[[#This Row],[% no_efect_inc]])/2</f>
        <v>0.463162421842139</v>
      </c>
      <c r="P39" s="11" t="n">
        <f aca="false">Tabla3510813153426[[#This Row],[no_efec_cor]]/(Tabla3510813153426[[#This Row],[efect_inc]]+Tabla3510813153426[[#This Row],[no_efec_cor]])</f>
        <v>0.538784067085954</v>
      </c>
      <c r="Q39" s="11" t="n">
        <f aca="false">Tabla3510813153426[[#This Row],[efec_cor]]/(Tabla3510813153426[[#This Row],[efec_cor]]+Tabla3510813153426[[#This Row],[no_efec_inc]])</f>
        <v>0.534988713318284</v>
      </c>
      <c r="R39" s="11" t="n">
        <f aca="false">(Tabla3510813153426[[#This Row],[PNE]]+Tabla3510813153426[[#This Row],[PE]])/2</f>
        <v>0.536886390202119</v>
      </c>
      <c r="S39" s="0" t="n">
        <v>914</v>
      </c>
      <c r="T39" s="0" t="n">
        <v>926</v>
      </c>
      <c r="U39" s="0" t="n">
        <f aca="false">Tabla3510813153426[[#This Row],[efec]]+Tabla3510813153426[[#This Row],[no_efe]]</f>
        <v>1840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38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5" hidden="false" customHeight="false" outlineLevel="0" collapsed="false">
      <c r="A10" s="0" t="s">
        <v>39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5" hidden="false" customHeight="false" outlineLevel="0" collapsed="false">
      <c r="A11" s="0" t="s">
        <v>40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5" hidden="false" customHeight="false" outlineLevel="0" collapsed="false">
      <c r="A12" s="0" t="s">
        <v>41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5" hidden="false" customHeight="false" outlineLevel="0" collapsed="false">
      <c r="A13" s="0" t="s">
        <v>42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5" hidden="false" customHeight="false" outlineLevel="0" collapsed="false">
      <c r="A14" s="0" t="s">
        <v>43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5" hidden="false" customHeight="false" outlineLevel="0" collapsed="false">
      <c r="A15" s="0" t="s">
        <v>44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38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5" hidden="false" customHeight="false" outlineLevel="0" collapsed="false">
      <c r="A20" s="0" t="s">
        <v>39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5" hidden="false" customHeight="false" outlineLevel="0" collapsed="false">
      <c r="A21" s="0" t="s">
        <v>40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5" hidden="false" customHeight="false" outlineLevel="0" collapsed="false">
      <c r="A22" s="0" t="s">
        <v>41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5" hidden="false" customHeight="false" outlineLevel="0" collapsed="false">
      <c r="A23" s="0" t="s">
        <v>42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5" hidden="false" customHeight="false" outlineLevel="0" collapsed="false">
      <c r="A24" s="0" t="s">
        <v>43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5" hidden="false" customHeight="false" outlineLevel="0" collapsed="false">
      <c r="A25" s="0" t="s">
        <v>44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38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5" hidden="false" customHeight="false" outlineLevel="0" collapsed="false">
      <c r="A30" s="0" t="s">
        <v>39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5" hidden="false" customHeight="false" outlineLevel="0" collapsed="false">
      <c r="A31" s="0" t="s">
        <v>40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5" hidden="false" customHeight="false" outlineLevel="0" collapsed="false">
      <c r="A32" s="0" t="s">
        <v>41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5" hidden="false" customHeight="false" outlineLevel="0" collapsed="false">
      <c r="A33" s="0" t="s">
        <v>42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5" hidden="false" customHeight="false" outlineLevel="0" collapsed="false">
      <c r="A34" s="0" t="s">
        <v>43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5" hidden="false" customHeight="false" outlineLevel="0" collapsed="false">
      <c r="A35" s="0" t="s">
        <v>44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38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5" hidden="false" customHeight="false" outlineLevel="0" collapsed="false">
      <c r="A40" s="0" t="s">
        <v>39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5" hidden="false" customHeight="false" outlineLevel="0" collapsed="false">
      <c r="A41" s="0" t="s">
        <v>40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5" hidden="false" customHeight="false" outlineLevel="0" collapsed="false">
      <c r="A42" s="0" t="s">
        <v>41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5" hidden="false" customHeight="false" outlineLevel="0" collapsed="false">
      <c r="A43" s="0" t="s">
        <v>42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5" hidden="false" customHeight="false" outlineLevel="0" collapsed="false">
      <c r="A44" s="0" t="s">
        <v>43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5" hidden="false" customHeight="false" outlineLevel="0" collapsed="false">
      <c r="A45" s="0" t="s">
        <v>44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38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5" hidden="false" customHeight="false" outlineLevel="0" collapsed="false">
      <c r="A50" s="0" t="s">
        <v>39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5" hidden="false" customHeight="false" outlineLevel="0" collapsed="false">
      <c r="A51" s="0" t="s">
        <v>40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5" hidden="false" customHeight="false" outlineLevel="0" collapsed="false">
      <c r="A52" s="0" t="s">
        <v>41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5" hidden="false" customHeight="false" outlineLevel="0" collapsed="false">
      <c r="A53" s="0" t="s">
        <v>42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5" hidden="false" customHeight="false" outlineLevel="0" collapsed="false">
      <c r="A54" s="0" t="s">
        <v>43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5" hidden="false" customHeight="false" outlineLevel="0" collapsed="false">
      <c r="A55" s="0" t="s">
        <v>44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49</v>
      </c>
      <c r="B58" s="0" t="s">
        <v>50</v>
      </c>
    </row>
    <row r="59" customFormat="false" ht="15" hidden="false" customHeight="false" outlineLevel="0" collapsed="false">
      <c r="A59" s="0" t="s">
        <v>51</v>
      </c>
      <c r="B59" s="0" t="s">
        <v>52</v>
      </c>
    </row>
    <row r="60" customFormat="false" ht="15" hidden="false" customHeight="false" outlineLevel="0" collapsed="false">
      <c r="A60" s="0" t="s">
        <v>53</v>
      </c>
      <c r="B60" s="0" t="s">
        <v>54</v>
      </c>
    </row>
    <row r="61" customFormat="false" ht="15" hidden="false" customHeight="false" outlineLevel="0" collapsed="false">
      <c r="A61" s="0" t="s">
        <v>55</v>
      </c>
      <c r="B61" s="0" t="s">
        <v>56</v>
      </c>
    </row>
    <row r="62" customFormat="false" ht="15" hidden="false" customHeight="false" outlineLevel="0" collapsed="false">
      <c r="A62" s="0" t="s">
        <v>57</v>
      </c>
      <c r="B62" s="0" t="s">
        <v>58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38</v>
      </c>
      <c r="B65" s="7" t="s">
        <v>49</v>
      </c>
      <c r="C65" s="7" t="s">
        <v>51</v>
      </c>
      <c r="D65" s="7" t="s">
        <v>53</v>
      </c>
      <c r="E65" s="7" t="s">
        <v>59</v>
      </c>
      <c r="F65" s="7" t="s">
        <v>57</v>
      </c>
      <c r="G65" s="7" t="s">
        <v>60</v>
      </c>
      <c r="I65" s="7" t="s">
        <v>38</v>
      </c>
      <c r="J65" s="7" t="s">
        <v>49</v>
      </c>
      <c r="K65" s="7" t="s">
        <v>51</v>
      </c>
      <c r="L65" s="7" t="s">
        <v>53</v>
      </c>
      <c r="M65" s="7" t="s">
        <v>59</v>
      </c>
      <c r="N65" s="7" t="s">
        <v>57</v>
      </c>
      <c r="O65" s="7" t="s">
        <v>60</v>
      </c>
    </row>
    <row r="66" customFormat="false" ht="15" hidden="false" customHeight="false" outlineLevel="0" collapsed="false">
      <c r="A66" s="0" t="s">
        <v>39</v>
      </c>
      <c r="G66" s="0" t="e">
        <f aca="false">AVERAGE(B66:F66)</f>
        <v>#DIV/0!</v>
      </c>
      <c r="I66" s="0" t="s">
        <v>39</v>
      </c>
      <c r="O66" s="16" t="e">
        <f aca="false">AVERAGE(J66:N66)</f>
        <v>#DIV/0!</v>
      </c>
    </row>
    <row r="67" customFormat="false" ht="15" hidden="false" customHeight="false" outlineLevel="0" collapsed="false">
      <c r="A67" s="0" t="s">
        <v>40</v>
      </c>
      <c r="G67" s="0" t="e">
        <f aca="false">AVERAGE(B67:F67)</f>
        <v>#DIV/0!</v>
      </c>
      <c r="I67" s="0" t="s">
        <v>40</v>
      </c>
      <c r="O67" s="17" t="e">
        <f aca="false">AVERAGE(J67:N67)</f>
        <v>#DIV/0!</v>
      </c>
    </row>
    <row r="68" customFormat="false" ht="15" hidden="false" customHeight="false" outlineLevel="0" collapsed="false">
      <c r="A68" s="0" t="s">
        <v>41</v>
      </c>
      <c r="G68" s="0" t="e">
        <f aca="false">AVERAGE(B68:F68)</f>
        <v>#DIV/0!</v>
      </c>
      <c r="I68" s="0" t="s">
        <v>41</v>
      </c>
      <c r="O68" s="16" t="e">
        <f aca="false">AVERAGE(J68:N68)</f>
        <v>#DIV/0!</v>
      </c>
    </row>
    <row r="69" customFormat="false" ht="15" hidden="false" customHeight="false" outlineLevel="0" collapsed="false">
      <c r="A69" s="0" t="s">
        <v>42</v>
      </c>
      <c r="G69" s="18" t="e">
        <f aca="false">AVERAGE(B69:F69)</f>
        <v>#DIV/0!</v>
      </c>
      <c r="I69" s="0" t="s">
        <v>42</v>
      </c>
      <c r="O69" s="19" t="e">
        <f aca="false">AVERAGE(J69:N69)</f>
        <v>#DIV/0!</v>
      </c>
    </row>
    <row r="70" customFormat="false" ht="15" hidden="false" customHeight="false" outlineLevel="0" collapsed="false">
      <c r="A70" s="0" t="s">
        <v>43</v>
      </c>
      <c r="G70" s="0" t="e">
        <f aca="false">AVERAGE(B70:F70)</f>
        <v>#DIV/0!</v>
      </c>
      <c r="I70" s="0" t="s">
        <v>43</v>
      </c>
      <c r="O70" s="16" t="e">
        <f aca="false">AVERAGE(J70:N70)</f>
        <v>#DIV/0!</v>
      </c>
    </row>
    <row r="71" customFormat="false" ht="15" hidden="false" customHeight="false" outlineLevel="0" collapsed="false">
      <c r="A71" s="0" t="s">
        <v>44</v>
      </c>
      <c r="G71" s="0" t="e">
        <f aca="false">AVERAGE(B71:F71)</f>
        <v>#DIV/0!</v>
      </c>
      <c r="I71" s="0" t="s">
        <v>44</v>
      </c>
      <c r="O71" s="17" t="e">
        <f aca="false">AVERAGE(J71:N71)</f>
        <v>#DIV/0!</v>
      </c>
    </row>
    <row r="72" customFormat="false" ht="15" hidden="false" customHeight="false" outlineLevel="0" collapsed="false">
      <c r="A72" s="0" t="s">
        <v>60</v>
      </c>
      <c r="B72" s="0" t="e">
        <f aca="false">AVERAGE(B66:B71)</f>
        <v>#DIV/0!</v>
      </c>
      <c r="C72" s="0" t="e">
        <f aca="false">AVERAGE(C66:C71)</f>
        <v>#DIV/0!</v>
      </c>
      <c r="D72" s="0" t="e">
        <f aca="false">AVERAGE(D66:D71)</f>
        <v>#DIV/0!</v>
      </c>
      <c r="E72" s="0" t="e">
        <f aca="false">AVERAGE(E66:E71)</f>
        <v>#DIV/0!</v>
      </c>
      <c r="F72" s="18" t="e">
        <f aca="false">AVERAGE(F66:F71)</f>
        <v>#DIV/0!</v>
      </c>
      <c r="G72" s="0" t="e">
        <f aca="false">AVERAGE(G66:G71)</f>
        <v>#DIV/0!</v>
      </c>
      <c r="I72" s="0" t="s">
        <v>60</v>
      </c>
      <c r="J72" s="20" t="e">
        <f aca="false">AVERAGE(J66:J71)</f>
        <v>#DIV/0!</v>
      </c>
      <c r="K72" s="20" t="e">
        <f aca="false">AVERAGE(K66:K71)</f>
        <v>#DIV/0!</v>
      </c>
      <c r="L72" s="20" t="e">
        <f aca="false">AVERAGE(L66:L71)</f>
        <v>#DIV/0!</v>
      </c>
      <c r="M72" s="20" t="e">
        <f aca="false">AVERAGE(M66:M71)</f>
        <v>#DIV/0!</v>
      </c>
      <c r="N72" s="21" t="e">
        <f aca="false">AVERAGE(N66:N71)</f>
        <v>#DIV/0!</v>
      </c>
      <c r="O72" s="22" t="e">
        <f aca="false">AVERAGE(O66:O71)</f>
        <v>#DIV/0!</v>
      </c>
    </row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38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5" hidden="false" customHeight="false" outlineLevel="0" collapsed="false">
      <c r="A6" s="0" t="s">
        <v>39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5" hidden="false" customHeight="false" outlineLevel="0" collapsed="false">
      <c r="A7" s="0" t="s">
        <v>40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5" hidden="false" customHeight="false" outlineLevel="0" collapsed="false">
      <c r="A8" s="0" t="s">
        <v>41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5" hidden="false" customHeight="false" outlineLevel="0" collapsed="false">
      <c r="A9" s="0" t="s">
        <v>42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5" hidden="false" customHeight="false" outlineLevel="0" collapsed="false">
      <c r="A10" s="0" t="s">
        <v>43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5" hidden="false" customHeight="false" outlineLevel="0" collapsed="false">
      <c r="A11" s="0" t="s">
        <v>44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38</v>
      </c>
      <c r="B15" s="7" t="s">
        <v>27</v>
      </c>
      <c r="C15" s="7" t="s">
        <v>28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5" hidden="false" customHeight="false" outlineLevel="0" collapsed="false">
      <c r="A16" s="0" t="s">
        <v>39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5" hidden="false" customHeight="false" outlineLevel="0" collapsed="false">
      <c r="A17" s="0" t="s">
        <v>40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5" hidden="false" customHeight="false" outlineLevel="0" collapsed="false">
      <c r="A18" s="0" t="s">
        <v>41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5" hidden="false" customHeight="false" outlineLevel="0" collapsed="false">
      <c r="A19" s="0" t="s">
        <v>42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5" hidden="false" customHeight="false" outlineLevel="0" collapsed="false">
      <c r="A20" s="0" t="s">
        <v>43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5" hidden="false" customHeight="false" outlineLevel="0" collapsed="false">
      <c r="A21" s="0" t="s">
        <v>44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63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38</v>
      </c>
      <c r="B25" s="7" t="s">
        <v>64</v>
      </c>
      <c r="C25" s="7" t="s">
        <v>65</v>
      </c>
      <c r="D25" s="7" t="s">
        <v>66</v>
      </c>
      <c r="E25" s="7" t="s">
        <v>67</v>
      </c>
      <c r="F25" s="7" t="s">
        <v>68</v>
      </c>
      <c r="G25" s="7" t="s">
        <v>69</v>
      </c>
    </row>
    <row r="26" customFormat="false" ht="15" hidden="false" customHeight="false" outlineLevel="0" collapsed="false">
      <c r="A26" s="0" t="s">
        <v>42</v>
      </c>
      <c r="B26" s="9"/>
      <c r="C26" s="9"/>
      <c r="D26" s="9"/>
      <c r="E26" s="9"/>
      <c r="F26" s="9"/>
      <c r="G26" s="9"/>
    </row>
    <row r="27" customFormat="false" ht="15" hidden="false" customHeight="false" outlineLevel="0" collapsed="false">
      <c r="A27" s="0" t="s">
        <v>40</v>
      </c>
      <c r="B27" s="9"/>
      <c r="C27" s="9"/>
      <c r="D27" s="9"/>
      <c r="E27" s="9"/>
      <c r="F27" s="9"/>
      <c r="G27" s="9"/>
    </row>
    <row r="28" customFormat="false" ht="15" hidden="false" customHeight="false" outlineLevel="0" collapsed="false">
      <c r="A28" s="0" t="s">
        <v>41</v>
      </c>
      <c r="B28" s="9"/>
      <c r="C28" s="9"/>
      <c r="D28" s="9"/>
      <c r="E28" s="9"/>
      <c r="F28" s="9"/>
      <c r="G28" s="9"/>
    </row>
    <row r="29" customFormat="false" ht="15" hidden="false" customHeight="false" outlineLevel="0" collapsed="false">
      <c r="A29" s="0" t="s">
        <v>39</v>
      </c>
      <c r="B29" s="9"/>
      <c r="C29" s="9"/>
      <c r="D29" s="9"/>
      <c r="E29" s="9"/>
      <c r="F29" s="9"/>
      <c r="G29" s="9"/>
    </row>
    <row r="30" customFormat="false" ht="15" hidden="false" customHeight="false" outlineLevel="0" collapsed="false">
      <c r="A30" s="0" t="s">
        <v>44</v>
      </c>
      <c r="B30" s="9"/>
      <c r="C30" s="9"/>
      <c r="D30" s="9"/>
      <c r="E30" s="9"/>
      <c r="F30" s="9"/>
      <c r="G30" s="9"/>
    </row>
    <row r="31" customFormat="false" ht="15" hidden="false" customHeight="false" outlineLevel="0" collapsed="false">
      <c r="A31" s="0" t="s">
        <v>43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2021-02-06T05:40:50Z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