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S INFORMATION" sheetId="1" r:id="rId4"/>
    <sheet state="visible" name="Sheet1" sheetId="2" r:id="rId5"/>
    <sheet state="visible" name="FAMILY EXP." sheetId="3" r:id="rId6"/>
    <sheet state="visible" name="BUSINESS EXP." sheetId="4" r:id="rId7"/>
    <sheet state="visible" name="PROFIT &amp; LOSS" sheetId="5" r:id="rId8"/>
    <sheet state="visible" name="SALES &amp; PURCHSES CROSS CHECKS" sheetId="6" r:id="rId9"/>
    <sheet state="visible" name="STOCK PLEDGED" sheetId="7" r:id="rId10"/>
  </sheets>
  <definedNames/>
  <calcPr/>
</workbook>
</file>

<file path=xl/sharedStrings.xml><?xml version="1.0" encoding="utf-8"?>
<sst xmlns="http://schemas.openxmlformats.org/spreadsheetml/2006/main" count="602" uniqueCount="491">
  <si>
    <t>Revised January 30, 2024</t>
  </si>
  <si>
    <t>LOAN PROPOSAL</t>
  </si>
  <si>
    <t>Loan amount(Principal)</t>
  </si>
  <si>
    <t>Interest rate%</t>
  </si>
  <si>
    <t>Upfront fee%</t>
  </si>
  <si>
    <t>DURATION</t>
  </si>
  <si>
    <t>CASH COLLATERAL DEPOSITED %</t>
  </si>
  <si>
    <t>REPAYMENT</t>
  </si>
  <si>
    <t>Weekly</t>
  </si>
  <si>
    <t>Monthly</t>
  </si>
  <si>
    <t>The box on the left hand side of the table below changes colour to determine if the customer can get another loan or not.</t>
  </si>
  <si>
    <t>The customer can get another loan if the box turns green.</t>
  </si>
  <si>
    <t>The supervisor decides based on discretion if the box turns amber.</t>
  </si>
  <si>
    <t>The customer cannot get another loan if the box turns red.</t>
  </si>
  <si>
    <t>CAN THE CUSTOMER GET ANOTHER LOAN?</t>
  </si>
  <si>
    <t>DETAILS ON THE RUNNING LOAN FACILITY(IES) WITH ALERT MFB</t>
  </si>
  <si>
    <t>S/N</t>
  </si>
  <si>
    <t>LOAN AMOUNT</t>
  </si>
  <si>
    <t>DATE DISBURSED</t>
  </si>
  <si>
    <r>
      <rPr>
        <rFont val="Calibri"/>
        <b/>
        <color theme="1"/>
        <sz val="9.0"/>
      </rPr>
      <t>TOTAL REPAYMENT AMOUNT(</t>
    </r>
    <r>
      <rPr>
        <rFont val="Calibri"/>
        <b/>
        <color rgb="FFFF0000"/>
        <sz val="9.0"/>
      </rPr>
      <t>Including CCD</t>
    </r>
    <r>
      <rPr>
        <rFont val="Calibri"/>
        <b/>
        <color theme="1"/>
        <sz val="9.0"/>
      </rPr>
      <t>)</t>
    </r>
  </si>
  <si>
    <t>LOAN BALANCE (Principal)</t>
  </si>
  <si>
    <t>NO. OF REPAYMENT MADE</t>
  </si>
  <si>
    <t>% OF THE LOAN PRINCIPAL PAID</t>
  </si>
  <si>
    <t>TOTAL</t>
  </si>
  <si>
    <r>
      <rPr>
        <rFont val="Bahnschrift"/>
        <b/>
        <color rgb="FFFF0000"/>
        <sz val="26.0"/>
      </rPr>
      <t xml:space="preserve">CRC </t>
    </r>
    <r>
      <rPr>
        <rFont val="Bahnschrift"/>
        <b/>
        <color rgb="FFFF0000"/>
        <sz val="18.0"/>
      </rPr>
      <t>&amp;</t>
    </r>
    <r>
      <rPr>
        <rFont val="Bahnschrift"/>
        <b/>
        <color rgb="FFFF0000"/>
        <sz val="26.0"/>
      </rPr>
      <t xml:space="preserve"> XDS</t>
    </r>
    <r>
      <rPr>
        <rFont val="Calibri"/>
        <b/>
        <color theme="1"/>
        <sz val="26.0"/>
      </rPr>
      <t xml:space="preserve"> </t>
    </r>
    <r>
      <rPr>
        <rFont val="Calibri"/>
        <b/>
        <color theme="1"/>
        <sz val="11.0"/>
      </rPr>
      <t>CREDIT BUREAU REPORT</t>
    </r>
    <r>
      <rPr>
        <rFont val="Calibri"/>
        <b/>
        <i/>
        <color theme="1"/>
        <sz val="9.0"/>
      </rPr>
      <t>(Please attach print</t>
    </r>
    <r>
      <rPr>
        <rFont val="Calibri"/>
        <b/>
        <color theme="1"/>
        <sz val="11.0"/>
      </rPr>
      <t>) LOAN HISTORY WITH OTHER FINANCIAL INSTITUTIONS INCLUDING ALERT MFB (</t>
    </r>
    <r>
      <rPr>
        <rFont val="Calibri"/>
        <b/>
        <color rgb="FFFF0000"/>
        <sz val="11.0"/>
      </rPr>
      <t>From oldest to newest</t>
    </r>
    <r>
      <rPr>
        <rFont val="Calibri"/>
        <b/>
        <color theme="1"/>
        <sz val="11.0"/>
      </rPr>
      <t>)</t>
    </r>
  </si>
  <si>
    <t>INSTITUTION</t>
  </si>
  <si>
    <r>
      <rPr>
        <rFont val="Calibri"/>
        <b/>
        <color theme="0"/>
        <sz val="10.0"/>
      </rPr>
      <t xml:space="preserve">REPORTED DATE ON </t>
    </r>
    <r>
      <rPr>
        <rFont val="Calibri"/>
        <b/>
        <color rgb="FFFFFF00"/>
        <sz val="16.0"/>
      </rPr>
      <t xml:space="preserve">CRC/XDS </t>
    </r>
  </si>
  <si>
    <t>INSTALMENT AMOUNT</t>
  </si>
  <si>
    <t>CURRENT BALANCE</t>
  </si>
  <si>
    <t>LOAN TENURE</t>
  </si>
  <si>
    <t>LOAN STAUS</t>
  </si>
  <si>
    <t>LAST PAYMENT DATE</t>
  </si>
  <si>
    <t>NUMBER OF DAYS IN DEFAULT</t>
  </si>
  <si>
    <t>Customer source</t>
  </si>
  <si>
    <t>LOCATION</t>
  </si>
  <si>
    <t>Rating</t>
  </si>
  <si>
    <t>NUM</t>
  </si>
  <si>
    <t>Branch</t>
  </si>
  <si>
    <t>BUSINESS NATURE</t>
  </si>
  <si>
    <t>% MARGIN</t>
  </si>
  <si>
    <t>REFERRED BY ALERT MFB CUSTOMER</t>
  </si>
  <si>
    <t>IKOTUN</t>
  </si>
  <si>
    <t>EBUTE-METTA</t>
  </si>
  <si>
    <t>Sales of hair extention/accessories</t>
  </si>
  <si>
    <t>THROUGH MARKETING/PROMOTION</t>
  </si>
  <si>
    <t>AGEGE AP</t>
  </si>
  <si>
    <t>IDUMAGBO</t>
  </si>
  <si>
    <t>Cosmetics</t>
  </si>
  <si>
    <t>THROUGH ALERT MFB WEBSITE/SOCIAL MEDIA</t>
  </si>
  <si>
    <t>EGBEDA</t>
  </si>
  <si>
    <t>IDUMOTA</t>
  </si>
  <si>
    <t>Sales of wood</t>
  </si>
  <si>
    <t>A WALK-IN CUSTOMER</t>
  </si>
  <si>
    <t>IGANDO MARKET</t>
  </si>
  <si>
    <t>IKEJA</t>
  </si>
  <si>
    <t>Sales of Phone accessories</t>
  </si>
  <si>
    <t>PAOCHED FROM ANOTHER MFB</t>
  </si>
  <si>
    <t>IGANDO ROAD</t>
  </si>
  <si>
    <t>IKORODU</t>
  </si>
  <si>
    <t>Sales of Tyres(General  Automobile)</t>
  </si>
  <si>
    <t>IJEGUN BUS STOP</t>
  </si>
  <si>
    <t>AGEGE</t>
  </si>
  <si>
    <t>Sales of Trucks spare parts</t>
  </si>
  <si>
    <t>IJEGUN ROAD</t>
  </si>
  <si>
    <t>TRADE-FAIR</t>
  </si>
  <si>
    <t>Sales Agro-allied products</t>
  </si>
  <si>
    <t>JANKANDE GATE</t>
  </si>
  <si>
    <t>Sales of Baby Item</t>
  </si>
  <si>
    <t>AKOWONJO ROAD, EGBEDA</t>
  </si>
  <si>
    <t>SANGO</t>
  </si>
  <si>
    <t>Aluminium profiles and accessories(windows/door/partitioning accessories)</t>
  </si>
  <si>
    <t>CEMENT, IKEJA ALONG</t>
  </si>
  <si>
    <t>MUSHIN</t>
  </si>
  <si>
    <t>Fabrication and sale of aluminium roofing sheets</t>
  </si>
  <si>
    <t>DOPEMU</t>
  </si>
  <si>
    <t>Sales of Suspended Ceiling</t>
  </si>
  <si>
    <t>ILOGBO</t>
  </si>
  <si>
    <t>Sales of POP</t>
  </si>
  <si>
    <t>COMMAND</t>
  </si>
  <si>
    <t>Sales of Plank</t>
  </si>
  <si>
    <t>IJOKO</t>
  </si>
  <si>
    <t>Sales of provision and grocery stores</t>
  </si>
  <si>
    <t>OGBA-AYO</t>
  </si>
  <si>
    <t>Sales of Auto-paints</t>
  </si>
  <si>
    <t>AGEGE PEN-CINEMA</t>
  </si>
  <si>
    <t>Sales of Iphone and accessories</t>
  </si>
  <si>
    <t>OJODU</t>
  </si>
  <si>
    <t>Sales of Pharmaceutical products</t>
  </si>
  <si>
    <t>IFAKO-IJAYE</t>
  </si>
  <si>
    <t>Sales of Cellotape</t>
  </si>
  <si>
    <t>LADIPO MUSHIN</t>
  </si>
  <si>
    <t>Sales of fabric and textile materials</t>
  </si>
  <si>
    <t>TEJUOSHO</t>
  </si>
  <si>
    <t>Sales of Palm Oil</t>
  </si>
  <si>
    <t>IYANA-IBA</t>
  </si>
  <si>
    <t>Sale of alcoholic drinks</t>
  </si>
  <si>
    <t>IJU</t>
  </si>
  <si>
    <t>Sale of non-alcoholic drinks</t>
  </si>
  <si>
    <t>IKEJA COMPUTER VILLAGE</t>
  </si>
  <si>
    <t>Sales of assorted wines</t>
  </si>
  <si>
    <t>SANGODETO</t>
  </si>
  <si>
    <t>Iron and steel rods</t>
  </si>
  <si>
    <t>MARYLAND</t>
  </si>
  <si>
    <t>Water production/beverage drink</t>
  </si>
  <si>
    <t>SHOMOLU</t>
  </si>
  <si>
    <t>Sales of footwears</t>
  </si>
  <si>
    <t>OBANIKORO</t>
  </si>
  <si>
    <t>Haulage/Logistics</t>
  </si>
  <si>
    <t>DALEKO MUSHIN</t>
  </si>
  <si>
    <t>Cooking Gas/home accessories</t>
  </si>
  <si>
    <t>IDI-ORO MUSHIN</t>
  </si>
  <si>
    <t>Food chemicals</t>
  </si>
  <si>
    <t>OGBA MARKET</t>
  </si>
  <si>
    <t>Production of paints</t>
  </si>
  <si>
    <t>OREGUN ROAD IKEJA</t>
  </si>
  <si>
    <t>Production and sale of polythene product</t>
  </si>
  <si>
    <t xml:space="preserve">ATAN </t>
  </si>
  <si>
    <t>Building materials ( roofing felt )</t>
  </si>
  <si>
    <t>IDIMU ROAD</t>
  </si>
  <si>
    <t>ISOLO ROAD</t>
  </si>
  <si>
    <t>Hospital</t>
  </si>
  <si>
    <t>AMU MARKET MUSHIN</t>
  </si>
  <si>
    <t>School labouratory equipment</t>
  </si>
  <si>
    <t>Automobile spare-parts</t>
  </si>
  <si>
    <t>YABA</t>
  </si>
  <si>
    <t>Building block production/inter-locking</t>
  </si>
  <si>
    <t>LAGOS ISLAND</t>
  </si>
  <si>
    <t>Bakery/Confectionaries</t>
  </si>
  <si>
    <t>AJAH</t>
  </si>
  <si>
    <t>Sale of PVC water pipes and accessories</t>
  </si>
  <si>
    <t>LEKKI</t>
  </si>
  <si>
    <t>Sales of Mobile phones</t>
  </si>
  <si>
    <t>LAGOS ISLAND (Idm)</t>
  </si>
  <si>
    <t>Butchers/sale of meat</t>
  </si>
  <si>
    <t>AJAH (Idm)</t>
  </si>
  <si>
    <t>Welding Service (Metal/Tanker fabrication/general)</t>
  </si>
  <si>
    <t>LEKKI  (Idm)</t>
  </si>
  <si>
    <t>Electrical home accessories</t>
  </si>
  <si>
    <t>Printing Materials and printing press</t>
  </si>
  <si>
    <t>KETU</t>
  </si>
  <si>
    <t>Sales of clothings and boutique ( Shoes,shirts, etc)</t>
  </si>
  <si>
    <t>MILE 12</t>
  </si>
  <si>
    <t>Sale of industrial papers</t>
  </si>
  <si>
    <t>FESTAC TOWN</t>
  </si>
  <si>
    <t>Sales of Alubond sheet</t>
  </si>
  <si>
    <t>ALABA INTERNATIONAL</t>
  </si>
  <si>
    <t>General building matrials</t>
  </si>
  <si>
    <t>Sales of cars</t>
  </si>
  <si>
    <t>IYANA-IPAJA</t>
  </si>
  <si>
    <t>Sales of Laminated Wood/HDF/MDF Wood /plywood</t>
  </si>
  <si>
    <t>ABULE-EGBA</t>
  </si>
  <si>
    <t>Sales of Metal Scrap</t>
  </si>
  <si>
    <t>IJAYE</t>
  </si>
  <si>
    <t>Animal feeds</t>
  </si>
  <si>
    <t>Sales of Iron and building material</t>
  </si>
  <si>
    <t>OJU-ORE</t>
  </si>
  <si>
    <t>Sales of electronics and Computer systems</t>
  </si>
  <si>
    <t>OJOTA</t>
  </si>
  <si>
    <t>Sales of Car engine</t>
  </si>
  <si>
    <t>Sales of Electronics</t>
  </si>
  <si>
    <t>BARIGA</t>
  </si>
  <si>
    <t>Sales of frozen food</t>
  </si>
  <si>
    <t>SURULERE</t>
  </si>
  <si>
    <t>Mattress and pillow</t>
  </si>
  <si>
    <t>CELE EXPRESS</t>
  </si>
  <si>
    <t>Sales of electrical material</t>
  </si>
  <si>
    <t>AGO PALACE</t>
  </si>
  <si>
    <t>Sales of PMS ( Petroleum Product)</t>
  </si>
  <si>
    <t>EJIGBO</t>
  </si>
  <si>
    <t>Sales recharge cards</t>
  </si>
  <si>
    <t>Sales of rechargable and stationary</t>
  </si>
  <si>
    <t>ILUPEJU</t>
  </si>
  <si>
    <t>Sales of truck head and spare parts</t>
  </si>
  <si>
    <t>OSHODI</t>
  </si>
  <si>
    <t>Poultry farming/sale of egg/chicken feeds</t>
  </si>
  <si>
    <t>BADAGRY</t>
  </si>
  <si>
    <t>Sales of industrial electric motor</t>
  </si>
  <si>
    <t>ORILE</t>
  </si>
  <si>
    <t>Fabrication and sale of furnitures/embroidery/sewing</t>
  </si>
  <si>
    <t>ODUNADE MARKET</t>
  </si>
  <si>
    <t>Sales of sesame seeds, cashew nuts and ginger</t>
  </si>
  <si>
    <t>OGBA COLLEGE ROAD</t>
  </si>
  <si>
    <t>Sales of foodstufs( garri, rice, beans, yams, palm oil )</t>
  </si>
  <si>
    <t>BERGER/OJODU</t>
  </si>
  <si>
    <t>Sales of building doors (imported doors)</t>
  </si>
  <si>
    <t>MOWE/IBAFO</t>
  </si>
  <si>
    <t>General  industrial chemicals</t>
  </si>
  <si>
    <t>AKUTE/LANBE</t>
  </si>
  <si>
    <t>Tailoring materials</t>
  </si>
  <si>
    <t>OJUELEGBA</t>
  </si>
  <si>
    <t>Hotel/hospitality</t>
  </si>
  <si>
    <t>AIRPORT ROAD/AJAO</t>
  </si>
  <si>
    <t>Production of tissue paper/disposable cup&amp;plates</t>
  </si>
  <si>
    <t>APAPA</t>
  </si>
  <si>
    <t>Ladies clothes</t>
  </si>
  <si>
    <t>AJEGUNLE</t>
  </si>
  <si>
    <t>Medical &amp; scientific equipment</t>
  </si>
  <si>
    <t>APAPA  (Idm)</t>
  </si>
  <si>
    <t>Sales of bags</t>
  </si>
  <si>
    <t>AJEGUNLE  (Idm)</t>
  </si>
  <si>
    <t>Sales of furniture</t>
  </si>
  <si>
    <t>IJORA</t>
  </si>
  <si>
    <t>Production of furntures</t>
  </si>
  <si>
    <t>VICTORIAL ISALND/IKOYI  (Idm)</t>
  </si>
  <si>
    <t>Recycling/production of nylon</t>
  </si>
  <si>
    <t>VICTORIAL ISALND/IKOYI</t>
  </si>
  <si>
    <t>Traditional /herbal drugs</t>
  </si>
  <si>
    <t>AYOBO</t>
  </si>
  <si>
    <t>Bureau de-change</t>
  </si>
  <si>
    <t>Sales padlocks and keys</t>
  </si>
  <si>
    <t>Organic medicine/drugs</t>
  </si>
  <si>
    <t>School</t>
  </si>
  <si>
    <t>Sales of jewelries</t>
  </si>
  <si>
    <t>Generator/generator spare-parts</t>
  </si>
  <si>
    <t>Production/sale of industrial printing inks/chemicals</t>
  </si>
  <si>
    <t>Production/sale of chinchin</t>
  </si>
  <si>
    <t>Sale of motorcycle spare/lubricants</t>
  </si>
  <si>
    <t>Sales of rubber shoes</t>
  </si>
  <si>
    <t>Sales of gift items ,stationeries and Household</t>
  </si>
  <si>
    <t>Industrial kitchen equipment</t>
  </si>
  <si>
    <t>Eatery/confectionery/Restaurant</t>
  </si>
  <si>
    <t>Household and kitchen utensils</t>
  </si>
  <si>
    <t>Rental services</t>
  </si>
  <si>
    <t>Mats and centre rugs</t>
  </si>
  <si>
    <t>Sales of Leather, sofa/cushion materials</t>
  </si>
  <si>
    <t>Sales of water dispenser</t>
  </si>
  <si>
    <t>Polythene/plastics products</t>
  </si>
  <si>
    <t>Industrial machines</t>
  </si>
  <si>
    <t>Sales of Solar panels</t>
  </si>
  <si>
    <t>Sales of wristwatches</t>
  </si>
  <si>
    <t>Sales of plumbing materials</t>
  </si>
  <si>
    <t>production of food spices</t>
  </si>
  <si>
    <t>production of hair extension/attachment</t>
  </si>
  <si>
    <t>Sales of Glass and Accessories</t>
  </si>
  <si>
    <t>Electric Transformers</t>
  </si>
  <si>
    <t>Laptop and computer system</t>
  </si>
  <si>
    <t>Production of edible oil</t>
  </si>
  <si>
    <t>FAMILY EXPENSES AND ASSETS</t>
  </si>
  <si>
    <t>PAGE ONE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</si>
  <si>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11.0"/>
      </rPr>
      <t xml:space="preserve">   </t>
    </r>
    <r>
      <rPr>
        <rFont val="Arial"/>
        <b/>
        <color theme="1"/>
        <sz val="11.0"/>
      </rPr>
      <t>FAMILY EXPENSES</t>
    </r>
  </si>
  <si>
    <t>Regular expenses</t>
  </si>
  <si>
    <t>Amount</t>
  </si>
  <si>
    <t>Details</t>
  </si>
  <si>
    <t>Feeding</t>
  </si>
  <si>
    <t>Rent</t>
  </si>
  <si>
    <t>School Fee</t>
  </si>
  <si>
    <t>Water, electricity, gas, etc</t>
  </si>
  <si>
    <t>Phone expenses</t>
  </si>
  <si>
    <t>Maid, Janitor, Laundry expenses</t>
  </si>
  <si>
    <t>Vehicle maintenance</t>
  </si>
  <si>
    <r>
      <rPr>
        <rFont val="Arial"/>
        <color theme="1"/>
        <sz val="9.0"/>
      </rPr>
      <t>Transportation and other travelling fees (</t>
    </r>
    <r>
      <rPr>
        <rFont val="Arial"/>
        <i/>
        <color theme="1"/>
        <sz val="9.0"/>
      </rPr>
      <t>Ticket, Hotel, taxi, feeding …</t>
    </r>
    <r>
      <rPr>
        <rFont val="Arial"/>
        <color theme="1"/>
        <sz val="9.0"/>
      </rPr>
      <t>)</t>
    </r>
  </si>
  <si>
    <t>Others</t>
  </si>
  <si>
    <t>TOTAL: (1)</t>
  </si>
  <si>
    <t>Unforeseen 20% of the (1) : (2)</t>
  </si>
  <si>
    <t>Irregular Expenses</t>
  </si>
  <si>
    <t>Dressing, hygiène, coiffure, expenses</t>
  </si>
  <si>
    <t>Health expenses</t>
  </si>
  <si>
    <t>Allowance</t>
  </si>
  <si>
    <t>Contribution</t>
  </si>
  <si>
    <t>TOTAL:(3)</t>
  </si>
  <si>
    <t>TOTAL: (1)+(2)+(3)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</si>
  <si>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11.0"/>
      </rPr>
      <t xml:space="preserve">   </t>
    </r>
    <r>
      <rPr>
        <rFont val="Arial"/>
        <b/>
        <color theme="1"/>
        <sz val="11.0"/>
      </rPr>
      <t>FAMILY ASSETS</t>
    </r>
  </si>
  <si>
    <t>Equipment and Furniture</t>
  </si>
  <si>
    <t>Condition</t>
  </si>
  <si>
    <t>Market Value (naira)</t>
  </si>
  <si>
    <t>Vehicles</t>
  </si>
  <si>
    <t>License Plate(Number)</t>
  </si>
  <si>
    <t>TOTAL: (2)</t>
  </si>
  <si>
    <t>House/Land</t>
  </si>
  <si>
    <t>Location</t>
  </si>
  <si>
    <t>Market Value</t>
  </si>
  <si>
    <t>BUSINESS EXPENSES AND ASSETS</t>
  </si>
  <si>
    <t>PAGE TWO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</si>
  <si>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11.0"/>
      </rPr>
      <t xml:space="preserve">   </t>
    </r>
    <r>
      <rPr>
        <rFont val="Arial"/>
        <b/>
        <color theme="1"/>
        <sz val="11.0"/>
      </rPr>
      <t>BUSINESS EXPENSES</t>
    </r>
  </si>
  <si>
    <t>Business Expenses</t>
  </si>
  <si>
    <t>Description</t>
  </si>
  <si>
    <t>Salary and fee</t>
  </si>
  <si>
    <t>Transportation</t>
  </si>
  <si>
    <t>Maintenance fees</t>
  </si>
  <si>
    <t>Travel Expenses</t>
  </si>
  <si>
    <t>Custom Expenses</t>
  </si>
  <si>
    <r>
      <rPr>
        <rFont val="Arial"/>
        <color theme="1"/>
        <sz val="10.0"/>
      </rPr>
      <t xml:space="preserve">Administrative expenses </t>
    </r>
    <r>
      <rPr>
        <rFont val="Arial"/>
        <i/>
        <color theme="1"/>
        <sz val="10.0"/>
      </rPr>
      <t>(utility, water bill, security, etc)</t>
    </r>
  </si>
  <si>
    <t>Tax</t>
  </si>
  <si>
    <t>Overdraft Charges</t>
  </si>
  <si>
    <t>Other Expenses</t>
  </si>
  <si>
    <t>SUB TOTAL:</t>
  </si>
  <si>
    <t>Unforeseen expenses(20% of subtotal)</t>
  </si>
  <si>
    <t>TOTAL BUSINESS EXPENSES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</si>
  <si>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11.0"/>
      </rPr>
      <t xml:space="preserve">   </t>
    </r>
    <r>
      <rPr>
        <rFont val="Arial"/>
        <b/>
        <color theme="1"/>
        <sz val="11.0"/>
      </rPr>
      <t>BUSINESS ASSETS</t>
    </r>
  </si>
  <si>
    <t>Estimated current value</t>
  </si>
  <si>
    <t>TOTAL:(1)</t>
  </si>
  <si>
    <t>Vehincles</t>
  </si>
  <si>
    <t>License Number</t>
  </si>
  <si>
    <t>TOTAL:(2)</t>
  </si>
  <si>
    <t>Market value (naira)</t>
  </si>
  <si>
    <t>GRAND TOTAL(1+2+3)</t>
  </si>
  <si>
    <t>INVENTORY:</t>
  </si>
  <si>
    <t>Item</t>
  </si>
  <si>
    <t>Quantity</t>
  </si>
  <si>
    <t>Value</t>
  </si>
  <si>
    <t>Selling price</t>
  </si>
  <si>
    <t>Cost price</t>
  </si>
  <si>
    <t>Profit</t>
  </si>
  <si>
    <t>Margin%</t>
  </si>
  <si>
    <t>Weighted margin%</t>
  </si>
  <si>
    <t>TOTAL:</t>
  </si>
  <si>
    <t>%Average margin:</t>
  </si>
  <si>
    <t>% Weighted margin:</t>
  </si>
  <si>
    <t>BUSINESS SECTOR</t>
  </si>
  <si>
    <t>BECHMARKED MARGIN</t>
  </si>
  <si>
    <t>BANK/Other IMF BALANCES</t>
  </si>
  <si>
    <t>BANK NAME</t>
  </si>
  <si>
    <t>ACCOUNT NAME</t>
  </si>
  <si>
    <t>ACCOUNT NUMBER</t>
  </si>
  <si>
    <t>BALANCE</t>
  </si>
  <si>
    <t>BALANCE SHEET</t>
  </si>
  <si>
    <t>MAIN BUSINESS</t>
  </si>
  <si>
    <t>AMOUNT</t>
  </si>
  <si>
    <t>%</t>
  </si>
  <si>
    <t>SHORT-TERM ASSET:</t>
  </si>
  <si>
    <t>Cash at hand</t>
  </si>
  <si>
    <t>Alert MFB</t>
  </si>
  <si>
    <t xml:space="preserve">Balances in other Banks </t>
  </si>
  <si>
    <t>TOTAL TREASURY:</t>
  </si>
  <si>
    <t>Receivables (Credit sales)</t>
  </si>
  <si>
    <t>Advance paid to suppliers</t>
  </si>
  <si>
    <t>TOTAL RECEIVABLES</t>
  </si>
  <si>
    <t>TOTAL STOCK</t>
  </si>
  <si>
    <t>TOTAL SHORT-TERM ASSETS:</t>
  </si>
  <si>
    <t>FIXED ASSETS:</t>
  </si>
  <si>
    <t>BUSINESS</t>
  </si>
  <si>
    <t>Equipment and furniture</t>
  </si>
  <si>
    <t>Land and House</t>
  </si>
  <si>
    <t>TOTAL BUSINESS FIXED ASSETS:</t>
  </si>
  <si>
    <t>FAMILY</t>
  </si>
  <si>
    <t>TOTAL FAMILY FIXED ASSETS:</t>
  </si>
  <si>
    <t>TOTAL FIXED ASSETS:</t>
  </si>
  <si>
    <t>TOTAL ASSETS:</t>
  </si>
  <si>
    <t>SHORT-TERM LIABILITIES:</t>
  </si>
  <si>
    <t>Advance received from customers</t>
  </si>
  <si>
    <t>Payables (Credit supplies)</t>
  </si>
  <si>
    <t>Alert MFB loan</t>
  </si>
  <si>
    <t>Other banks loan(Outstanding loan bal.)</t>
  </si>
  <si>
    <t>TOTAL SHORT-TERM LIABILITIES:</t>
  </si>
  <si>
    <t>LONG-TERM LIABILITIES:</t>
  </si>
  <si>
    <t>Alert MFB long-term loan</t>
  </si>
  <si>
    <t>Other banks long-term loans</t>
  </si>
  <si>
    <t>TOTAL LONG-TERM LIABILITIES:</t>
  </si>
  <si>
    <t>TOTAL  LIABILITIES:</t>
  </si>
  <si>
    <t>TOTAL EQUITY ( TOTAL ASSETS- LIABILITIES):</t>
  </si>
  <si>
    <t>TOTAL EQUITY + LIABILITIES:</t>
  </si>
  <si>
    <t>MONTHLY SALES</t>
  </si>
  <si>
    <t>SALES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</si>
  <si>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11.0"/>
      </rPr>
      <t xml:space="preserve">   </t>
    </r>
    <r>
      <rPr>
        <rFont val="Arial"/>
        <b/>
        <color theme="1"/>
        <sz val="11.0"/>
      </rPr>
      <t>SALES ACCORDING CLIENT’S ESTIMATION</t>
    </r>
  </si>
  <si>
    <t>WEEKLY</t>
  </si>
  <si>
    <t>Monday</t>
  </si>
  <si>
    <t>Tuesday</t>
  </si>
  <si>
    <t>Wednesday</t>
  </si>
  <si>
    <t>Thursday</t>
  </si>
  <si>
    <t>Good day</t>
  </si>
  <si>
    <t>Average Day</t>
  </si>
  <si>
    <t>Bad day</t>
  </si>
  <si>
    <t>Friday</t>
  </si>
  <si>
    <t>Saturday</t>
  </si>
  <si>
    <t>Sunday</t>
  </si>
  <si>
    <t>Total</t>
  </si>
  <si>
    <t>TOTAL MONTHLY SALES = TOTAL WEEKLY SALES :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</si>
  <si>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11.0"/>
      </rPr>
      <t xml:space="preserve">   </t>
    </r>
    <r>
      <rPr>
        <rFont val="Arial"/>
        <b/>
        <color theme="1"/>
        <sz val="11.0"/>
      </rPr>
      <t>MONTHLY SALES ACCORDING TO 3- DAY SALES</t>
    </r>
  </si>
  <si>
    <t>Sales for the last 3 days</t>
  </si>
  <si>
    <t>Cash Sales</t>
  </si>
  <si>
    <t>First day</t>
  </si>
  <si>
    <t>Second day</t>
  </si>
  <si>
    <t>Third Day</t>
  </si>
  <si>
    <t>Total:</t>
  </si>
  <si>
    <t>TOTAL MONTHLY SALES= TOTAL FOR LAST 3 DAYS:</t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</si>
  <si>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11.0"/>
      </rPr>
      <t xml:space="preserve">   </t>
    </r>
    <r>
      <rPr>
        <rFont val="Arial"/>
        <b/>
        <color theme="1"/>
        <sz val="11.0"/>
      </rPr>
      <t>MONTHLY SALES FROM ACCOUNT STATEMENT</t>
    </r>
  </si>
  <si>
    <t>Credit side of bank account statement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</si>
  <si>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</si>
  <si>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</si>
  <si>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</si>
  <si>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</si>
  <si>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</si>
  <si>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</si>
  <si>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</si>
  <si>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</si>
  <si>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</si>
  <si>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</si>
  <si>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</si>
  <si>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</si>
  <si>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Sub Total</t>
  </si>
  <si>
    <t>Average Inflow</t>
  </si>
  <si>
    <r>
      <rPr>
        <rFont val="Arial"/>
        <b/>
        <color theme="1"/>
        <sz val="10.0"/>
      </rPr>
      <t>4.</t>
    </r>
    <r>
      <rPr>
        <rFont val="Times New Roman"/>
        <b/>
        <color theme="1"/>
        <sz val="10.0"/>
      </rPr>
      <t xml:space="preserve">   </t>
    </r>
    <r>
      <rPr>
        <rFont val="Arial"/>
        <b/>
        <color theme="1"/>
        <sz val="10.0"/>
      </rPr>
      <t>MONTHLY SALES FROM SALES RECORDS</t>
    </r>
  </si>
  <si>
    <t>Average Total</t>
  </si>
  <si>
    <t>Sales Summary Base</t>
  </si>
  <si>
    <t>DETAIL</t>
  </si>
  <si>
    <t>ADDITIONAL INFORMATION</t>
  </si>
  <si>
    <t>On Client Estimation</t>
  </si>
  <si>
    <t>On the last Days sales</t>
  </si>
  <si>
    <t>On Sales Records / Invoice</t>
  </si>
  <si>
    <t>Account Statement</t>
  </si>
  <si>
    <t>Sales used:(Least figure)</t>
  </si>
  <si>
    <t>PURCHASE</t>
  </si>
  <si>
    <t>1. PURCHASE ACCORDING TO CLIENT ESTIMATION</t>
  </si>
  <si>
    <t>Supplier</t>
  </si>
  <si>
    <t>Location / Town / Country</t>
  </si>
  <si>
    <t>Frequency</t>
  </si>
  <si>
    <t xml:space="preserve">TOTAL: </t>
  </si>
  <si>
    <t>2. PURCHASE ACCORDING TO ACCOUNT STATEMENT</t>
  </si>
  <si>
    <t>Debit side of bank account statement</t>
  </si>
  <si>
    <t>Average Outflow</t>
  </si>
  <si>
    <t>3. PURCHASE FROM PURCHASE RECEIPTS/INVOICES</t>
  </si>
  <si>
    <t>4. PURCHASE VERIFICATION FROM MARGIN</t>
  </si>
  <si>
    <t xml:space="preserve">P= S * (1-gwm) </t>
  </si>
  <si>
    <t>Purchase Summary Base</t>
  </si>
  <si>
    <t>Debit side of the Bank statement</t>
  </si>
  <si>
    <t>On Purchases Invoice</t>
  </si>
  <si>
    <t>Purchases from margin</t>
  </si>
  <si>
    <t>RECOMMENDED TERM</t>
  </si>
  <si>
    <t>Loan Amount</t>
  </si>
  <si>
    <t>Duration</t>
  </si>
  <si>
    <t>Interest Rate %</t>
  </si>
  <si>
    <t>Upfront fee %</t>
  </si>
  <si>
    <t>REPAYMENT STRUCTURE</t>
  </si>
  <si>
    <t>CASH FLOW ANALYSIS (PROFIT AND LOSS)</t>
  </si>
  <si>
    <t>ITEM</t>
  </si>
  <si>
    <t>Total cash sales</t>
  </si>
  <si>
    <t>Total credit sales</t>
  </si>
  <si>
    <t>Total Purchases</t>
  </si>
  <si>
    <t xml:space="preserve">Gross margin </t>
  </si>
  <si>
    <t>Business expenses</t>
  </si>
  <si>
    <t>Family expenses</t>
  </si>
  <si>
    <t>Net profit</t>
  </si>
  <si>
    <t>Instalment (all other Bank loans)</t>
  </si>
  <si>
    <t>Repayment Capacity</t>
  </si>
  <si>
    <t>Instalment proposed</t>
  </si>
  <si>
    <t>Debt Service Ratio (DSR)</t>
  </si>
  <si>
    <r>
      <rPr>
        <rFont val="Calibri"/>
        <b/>
        <color rgb="FF0070C0"/>
        <sz val="10.0"/>
      </rPr>
      <t xml:space="preserve">Note: (DSR above 55% </t>
    </r>
    <r>
      <rPr>
        <rFont val="Calibri"/>
        <b/>
        <color rgb="FFFF0000"/>
        <sz val="10.0"/>
      </rPr>
      <t>(high)</t>
    </r>
    <r>
      <rPr>
        <rFont val="Calibri"/>
        <b/>
        <color rgb="FF0070C0"/>
        <sz val="10.0"/>
      </rPr>
      <t xml:space="preserve"> disqualifies the client for the recommended loan)</t>
    </r>
  </si>
  <si>
    <t>FINANCIAL LEVERAGE LEVEL</t>
  </si>
  <si>
    <t>Equity Capital</t>
  </si>
  <si>
    <t>Total debts</t>
  </si>
  <si>
    <t>Gearing Ratio %</t>
  </si>
  <si>
    <r>
      <rPr>
        <rFont val="Calibri"/>
        <b/>
        <color rgb="FF0070C0"/>
        <sz val="10.0"/>
      </rPr>
      <t xml:space="preserve">Note: Gearing ratio above 35% is considered </t>
    </r>
    <r>
      <rPr>
        <rFont val="Calibri"/>
        <b/>
        <color rgb="FFFF0000"/>
        <sz val="10.0"/>
      </rPr>
      <t>high</t>
    </r>
    <r>
      <rPr>
        <rFont val="Calibri"/>
        <b/>
        <color rgb="FF0070C0"/>
        <sz val="10.0"/>
      </rPr>
      <t xml:space="preserve"> for the recommended loan)</t>
    </r>
  </si>
  <si>
    <t xml:space="preserve">TURNOVER TO LOAN </t>
  </si>
  <si>
    <t>Principal loan amount</t>
  </si>
  <si>
    <t>Inflow analysis</t>
  </si>
  <si>
    <t>Annual Inflow</t>
  </si>
  <si>
    <t>Average monthly inflow</t>
  </si>
  <si>
    <t>% turnover to the loan principal</t>
  </si>
  <si>
    <t>EARNINGS ON RECOMMENDED LOAN</t>
  </si>
  <si>
    <t>Interest on the proposed loan</t>
  </si>
  <si>
    <t>Processing &amp; Mgt. fee one-off</t>
  </si>
  <si>
    <t>Income from the cash deposit converted to a loan</t>
  </si>
  <si>
    <t>Less: Cost of fund (22% PA)</t>
  </si>
  <si>
    <t>Less: Administrative cost (5% PA)</t>
  </si>
  <si>
    <t>Net yield</t>
  </si>
  <si>
    <t>Interest</t>
  </si>
  <si>
    <t>Tenure</t>
  </si>
  <si>
    <t>upfront</t>
  </si>
  <si>
    <t>Princ. Inst.</t>
  </si>
  <si>
    <t>princ. Bal.</t>
  </si>
  <si>
    <t>CCD</t>
  </si>
  <si>
    <t>Converted</t>
  </si>
  <si>
    <t>instalment</t>
  </si>
  <si>
    <t>cost of fund</t>
  </si>
  <si>
    <t>Admin cost</t>
  </si>
  <si>
    <t>CROSS-CHECK 1</t>
  </si>
  <si>
    <t>Sales consistency, (The least figure is considered)</t>
  </si>
  <si>
    <t>Purchases consistency, (Verification by margin is considered)</t>
  </si>
  <si>
    <t>CROSS-CHECK 2</t>
  </si>
  <si>
    <t>Gross weighted Margin</t>
  </si>
  <si>
    <t>Sales</t>
  </si>
  <si>
    <t>PURCHASE VERIFICATION FROM MARGIN</t>
  </si>
  <si>
    <t>CROSS-CHECK 3</t>
  </si>
  <si>
    <t>Treasury vs Cash sales</t>
  </si>
  <si>
    <t>Is the balance sheet's treasury consistent with accumulation as indicated on the income statement?</t>
  </si>
  <si>
    <t>Last Purchase date</t>
  </si>
  <si>
    <r>
      <rPr>
        <rFont val="Calibri"/>
        <color theme="1"/>
        <sz val="11.0"/>
      </rPr>
      <t xml:space="preserve">When inputting the date use this format: </t>
    </r>
    <r>
      <rPr>
        <rFont val="Calibri"/>
        <b/>
        <color theme="1"/>
        <sz val="11.0"/>
      </rPr>
      <t>MM/DD/YY</t>
    </r>
  </si>
  <si>
    <t>Evaluation date</t>
  </si>
  <si>
    <t>Difference between P and E date</t>
  </si>
  <si>
    <t>Cash Sales/Day</t>
  </si>
  <si>
    <t>Estimated Treasury</t>
  </si>
  <si>
    <t>Treasury according to balance Sheet</t>
  </si>
  <si>
    <t>Rotation of Debts</t>
  </si>
  <si>
    <t>In how many days will the debt position on the balance sheet be reduced to Zero?</t>
  </si>
  <si>
    <t>Purchases</t>
  </si>
  <si>
    <t>Total short-term liabilities</t>
  </si>
  <si>
    <t>Debt rotation</t>
  </si>
  <si>
    <t>Rotation of Inventory</t>
  </si>
  <si>
    <t>In how many days will the stock on the balance sheet be reduced to Zero? (Fully sold)</t>
  </si>
  <si>
    <t>Stock</t>
  </si>
  <si>
    <t>Stock rotation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</si>
</sst>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.00_-;\-* #,##0.00_-;_-* &quot;-&quot;??_-;_-@"/>
    <numFmt numFmtId="165" formatCode="D/M/YYYY"/>
    <numFmt numFmtId="166" formatCode="[$-409]d\-mmm\-yy"/>
    <numFmt numFmtId="167" formatCode="_(* #,##0.00_);_(* \(#,##0.00\);_(* &quot;-&quot;??_);_(@_)"/>
    <numFmt numFmtId="168" formatCode="0.0%"/>
    <numFmt numFmtId="169" formatCode="0.0"/>
  </numFmts>
  <fonts count="5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Architects Daughter"/>
    </font>
    <font/>
    <font>
      <b/>
      <sz val="18.0"/>
      <color theme="1"/>
      <name val="Calibri"/>
    </font>
    <font>
      <b/>
      <i/>
      <sz val="10.0"/>
      <color theme="1"/>
      <name val="Calibri"/>
    </font>
    <font>
      <b/>
      <i/>
      <sz val="9.0"/>
      <color theme="1"/>
      <name val="Calibri"/>
    </font>
    <font>
      <b/>
      <i/>
      <sz val="8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1.0"/>
      <color rgb="FFC00000"/>
      <name val="Calibri"/>
    </font>
    <font>
      <b/>
      <sz val="9.0"/>
      <color theme="1"/>
      <name val="Calibri"/>
    </font>
    <font>
      <i/>
      <sz val="10.0"/>
      <color theme="1"/>
      <name val="Calibri"/>
    </font>
    <font>
      <b/>
      <sz val="20.0"/>
      <color theme="1"/>
      <name val="Calibri"/>
    </font>
    <font>
      <b/>
      <sz val="10.0"/>
      <color theme="0"/>
      <name val="Calibri"/>
    </font>
    <font>
      <b/>
      <sz val="9.0"/>
      <color theme="0"/>
      <name val="Calibri"/>
    </font>
    <font>
      <sz val="9.0"/>
      <color theme="1"/>
      <name val="Calibri"/>
    </font>
    <font>
      <sz val="10.0"/>
      <color rgb="FF000000"/>
      <name val="Calibri"/>
    </font>
    <font>
      <sz val="10.0"/>
      <color rgb="FF000000"/>
      <name val="Arial"/>
    </font>
    <font>
      <b/>
      <sz val="12.0"/>
      <color rgb="FF7030A0"/>
      <name val="Arial"/>
    </font>
    <font>
      <b/>
      <sz val="14.0"/>
      <color theme="1"/>
      <name val="Arial"/>
    </font>
    <font>
      <b/>
      <sz val="11.0"/>
      <color theme="1"/>
      <name val="Arial"/>
    </font>
    <font>
      <b/>
      <sz val="10.0"/>
      <color theme="0"/>
      <name val="Arial"/>
    </font>
    <font>
      <sz val="10.0"/>
      <color theme="1"/>
      <name val="Arial"/>
    </font>
    <font>
      <sz val="9.0"/>
      <color theme="1"/>
      <name val="Arial"/>
    </font>
    <font>
      <i/>
      <sz val="10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b/>
      <i/>
      <sz val="11.0"/>
      <color theme="1"/>
      <name val="Arial"/>
    </font>
    <font>
      <i/>
      <sz val="9.0"/>
      <color theme="1"/>
      <name val="Arial"/>
    </font>
    <font>
      <b/>
      <sz val="9.0"/>
      <color theme="1"/>
      <name val="Arial"/>
    </font>
    <font>
      <b/>
      <sz val="14.0"/>
      <color theme="1"/>
      <name val="Calibri"/>
    </font>
    <font>
      <b/>
      <sz val="8.0"/>
      <color theme="0"/>
      <name val="Arial"/>
    </font>
    <font>
      <sz val="11.0"/>
      <color theme="1"/>
      <name val="Arial"/>
    </font>
    <font>
      <b/>
      <sz val="11.0"/>
      <color theme="0"/>
      <name val="Arial"/>
    </font>
    <font>
      <b/>
      <i/>
      <sz val="10.0"/>
      <color theme="0"/>
      <name val="Arial"/>
    </font>
    <font>
      <sz val="12.0"/>
      <color theme="1"/>
      <name val="Calibri"/>
    </font>
    <font>
      <i/>
      <sz val="11.0"/>
      <color theme="1"/>
      <name val="Arial"/>
    </font>
    <font>
      <b/>
      <sz val="11.0"/>
      <color theme="0"/>
      <name val="Calibri"/>
    </font>
    <font>
      <sz val="10.0"/>
      <color rgb="FF0070C0"/>
      <name val="Arial"/>
    </font>
    <font>
      <b/>
      <sz val="10.0"/>
      <color rgb="FF0070C0"/>
      <name val="Calibri"/>
    </font>
    <font>
      <b/>
      <sz val="10.0"/>
      <color rgb="FFFF0000"/>
      <name val="Calibri"/>
    </font>
    <font>
      <sz val="10.0"/>
      <color theme="1"/>
      <name val="Verdana"/>
    </font>
    <font>
      <sz val="8.0"/>
      <color theme="1"/>
      <name val="Verdana"/>
    </font>
    <font>
      <b/>
      <sz val="12.0"/>
      <color theme="0"/>
      <name val="Calibri"/>
    </font>
    <font>
      <b/>
      <i/>
      <sz val="9.0"/>
      <color theme="1"/>
      <name val="Arial"/>
    </font>
    <font>
      <b/>
      <i/>
      <sz val="9.0"/>
      <color theme="0"/>
      <name val="Arial"/>
    </font>
    <font>
      <b/>
      <sz val="12.0"/>
      <color theme="1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8496B0"/>
        <bgColor rgb="FF8496B0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954CC"/>
        <bgColor rgb="FF9954CC"/>
      </patternFill>
    </fill>
    <fill>
      <patternFill patternType="solid">
        <fgColor rgb="FFD8D8D8"/>
        <bgColor rgb="FFD8D8D8"/>
      </patternFill>
    </fill>
    <fill>
      <patternFill patternType="solid">
        <fgColor rgb="FFFCD4F6"/>
        <bgColor rgb="FFFCD4F6"/>
      </patternFill>
    </fill>
    <fill>
      <patternFill patternType="solid">
        <fgColor rgb="FFF199E0"/>
        <bgColor rgb="FFF199E0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E7E6E6"/>
        <bgColor rgb="FFE7E6E6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</fills>
  <borders count="94">
    <border/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</border>
    <border>
      <right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/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/>
      <bottom style="double">
        <color rgb="FF000000"/>
      </bottom>
    </border>
    <border>
      <top/>
      <bottom style="double">
        <color rgb="FF000000"/>
      </bottom>
    </border>
    <border>
      <right style="thin">
        <color rgb="FF000000"/>
      </right>
      <top/>
      <bottom style="double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</border>
    <border>
      <left style="thin">
        <color rgb="FF000000"/>
      </left>
    </border>
    <border>
      <left style="thin">
        <color rgb="FF000000"/>
      </left>
      <bottom/>
    </border>
  </borders>
  <cellStyleXfs count="1">
    <xf borderId="0" fillId="0" fontId="0" numFmtId="0" applyAlignment="1" applyFont="1"/>
  </cellStyleXfs>
  <cellXfs count="3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3" fontId="5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4" fontId="6" numFmtId="0" xfId="0" applyAlignment="1" applyBorder="1" applyFill="1" applyFont="1">
      <alignment horizontal="center" shrinkToFit="0" vertical="center" wrapText="1"/>
    </xf>
    <xf borderId="7" fillId="4" fontId="6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4" fontId="8" numFmtId="0" xfId="0" applyAlignment="1" applyBorder="1" applyFont="1">
      <alignment horizontal="center"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5" fontId="9" numFmtId="164" xfId="0" applyAlignment="1" applyBorder="1" applyFill="1" applyFont="1" applyNumberFormat="1">
      <alignment horizontal="center"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5" fontId="9" numFmtId="10" xfId="0" applyAlignment="1" applyBorder="1" applyFont="1" applyNumberFormat="1">
      <alignment horizontal="center" shrinkToFit="0" vertical="center" wrapText="1"/>
    </xf>
    <xf borderId="24" fillId="5" fontId="9" numFmtId="0" xfId="0" applyAlignment="1" applyBorder="1" applyFont="1">
      <alignment horizontal="center" shrinkToFit="0" vertical="center" wrapText="1"/>
    </xf>
    <xf borderId="24" fillId="5" fontId="9" numFmtId="9" xfId="0" applyAlignment="1" applyBorder="1" applyFont="1" applyNumberFormat="1">
      <alignment horizontal="center" shrinkToFit="0" vertical="center" wrapText="1"/>
    </xf>
    <xf borderId="24" fillId="5" fontId="9" numFmtId="164" xfId="0" applyAlignment="1" applyBorder="1" applyFont="1" applyNumberFormat="1">
      <alignment horizontal="center" shrinkToFit="0" vertical="center" wrapText="1"/>
    </xf>
    <xf borderId="25" fillId="5" fontId="9" numFmtId="164" xfId="0" applyAlignment="1" applyBorder="1" applyFont="1" applyNumberFormat="1">
      <alignment horizontal="center" shrinkToFit="0" vertical="center" wrapText="1"/>
    </xf>
    <xf borderId="26" fillId="5" fontId="1" numFmtId="0" xfId="0" applyAlignment="1" applyBorder="1" applyFont="1">
      <alignment horizontal="center" shrinkToFit="0" wrapText="1"/>
    </xf>
    <xf borderId="27" fillId="6" fontId="10" numFmtId="0" xfId="0" applyAlignment="1" applyBorder="1" applyFill="1" applyFont="1">
      <alignment horizontal="center" shrinkToFit="0" vertical="center" wrapText="1"/>
    </xf>
    <xf borderId="28" fillId="0" fontId="4" numFmtId="0" xfId="0" applyBorder="1" applyFont="1"/>
    <xf borderId="29" fillId="0" fontId="4" numFmtId="0" xfId="0" applyBorder="1" applyFont="1"/>
    <xf borderId="26" fillId="5" fontId="2" numFmtId="0" xfId="0" applyAlignment="1" applyBorder="1" applyFont="1">
      <alignment horizontal="right" shrinkToFit="0" wrapText="1"/>
    </xf>
    <xf borderId="30" fillId="5" fontId="9" numFmtId="0" xfId="0" applyAlignment="1" applyBorder="1" applyFont="1">
      <alignment horizontal="left" shrinkToFit="0" vertical="center" wrapText="1"/>
    </xf>
    <xf borderId="31" fillId="0" fontId="4" numFmtId="0" xfId="0" applyBorder="1" applyFont="1"/>
    <xf borderId="32" fillId="0" fontId="4" numFmtId="0" xfId="0" applyBorder="1" applyFont="1"/>
    <xf borderId="33" fillId="7" fontId="1" numFmtId="0" xfId="0" applyAlignment="1" applyBorder="1" applyFill="1" applyFont="1">
      <alignment horizontal="center" shrinkToFit="0" wrapText="1"/>
    </xf>
    <xf borderId="34" fillId="0" fontId="4" numFmtId="0" xfId="0" applyBorder="1" applyFont="1"/>
    <xf borderId="35" fillId="0" fontId="4" numFmtId="0" xfId="0" applyBorder="1" applyFont="1"/>
    <xf borderId="36" fillId="5" fontId="9" numFmtId="0" xfId="0" applyAlignment="1" applyBorder="1" applyFont="1">
      <alignment horizontal="left" shrinkToFit="0" vertical="center" wrapText="1"/>
    </xf>
    <xf borderId="37" fillId="0" fontId="4" numFmtId="0" xfId="0" applyBorder="1" applyFont="1"/>
    <xf borderId="38" fillId="0" fontId="4" numFmtId="0" xfId="0" applyBorder="1" applyFont="1"/>
    <xf borderId="17" fillId="2" fontId="1" numFmtId="0" xfId="0" applyAlignment="1" applyBorder="1" applyFont="1">
      <alignment horizontal="center" shrinkToFit="0" wrapText="1"/>
    </xf>
    <xf borderId="37" fillId="5" fontId="1" numFmtId="0" xfId="0" applyAlignment="1" applyBorder="1" applyFont="1">
      <alignment horizontal="center"/>
    </xf>
    <xf borderId="39" fillId="0" fontId="4" numFmtId="0" xfId="0" applyBorder="1" applyFont="1"/>
    <xf borderId="40" fillId="5" fontId="1" numFmtId="0" xfId="0" applyAlignment="1" applyBorder="1" applyFont="1">
      <alignment horizontal="center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44" fillId="5" fontId="9" numFmtId="0" xfId="0" applyAlignment="1" applyBorder="1" applyFont="1">
      <alignment horizontal="left" shrinkToFit="0" vertical="center" wrapText="1"/>
    </xf>
    <xf borderId="25" fillId="8" fontId="1" numFmtId="0" xfId="0" applyAlignment="1" applyBorder="1" applyFill="1" applyFont="1">
      <alignment horizontal="center" shrinkToFit="0" wrapText="1"/>
    </xf>
    <xf borderId="3" fillId="9" fontId="11" numFmtId="0" xfId="0" applyAlignment="1" applyBorder="1" applyFill="1" applyFont="1">
      <alignment horizontal="center" shrinkToFit="0" vertical="center" wrapText="1"/>
    </xf>
    <xf borderId="45" fillId="0" fontId="4" numFmtId="0" xfId="0" applyBorder="1" applyFont="1"/>
    <xf borderId="3" fillId="10" fontId="2" numFmtId="0" xfId="0" applyAlignment="1" applyBorder="1" applyFill="1" applyFont="1">
      <alignment horizontal="center" shrinkToFit="0" vertical="center" wrapText="1"/>
    </xf>
    <xf borderId="46" fillId="11" fontId="12" numFmtId="0" xfId="0" applyAlignment="1" applyBorder="1" applyFill="1" applyFont="1">
      <alignment horizontal="center" shrinkToFit="0" vertical="center" wrapText="1"/>
    </xf>
    <xf borderId="8" fillId="11" fontId="12" numFmtId="0" xfId="0" applyAlignment="1" applyBorder="1" applyFont="1">
      <alignment horizontal="center" shrinkToFit="0" vertical="center" wrapText="1"/>
    </xf>
    <xf borderId="33" fillId="11" fontId="12" numFmtId="0" xfId="0" applyAlignment="1" applyBorder="1" applyFont="1">
      <alignment horizontal="center" shrinkToFit="0" vertical="center" wrapText="1"/>
    </xf>
    <xf borderId="47" fillId="0" fontId="4" numFmtId="0" xfId="0" applyBorder="1" applyFont="1"/>
    <xf borderId="48" fillId="0" fontId="4" numFmtId="0" xfId="0" applyBorder="1" applyFont="1"/>
    <xf borderId="16" fillId="0" fontId="10" numFmtId="0" xfId="0" applyAlignment="1" applyBorder="1" applyFont="1">
      <alignment horizontal="center" shrinkToFit="0" vertical="center" wrapText="1"/>
    </xf>
    <xf borderId="40" fillId="0" fontId="9" numFmtId="164" xfId="0" applyAlignment="1" applyBorder="1" applyFont="1" applyNumberFormat="1">
      <alignment horizontal="center" readingOrder="0" shrinkToFit="0" vertical="center" wrapText="1"/>
    </xf>
    <xf borderId="16" fillId="0" fontId="9" numFmtId="165" xfId="0" applyAlignment="1" applyBorder="1" applyFont="1" applyNumberFormat="1">
      <alignment horizontal="center" shrinkToFit="0" vertical="center" wrapText="1"/>
    </xf>
    <xf borderId="16" fillId="0" fontId="13" numFmtId="164" xfId="0" applyAlignment="1" applyBorder="1" applyFont="1" applyNumberFormat="1">
      <alignment horizontal="center"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6" fillId="0" fontId="13" numFmtId="0" xfId="0" applyAlignment="1" applyBorder="1" applyFont="1">
      <alignment horizontal="center" shrinkToFit="0" vertical="center" wrapText="1"/>
    </xf>
    <xf borderId="17" fillId="0" fontId="13" numFmtId="9" xfId="0" applyAlignment="1" applyBorder="1" applyFont="1" applyNumberFormat="1">
      <alignment horizontal="center" shrinkToFit="0" vertical="center" wrapText="1"/>
    </xf>
    <xf borderId="49" fillId="0" fontId="14" numFmtId="9" xfId="0" applyAlignment="1" applyBorder="1" applyFont="1" applyNumberFormat="1">
      <alignment horizontal="center" shrinkToFit="0" vertical="center" wrapText="1"/>
    </xf>
    <xf borderId="50" fillId="0" fontId="4" numFmtId="0" xfId="0" applyBorder="1" applyFont="1"/>
    <xf borderId="40" fillId="0" fontId="9" numFmtId="164" xfId="0" applyAlignment="1" applyBorder="1" applyFont="1" applyNumberFormat="1">
      <alignment horizontal="center" shrinkToFit="0" vertical="center" wrapText="1"/>
    </xf>
    <xf borderId="51" fillId="0" fontId="4" numFmtId="0" xfId="0" applyBorder="1" applyFont="1"/>
    <xf borderId="24" fillId="12" fontId="2" numFmtId="0" xfId="0" applyAlignment="1" applyBorder="1" applyFill="1" applyFont="1">
      <alignment horizontal="center" shrinkToFit="0" vertical="center" wrapText="1"/>
    </xf>
    <xf borderId="21" fillId="12" fontId="2" numFmtId="164" xfId="0" applyAlignment="1" applyBorder="1" applyFont="1" applyNumberFormat="1">
      <alignment horizontal="center" shrinkToFit="0" vertical="center" wrapText="1"/>
    </xf>
    <xf borderId="24" fillId="12" fontId="6" numFmtId="164" xfId="0" applyAlignment="1" applyBorder="1" applyFont="1" applyNumberFormat="1">
      <alignment horizontal="center" shrinkToFit="0" vertical="center" wrapText="1"/>
    </xf>
    <xf borderId="25" fillId="12" fontId="6" numFmtId="9" xfId="0" applyAlignment="1" applyBorder="1" applyFont="1" applyNumberFormat="1">
      <alignment horizontal="center" shrinkToFit="0" vertical="center" wrapText="1"/>
    </xf>
    <xf borderId="3" fillId="4" fontId="2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0" fontId="4" numFmtId="0" xfId="0" applyBorder="1" applyFont="1"/>
    <xf borderId="54" fillId="13" fontId="15" numFmtId="0" xfId="0" applyAlignment="1" applyBorder="1" applyFill="1" applyFont="1">
      <alignment horizontal="center" shrinkToFit="0" vertical="center" wrapText="1"/>
    </xf>
    <xf borderId="40" fillId="13" fontId="15" numFmtId="0" xfId="0" applyAlignment="1" applyBorder="1" applyFont="1">
      <alignment horizontal="center" shrinkToFit="0" vertical="center" wrapText="1"/>
    </xf>
    <xf borderId="16" fillId="13" fontId="15" numFmtId="0" xfId="0" applyAlignment="1" applyBorder="1" applyFont="1">
      <alignment horizontal="center" shrinkToFit="0" vertical="center" wrapText="1"/>
    </xf>
    <xf borderId="16" fillId="13" fontId="15" numFmtId="164" xfId="0" applyAlignment="1" applyBorder="1" applyFont="1" applyNumberFormat="1">
      <alignment horizontal="center" shrinkToFit="0" vertical="center" wrapText="1"/>
    </xf>
    <xf borderId="17" fillId="13" fontId="16" numFmtId="0" xfId="0" applyAlignment="1" applyBorder="1" applyFont="1">
      <alignment horizontal="center" shrinkToFit="0" vertical="center" wrapText="1"/>
    </xf>
    <xf borderId="54" fillId="5" fontId="10" numFmtId="0" xfId="0" applyAlignment="1" applyBorder="1" applyFont="1">
      <alignment shrinkToFit="0" vertical="center" wrapText="1"/>
    </xf>
    <xf borderId="40" fillId="5" fontId="9" numFmtId="0" xfId="0" applyAlignment="1" applyBorder="1" applyFont="1">
      <alignment horizontal="center" shrinkToFit="0" vertical="center" wrapText="1"/>
    </xf>
    <xf borderId="40" fillId="5" fontId="9" numFmtId="164" xfId="0" applyAlignment="1" applyBorder="1" applyFont="1" applyNumberFormat="1">
      <alignment horizontal="center" shrinkToFit="0" vertical="center" wrapText="1"/>
    </xf>
    <xf borderId="40" fillId="5" fontId="9" numFmtId="166" xfId="0" applyAlignment="1" applyBorder="1" applyFont="1" applyNumberFormat="1">
      <alignment horizontal="center" shrinkToFit="0" vertical="center" wrapText="1"/>
    </xf>
    <xf borderId="16" fillId="5" fontId="9" numFmtId="164" xfId="0" applyAlignment="1" applyBorder="1" applyFont="1" applyNumberFormat="1">
      <alignment horizontal="center" shrinkToFit="0" vertical="center" wrapText="1"/>
    </xf>
    <xf borderId="16" fillId="5" fontId="9" numFmtId="166" xfId="0" applyAlignment="1" applyBorder="1" applyFont="1" applyNumberFormat="1">
      <alignment horizontal="center" shrinkToFit="0" vertical="center" wrapText="1"/>
    </xf>
    <xf borderId="17" fillId="5" fontId="9" numFmtId="0" xfId="0" applyAlignment="1" applyBorder="1" applyFont="1">
      <alignment horizontal="center" shrinkToFit="0" vertical="center" wrapText="1"/>
    </xf>
    <xf borderId="55" fillId="5" fontId="10" numFmtId="0" xfId="0" applyAlignment="1" applyBorder="1" applyFont="1">
      <alignment shrinkToFit="0" vertical="center" wrapText="1"/>
    </xf>
    <xf borderId="21" fillId="5" fontId="9" numFmtId="0" xfId="0" applyAlignment="1" applyBorder="1" applyFont="1">
      <alignment horizontal="center" shrinkToFit="0" vertical="center" wrapText="1"/>
    </xf>
    <xf borderId="21" fillId="5" fontId="9" numFmtId="166" xfId="0" applyAlignment="1" applyBorder="1" applyFont="1" applyNumberFormat="1">
      <alignment horizontal="center" shrinkToFit="0" vertical="center" wrapText="1"/>
    </xf>
    <xf borderId="24" fillId="5" fontId="9" numFmtId="166" xfId="0" applyAlignment="1" applyBorder="1" applyFont="1" applyNumberFormat="1">
      <alignment horizontal="center" shrinkToFit="0" vertical="center" wrapText="1"/>
    </xf>
    <xf borderId="25" fillId="5" fontId="9" numFmtId="0" xfId="0" applyAlignment="1" applyBorder="1" applyFont="1">
      <alignment horizontal="center" shrinkToFit="0" vertical="center" wrapText="1"/>
    </xf>
    <xf borderId="0" fillId="0" fontId="1" numFmtId="164" xfId="0" applyFont="1" applyNumberFormat="1"/>
    <xf borderId="0" fillId="0" fontId="17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9" numFmtId="0" xfId="0" applyFont="1"/>
    <xf borderId="0" fillId="0" fontId="9" numFmtId="9" xfId="0" applyFont="1" applyNumberFormat="1"/>
    <xf borderId="0" fillId="0" fontId="10" numFmtId="0" xfId="0" applyFont="1"/>
    <xf borderId="0" fillId="0" fontId="10" numFmtId="10" xfId="0" applyFont="1" applyNumberFormat="1"/>
    <xf borderId="16" fillId="0" fontId="9" numFmtId="0" xfId="0" applyAlignment="1" applyBorder="1" applyFont="1">
      <alignment horizontal="left" vertical="top"/>
    </xf>
    <xf borderId="16" fillId="0" fontId="18" numFmtId="10" xfId="0" applyAlignment="1" applyBorder="1" applyFont="1" applyNumberFormat="1">
      <alignment horizontal="center" shrinkToFit="1" vertical="top" wrapText="0"/>
    </xf>
    <xf borderId="16" fillId="0" fontId="19" numFmtId="10" xfId="0" applyAlignment="1" applyBorder="1" applyFont="1" applyNumberFormat="1">
      <alignment horizontal="center" shrinkToFit="1" vertical="top" wrapText="0"/>
    </xf>
    <xf borderId="16" fillId="0" fontId="18" numFmtId="9" xfId="0" applyAlignment="1" applyBorder="1" applyFont="1" applyNumberFormat="1">
      <alignment horizontal="center" shrinkToFit="1" vertical="top" wrapText="0"/>
    </xf>
    <xf borderId="26" fillId="5" fontId="1" numFmtId="0" xfId="0" applyBorder="1" applyFont="1"/>
    <xf borderId="1" fillId="14" fontId="20" numFmtId="0" xfId="0" applyAlignment="1" applyBorder="1" applyFill="1" applyFont="1">
      <alignment horizontal="center" shrinkToFit="0" vertical="center" wrapText="1"/>
    </xf>
    <xf borderId="26" fillId="5" fontId="21" numFmtId="0" xfId="0" applyAlignment="1" applyBorder="1" applyFont="1">
      <alignment horizontal="center" shrinkToFit="0" wrapText="1"/>
    </xf>
    <xf borderId="26" fillId="5" fontId="22" numFmtId="0" xfId="0" applyAlignment="1" applyBorder="1" applyFont="1">
      <alignment horizontal="left" shrinkToFit="0" wrapText="1"/>
    </xf>
    <xf borderId="1" fillId="5" fontId="22" numFmtId="0" xfId="0" applyAlignment="1" applyBorder="1" applyFont="1">
      <alignment horizontal="left" shrinkToFit="0" wrapText="1"/>
    </xf>
    <xf borderId="56" fillId="0" fontId="4" numFmtId="0" xfId="0" applyBorder="1" applyFont="1"/>
    <xf borderId="16" fillId="13" fontId="23" numFmtId="0" xfId="0" applyAlignment="1" applyBorder="1" applyFont="1">
      <alignment horizontal="center" shrinkToFit="0" vertical="center" wrapText="1"/>
    </xf>
    <xf borderId="16" fillId="5" fontId="24" numFmtId="0" xfId="0" applyAlignment="1" applyBorder="1" applyFont="1">
      <alignment shrinkToFit="0" vertical="center" wrapText="1"/>
    </xf>
    <xf borderId="16" fillId="5" fontId="25" numFmtId="164" xfId="0" applyAlignment="1" applyBorder="1" applyFont="1" applyNumberFormat="1">
      <alignment shrinkToFit="0" vertical="center" wrapText="1"/>
    </xf>
    <xf borderId="16" fillId="5" fontId="25" numFmtId="0" xfId="0" applyAlignment="1" applyBorder="1" applyFont="1">
      <alignment shrinkToFit="0" vertical="center" wrapText="1"/>
    </xf>
    <xf borderId="16" fillId="5" fontId="26" numFmtId="0" xfId="0" applyAlignment="1" applyBorder="1" applyFont="1">
      <alignment shrinkToFit="0" vertical="center" wrapText="1"/>
    </xf>
    <xf borderId="16" fillId="5" fontId="27" numFmtId="0" xfId="0" applyAlignment="1" applyBorder="1" applyFont="1">
      <alignment horizontal="right" shrinkToFit="0" vertical="center" wrapText="1"/>
    </xf>
    <xf borderId="57" fillId="15" fontId="28" numFmtId="164" xfId="0" applyAlignment="1" applyBorder="1" applyFill="1" applyFont="1" applyNumberFormat="1">
      <alignment shrinkToFit="0" vertical="center" wrapText="1"/>
    </xf>
    <xf borderId="16" fillId="5" fontId="29" numFmtId="0" xfId="0" applyAlignment="1" applyBorder="1" applyFont="1">
      <alignment shrinkToFit="0" vertical="center" wrapText="1"/>
    </xf>
    <xf borderId="58" fillId="15" fontId="28" numFmtId="164" xfId="0" applyAlignment="1" applyBorder="1" applyFont="1" applyNumberFormat="1">
      <alignment shrinkToFit="0" vertical="center" wrapText="1"/>
    </xf>
    <xf borderId="16" fillId="5" fontId="27" numFmtId="0" xfId="0" applyAlignment="1" applyBorder="1" applyFont="1">
      <alignment horizontal="center" shrinkToFit="0" vertical="center" wrapText="1"/>
    </xf>
    <xf borderId="59" fillId="5" fontId="25" numFmtId="164" xfId="0" applyAlignment="1" applyBorder="1" applyFont="1" applyNumberFormat="1">
      <alignment shrinkToFit="0" vertical="center" wrapText="1"/>
    </xf>
    <xf borderId="40" fillId="5" fontId="30" numFmtId="0" xfId="0" applyAlignment="1" applyBorder="1" applyFont="1">
      <alignment horizontal="right" shrinkToFit="0" vertical="center" wrapText="1"/>
    </xf>
    <xf borderId="57" fillId="15" fontId="2" numFmtId="164" xfId="0" applyBorder="1" applyFont="1" applyNumberFormat="1"/>
    <xf borderId="16" fillId="5" fontId="28" numFmtId="0" xfId="0" applyAlignment="1" applyBorder="1" applyFont="1">
      <alignment horizontal="right" shrinkToFit="0" vertical="center" wrapText="1"/>
    </xf>
    <xf borderId="57" fillId="15" fontId="22" numFmtId="164" xfId="0" applyAlignment="1" applyBorder="1" applyFont="1" applyNumberFormat="1">
      <alignment shrinkToFit="0" vertical="center" wrapText="1"/>
    </xf>
    <xf borderId="60" fillId="13" fontId="23" numFmtId="0" xfId="0" applyAlignment="1" applyBorder="1" applyFont="1">
      <alignment shrinkToFit="0" vertical="center" wrapText="1"/>
    </xf>
    <xf borderId="16" fillId="5" fontId="24" numFmtId="164" xfId="0" applyAlignment="1" applyBorder="1" applyFont="1" applyNumberFormat="1">
      <alignment shrinkToFit="0" vertical="center" wrapText="1"/>
    </xf>
    <xf borderId="16" fillId="5" fontId="21" numFmtId="0" xfId="0" applyAlignment="1" applyBorder="1" applyFont="1">
      <alignment shrinkToFit="0" vertical="center" wrapText="1"/>
    </xf>
    <xf borderId="40" fillId="5" fontId="28" numFmtId="0" xfId="0" applyAlignment="1" applyBorder="1" applyFont="1">
      <alignment horizontal="right" shrinkToFit="0" vertical="center" wrapText="1"/>
    </xf>
    <xf borderId="26" fillId="5" fontId="21" numFmtId="0" xfId="0" applyAlignment="1" applyBorder="1" applyFont="1">
      <alignment horizontal="center" shrinkToFit="0" vertical="center" wrapText="1"/>
    </xf>
    <xf borderId="26" fillId="5" fontId="22" numFmtId="0" xfId="0" applyAlignment="1" applyBorder="1" applyFont="1">
      <alignment shrinkToFit="0" wrapText="1"/>
    </xf>
    <xf borderId="16" fillId="5" fontId="31" numFmtId="0" xfId="0" applyAlignment="1" applyBorder="1" applyFont="1">
      <alignment horizontal="right" shrinkToFit="0" vertical="center" wrapText="1"/>
    </xf>
    <xf borderId="58" fillId="15" fontId="22" numFmtId="164" xfId="0" applyAlignment="1" applyBorder="1" applyFont="1" applyNumberFormat="1">
      <alignment shrinkToFit="0" vertical="center" wrapText="1"/>
    </xf>
    <xf borderId="16" fillId="5" fontId="32" numFmtId="0" xfId="0" applyAlignment="1" applyBorder="1" applyFont="1">
      <alignment shrinkToFit="0" vertical="center" wrapText="1"/>
    </xf>
    <xf borderId="16" fillId="13" fontId="23" numFmtId="0" xfId="0" applyAlignment="1" applyBorder="1" applyFont="1">
      <alignment shrinkToFit="0" vertical="center" wrapText="1"/>
    </xf>
    <xf borderId="26" fillId="5" fontId="1" numFmtId="0" xfId="0" applyAlignment="1" applyBorder="1" applyFont="1">
      <alignment horizontal="center"/>
    </xf>
    <xf borderId="1" fillId="5" fontId="33" numFmtId="0" xfId="0" applyAlignment="1" applyBorder="1" applyFont="1">
      <alignment horizontal="center" shrinkToFit="0" vertical="center" wrapText="1"/>
    </xf>
    <xf borderId="1" fillId="2" fontId="22" numFmtId="0" xfId="0" applyAlignment="1" applyBorder="1" applyFont="1">
      <alignment horizontal="left" shrinkToFit="0" wrapText="1"/>
    </xf>
    <xf borderId="61" fillId="5" fontId="33" numFmtId="0" xfId="0" applyAlignment="1" applyBorder="1" applyFont="1">
      <alignment horizontal="center" shrinkToFit="0" vertical="center" wrapText="1"/>
    </xf>
    <xf borderId="40" fillId="13" fontId="23" numFmtId="0" xfId="0" applyAlignment="1" applyBorder="1" applyFont="1">
      <alignment horizontal="center" shrinkToFit="0" vertical="center" wrapText="1"/>
    </xf>
    <xf borderId="16" fillId="13" fontId="34" numFmtId="0" xfId="0" applyAlignment="1" applyBorder="1" applyFont="1">
      <alignment horizontal="center" shrinkToFit="0" vertical="center" wrapText="1"/>
    </xf>
    <xf borderId="40" fillId="5" fontId="25" numFmtId="0" xfId="0" applyAlignment="1" applyBorder="1" applyFont="1">
      <alignment horizontal="center" shrinkToFit="0" vertical="top" wrapText="1"/>
    </xf>
    <xf borderId="40" fillId="5" fontId="25" numFmtId="0" xfId="0" applyAlignment="1" applyBorder="1" applyFont="1">
      <alignment horizontal="center" shrinkToFit="0" vertical="center" wrapText="1"/>
    </xf>
    <xf borderId="40" fillId="15" fontId="25" numFmtId="164" xfId="0" applyAlignment="1" applyBorder="1" applyFont="1" applyNumberFormat="1">
      <alignment horizontal="center" shrinkToFit="0" vertical="center" wrapText="1"/>
    </xf>
    <xf borderId="40" fillId="5" fontId="25" numFmtId="164" xfId="0" applyAlignment="1" applyBorder="1" applyFont="1" applyNumberFormat="1">
      <alignment horizontal="center" shrinkToFit="0" vertical="center" wrapText="1"/>
    </xf>
    <xf borderId="16" fillId="15" fontId="25" numFmtId="164" xfId="0" applyAlignment="1" applyBorder="1" applyFont="1" applyNumberFormat="1">
      <alignment horizontal="center" shrinkToFit="0" vertical="center" wrapText="1"/>
    </xf>
    <xf borderId="16" fillId="15" fontId="25" numFmtId="10" xfId="0" applyAlignment="1" applyBorder="1" applyFont="1" applyNumberFormat="1">
      <alignment horizontal="center" shrinkToFit="0" vertical="center" wrapText="1"/>
    </xf>
    <xf borderId="40" fillId="5" fontId="28" numFmtId="0" xfId="0" applyAlignment="1" applyBorder="1" applyFont="1">
      <alignment horizontal="center" shrinkToFit="0" vertical="center" wrapText="1"/>
    </xf>
    <xf borderId="62" fillId="15" fontId="32" numFmtId="0" xfId="0" applyAlignment="1" applyBorder="1" applyFont="1">
      <alignment horizontal="center" shrinkToFit="0" vertical="center" wrapText="1"/>
    </xf>
    <xf borderId="63" fillId="0" fontId="4" numFmtId="0" xfId="0" applyBorder="1" applyFont="1"/>
    <xf borderId="62" fillId="15" fontId="32" numFmtId="164" xfId="0" applyAlignment="1" applyBorder="1" applyFont="1" applyNumberFormat="1">
      <alignment horizontal="center" shrinkToFit="0" vertical="center" wrapText="1"/>
    </xf>
    <xf borderId="57" fillId="15" fontId="32" numFmtId="164" xfId="0" applyAlignment="1" applyBorder="1" applyFont="1" applyNumberFormat="1">
      <alignment horizontal="center" shrinkToFit="0" vertical="center" wrapText="1"/>
    </xf>
    <xf borderId="57" fillId="15" fontId="32" numFmtId="10" xfId="0" applyAlignment="1" applyBorder="1" applyFont="1" applyNumberFormat="1">
      <alignment horizontal="center" shrinkToFit="0" vertical="center" wrapText="1"/>
    </xf>
    <xf borderId="1" fillId="5" fontId="28" numFmtId="0" xfId="0" applyAlignment="1" applyBorder="1" applyFont="1">
      <alignment horizontal="right" shrinkToFit="0" wrapText="1"/>
    </xf>
    <xf borderId="64" fillId="15" fontId="32" numFmtId="10" xfId="0" applyAlignment="1" applyBorder="1" applyFont="1" applyNumberFormat="1">
      <alignment horizontal="center" shrinkToFit="0" vertical="center" wrapText="1"/>
    </xf>
    <xf borderId="65" fillId="0" fontId="4" numFmtId="0" xfId="0" applyBorder="1" applyFont="1"/>
    <xf borderId="66" fillId="0" fontId="4" numFmtId="0" xfId="0" applyBorder="1" applyFont="1"/>
    <xf borderId="26" fillId="5" fontId="24" numFmtId="164" xfId="0" applyAlignment="1" applyBorder="1" applyFont="1" applyNumberFormat="1">
      <alignment shrinkToFit="0" vertical="center" wrapText="1"/>
    </xf>
    <xf borderId="26" fillId="5" fontId="24" numFmtId="10" xfId="0" applyAlignment="1" applyBorder="1" applyFont="1" applyNumberFormat="1">
      <alignment shrinkToFit="0" vertical="center" wrapText="1"/>
    </xf>
    <xf borderId="26" fillId="5" fontId="24" numFmtId="9" xfId="0" applyAlignment="1" applyBorder="1" applyFont="1" applyNumberFormat="1">
      <alignment shrinkToFit="0" vertical="center" wrapText="1"/>
    </xf>
    <xf borderId="26" fillId="5" fontId="28" numFmtId="0" xfId="0" applyAlignment="1" applyBorder="1" applyFont="1">
      <alignment horizontal="center" shrinkToFit="0" vertical="center" wrapText="1"/>
    </xf>
    <xf borderId="67" fillId="16" fontId="22" numFmtId="0" xfId="0" applyAlignment="1" applyBorder="1" applyFill="1" applyFont="1">
      <alignment horizontal="center" shrinkToFit="0" vertical="center" wrapText="1"/>
    </xf>
    <xf borderId="68" fillId="0" fontId="4" numFmtId="0" xfId="0" applyBorder="1" applyFont="1"/>
    <xf borderId="69" fillId="0" fontId="4" numFmtId="0" xfId="0" applyBorder="1" applyFont="1"/>
    <xf borderId="67" fillId="5" fontId="35" numFmtId="164" xfId="0" applyAlignment="1" applyBorder="1" applyFont="1" applyNumberFormat="1">
      <alignment horizontal="center" shrinkToFit="0" vertical="center" wrapText="1"/>
    </xf>
    <xf borderId="67" fillId="16" fontId="22" numFmtId="164" xfId="0" applyAlignment="1" applyBorder="1" applyFont="1" applyNumberFormat="1">
      <alignment horizontal="center" shrinkToFit="0" vertical="center" wrapText="1"/>
    </xf>
    <xf borderId="70" fillId="5" fontId="28" numFmtId="10" xfId="0" applyAlignment="1" applyBorder="1" applyFont="1" applyNumberFormat="1">
      <alignment horizontal="center" shrinkToFit="0" vertical="center" wrapText="1"/>
    </xf>
    <xf borderId="1" fillId="2" fontId="30" numFmtId="0" xfId="0" applyAlignment="1" applyBorder="1" applyFont="1">
      <alignment horizontal="left" shrinkToFit="0" wrapText="1"/>
    </xf>
    <xf borderId="40" fillId="13" fontId="23" numFmtId="164" xfId="0" applyAlignment="1" applyBorder="1" applyFont="1" applyNumberFormat="1">
      <alignment horizontal="center" shrinkToFit="0" vertical="center" wrapText="1"/>
    </xf>
    <xf borderId="16" fillId="5" fontId="28" numFmtId="0" xfId="0" applyAlignment="1" applyBorder="1" applyFont="1">
      <alignment horizontal="center" shrinkToFit="0" vertical="center" wrapText="1"/>
    </xf>
    <xf borderId="40" fillId="5" fontId="24" numFmtId="164" xfId="0" applyAlignment="1" applyBorder="1" applyFont="1" applyNumberFormat="1">
      <alignment horizontal="center" shrinkToFit="0" vertical="center" wrapText="1"/>
    </xf>
    <xf borderId="40" fillId="5" fontId="24" numFmtId="0" xfId="0" applyAlignment="1" applyBorder="1" applyFont="1">
      <alignment horizontal="center" shrinkToFit="0" vertical="center" wrapText="1"/>
    </xf>
    <xf borderId="26" fillId="5" fontId="21" numFmtId="0" xfId="0" applyAlignment="1" applyBorder="1" applyFont="1">
      <alignment horizontal="left" shrinkToFit="0" vertical="top" wrapText="1"/>
    </xf>
    <xf borderId="26" fillId="5" fontId="1" numFmtId="164" xfId="0" applyBorder="1" applyFont="1" applyNumberFormat="1"/>
    <xf borderId="16" fillId="13" fontId="36" numFmtId="0" xfId="0" applyAlignment="1" applyBorder="1" applyFont="1">
      <alignment horizontal="center" shrinkToFit="0" vertical="center" wrapText="1"/>
    </xf>
    <xf borderId="1" fillId="5" fontId="28" numFmtId="0" xfId="0" applyAlignment="1" applyBorder="1" applyFont="1">
      <alignment horizontal="left" shrinkToFit="0" vertical="center" wrapText="1"/>
    </xf>
    <xf borderId="26" fillId="5" fontId="35" numFmtId="0" xfId="0" applyAlignment="1" applyBorder="1" applyFont="1">
      <alignment shrinkToFit="0" vertical="center" wrapText="1"/>
    </xf>
    <xf borderId="1" fillId="5" fontId="30" numFmtId="0" xfId="0" applyAlignment="1" applyBorder="1" applyFont="1">
      <alignment horizontal="left" shrinkToFit="0" wrapText="1"/>
    </xf>
    <xf borderId="16" fillId="16" fontId="24" numFmtId="9" xfId="0" applyAlignment="1" applyBorder="1" applyFont="1" applyNumberFormat="1">
      <alignment shrinkToFit="0" vertical="center" wrapText="1"/>
    </xf>
    <xf borderId="1" fillId="5" fontId="28" numFmtId="0" xfId="0" applyAlignment="1" applyBorder="1" applyFont="1">
      <alignment horizontal="center" shrinkToFit="0" vertical="center" wrapText="1"/>
    </xf>
    <xf borderId="40" fillId="15" fontId="24" numFmtId="164" xfId="0" applyAlignment="1" applyBorder="1" applyFont="1" applyNumberFormat="1">
      <alignment horizontal="center" shrinkToFit="0" vertical="center" wrapText="1"/>
    </xf>
    <xf borderId="71" fillId="15" fontId="28" numFmtId="164" xfId="0" applyAlignment="1" applyBorder="1" applyFont="1" applyNumberFormat="1">
      <alignment horizontal="center" shrinkToFit="0" vertical="center" wrapText="1"/>
    </xf>
    <xf borderId="72" fillId="0" fontId="4" numFmtId="0" xfId="0" applyBorder="1" applyFont="1"/>
    <xf borderId="73" fillId="0" fontId="4" numFmtId="0" xfId="0" applyBorder="1" applyFont="1"/>
    <xf borderId="16" fillId="16" fontId="28" numFmtId="9" xfId="0" applyAlignment="1" applyBorder="1" applyFont="1" applyNumberFormat="1">
      <alignment shrinkToFit="0" vertical="center" wrapText="1"/>
    </xf>
    <xf borderId="40" fillId="15" fontId="28" numFmtId="164" xfId="0" applyAlignment="1" applyBorder="1" applyFont="1" applyNumberFormat="1">
      <alignment horizontal="center" shrinkToFit="0" vertical="center" wrapText="1"/>
    </xf>
    <xf borderId="62" fillId="15" fontId="28" numFmtId="164" xfId="0" applyAlignment="1" applyBorder="1" applyFont="1" applyNumberFormat="1">
      <alignment horizontal="center" shrinkToFit="0" vertical="center" wrapText="1"/>
    </xf>
    <xf borderId="74" fillId="0" fontId="4" numFmtId="0" xfId="0" applyBorder="1" applyFont="1"/>
    <xf borderId="1" fillId="5" fontId="28" numFmtId="0" xfId="0" applyAlignment="1" applyBorder="1" applyFont="1">
      <alignment horizontal="left" shrinkToFit="0" vertical="top" wrapText="1"/>
    </xf>
    <xf borderId="1" fillId="17" fontId="22" numFmtId="0" xfId="0" applyAlignment="1" applyBorder="1" applyFill="1" applyFont="1">
      <alignment horizontal="left" shrinkToFit="0" wrapText="1"/>
    </xf>
    <xf borderId="26" fillId="5" fontId="28" numFmtId="0" xfId="0" applyAlignment="1" applyBorder="1" applyFont="1">
      <alignment horizontal="left" shrinkToFit="0" vertical="top" wrapText="1"/>
    </xf>
    <xf borderId="1" fillId="18" fontId="22" numFmtId="0" xfId="0" applyAlignment="1" applyBorder="1" applyFill="1" applyFont="1">
      <alignment horizontal="left" shrinkToFit="0" wrapText="1"/>
    </xf>
    <xf borderId="71" fillId="15" fontId="24" numFmtId="164" xfId="0" applyAlignment="1" applyBorder="1" applyFont="1" applyNumberFormat="1">
      <alignment horizontal="center" shrinkToFit="0" vertical="center" wrapText="1"/>
    </xf>
    <xf borderId="75" fillId="15" fontId="28" numFmtId="164" xfId="0" applyAlignment="1" applyBorder="1" applyFont="1" applyNumberFormat="1">
      <alignment horizontal="center" shrinkToFit="0" vertical="center" wrapText="1"/>
    </xf>
    <xf borderId="76" fillId="0" fontId="4" numFmtId="0" xfId="0" applyBorder="1" applyFont="1"/>
    <xf borderId="1" fillId="5" fontId="24" numFmtId="0" xfId="0" applyAlignment="1" applyBorder="1" applyFont="1">
      <alignment horizontal="center" shrinkToFit="0" vertical="center" wrapText="1"/>
    </xf>
    <xf borderId="40" fillId="5" fontId="32" numFmtId="0" xfId="0" applyAlignment="1" applyBorder="1" applyFont="1">
      <alignment horizontal="center" shrinkToFit="0" vertical="center" wrapText="1"/>
    </xf>
    <xf borderId="1" fillId="2" fontId="29" numFmtId="0" xfId="0" applyAlignment="1" applyBorder="1" applyFont="1">
      <alignment horizontal="center" shrinkToFit="0" wrapText="1"/>
    </xf>
    <xf borderId="0" fillId="0" fontId="29" numFmtId="0" xfId="0" applyAlignment="1" applyFont="1">
      <alignment shrinkToFit="0" wrapText="1"/>
    </xf>
    <xf borderId="1" fillId="19" fontId="29" numFmtId="0" xfId="0" applyAlignment="1" applyBorder="1" applyFill="1" applyFont="1">
      <alignment horizontal="left"/>
    </xf>
    <xf borderId="77" fillId="5" fontId="22" numFmtId="0" xfId="0" applyAlignment="1" applyBorder="1" applyFont="1">
      <alignment horizontal="left" shrinkToFit="0" wrapText="1"/>
    </xf>
    <xf borderId="78" fillId="0" fontId="4" numFmtId="0" xfId="0" applyBorder="1" applyFont="1"/>
    <xf borderId="79" fillId="0" fontId="4" numFmtId="0" xfId="0" applyBorder="1" applyFont="1"/>
    <xf borderId="40" fillId="4" fontId="27" numFmtId="0" xfId="0" applyAlignment="1" applyBorder="1" applyFont="1">
      <alignment horizontal="center" shrinkToFit="0" vertical="center" wrapText="1"/>
    </xf>
    <xf borderId="40" fillId="20" fontId="27" numFmtId="0" xfId="0" applyAlignment="1" applyBorder="1" applyFill="1" applyFont="1">
      <alignment horizontal="center" shrinkToFit="0" vertical="center" wrapText="1"/>
    </xf>
    <xf borderId="80" fillId="0" fontId="4" numFmtId="0" xfId="0" applyBorder="1" applyFont="1"/>
    <xf borderId="61" fillId="5" fontId="27" numFmtId="0" xfId="0" applyAlignment="1" applyBorder="1" applyFont="1">
      <alignment shrinkToFit="0" vertical="center" wrapText="1"/>
    </xf>
    <xf borderId="26" fillId="5" fontId="27" numFmtId="0" xfId="0" applyAlignment="1" applyBorder="1" applyFont="1">
      <alignment shrinkToFit="0" vertical="center" wrapText="1"/>
    </xf>
    <xf borderId="62" fillId="15" fontId="24" numFmtId="164" xfId="0" applyAlignment="1" applyBorder="1" applyFont="1" applyNumberFormat="1">
      <alignment horizontal="center" shrinkToFit="0" vertical="center" wrapText="1"/>
    </xf>
    <xf borderId="26" fillId="5" fontId="27" numFmtId="0" xfId="0" applyAlignment="1" applyBorder="1" applyFont="1">
      <alignment horizontal="center" shrinkToFit="0" vertical="center" wrapText="1"/>
    </xf>
    <xf borderId="81" fillId="5" fontId="25" numFmtId="164" xfId="0" applyAlignment="1" applyBorder="1" applyFont="1" applyNumberFormat="1">
      <alignment horizontal="center" shrinkToFit="0" vertical="center" wrapText="1"/>
    </xf>
    <xf borderId="26" fillId="5" fontId="24" numFmtId="164" xfId="0" applyAlignment="1" applyBorder="1" applyFont="1" applyNumberFormat="1">
      <alignment horizontal="center" shrinkToFit="0" vertical="center" wrapText="1"/>
    </xf>
    <xf borderId="1" fillId="5" fontId="22" numFmtId="0" xfId="0" applyAlignment="1" applyBorder="1" applyFont="1">
      <alignment horizontal="center" shrinkToFit="0" wrapText="1"/>
    </xf>
    <xf borderId="62" fillId="15" fontId="22" numFmtId="164" xfId="0" applyAlignment="1" applyBorder="1" applyFont="1" applyNumberFormat="1">
      <alignment horizontal="center" shrinkToFit="0" vertical="center" wrapText="1"/>
    </xf>
    <xf borderId="26" fillId="5" fontId="24" numFmtId="0" xfId="0" applyAlignment="1" applyBorder="1" applyFont="1">
      <alignment shrinkToFit="0" vertical="center" wrapText="1"/>
    </xf>
    <xf borderId="26" fillId="5" fontId="29" numFmtId="0" xfId="0" applyAlignment="1" applyBorder="1" applyFont="1">
      <alignment horizontal="center" shrinkToFit="0" wrapText="1"/>
    </xf>
    <xf borderId="26" fillId="5" fontId="29" numFmtId="164" xfId="0" applyAlignment="1" applyBorder="1" applyFont="1" applyNumberFormat="1">
      <alignment horizontal="center" shrinkToFit="0" vertical="center" wrapText="1"/>
    </xf>
    <xf borderId="40" fillId="4" fontId="24" numFmtId="0" xfId="0" applyAlignment="1" applyBorder="1" applyFont="1">
      <alignment horizontal="center" shrinkToFit="0" vertical="center" wrapText="1"/>
    </xf>
    <xf borderId="82" fillId="15" fontId="24" numFmtId="164" xfId="0" applyAlignment="1" applyBorder="1" applyFont="1" applyNumberFormat="1">
      <alignment horizontal="center" shrinkToFit="0" vertical="center" wrapText="1"/>
    </xf>
    <xf borderId="83" fillId="0" fontId="4" numFmtId="0" xfId="0" applyBorder="1" applyFont="1"/>
    <xf borderId="84" fillId="0" fontId="4" numFmtId="0" xfId="0" applyBorder="1" applyFont="1"/>
    <xf borderId="71" fillId="4" fontId="24" numFmtId="0" xfId="0" applyAlignment="1" applyBorder="1" applyFont="1">
      <alignment horizontal="center" shrinkToFit="0" vertical="center" wrapText="1"/>
    </xf>
    <xf borderId="71" fillId="5" fontId="24" numFmtId="164" xfId="0" applyAlignment="1" applyBorder="1" applyFont="1" applyNumberFormat="1">
      <alignment horizontal="center" shrinkToFit="0" vertical="center" wrapText="1"/>
    </xf>
    <xf borderId="85" fillId="15" fontId="24" numFmtId="164" xfId="0" applyAlignment="1" applyBorder="1" applyFont="1" applyNumberFormat="1">
      <alignment horizontal="center" shrinkToFit="0" vertical="center" wrapText="1"/>
    </xf>
    <xf borderId="86" fillId="0" fontId="4" numFmtId="0" xfId="0" applyBorder="1" applyFont="1"/>
    <xf borderId="40" fillId="4" fontId="28" numFmtId="0" xfId="0" applyAlignment="1" applyBorder="1" applyFont="1">
      <alignment horizontal="center" shrinkToFit="0" vertical="center" wrapText="1"/>
    </xf>
    <xf borderId="40" fillId="15" fontId="22" numFmtId="164" xfId="0" applyAlignment="1" applyBorder="1" applyFont="1" applyNumberFormat="1">
      <alignment horizontal="center" shrinkToFit="0" vertical="center" wrapText="1"/>
    </xf>
    <xf borderId="1" fillId="20" fontId="27" numFmtId="0" xfId="0" applyAlignment="1" applyBorder="1" applyFont="1">
      <alignment horizontal="center" shrinkToFit="0" vertical="center" wrapText="1"/>
    </xf>
    <xf borderId="1" fillId="5" fontId="32" numFmtId="0" xfId="0" applyAlignment="1" applyBorder="1" applyFont="1">
      <alignment horizontal="center"/>
    </xf>
    <xf borderId="82" fillId="15" fontId="22" numFmtId="164" xfId="0" applyAlignment="1" applyBorder="1" applyFont="1" applyNumberFormat="1">
      <alignment horizontal="center" shrinkToFit="0" vertical="center" wrapText="1"/>
    </xf>
    <xf borderId="26" fillId="5" fontId="22" numFmtId="164" xfId="0" applyAlignment="1" applyBorder="1" applyFont="1" applyNumberFormat="1">
      <alignment shrinkToFit="0" vertical="center" wrapText="1"/>
    </xf>
    <xf borderId="1" fillId="5" fontId="10" numFmtId="0" xfId="0" applyAlignment="1" applyBorder="1" applyFont="1">
      <alignment horizontal="left"/>
    </xf>
    <xf borderId="40" fillId="13" fontId="37" numFmtId="0" xfId="0" applyAlignment="1" applyBorder="1" applyFont="1">
      <alignment horizontal="center" shrinkToFit="0" vertical="center" wrapText="1"/>
    </xf>
    <xf borderId="26" fillId="5" fontId="1" numFmtId="167" xfId="0" applyBorder="1" applyFont="1" applyNumberFormat="1"/>
    <xf borderId="40" fillId="21" fontId="22" numFmtId="164" xfId="0" applyAlignment="1" applyBorder="1" applyFill="1" applyFont="1" applyNumberFormat="1">
      <alignment horizontal="center" shrinkToFit="0" vertical="center" wrapText="1"/>
    </xf>
    <xf borderId="77" fillId="5" fontId="28" numFmtId="0" xfId="0" applyAlignment="1" applyBorder="1" applyFont="1">
      <alignment horizontal="left" shrinkToFit="0" wrapText="1"/>
    </xf>
    <xf borderId="26" fillId="5" fontId="22" numFmtId="0" xfId="0" applyAlignment="1" applyBorder="1" applyFont="1">
      <alignment shrinkToFit="0" vertical="top" wrapText="1"/>
    </xf>
    <xf borderId="71" fillId="13" fontId="37" numFmtId="0" xfId="0" applyAlignment="1" applyBorder="1" applyFont="1">
      <alignment horizontal="center" shrinkToFit="0" vertical="center" wrapText="1"/>
    </xf>
    <xf borderId="26" fillId="5" fontId="38" numFmtId="0" xfId="0" applyBorder="1" applyFont="1"/>
    <xf borderId="77" fillId="2" fontId="29" numFmtId="0" xfId="0" applyAlignment="1" applyBorder="1" applyFont="1">
      <alignment horizontal="left" shrinkToFit="0" vertical="top" wrapText="1"/>
    </xf>
    <xf borderId="26" fillId="5" fontId="29" numFmtId="0" xfId="0" applyAlignment="1" applyBorder="1" applyFont="1">
      <alignment horizontal="center" shrinkToFit="0" vertical="center" wrapText="1"/>
    </xf>
    <xf borderId="40" fillId="13" fontId="15" numFmtId="0" xfId="0" applyAlignment="1" applyBorder="1" applyFont="1">
      <alignment horizontal="center"/>
    </xf>
    <xf borderId="62" fillId="15" fontId="25" numFmtId="164" xfId="0" applyAlignment="1" applyBorder="1" applyFont="1" applyNumberFormat="1">
      <alignment horizontal="center" shrinkToFit="0" vertical="center" wrapText="1"/>
    </xf>
    <xf borderId="40" fillId="5" fontId="17" numFmtId="0" xfId="0" applyAlignment="1" applyBorder="1" applyFont="1">
      <alignment horizontal="center"/>
    </xf>
    <xf borderId="75" fillId="15" fontId="25" numFmtId="164" xfId="0" applyAlignment="1" applyBorder="1" applyFont="1" applyNumberFormat="1">
      <alignment horizontal="center" shrinkToFit="0" vertical="center" wrapText="1"/>
    </xf>
    <xf borderId="26" fillId="5" fontId="39" numFmtId="0" xfId="0" applyAlignment="1" applyBorder="1" applyFont="1">
      <alignment horizontal="center" shrinkToFit="0" vertical="center" wrapText="1"/>
    </xf>
    <xf borderId="40" fillId="4" fontId="30" numFmtId="0" xfId="0" applyAlignment="1" applyBorder="1" applyFont="1">
      <alignment horizontal="right" shrinkToFit="0" vertical="center" wrapText="1"/>
    </xf>
    <xf borderId="40" fillId="17" fontId="2" numFmtId="164" xfId="0" applyAlignment="1" applyBorder="1" applyFont="1" applyNumberFormat="1">
      <alignment horizontal="center" shrinkToFit="0" vertical="center" wrapText="1"/>
    </xf>
    <xf borderId="87" fillId="5" fontId="27" numFmtId="0" xfId="0" applyAlignment="1" applyBorder="1" applyFont="1">
      <alignment horizontal="center" shrinkToFit="0" vertical="center" wrapText="1"/>
    </xf>
    <xf borderId="88" fillId="0" fontId="4" numFmtId="0" xfId="0" applyBorder="1" applyFont="1"/>
    <xf borderId="1" fillId="19" fontId="22" numFmtId="0" xfId="0" applyAlignment="1" applyBorder="1" applyFont="1">
      <alignment horizontal="left"/>
    </xf>
    <xf borderId="26" fillId="5" fontId="21" numFmtId="0" xfId="0" applyAlignment="1" applyBorder="1" applyFont="1">
      <alignment vertical="center"/>
    </xf>
    <xf borderId="40" fillId="5" fontId="24" numFmtId="0" xfId="0" applyAlignment="1" applyBorder="1" applyFont="1">
      <alignment horizontal="center"/>
    </xf>
    <xf borderId="1" fillId="5" fontId="28" numFmtId="0" xfId="0" applyAlignment="1" applyBorder="1" applyFont="1">
      <alignment horizontal="right" shrinkToFit="0" vertical="center" wrapText="1"/>
    </xf>
    <xf borderId="26" fillId="5" fontId="24" numFmtId="0" xfId="0" applyAlignment="1" applyBorder="1" applyFont="1">
      <alignment horizontal="center" shrinkToFit="0" vertical="center" wrapText="1"/>
    </xf>
    <xf borderId="26" fillId="5" fontId="25" numFmtId="164" xfId="0" applyAlignment="1" applyBorder="1" applyFont="1" applyNumberFormat="1">
      <alignment horizontal="center" shrinkToFit="0" vertical="center" wrapText="1"/>
    </xf>
    <xf borderId="1" fillId="14" fontId="22" numFmtId="0" xfId="0" applyAlignment="1" applyBorder="1" applyFont="1">
      <alignment horizontal="center"/>
    </xf>
    <xf borderId="62" fillId="15" fontId="22" numFmtId="164" xfId="0" applyAlignment="1" applyBorder="1" applyFont="1" applyNumberFormat="1">
      <alignment horizontal="left" shrinkToFit="0" vertical="top" wrapText="1"/>
    </xf>
    <xf borderId="77" fillId="2" fontId="22" numFmtId="0" xfId="0" applyAlignment="1" applyBorder="1" applyFont="1">
      <alignment horizontal="left" shrinkToFit="0" wrapText="1"/>
    </xf>
    <xf borderId="40" fillId="5" fontId="35" numFmtId="0" xfId="0" applyAlignment="1" applyBorder="1" applyFont="1">
      <alignment horizontal="center" shrinkToFit="0" vertical="center" wrapText="1"/>
    </xf>
    <xf borderId="75" fillId="15" fontId="24" numFmtId="164" xfId="0" applyAlignment="1" applyBorder="1" applyFont="1" applyNumberFormat="1">
      <alignment horizontal="center" shrinkToFit="0" vertical="center" wrapText="1"/>
    </xf>
    <xf borderId="40" fillId="13" fontId="36" numFmtId="0" xfId="0" applyAlignment="1" applyBorder="1" applyFont="1">
      <alignment horizontal="center" shrinkToFit="0" wrapText="1"/>
    </xf>
    <xf borderId="40" fillId="13" fontId="40" numFmtId="164" xfId="0" applyAlignment="1" applyBorder="1" applyFont="1" applyNumberFormat="1">
      <alignment horizontal="center" shrinkToFit="0" wrapText="1"/>
    </xf>
    <xf borderId="40" fillId="5" fontId="35" numFmtId="0" xfId="0" applyAlignment="1" applyBorder="1" applyFont="1">
      <alignment horizontal="center" shrinkToFit="0" wrapText="1"/>
    </xf>
    <xf borderId="40" fillId="5" fontId="1" numFmtId="164" xfId="0" applyAlignment="1" applyBorder="1" applyFont="1" applyNumberFormat="1">
      <alignment horizontal="center" shrinkToFit="0" wrapText="1"/>
    </xf>
    <xf borderId="40" fillId="5" fontId="1" numFmtId="0" xfId="0" applyAlignment="1" applyBorder="1" applyFont="1">
      <alignment horizontal="center" shrinkToFit="0" wrapText="1"/>
    </xf>
    <xf borderId="40" fillId="5" fontId="1" numFmtId="10" xfId="0" applyAlignment="1" applyBorder="1" applyFont="1" applyNumberFormat="1">
      <alignment horizontal="center" shrinkToFit="0" wrapText="1"/>
    </xf>
    <xf borderId="62" fillId="15" fontId="1" numFmtId="164" xfId="0" applyAlignment="1" applyBorder="1" applyFont="1" applyNumberFormat="1">
      <alignment horizontal="center" shrinkToFit="0" wrapText="1"/>
    </xf>
    <xf borderId="75" fillId="15" fontId="1" numFmtId="164" xfId="0" applyAlignment="1" applyBorder="1" applyFont="1" applyNumberFormat="1">
      <alignment horizontal="center" shrinkToFit="0" wrapText="1"/>
    </xf>
    <xf borderId="26" fillId="5" fontId="33" numFmtId="0" xfId="0" applyAlignment="1" applyBorder="1" applyFont="1">
      <alignment horizontal="center" shrinkToFit="0" vertical="center" wrapText="1"/>
    </xf>
    <xf borderId="40" fillId="5" fontId="22" numFmtId="0" xfId="0" applyAlignment="1" applyBorder="1" applyFont="1">
      <alignment horizontal="center" shrinkToFit="0" vertical="center" wrapText="1"/>
    </xf>
    <xf borderId="75" fillId="15" fontId="22" numFmtId="164" xfId="0" applyAlignment="1" applyBorder="1" applyFont="1" applyNumberFormat="1">
      <alignment horizontal="center" shrinkToFit="0" vertical="center" wrapText="1"/>
    </xf>
    <xf borderId="89" fillId="15" fontId="25" numFmtId="164" xfId="0" applyAlignment="1" applyBorder="1" applyFont="1" applyNumberFormat="1">
      <alignment horizontal="center" shrinkToFit="0" vertical="center" wrapText="1"/>
    </xf>
    <xf borderId="90" fillId="0" fontId="4" numFmtId="0" xfId="0" applyBorder="1" applyFont="1"/>
    <xf borderId="40" fillId="5" fontId="41" numFmtId="0" xfId="0" applyAlignment="1" applyBorder="1" applyFont="1">
      <alignment horizontal="center" shrinkToFit="0" vertical="center" wrapText="1"/>
    </xf>
    <xf borderId="75" fillId="15" fontId="24" numFmtId="164" xfId="0" applyAlignment="1" applyBorder="1" applyFont="1" applyNumberFormat="1">
      <alignment horizontal="left" shrinkToFit="0" vertical="center" wrapText="1"/>
    </xf>
    <xf borderId="82" fillId="17" fontId="21" numFmtId="9" xfId="0" applyAlignment="1" applyBorder="1" applyFont="1" applyNumberFormat="1">
      <alignment horizontal="center" shrinkToFit="0" vertical="center" wrapText="1"/>
    </xf>
    <xf borderId="1" fillId="5" fontId="42" numFmtId="0" xfId="0" applyAlignment="1" applyBorder="1" applyFont="1">
      <alignment horizontal="center" shrinkToFit="0" wrapText="1"/>
    </xf>
    <xf borderId="26" fillId="5" fontId="2" numFmtId="0" xfId="0" applyAlignment="1" applyBorder="1" applyFont="1">
      <alignment horizontal="center" shrinkToFit="0" wrapText="1"/>
    </xf>
    <xf borderId="77" fillId="2" fontId="22" numFmtId="0" xfId="0" applyAlignment="1" applyBorder="1" applyFont="1">
      <alignment horizontal="left" shrinkToFit="0" vertical="center" wrapText="1"/>
    </xf>
    <xf borderId="40" fillId="13" fontId="40" numFmtId="0" xfId="0" applyAlignment="1" applyBorder="1" applyFont="1">
      <alignment horizontal="center" shrinkToFit="0" wrapText="1"/>
    </xf>
    <xf borderId="40" fillId="5" fontId="9" numFmtId="0" xfId="0" applyAlignment="1" applyBorder="1" applyFont="1">
      <alignment horizontal="center" shrinkToFit="0" wrapText="1"/>
    </xf>
    <xf borderId="40" fillId="5" fontId="10" numFmtId="164" xfId="0" applyAlignment="1" applyBorder="1" applyFont="1" applyNumberFormat="1">
      <alignment horizontal="center" shrinkToFit="0" wrapText="1"/>
    </xf>
    <xf borderId="40" fillId="5" fontId="43" numFmtId="164" xfId="0" applyAlignment="1" applyBorder="1" applyFont="1" applyNumberFormat="1">
      <alignment horizontal="center" shrinkToFit="0" vertical="center" wrapText="1"/>
    </xf>
    <xf borderId="40" fillId="5" fontId="2" numFmtId="0" xfId="0" applyAlignment="1" applyBorder="1" applyFont="1">
      <alignment horizontal="center" shrinkToFit="0" wrapText="1"/>
    </xf>
    <xf borderId="62" fillId="22" fontId="33" numFmtId="9" xfId="0" applyAlignment="1" applyBorder="1" applyFill="1" applyFont="1" applyNumberFormat="1">
      <alignment horizontal="center" shrinkToFit="0" wrapText="1"/>
    </xf>
    <xf borderId="40" fillId="5" fontId="9" numFmtId="164" xfId="0" applyAlignment="1" applyBorder="1" applyFont="1" applyNumberFormat="1">
      <alignment horizontal="center" shrinkToFit="0" wrapText="1"/>
    </xf>
    <xf borderId="40" fillId="15" fontId="1" numFmtId="164" xfId="0" applyAlignment="1" applyBorder="1" applyFont="1" applyNumberFormat="1">
      <alignment horizontal="center" shrinkToFit="0" wrapText="1"/>
    </xf>
    <xf borderId="40" fillId="15" fontId="2" numFmtId="164" xfId="0" applyAlignment="1" applyBorder="1" applyFont="1" applyNumberFormat="1">
      <alignment horizontal="center" shrinkToFit="0" wrapText="1"/>
    </xf>
    <xf borderId="89" fillId="5" fontId="1" numFmtId="0" xfId="0" applyAlignment="1" applyBorder="1" applyFont="1">
      <alignment horizontal="center" shrinkToFit="0" wrapText="1"/>
    </xf>
    <xf borderId="82" fillId="15" fontId="1" numFmtId="164" xfId="0" applyAlignment="1" applyBorder="1" applyFont="1" applyNumberFormat="1">
      <alignment horizontal="center" shrinkToFit="0" wrapText="1"/>
    </xf>
    <xf borderId="75" fillId="15" fontId="2" numFmtId="164" xfId="0" applyAlignment="1" applyBorder="1" applyFont="1" applyNumberFormat="1">
      <alignment horizontal="center" shrinkToFit="0" wrapText="1"/>
    </xf>
    <xf borderId="0" fillId="0" fontId="44" numFmtId="0" xfId="0" applyAlignment="1" applyFont="1">
      <alignment horizontal="right"/>
    </xf>
    <xf borderId="0" fillId="0" fontId="44" numFmtId="0" xfId="0" applyFont="1"/>
    <xf borderId="0" fillId="0" fontId="44" numFmtId="164" xfId="0" applyFont="1" applyNumberFormat="1"/>
    <xf borderId="26" fillId="22" fontId="44" numFmtId="0" xfId="0" applyBorder="1" applyFont="1"/>
    <xf borderId="26" fillId="2" fontId="45" numFmtId="164" xfId="0" applyBorder="1" applyFont="1" applyNumberFormat="1"/>
    <xf borderId="0" fillId="0" fontId="45" numFmtId="164" xfId="0" applyFont="1" applyNumberFormat="1"/>
    <xf borderId="26" fillId="2" fontId="45" numFmtId="167" xfId="0" applyBorder="1" applyFont="1" applyNumberFormat="1"/>
    <xf borderId="26" fillId="18" fontId="44" numFmtId="168" xfId="0" applyBorder="1" applyFont="1" applyNumberFormat="1"/>
    <xf borderId="26" fillId="18" fontId="44" numFmtId="0" xfId="0" applyBorder="1" applyFont="1"/>
    <xf borderId="26" fillId="18" fontId="44" numFmtId="9" xfId="0" applyBorder="1" applyFont="1" applyNumberFormat="1"/>
    <xf borderId="0" fillId="0" fontId="44" numFmtId="164" xfId="0" applyAlignment="1" applyFont="1" applyNumberFormat="1">
      <alignment horizontal="right"/>
    </xf>
    <xf borderId="26" fillId="21" fontId="44" numFmtId="9" xfId="0" applyBorder="1" applyFont="1" applyNumberFormat="1"/>
    <xf borderId="0" fillId="0" fontId="44" numFmtId="167" xfId="0" applyFont="1" applyNumberFormat="1"/>
    <xf borderId="26" fillId="7" fontId="44" numFmtId="164" xfId="0" applyBorder="1" applyFont="1" applyNumberFormat="1"/>
    <xf borderId="1" fillId="23" fontId="46" numFmtId="0" xfId="0" applyAlignment="1" applyBorder="1" applyFill="1" applyFont="1">
      <alignment horizontal="center" shrinkToFit="0" vertical="center" wrapText="1"/>
    </xf>
    <xf borderId="40" fillId="4" fontId="27" numFmtId="0" xfId="0" applyAlignment="1" applyBorder="1" applyFont="1">
      <alignment horizontal="right" shrinkToFit="0" vertical="center" wrapText="1"/>
    </xf>
    <xf borderId="26" fillId="5" fontId="9" numFmtId="0" xfId="0" applyBorder="1" applyFont="1"/>
    <xf borderId="40" fillId="5" fontId="9" numFmtId="0" xfId="0" applyAlignment="1" applyBorder="1" applyFont="1">
      <alignment horizontal="center"/>
    </xf>
    <xf borderId="40" fillId="4" fontId="47" numFmtId="0" xfId="0" applyAlignment="1" applyBorder="1" applyFont="1">
      <alignment horizontal="right" shrinkToFit="0" vertical="center" wrapText="1"/>
    </xf>
    <xf borderId="26" fillId="5" fontId="47" numFmtId="0" xfId="0" applyAlignment="1" applyBorder="1" applyFont="1">
      <alignment horizontal="right" shrinkToFit="0" vertical="center" wrapText="1"/>
    </xf>
    <xf borderId="26" fillId="5" fontId="2" numFmtId="164" xfId="0" applyAlignment="1" applyBorder="1" applyFont="1" applyNumberFormat="1">
      <alignment horizontal="center" shrinkToFit="0" vertical="center" wrapText="1"/>
    </xf>
    <xf borderId="40" fillId="13" fontId="48" numFmtId="0" xfId="0" applyAlignment="1" applyBorder="1" applyFont="1">
      <alignment horizontal="center" shrinkToFit="0" vertical="center" wrapText="1"/>
    </xf>
    <xf borderId="40" fillId="15" fontId="47" numFmtId="10" xfId="0" applyAlignment="1" applyBorder="1" applyFont="1" applyNumberFormat="1">
      <alignment horizontal="center" shrinkToFit="0" vertical="center" wrapText="1"/>
    </xf>
    <xf borderId="40" fillId="15" fontId="47" numFmtId="164" xfId="0" applyAlignment="1" applyBorder="1" applyFont="1" applyNumberFormat="1">
      <alignment horizontal="center" shrinkToFit="0" vertical="center" wrapText="1"/>
    </xf>
    <xf borderId="1" fillId="5" fontId="28" numFmtId="0" xfId="0" applyAlignment="1" applyBorder="1" applyFont="1">
      <alignment horizontal="left" shrinkToFit="0" wrapText="1"/>
    </xf>
    <xf borderId="1" fillId="14" fontId="28" numFmtId="0" xfId="0" applyAlignment="1" applyBorder="1" applyFont="1">
      <alignment horizontal="center"/>
    </xf>
    <xf borderId="62" fillId="15" fontId="28" numFmtId="164" xfId="0" applyAlignment="1" applyBorder="1" applyFont="1" applyNumberFormat="1">
      <alignment horizontal="left" shrinkToFit="0" vertical="top" wrapText="1"/>
    </xf>
    <xf borderId="77" fillId="20" fontId="49" numFmtId="0" xfId="0" applyAlignment="1" applyBorder="1" applyFont="1">
      <alignment horizontal="left" vertical="center"/>
    </xf>
    <xf borderId="27" fillId="19" fontId="6" numFmtId="0" xfId="0" applyAlignment="1" applyBorder="1" applyFont="1">
      <alignment horizontal="left" shrinkToFit="0" vertical="center" wrapText="1"/>
    </xf>
    <xf borderId="40" fillId="13" fontId="40" numFmtId="0" xfId="0" applyAlignment="1" applyBorder="1" applyFont="1">
      <alignment horizontal="center" vertical="center"/>
    </xf>
    <xf borderId="40" fillId="0" fontId="1" numFmtId="166" xfId="0" applyAlignment="1" applyBorder="1" applyFont="1" applyNumberFormat="1">
      <alignment horizontal="center" shrinkToFit="0" vertical="center" wrapText="1"/>
    </xf>
    <xf borderId="91" fillId="24" fontId="1" numFmtId="0" xfId="0" applyAlignment="1" applyBorder="1" applyFill="1" applyFont="1">
      <alignment horizontal="center" shrinkToFit="0" vertical="center" wrapText="1"/>
    </xf>
    <xf borderId="92" fillId="0" fontId="4" numFmtId="0" xfId="0" applyBorder="1" applyFont="1"/>
    <xf borderId="40" fillId="15" fontId="1" numFmtId="0" xfId="0" applyAlignment="1" applyBorder="1" applyFont="1">
      <alignment horizontal="center" shrinkToFit="0" vertical="center" wrapText="1"/>
    </xf>
    <xf borderId="93" fillId="0" fontId="4" numFmtId="0" xfId="0" applyBorder="1" applyFont="1"/>
    <xf borderId="40" fillId="16" fontId="40" numFmtId="0" xfId="0" applyAlignment="1" applyBorder="1" applyFont="1">
      <alignment horizontal="center"/>
    </xf>
    <xf borderId="40" fillId="15" fontId="1" numFmtId="164" xfId="0" applyAlignment="1" applyBorder="1" applyFont="1" applyNumberFormat="1">
      <alignment horizontal="center" shrinkToFit="0" vertical="center" wrapText="1"/>
    </xf>
    <xf borderId="40" fillId="16" fontId="15" numFmtId="0" xfId="0" applyAlignment="1" applyBorder="1" applyFont="1">
      <alignment horizontal="center"/>
    </xf>
    <xf borderId="40" fillId="15" fontId="1" numFmtId="169" xfId="0" applyAlignment="1" applyBorder="1" applyFont="1" applyNumberFormat="1">
      <alignment horizontal="center" shrinkToFit="0" vertical="center" wrapText="1"/>
    </xf>
    <xf borderId="64" fillId="15" fontId="32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0</xdr:row>
      <xdr:rowOff>47625</xdr:rowOff>
    </xdr:from>
    <xdr:ext cx="19907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/>
  </sheetViews>
  <sheetFormatPr customHeight="1" defaultColWidth="14.43" defaultRowHeight="15.0"/>
  <cols>
    <col customWidth="1" min="1" max="1" width="1.0"/>
    <col customWidth="1" min="2" max="2" width="6.29"/>
    <col customWidth="1" min="3" max="3" width="10.0"/>
    <col customWidth="1" min="4" max="4" width="9.71"/>
    <col customWidth="1" min="5" max="5" width="9.29"/>
    <col customWidth="1" min="6" max="6" width="10.29"/>
    <col customWidth="1" min="7" max="7" width="6.71"/>
    <col customWidth="1" min="8" max="8" width="5.0"/>
    <col customWidth="1" min="9" max="9" width="12.57"/>
    <col customWidth="1" min="10" max="10" width="14.0"/>
    <col customWidth="1" min="11" max="11" width="15.43"/>
    <col customWidth="1" min="12" max="12" width="9.29"/>
    <col customWidth="1" min="13" max="13" width="16.29"/>
    <col customWidth="1" min="14" max="14" width="13.29"/>
    <col customWidth="1" min="15" max="15" width="18.86"/>
    <col customWidth="1" hidden="1" min="16" max="35" width="9.29"/>
  </cols>
  <sheetData>
    <row r="1" ht="14.25" customHeight="1">
      <c r="A1" s="1"/>
      <c r="B1" s="2"/>
      <c r="C1" s="2"/>
      <c r="D1" s="2"/>
      <c r="E1" s="2"/>
      <c r="F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1"/>
      <c r="B2" s="2"/>
      <c r="C2" s="2"/>
      <c r="D2" s="2"/>
      <c r="E2" s="2"/>
      <c r="F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4.25" customHeight="1">
      <c r="A3" s="1"/>
      <c r="B3" s="2"/>
      <c r="C3" s="2"/>
      <c r="D3" s="2"/>
      <c r="E3" s="2"/>
      <c r="F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4.25" customHeight="1">
      <c r="A4" s="1"/>
      <c r="B4" s="2"/>
      <c r="C4" s="2"/>
      <c r="D4" s="2"/>
      <c r="E4" s="2"/>
      <c r="F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2.75" customHeight="1">
      <c r="A5" s="1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3" t="s">
        <v>0</v>
      </c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9.5" customHeight="1">
      <c r="A6" s="1"/>
      <c r="B6" s="5" t="s">
        <v>1</v>
      </c>
      <c r="C6" s="6"/>
      <c r="D6" s="6"/>
      <c r="E6" s="6"/>
      <c r="F6" s="7"/>
      <c r="G6" s="8" t="s">
        <v>2</v>
      </c>
      <c r="H6" s="6"/>
      <c r="I6" s="7"/>
      <c r="J6" s="9" t="s">
        <v>3</v>
      </c>
      <c r="K6" s="9" t="s">
        <v>4</v>
      </c>
      <c r="L6" s="10" t="s">
        <v>5</v>
      </c>
      <c r="M6" s="11" t="s">
        <v>6</v>
      </c>
      <c r="N6" s="12" t="s">
        <v>7</v>
      </c>
      <c r="O6" s="1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0" customHeight="1">
      <c r="A7" s="1"/>
      <c r="B7" s="14"/>
      <c r="F7" s="15"/>
      <c r="G7" s="16"/>
      <c r="H7" s="17"/>
      <c r="I7" s="18"/>
      <c r="J7" s="19"/>
      <c r="K7" s="19"/>
      <c r="L7" s="19"/>
      <c r="M7" s="19"/>
      <c r="N7" s="20" t="s">
        <v>8</v>
      </c>
      <c r="O7" s="21" t="s">
        <v>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3.5" customHeight="1">
      <c r="A8" s="1"/>
      <c r="B8" s="22"/>
      <c r="C8" s="23"/>
      <c r="D8" s="23"/>
      <c r="E8" s="23"/>
      <c r="F8" s="24"/>
      <c r="G8" s="25" t="str">
        <f>'PROFIT &amp; LOSS'!F166</f>
        <v/>
      </c>
      <c r="H8" s="26"/>
      <c r="I8" s="27"/>
      <c r="J8" s="28"/>
      <c r="K8" s="28"/>
      <c r="L8" s="29"/>
      <c r="M8" s="30"/>
      <c r="N8" s="31">
        <f>IFERROR(O8/4,"")</f>
        <v>0</v>
      </c>
      <c r="O8" s="32" t="str">
        <f>IFERROR(((G8*J8)*L8+G8)/L8,"")</f>
        <v/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5.75" customHeight="1">
      <c r="A9" s="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22.5" customHeight="1">
      <c r="A10" s="1"/>
      <c r="B10" s="34" t="s">
        <v>10</v>
      </c>
      <c r="C10" s="35"/>
      <c r="D10" s="35"/>
      <c r="E10" s="35"/>
      <c r="F10" s="35"/>
      <c r="G10" s="36"/>
      <c r="H10" s="37">
        <v>1.0</v>
      </c>
      <c r="I10" s="38" t="s">
        <v>11</v>
      </c>
      <c r="J10" s="39"/>
      <c r="K10" s="39"/>
      <c r="L10" s="39"/>
      <c r="M10" s="40"/>
      <c r="N10" s="41"/>
      <c r="O10" s="3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24.0" customHeight="1">
      <c r="A11" s="1"/>
      <c r="B11" s="42"/>
      <c r="G11" s="43"/>
      <c r="H11" s="37">
        <v>2.0</v>
      </c>
      <c r="I11" s="44" t="s">
        <v>12</v>
      </c>
      <c r="J11" s="45"/>
      <c r="K11" s="45"/>
      <c r="L11" s="45"/>
      <c r="M11" s="46"/>
      <c r="N11" s="47"/>
      <c r="O11" s="33"/>
      <c r="P11" s="48"/>
      <c r="Q11" s="45"/>
      <c r="R11" s="45"/>
      <c r="S11" s="45"/>
      <c r="T11" s="45"/>
      <c r="U11" s="49"/>
      <c r="V11" s="50"/>
      <c r="W11" s="45"/>
      <c r="X11" s="45"/>
      <c r="Y11" s="45"/>
      <c r="Z11" s="45"/>
      <c r="AA11" s="49"/>
      <c r="AB11" s="50"/>
      <c r="AC11" s="45"/>
      <c r="AD11" s="45"/>
      <c r="AE11" s="45"/>
      <c r="AF11" s="45"/>
      <c r="AG11" s="49"/>
      <c r="AH11" s="50"/>
      <c r="AI11" s="46"/>
    </row>
    <row r="12" ht="23.25" customHeight="1">
      <c r="A12" s="1"/>
      <c r="B12" s="51"/>
      <c r="C12" s="52"/>
      <c r="D12" s="52"/>
      <c r="E12" s="52"/>
      <c r="F12" s="52"/>
      <c r="G12" s="53"/>
      <c r="H12" s="37">
        <v>3.0</v>
      </c>
      <c r="I12" s="54" t="s">
        <v>13</v>
      </c>
      <c r="J12" s="26"/>
      <c r="K12" s="26"/>
      <c r="L12" s="26"/>
      <c r="M12" s="27"/>
      <c r="N12" s="55"/>
      <c r="O12" s="3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5.75" customHeight="1">
      <c r="A13" s="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0" customHeight="1">
      <c r="A14" s="1"/>
      <c r="B14" s="56" t="s">
        <v>14</v>
      </c>
      <c r="C14" s="57"/>
      <c r="D14" s="58" t="s">
        <v>15</v>
      </c>
      <c r="E14" s="6"/>
      <c r="F14" s="7"/>
      <c r="G14" s="59" t="s">
        <v>16</v>
      </c>
      <c r="H14" s="60" t="s">
        <v>17</v>
      </c>
      <c r="I14" s="40"/>
      <c r="J14" s="59" t="s">
        <v>18</v>
      </c>
      <c r="K14" s="59" t="s">
        <v>19</v>
      </c>
      <c r="L14" s="59" t="s">
        <v>5</v>
      </c>
      <c r="M14" s="59" t="s">
        <v>20</v>
      </c>
      <c r="N14" s="59" t="s">
        <v>21</v>
      </c>
      <c r="O14" s="61" t="s">
        <v>22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42.75" customHeight="1">
      <c r="A15" s="1"/>
      <c r="B15" s="62"/>
      <c r="C15" s="63"/>
      <c r="D15" s="14"/>
      <c r="F15" s="15"/>
      <c r="G15" s="64">
        <v>1.0</v>
      </c>
      <c r="H15" s="65">
        <v>12333.0</v>
      </c>
      <c r="I15" s="46"/>
      <c r="J15" s="66"/>
      <c r="K15" s="67"/>
      <c r="L15" s="68"/>
      <c r="M15" s="67"/>
      <c r="N15" s="69"/>
      <c r="O15" s="70">
        <f t="shared" ref="O15:O17" si="1">IFERROR((H15-M15)/H15,"")</f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5.0" customHeight="1">
      <c r="A16" s="1"/>
      <c r="B16" s="71" t="str">
        <f>IF(O17&lt;=45%,"NO",IF(O17&gt;=55%,"YES","MAYBE"))</f>
        <v>YES</v>
      </c>
      <c r="C16" s="72"/>
      <c r="D16" s="14"/>
      <c r="F16" s="15"/>
      <c r="G16" s="64">
        <v>2.0</v>
      </c>
      <c r="H16" s="73"/>
      <c r="I16" s="46"/>
      <c r="J16" s="68"/>
      <c r="K16" s="67">
        <v>0.0</v>
      </c>
      <c r="L16" s="68"/>
      <c r="M16" s="67"/>
      <c r="N16" s="69"/>
      <c r="O16" s="70" t="str">
        <f t="shared" si="1"/>
        <v/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5.0" customHeight="1">
      <c r="A17" s="1"/>
      <c r="B17" s="22"/>
      <c r="C17" s="74"/>
      <c r="D17" s="22"/>
      <c r="E17" s="23"/>
      <c r="F17" s="24"/>
      <c r="G17" s="75" t="s">
        <v>23</v>
      </c>
      <c r="H17" s="76">
        <f>SUM(H15:I16)</f>
        <v>12333</v>
      </c>
      <c r="I17" s="27"/>
      <c r="J17" s="75"/>
      <c r="K17" s="77">
        <f>SUM(K15:K16)</f>
        <v>0</v>
      </c>
      <c r="L17" s="75"/>
      <c r="M17" s="77">
        <f>SUM(M15:M16)</f>
        <v>0</v>
      </c>
      <c r="N17" s="75"/>
      <c r="O17" s="78">
        <f t="shared" si="1"/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5.0" customHeight="1">
      <c r="A18" s="1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5.0" customHeight="1">
      <c r="A19" s="1"/>
      <c r="B19" s="79" t="s">
        <v>24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5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24.75" customHeight="1">
      <c r="A20" s="1"/>
      <c r="B20" s="80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8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42.0" customHeight="1">
      <c r="A21" s="1"/>
      <c r="B21" s="82" t="s">
        <v>16</v>
      </c>
      <c r="C21" s="83" t="s">
        <v>25</v>
      </c>
      <c r="D21" s="45"/>
      <c r="E21" s="46"/>
      <c r="F21" s="83" t="s">
        <v>17</v>
      </c>
      <c r="G21" s="46"/>
      <c r="H21" s="83" t="s">
        <v>26</v>
      </c>
      <c r="I21" s="46"/>
      <c r="J21" s="84" t="s">
        <v>27</v>
      </c>
      <c r="K21" s="85" t="s">
        <v>28</v>
      </c>
      <c r="L21" s="85" t="s">
        <v>29</v>
      </c>
      <c r="M21" s="85" t="s">
        <v>30</v>
      </c>
      <c r="N21" s="84" t="s">
        <v>31</v>
      </c>
      <c r="O21" s="86" t="s">
        <v>32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5.0" customHeight="1">
      <c r="A22" s="1"/>
      <c r="B22" s="87">
        <v>1.0</v>
      </c>
      <c r="C22" s="88"/>
      <c r="D22" s="45"/>
      <c r="E22" s="46"/>
      <c r="F22" s="89"/>
      <c r="G22" s="46"/>
      <c r="H22" s="90"/>
      <c r="I22" s="46"/>
      <c r="J22" s="91">
        <v>0.0</v>
      </c>
      <c r="K22" s="91">
        <v>0.0</v>
      </c>
      <c r="L22" s="91"/>
      <c r="M22" s="91"/>
      <c r="N22" s="92"/>
      <c r="O22" s="9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87">
        <v>2.0</v>
      </c>
      <c r="C23" s="88"/>
      <c r="D23" s="45"/>
      <c r="E23" s="46"/>
      <c r="F23" s="89"/>
      <c r="G23" s="46"/>
      <c r="H23" s="90"/>
      <c r="I23" s="46"/>
      <c r="J23" s="91">
        <v>0.0</v>
      </c>
      <c r="K23" s="91">
        <v>0.0</v>
      </c>
      <c r="L23" s="91"/>
      <c r="M23" s="91"/>
      <c r="N23" s="92"/>
      <c r="O23" s="9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87">
        <v>3.0</v>
      </c>
      <c r="C24" s="88"/>
      <c r="D24" s="45"/>
      <c r="E24" s="46"/>
      <c r="F24" s="89"/>
      <c r="G24" s="46"/>
      <c r="H24" s="90"/>
      <c r="I24" s="46"/>
      <c r="J24" s="91">
        <v>0.0</v>
      </c>
      <c r="K24" s="91">
        <v>0.0</v>
      </c>
      <c r="L24" s="91"/>
      <c r="M24" s="91"/>
      <c r="N24" s="92"/>
      <c r="O24" s="9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87">
        <v>4.0</v>
      </c>
      <c r="C25" s="88"/>
      <c r="D25" s="45"/>
      <c r="E25" s="46"/>
      <c r="F25" s="89"/>
      <c r="G25" s="46"/>
      <c r="H25" s="90"/>
      <c r="I25" s="46"/>
      <c r="J25" s="91">
        <v>0.0</v>
      </c>
      <c r="K25" s="91">
        <v>0.0</v>
      </c>
      <c r="L25" s="91"/>
      <c r="M25" s="91"/>
      <c r="N25" s="92"/>
      <c r="O25" s="9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87">
        <v>5.0</v>
      </c>
      <c r="C26" s="88"/>
      <c r="D26" s="45"/>
      <c r="E26" s="46"/>
      <c r="F26" s="89"/>
      <c r="G26" s="46"/>
      <c r="H26" s="90"/>
      <c r="I26" s="46"/>
      <c r="J26" s="91">
        <v>0.0</v>
      </c>
      <c r="K26" s="91">
        <v>0.0</v>
      </c>
      <c r="L26" s="91"/>
      <c r="M26" s="91"/>
      <c r="N26" s="92"/>
      <c r="O26" s="9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87">
        <v>6.0</v>
      </c>
      <c r="C27" s="88"/>
      <c r="D27" s="45"/>
      <c r="E27" s="46"/>
      <c r="F27" s="89"/>
      <c r="G27" s="46"/>
      <c r="H27" s="90"/>
      <c r="I27" s="46"/>
      <c r="J27" s="91">
        <v>0.0</v>
      </c>
      <c r="K27" s="91">
        <v>0.0</v>
      </c>
      <c r="L27" s="91"/>
      <c r="M27" s="91"/>
      <c r="N27" s="92"/>
      <c r="O27" s="9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6.5" customHeight="1">
      <c r="A28" s="1"/>
      <c r="B28" s="87">
        <v>7.0</v>
      </c>
      <c r="C28" s="88"/>
      <c r="D28" s="45"/>
      <c r="E28" s="46"/>
      <c r="F28" s="89"/>
      <c r="G28" s="46"/>
      <c r="H28" s="90"/>
      <c r="I28" s="46"/>
      <c r="J28" s="91">
        <v>0.0</v>
      </c>
      <c r="K28" s="91">
        <v>0.0</v>
      </c>
      <c r="L28" s="91"/>
      <c r="M28" s="91"/>
      <c r="N28" s="92"/>
      <c r="O28" s="9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9.75" customHeight="1">
      <c r="A29" s="1"/>
      <c r="B29" s="87">
        <v>8.0</v>
      </c>
      <c r="C29" s="88"/>
      <c r="D29" s="45"/>
      <c r="E29" s="46"/>
      <c r="F29" s="89"/>
      <c r="G29" s="46"/>
      <c r="H29" s="90"/>
      <c r="I29" s="46"/>
      <c r="J29" s="91">
        <v>0.0</v>
      </c>
      <c r="K29" s="91">
        <v>0.0</v>
      </c>
      <c r="L29" s="91"/>
      <c r="M29" s="91"/>
      <c r="N29" s="92"/>
      <c r="O29" s="9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5.0" customHeight="1">
      <c r="A30" s="1"/>
      <c r="B30" s="87">
        <v>9.0</v>
      </c>
      <c r="C30" s="88"/>
      <c r="D30" s="45"/>
      <c r="E30" s="46"/>
      <c r="F30" s="89"/>
      <c r="G30" s="46"/>
      <c r="H30" s="90"/>
      <c r="I30" s="46"/>
      <c r="J30" s="91">
        <v>0.0</v>
      </c>
      <c r="K30" s="91">
        <v>0.0</v>
      </c>
      <c r="L30" s="91"/>
      <c r="M30" s="91"/>
      <c r="N30" s="92"/>
      <c r="O30" s="9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4.25" customHeight="1">
      <c r="A31" s="1"/>
      <c r="B31" s="87">
        <v>10.0</v>
      </c>
      <c r="C31" s="88"/>
      <c r="D31" s="45"/>
      <c r="E31" s="46"/>
      <c r="F31" s="89"/>
      <c r="G31" s="46"/>
      <c r="H31" s="90"/>
      <c r="I31" s="46"/>
      <c r="J31" s="91">
        <v>0.0</v>
      </c>
      <c r="K31" s="91">
        <v>0.0</v>
      </c>
      <c r="L31" s="91"/>
      <c r="M31" s="91"/>
      <c r="N31" s="92"/>
      <c r="O31" s="9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5.0" customHeight="1">
      <c r="A32" s="1"/>
      <c r="B32" s="87">
        <v>11.0</v>
      </c>
      <c r="C32" s="88"/>
      <c r="D32" s="45"/>
      <c r="E32" s="46"/>
      <c r="F32" s="89"/>
      <c r="G32" s="46"/>
      <c r="H32" s="90"/>
      <c r="I32" s="46"/>
      <c r="J32" s="91">
        <v>0.0</v>
      </c>
      <c r="K32" s="91">
        <v>0.0</v>
      </c>
      <c r="L32" s="91"/>
      <c r="M32" s="91"/>
      <c r="N32" s="92"/>
      <c r="O32" s="9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9.75" customHeight="1">
      <c r="A33" s="1"/>
      <c r="B33" s="94">
        <v>12.0</v>
      </c>
      <c r="C33" s="95"/>
      <c r="D33" s="26"/>
      <c r="E33" s="27"/>
      <c r="F33" s="25"/>
      <c r="G33" s="27"/>
      <c r="H33" s="96"/>
      <c r="I33" s="27"/>
      <c r="J33" s="31">
        <v>0.0</v>
      </c>
      <c r="K33" s="31">
        <v>0.0</v>
      </c>
      <c r="L33" s="31"/>
      <c r="M33" s="31"/>
      <c r="N33" s="97"/>
      <c r="O33" s="9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5.0" customHeight="1">
      <c r="A34" s="1"/>
      <c r="B34" s="2"/>
      <c r="C34" s="2"/>
      <c r="D34" s="2"/>
      <c r="E34" s="2"/>
      <c r="F34" s="2"/>
      <c r="G34" s="1"/>
      <c r="H34" s="1"/>
      <c r="I34" s="1"/>
      <c r="J34" s="99">
        <f t="shared" ref="J34:K34" si="2">SUM(J22:J33)</f>
        <v>0</v>
      </c>
      <c r="K34" s="99">
        <f t="shared" si="2"/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4.25" customHeight="1">
      <c r="A35" s="1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5.75" customHeight="1">
      <c r="A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4.25" customHeight="1">
      <c r="A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4.25" customHeight="1">
      <c r="A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9.75" customHeight="1">
      <c r="A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5.0" customHeight="1">
      <c r="A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4.25" customHeight="1">
      <c r="A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4.25" customHeight="1">
      <c r="A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9.75" customHeight="1">
      <c r="A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36.0" customHeight="1">
      <c r="A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</row>
    <row r="45" ht="14.25" customHeight="1">
      <c r="A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4.25" customHeight="1">
      <c r="A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4.25" customHeight="1">
      <c r="A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9.75" customHeight="1">
      <c r="A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5.0" customHeight="1">
      <c r="A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4.25" customHeight="1">
      <c r="A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31.5" customHeight="1">
      <c r="A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</row>
    <row r="52" ht="14.25" customHeight="1">
      <c r="A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4.25" customHeight="1">
      <c r="A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4.25" customHeight="1">
      <c r="A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4.25" customHeight="1">
      <c r="A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4.25" customHeight="1">
      <c r="A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4.25" customHeight="1">
      <c r="A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4.25" customHeight="1">
      <c r="A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4.25" customHeight="1">
      <c r="A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4.25" customHeight="1">
      <c r="A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4.25" customHeight="1">
      <c r="A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4.25" customHeight="1">
      <c r="A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4.25" customHeight="1">
      <c r="A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4.25" hidden="1" customHeight="1">
      <c r="A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4.25" customHeight="1">
      <c r="A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4.25" customHeight="1">
      <c r="A66" s="1"/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4.25" customHeight="1">
      <c r="A67" s="1"/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4.25" customHeight="1">
      <c r="A68" s="1"/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4.25" customHeight="1">
      <c r="A69" s="1"/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4.25" customHeight="1">
      <c r="A70" s="1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4.25" customHeight="1">
      <c r="A71" s="1"/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4.25" customHeight="1">
      <c r="A72" s="1"/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4.25" customHeight="1">
      <c r="A73" s="1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4.25" customHeight="1">
      <c r="A74" s="1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4.25" customHeight="1">
      <c r="A75" s="1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4.25" customHeight="1">
      <c r="A76" s="1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4.25" customHeight="1">
      <c r="A77" s="1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4.25" customHeight="1">
      <c r="A78" s="1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4.25" customHeight="1">
      <c r="A79" s="1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4.25" customHeight="1">
      <c r="A80" s="1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4.25" customHeight="1">
      <c r="A81" s="1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4.25" customHeight="1">
      <c r="A82" s="1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4.25" customHeight="1">
      <c r="A83" s="1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4.25" customHeight="1">
      <c r="A84" s="1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4.25" customHeight="1">
      <c r="A85" s="1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4.25" customHeight="1">
      <c r="A86" s="1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4.25" customHeight="1">
      <c r="A87" s="1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4.25" customHeight="1">
      <c r="A88" s="1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4.25" customHeight="1">
      <c r="A89" s="1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4.25" customHeight="1">
      <c r="A90" s="1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4.25" customHeight="1">
      <c r="A91" s="1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4.25" customHeight="1">
      <c r="A92" s="1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4.25" customHeight="1">
      <c r="A93" s="1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4.25" customHeight="1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4.25" customHeight="1">
      <c r="A95" s="1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4.25" customHeight="1">
      <c r="A96" s="1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4.25" customHeight="1">
      <c r="A97" s="1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4.25" customHeight="1">
      <c r="A98" s="1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4.25" customHeight="1">
      <c r="A99" s="1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4.25" customHeight="1">
      <c r="A100" s="1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4.25" customHeight="1">
      <c r="A101" s="1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4.25" customHeight="1">
      <c r="A102" s="1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4.25" customHeight="1">
      <c r="A103" s="1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4.25" customHeight="1">
      <c r="A104" s="1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4.25" customHeight="1">
      <c r="A105" s="1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4.25" customHeight="1">
      <c r="A106" s="1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4.25" customHeight="1">
      <c r="A107" s="1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4.25" customHeight="1">
      <c r="A108" s="1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4.25" customHeight="1">
      <c r="A109" s="1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4.25" customHeight="1">
      <c r="A110" s="1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4.25" customHeight="1">
      <c r="A111" s="1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4.25" customHeight="1">
      <c r="A112" s="1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4.25" customHeight="1">
      <c r="A113" s="1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4.25" customHeight="1">
      <c r="A114" s="1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4.25" customHeight="1">
      <c r="A115" s="1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4.25" customHeight="1">
      <c r="A116" s="1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4.25" customHeight="1">
      <c r="A117" s="1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4.25" customHeight="1">
      <c r="A118" s="1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4.25" customHeight="1">
      <c r="A119" s="1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4.25" customHeight="1">
      <c r="A120" s="1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4.25" customHeight="1">
      <c r="A121" s="1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4.25" customHeight="1">
      <c r="A122" s="1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4.25" customHeight="1">
      <c r="A123" s="1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4.25" customHeight="1">
      <c r="A124" s="1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4.25" customHeight="1">
      <c r="A125" s="1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4.25" customHeight="1">
      <c r="A126" s="1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4.25" customHeight="1">
      <c r="A127" s="1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4.25" customHeight="1">
      <c r="A128" s="1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4.25" customHeight="1">
      <c r="A129" s="1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4.25" customHeight="1">
      <c r="A130" s="1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4.25" customHeight="1">
      <c r="A131" s="1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4.25" customHeight="1">
      <c r="A132" s="1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4.25" customHeight="1">
      <c r="A133" s="1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4.25" customHeight="1">
      <c r="A134" s="1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4.25" customHeight="1">
      <c r="A135" s="1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4.25" customHeight="1">
      <c r="A136" s="1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4.25" customHeight="1">
      <c r="A137" s="1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4.25" customHeight="1">
      <c r="A138" s="1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4.25" customHeight="1">
      <c r="A139" s="1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4.25" customHeight="1">
      <c r="A140" s="1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4.25" customHeight="1">
      <c r="A141" s="1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4.25" customHeight="1">
      <c r="A142" s="1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4.25" customHeight="1">
      <c r="A143" s="1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4.25" customHeight="1">
      <c r="A144" s="1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4.25" customHeight="1">
      <c r="A145" s="1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4.25" customHeight="1">
      <c r="A146" s="1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4.25" customHeight="1">
      <c r="A147" s="1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4.25" customHeight="1">
      <c r="A148" s="1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4.25" customHeight="1">
      <c r="A149" s="1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4.25" customHeight="1">
      <c r="A150" s="1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4.25" customHeight="1">
      <c r="A151" s="1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4.25" customHeight="1">
      <c r="A152" s="1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4.25" customHeight="1">
      <c r="A153" s="1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4.25" customHeight="1">
      <c r="A154" s="1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4.25" customHeight="1">
      <c r="A155" s="1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4.25" customHeight="1">
      <c r="A156" s="1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4.25" customHeight="1">
      <c r="A157" s="1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4.25" customHeight="1">
      <c r="A158" s="1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4.25" customHeight="1">
      <c r="A159" s="1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4.25" customHeight="1">
      <c r="A160" s="1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4.25" customHeight="1">
      <c r="A161" s="1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4.25" customHeight="1">
      <c r="A162" s="1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4.25" customHeight="1">
      <c r="A163" s="1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4.25" customHeight="1">
      <c r="A164" s="1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4.25" customHeight="1">
      <c r="A165" s="1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4.25" customHeight="1">
      <c r="A166" s="1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4.25" customHeight="1">
      <c r="A167" s="1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4.25" customHeight="1">
      <c r="A168" s="1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4.25" customHeight="1">
      <c r="A169" s="1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4.25" customHeight="1">
      <c r="A170" s="1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4.25" customHeight="1">
      <c r="A171" s="1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4.25" customHeight="1">
      <c r="A172" s="1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4.25" customHeight="1">
      <c r="A173" s="1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4.25" customHeight="1">
      <c r="A174" s="1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4.25" customHeight="1">
      <c r="A175" s="1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4.25" customHeight="1">
      <c r="A176" s="1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4.25" customHeight="1">
      <c r="A177" s="1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4.25" customHeight="1">
      <c r="A178" s="1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4.25" customHeight="1">
      <c r="A179" s="1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4.25" customHeight="1">
      <c r="A180" s="1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4.25" customHeight="1">
      <c r="A181" s="1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4.25" customHeight="1">
      <c r="A182" s="1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4.25" customHeight="1">
      <c r="A183" s="1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4.25" customHeight="1">
      <c r="A184" s="1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4.25" customHeight="1">
      <c r="A185" s="1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4.25" customHeight="1">
      <c r="A186" s="1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4.25" customHeight="1">
      <c r="A187" s="1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4.25" customHeight="1">
      <c r="A188" s="1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4.25" customHeight="1">
      <c r="A189" s="1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4.25" customHeight="1">
      <c r="A190" s="1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4.25" customHeight="1">
      <c r="A191" s="1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4.25" customHeight="1">
      <c r="A192" s="1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4.25" customHeight="1">
      <c r="A193" s="1"/>
      <c r="B193" s="2"/>
      <c r="C193" s="2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4.25" customHeight="1">
      <c r="A194" s="1"/>
      <c r="B194" s="2"/>
      <c r="C194" s="2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4.25" customHeight="1">
      <c r="A195" s="1"/>
      <c r="B195" s="2"/>
      <c r="C195" s="2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4.25" customHeight="1">
      <c r="A196" s="1"/>
      <c r="B196" s="2"/>
      <c r="C196" s="2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4.25" customHeight="1">
      <c r="A197" s="1"/>
      <c r="B197" s="2"/>
      <c r="C197" s="2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4.25" customHeight="1">
      <c r="A198" s="1"/>
      <c r="B198" s="2"/>
      <c r="C198" s="2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4.25" customHeight="1">
      <c r="A199" s="1"/>
      <c r="B199" s="2"/>
      <c r="C199" s="2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4.25" customHeight="1">
      <c r="A200" s="1"/>
      <c r="B200" s="2"/>
      <c r="C200" s="2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4.25" customHeight="1">
      <c r="A201" s="1"/>
      <c r="B201" s="2"/>
      <c r="C201" s="2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4.25" customHeight="1">
      <c r="A202" s="1"/>
      <c r="B202" s="2"/>
      <c r="C202" s="2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4.25" customHeight="1">
      <c r="A203" s="1"/>
      <c r="B203" s="2"/>
      <c r="C203" s="2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4.25" customHeight="1">
      <c r="A204" s="1"/>
      <c r="B204" s="2"/>
      <c r="C204" s="2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4.25" customHeight="1">
      <c r="A205" s="1"/>
      <c r="B205" s="2"/>
      <c r="C205" s="2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4.25" customHeight="1">
      <c r="A206" s="1"/>
      <c r="B206" s="2"/>
      <c r="C206" s="2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4.25" customHeight="1">
      <c r="A207" s="1"/>
      <c r="B207" s="2"/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4.25" customHeight="1">
      <c r="A208" s="1"/>
      <c r="B208" s="2"/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4.25" customHeight="1">
      <c r="A209" s="1"/>
      <c r="B209" s="2"/>
      <c r="C209" s="2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4.25" customHeight="1">
      <c r="A210" s="1"/>
      <c r="B210" s="2"/>
      <c r="C210" s="2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4.25" customHeight="1">
      <c r="A211" s="1"/>
      <c r="B211" s="2"/>
      <c r="C211" s="2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4.25" customHeight="1">
      <c r="A212" s="1"/>
      <c r="B212" s="2"/>
      <c r="C212" s="2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4.25" customHeight="1">
      <c r="A213" s="1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4.25" customHeight="1">
      <c r="A214" s="1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4.25" customHeight="1">
      <c r="A215" s="1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4.25" customHeight="1">
      <c r="A216" s="1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4.25" customHeight="1">
      <c r="A217" s="1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4.25" customHeight="1">
      <c r="A218" s="1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4.25" customHeight="1">
      <c r="A219" s="1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4.25" customHeight="1">
      <c r="A220" s="1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4.25" customHeight="1">
      <c r="A221" s="1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4.25" customHeight="1">
      <c r="A222" s="1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4.25" customHeight="1">
      <c r="A223" s="1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4.25" customHeight="1">
      <c r="A224" s="1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4.25" customHeight="1">
      <c r="A225" s="1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4.25" customHeight="1">
      <c r="A226" s="1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4.25" customHeight="1">
      <c r="A227" s="1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4.25" customHeight="1">
      <c r="A228" s="1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4.25" customHeight="1">
      <c r="A229" s="1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4.25" customHeight="1">
      <c r="A230" s="1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4.25" customHeight="1">
      <c r="A231" s="1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4.25" customHeight="1">
      <c r="A232" s="1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4.25" customHeight="1">
      <c r="A233" s="1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4.25" customHeight="1">
      <c r="A234" s="1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4.25" customHeight="1">
      <c r="A235" s="1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4.25" customHeight="1">
      <c r="A236" s="1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4.25" customHeight="1">
      <c r="A237" s="1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4.25" customHeight="1">
      <c r="A238" s="1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4.25" customHeight="1">
      <c r="A239" s="1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4.25" customHeight="1">
      <c r="A240" s="1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4.25" customHeight="1">
      <c r="A241" s="1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4.25" customHeight="1">
      <c r="A242" s="1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4.25" customHeight="1">
      <c r="A243" s="1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4.25" customHeight="1">
      <c r="A244" s="1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4.25" customHeight="1">
      <c r="A245" s="1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4.25" customHeight="1">
      <c r="A246" s="1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4.25" customHeight="1">
      <c r="A247" s="1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4.25" customHeight="1">
      <c r="A248" s="1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4.25" customHeight="1">
      <c r="A249" s="1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4.25" customHeight="1">
      <c r="A250" s="1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4.25" customHeight="1">
      <c r="A251" s="1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4.25" customHeight="1">
      <c r="A252" s="1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4.25" customHeight="1">
      <c r="A253" s="1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4.25" customHeight="1">
      <c r="A254" s="1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4.25" customHeight="1">
      <c r="A255" s="1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4.25" customHeight="1">
      <c r="A256" s="1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4.25" customHeight="1">
      <c r="A257" s="1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4.25" customHeight="1">
      <c r="A258" s="1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4.25" customHeight="1">
      <c r="A259" s="1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4.25" customHeight="1">
      <c r="A260" s="1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4.25" customHeight="1">
      <c r="A261" s="1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4.25" customHeight="1">
      <c r="A262" s="1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4.25" customHeight="1">
      <c r="A263" s="1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4.25" customHeight="1">
      <c r="A264" s="1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4.25" customHeight="1">
      <c r="A265" s="1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4.25" customHeight="1">
      <c r="A266" s="1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4.25" customHeight="1">
      <c r="A267" s="1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4.25" customHeight="1">
      <c r="A268" s="1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4.25" customHeight="1">
      <c r="A269" s="1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4.25" customHeight="1">
      <c r="A270" s="1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4.25" customHeight="1">
      <c r="A271" s="1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4.25" customHeight="1">
      <c r="A272" s="1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4.25" customHeight="1">
      <c r="A273" s="1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4.25" customHeight="1">
      <c r="A274" s="1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4.25" customHeight="1">
      <c r="A275" s="1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4.25" customHeight="1">
      <c r="A276" s="1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4.25" customHeight="1">
      <c r="A277" s="1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4.25" customHeight="1">
      <c r="A278" s="1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4.25" customHeight="1">
      <c r="A279" s="1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4.25" customHeight="1">
      <c r="A280" s="1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4.25" customHeight="1">
      <c r="A281" s="1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4.25" customHeight="1">
      <c r="A282" s="1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4.25" customHeight="1">
      <c r="A283" s="1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4.25" customHeight="1">
      <c r="A284" s="1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4.25" customHeight="1">
      <c r="A285" s="1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4.25" customHeight="1">
      <c r="A286" s="1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4.25" customHeight="1">
      <c r="A287" s="1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4.25" customHeight="1">
      <c r="A288" s="1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4.25" customHeight="1">
      <c r="A289" s="1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4.25" customHeight="1">
      <c r="A290" s="1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4.25" customHeight="1">
      <c r="A291" s="1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4.25" customHeight="1">
      <c r="A292" s="1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4.25" customHeight="1">
      <c r="A293" s="1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4.25" customHeight="1">
      <c r="A294" s="1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4.25" customHeight="1">
      <c r="A295" s="1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4.25" customHeight="1">
      <c r="A296" s="1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4.25" customHeight="1">
      <c r="A297" s="1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4.25" customHeight="1">
      <c r="A298" s="1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4.25" customHeight="1">
      <c r="A299" s="1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4.25" customHeight="1">
      <c r="A300" s="1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4.25" customHeight="1">
      <c r="A301" s="1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4.25" customHeight="1">
      <c r="A302" s="1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4.25" customHeight="1">
      <c r="A303" s="1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4.25" customHeight="1">
      <c r="A304" s="1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4.25" customHeight="1">
      <c r="A305" s="1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4.25" customHeight="1">
      <c r="A306" s="1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4.25" customHeight="1">
      <c r="A307" s="1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4.25" customHeight="1">
      <c r="A308" s="1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4.25" customHeight="1">
      <c r="A309" s="1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4.25" customHeight="1">
      <c r="A310" s="1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4.25" customHeight="1">
      <c r="A311" s="1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4.25" customHeight="1">
      <c r="A312" s="1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4.25" customHeight="1">
      <c r="A313" s="1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4.25" customHeight="1">
      <c r="A314" s="1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4.25" customHeight="1">
      <c r="A315" s="1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4.25" customHeight="1">
      <c r="A316" s="1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4.25" customHeight="1">
      <c r="A317" s="1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4.25" customHeight="1">
      <c r="A318" s="1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4.25" customHeight="1">
      <c r="A319" s="1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4.25" customHeight="1">
      <c r="A320" s="1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4.25" customHeight="1">
      <c r="A321" s="1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4.25" customHeight="1">
      <c r="A322" s="1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4.25" customHeight="1">
      <c r="A323" s="1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4.25" customHeight="1">
      <c r="A324" s="1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4.25" customHeight="1">
      <c r="A325" s="1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4.25" customHeight="1">
      <c r="A326" s="1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4.25" customHeight="1">
      <c r="A327" s="1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4.25" customHeight="1">
      <c r="A328" s="1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4.25" customHeight="1">
      <c r="A329" s="1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4.25" customHeight="1">
      <c r="A330" s="1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4.25" customHeight="1">
      <c r="A331" s="1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4.25" customHeight="1">
      <c r="A332" s="1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4.25" customHeight="1">
      <c r="A333" s="1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4.25" customHeight="1">
      <c r="A334" s="1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4.25" customHeight="1">
      <c r="A335" s="1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4.25" customHeight="1">
      <c r="A336" s="1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4.25" customHeight="1">
      <c r="A337" s="1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4.25" customHeight="1">
      <c r="A338" s="1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4.25" customHeight="1">
      <c r="A339" s="1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4.25" customHeight="1">
      <c r="A340" s="1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4.25" customHeight="1">
      <c r="A341" s="1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4.25" customHeight="1">
      <c r="A342" s="1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4.25" customHeight="1">
      <c r="A343" s="1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4.25" customHeight="1">
      <c r="A344" s="1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4.25" customHeight="1">
      <c r="A345" s="1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4.25" customHeight="1">
      <c r="A346" s="1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4.25" customHeight="1">
      <c r="A347" s="1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4.25" customHeight="1">
      <c r="A348" s="1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4.25" customHeight="1">
      <c r="A349" s="1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4.25" customHeight="1">
      <c r="A350" s="1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4.25" customHeight="1">
      <c r="A351" s="1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4.25" customHeight="1">
      <c r="A352" s="1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4.25" customHeight="1">
      <c r="A353" s="1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4.25" customHeight="1">
      <c r="A354" s="1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4.25" customHeight="1">
      <c r="A355" s="1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4.25" customHeight="1">
      <c r="A356" s="1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4.25" customHeight="1">
      <c r="A357" s="1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4.25" customHeight="1">
      <c r="A358" s="1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4.25" customHeight="1">
      <c r="A359" s="1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4.25" customHeight="1">
      <c r="A360" s="1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4.25" customHeight="1">
      <c r="A361" s="1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4.25" customHeight="1">
      <c r="A362" s="1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4.25" customHeight="1">
      <c r="A363" s="1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4.25" customHeight="1">
      <c r="A364" s="1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4.25" customHeight="1">
      <c r="A365" s="1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4.25" customHeight="1">
      <c r="A366" s="1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4.25" customHeight="1">
      <c r="A367" s="1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4.25" customHeight="1">
      <c r="A368" s="1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4.25" customHeight="1">
      <c r="A369" s="1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4.25" customHeight="1">
      <c r="A370" s="1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4.25" customHeight="1">
      <c r="A371" s="1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4.25" customHeight="1">
      <c r="A372" s="1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4.25" customHeight="1">
      <c r="A373" s="1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4.25" customHeight="1">
      <c r="A374" s="1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4.25" customHeight="1">
      <c r="A375" s="1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4.25" customHeight="1">
      <c r="A376" s="1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4.25" customHeight="1">
      <c r="A377" s="1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4.25" customHeight="1">
      <c r="A378" s="1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4.25" customHeight="1">
      <c r="A379" s="1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4.25" customHeight="1">
      <c r="A380" s="1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4.25" customHeight="1">
      <c r="A381" s="1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4.25" customHeight="1">
      <c r="A382" s="1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4.25" customHeight="1">
      <c r="A383" s="1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4.25" customHeight="1">
      <c r="A384" s="1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4.25" customHeight="1">
      <c r="A385" s="1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4.25" customHeight="1">
      <c r="A386" s="1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4.25" customHeight="1">
      <c r="A387" s="1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4.25" customHeight="1">
      <c r="A388" s="1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4.25" customHeight="1">
      <c r="A389" s="1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4.25" customHeight="1">
      <c r="A390" s="1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4.25" customHeight="1">
      <c r="A391" s="1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4.25" customHeight="1">
      <c r="A392" s="1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4.25" customHeight="1">
      <c r="A393" s="1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4.25" customHeight="1">
      <c r="A394" s="1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4.25" customHeight="1">
      <c r="A395" s="1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4.25" customHeight="1">
      <c r="A396" s="1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4.25" customHeight="1">
      <c r="A397" s="1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4.25" customHeight="1">
      <c r="A398" s="1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4.25" customHeight="1">
      <c r="A399" s="1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4.25" customHeight="1">
      <c r="A400" s="1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4.25" customHeight="1">
      <c r="A401" s="1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4.25" customHeight="1">
      <c r="A402" s="1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4.25" customHeight="1">
      <c r="A403" s="1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4.25" customHeight="1">
      <c r="A404" s="1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4.25" customHeight="1">
      <c r="A405" s="1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4.25" customHeight="1">
      <c r="A406" s="1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4.25" customHeight="1">
      <c r="A407" s="1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4.25" customHeight="1">
      <c r="A408" s="1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4.25" customHeight="1">
      <c r="A409" s="1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4.25" customHeight="1">
      <c r="A410" s="1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4.25" customHeight="1">
      <c r="A411" s="1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4.25" customHeight="1">
      <c r="A412" s="1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4.25" customHeight="1">
      <c r="A413" s="1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4.25" customHeight="1">
      <c r="A414" s="1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4.25" customHeight="1">
      <c r="A415" s="1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4.25" customHeight="1">
      <c r="A416" s="1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4.25" customHeight="1">
      <c r="A417" s="1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4.25" customHeight="1">
      <c r="A418" s="1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4.25" customHeight="1">
      <c r="A419" s="1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4.25" customHeight="1">
      <c r="A420" s="1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4.25" customHeight="1">
      <c r="A421" s="1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4.25" customHeight="1">
      <c r="A422" s="1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4.25" customHeight="1">
      <c r="A423" s="1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4.25" customHeight="1">
      <c r="A424" s="1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4.25" customHeight="1">
      <c r="A425" s="1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4.25" customHeight="1">
      <c r="A426" s="1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4.25" customHeight="1">
      <c r="A427" s="1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4.25" customHeight="1">
      <c r="A428" s="1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4.25" customHeight="1">
      <c r="A429" s="1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4.25" customHeight="1">
      <c r="A430" s="1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4.25" customHeight="1">
      <c r="A431" s="1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4.25" customHeight="1">
      <c r="A432" s="1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4.25" customHeight="1">
      <c r="A433" s="1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4.25" customHeight="1">
      <c r="A434" s="1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4.25" customHeight="1">
      <c r="A435" s="1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4.25" customHeight="1">
      <c r="A436" s="1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4.25" customHeight="1">
      <c r="A437" s="1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4.25" customHeight="1">
      <c r="A438" s="1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4.25" customHeight="1">
      <c r="A439" s="1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4.25" customHeight="1">
      <c r="A440" s="1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4.25" customHeight="1">
      <c r="A441" s="1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4.25" customHeight="1">
      <c r="A442" s="1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4.25" customHeight="1">
      <c r="A443" s="1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4.25" customHeight="1">
      <c r="A444" s="1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4.25" customHeight="1">
      <c r="A445" s="1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4.25" customHeight="1">
      <c r="A446" s="1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4.25" customHeight="1">
      <c r="A447" s="1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4.25" customHeight="1">
      <c r="A448" s="1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4.25" customHeight="1">
      <c r="A449" s="1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4.25" customHeight="1">
      <c r="A450" s="1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4.25" customHeight="1">
      <c r="A451" s="1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4.25" customHeight="1">
      <c r="A452" s="1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4.25" customHeight="1">
      <c r="A453" s="1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4.25" customHeight="1">
      <c r="A454" s="1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4.25" customHeight="1">
      <c r="A455" s="1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4.25" customHeight="1">
      <c r="A456" s="1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4.25" customHeight="1">
      <c r="A457" s="1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4.25" customHeight="1">
      <c r="A458" s="1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4.25" customHeight="1">
      <c r="A459" s="1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4.25" customHeight="1">
      <c r="A460" s="1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4.25" customHeight="1">
      <c r="A461" s="1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4.25" customHeight="1">
      <c r="A462" s="1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4.25" customHeight="1">
      <c r="A463" s="1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4.25" customHeight="1">
      <c r="A464" s="1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4.25" customHeight="1">
      <c r="A465" s="1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4.25" customHeight="1">
      <c r="A466" s="1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4.25" customHeight="1">
      <c r="A467" s="1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4.25" customHeight="1">
      <c r="A468" s="1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4.25" customHeight="1">
      <c r="A469" s="1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4.25" customHeight="1">
      <c r="A470" s="1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4.25" customHeight="1">
      <c r="A471" s="1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4.25" customHeight="1">
      <c r="A472" s="1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4.25" customHeight="1">
      <c r="A473" s="1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4.25" customHeight="1">
      <c r="A474" s="1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4.25" customHeight="1">
      <c r="A475" s="1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4.25" customHeight="1">
      <c r="A476" s="1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4.25" customHeight="1">
      <c r="A477" s="1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4.25" customHeight="1">
      <c r="A478" s="1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4.25" customHeight="1">
      <c r="A479" s="1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4.25" customHeight="1">
      <c r="A480" s="1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4.25" customHeight="1">
      <c r="A481" s="1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4.25" customHeight="1">
      <c r="A482" s="1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4.25" customHeight="1">
      <c r="A483" s="1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4.25" customHeight="1">
      <c r="A484" s="1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4.25" customHeight="1">
      <c r="A485" s="1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4.25" customHeight="1">
      <c r="A486" s="1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4.25" customHeight="1">
      <c r="A487" s="1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4.25" customHeight="1">
      <c r="A488" s="1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4.25" customHeight="1">
      <c r="A489" s="1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4.25" customHeight="1">
      <c r="A490" s="1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4.25" customHeight="1">
      <c r="A491" s="1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4.25" customHeight="1">
      <c r="A492" s="1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4.25" customHeight="1">
      <c r="A493" s="1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4.25" customHeight="1">
      <c r="A494" s="1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4.25" customHeight="1">
      <c r="A495" s="1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4.25" customHeight="1">
      <c r="A496" s="1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4.25" customHeight="1">
      <c r="A497" s="1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4.25" customHeight="1">
      <c r="A498" s="1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4.25" customHeight="1">
      <c r="A499" s="1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4.25" customHeight="1">
      <c r="A500" s="1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4.25" customHeight="1">
      <c r="A501" s="1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4.25" customHeight="1">
      <c r="A502" s="1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4.25" customHeight="1">
      <c r="A503" s="1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4.25" customHeight="1">
      <c r="A504" s="1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4.25" customHeight="1">
      <c r="A505" s="1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4.25" customHeight="1">
      <c r="A506" s="1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4.25" customHeight="1">
      <c r="A507" s="1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4.25" customHeight="1">
      <c r="A508" s="1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4.25" customHeight="1">
      <c r="A509" s="1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4.25" customHeight="1">
      <c r="A510" s="1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4.25" customHeight="1">
      <c r="A511" s="1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4.25" customHeight="1">
      <c r="A512" s="1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4.25" customHeight="1">
      <c r="A513" s="1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4.25" customHeight="1">
      <c r="A514" s="1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4.25" customHeight="1">
      <c r="A515" s="1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4.25" customHeight="1">
      <c r="A516" s="1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4.25" customHeight="1">
      <c r="A517" s="1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4.25" customHeight="1">
      <c r="A518" s="1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4.25" customHeight="1">
      <c r="A519" s="1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4.25" customHeight="1">
      <c r="A520" s="1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4.25" customHeight="1">
      <c r="A521" s="1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4.25" customHeight="1">
      <c r="A522" s="1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4.25" customHeight="1">
      <c r="A523" s="1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4.25" customHeight="1">
      <c r="A524" s="1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4.25" customHeight="1">
      <c r="A525" s="1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4.25" customHeight="1">
      <c r="A526" s="1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4.25" customHeight="1">
      <c r="A527" s="1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4.25" customHeight="1">
      <c r="A528" s="1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4.25" customHeight="1">
      <c r="A529" s="1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4.25" customHeight="1">
      <c r="A530" s="1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4.25" customHeight="1">
      <c r="A531" s="1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4.25" customHeight="1">
      <c r="A532" s="1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4.25" customHeight="1">
      <c r="A533" s="1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4.25" customHeight="1">
      <c r="A534" s="1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4.25" customHeight="1">
      <c r="A535" s="1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4.25" customHeight="1">
      <c r="A536" s="1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4.25" customHeight="1">
      <c r="A537" s="1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4.25" customHeight="1">
      <c r="A538" s="1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4.25" customHeight="1">
      <c r="A539" s="1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4.25" customHeight="1">
      <c r="A540" s="1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4.25" customHeight="1">
      <c r="A541" s="1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4.25" customHeight="1">
      <c r="A542" s="1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4.25" customHeight="1">
      <c r="A543" s="1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4.25" customHeight="1">
      <c r="A544" s="1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4.25" customHeight="1">
      <c r="A545" s="1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4.25" customHeight="1">
      <c r="A546" s="1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4.25" customHeight="1">
      <c r="A547" s="1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4.25" customHeight="1">
      <c r="A548" s="1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4.25" customHeight="1">
      <c r="A549" s="1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4.25" customHeight="1">
      <c r="A550" s="1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4.25" customHeight="1">
      <c r="A551" s="1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4.25" customHeight="1">
      <c r="A552" s="1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4.25" customHeight="1">
      <c r="A553" s="1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4.25" customHeight="1">
      <c r="A554" s="1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4.25" customHeight="1">
      <c r="A555" s="1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4.25" customHeight="1">
      <c r="A556" s="1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4.25" customHeight="1">
      <c r="A557" s="1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4.25" customHeight="1">
      <c r="A558" s="1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4.25" customHeight="1">
      <c r="A559" s="1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4.25" customHeight="1">
      <c r="A560" s="1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4.25" customHeight="1">
      <c r="A561" s="1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4.25" customHeight="1">
      <c r="A562" s="1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4.25" customHeight="1">
      <c r="A563" s="1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4.25" customHeight="1">
      <c r="A564" s="1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4.25" customHeight="1">
      <c r="A565" s="1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4.25" customHeight="1">
      <c r="A566" s="1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4.25" customHeight="1">
      <c r="A567" s="1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4.25" customHeight="1">
      <c r="A568" s="1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4.25" customHeight="1">
      <c r="A569" s="1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4.25" customHeight="1">
      <c r="A570" s="1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4.25" customHeight="1">
      <c r="A571" s="1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4.25" customHeight="1">
      <c r="A572" s="1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4.25" customHeight="1">
      <c r="A573" s="1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4.25" customHeight="1">
      <c r="A574" s="1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4.25" customHeight="1">
      <c r="A575" s="1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4.25" customHeight="1">
      <c r="A576" s="1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4.25" customHeight="1">
      <c r="A577" s="1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4.25" customHeight="1">
      <c r="A578" s="1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4.25" customHeight="1">
      <c r="A579" s="1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4.25" customHeight="1">
      <c r="A580" s="1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4.25" customHeight="1">
      <c r="A581" s="1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4.25" customHeight="1">
      <c r="A582" s="1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4.25" customHeight="1">
      <c r="A583" s="1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4.25" customHeight="1">
      <c r="A584" s="1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4.25" customHeight="1">
      <c r="A585" s="1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4.25" customHeight="1">
      <c r="A586" s="1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4.25" customHeight="1">
      <c r="A587" s="1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4.25" customHeight="1">
      <c r="A588" s="1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4.25" customHeight="1">
      <c r="A589" s="1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4.25" customHeight="1">
      <c r="A590" s="1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4.25" customHeight="1">
      <c r="A591" s="1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4.25" customHeight="1">
      <c r="A592" s="1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4.25" customHeight="1">
      <c r="A593" s="1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4.25" customHeight="1">
      <c r="A594" s="1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4.25" customHeight="1">
      <c r="A595" s="1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4.25" customHeight="1">
      <c r="A596" s="1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4.25" customHeight="1">
      <c r="A597" s="1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4.25" customHeight="1">
      <c r="A598" s="1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4.25" customHeight="1">
      <c r="A599" s="1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4.25" customHeight="1">
      <c r="A600" s="1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4.25" customHeight="1">
      <c r="A601" s="1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4.25" customHeight="1">
      <c r="A602" s="1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4.25" customHeight="1">
      <c r="A603" s="1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4.25" customHeight="1">
      <c r="A604" s="1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4.25" customHeight="1">
      <c r="A605" s="1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4.25" customHeight="1">
      <c r="A606" s="1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4.25" customHeight="1">
      <c r="A607" s="1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4.25" customHeight="1">
      <c r="A608" s="1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4.25" customHeight="1">
      <c r="A609" s="1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4.25" customHeight="1">
      <c r="A610" s="1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4.25" customHeight="1">
      <c r="A611" s="1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4.25" customHeight="1">
      <c r="A612" s="1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4.25" customHeight="1">
      <c r="A613" s="1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4.25" customHeight="1">
      <c r="A614" s="1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4.25" customHeight="1">
      <c r="A615" s="1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4.25" customHeight="1">
      <c r="A616" s="1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4.25" customHeight="1">
      <c r="A617" s="1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4.25" customHeight="1">
      <c r="A618" s="1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4.25" customHeight="1">
      <c r="A619" s="1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4.25" customHeight="1">
      <c r="A620" s="1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4.25" customHeight="1">
      <c r="A621" s="1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4.25" customHeight="1">
      <c r="A622" s="1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4.25" customHeight="1">
      <c r="A623" s="1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4.25" customHeight="1">
      <c r="A624" s="1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4.25" customHeight="1">
      <c r="A625" s="1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4.25" customHeight="1">
      <c r="A626" s="1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4.25" customHeight="1">
      <c r="A627" s="1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4.25" customHeight="1">
      <c r="A628" s="1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4.25" customHeight="1">
      <c r="A629" s="1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4.25" customHeight="1">
      <c r="A630" s="1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4.25" customHeight="1">
      <c r="A631" s="1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4.25" customHeight="1">
      <c r="A632" s="1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4.25" customHeight="1">
      <c r="A633" s="1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4.25" customHeight="1">
      <c r="A634" s="1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4.25" customHeight="1">
      <c r="A635" s="1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4.25" customHeight="1">
      <c r="A636" s="1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4.25" customHeight="1">
      <c r="A637" s="1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4.25" customHeight="1">
      <c r="A638" s="1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4.25" customHeight="1">
      <c r="A639" s="1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4.25" customHeight="1">
      <c r="A640" s="1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4.25" customHeight="1">
      <c r="A641" s="1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4.25" customHeight="1">
      <c r="A642" s="1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4.25" customHeight="1">
      <c r="A643" s="1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4.25" customHeight="1">
      <c r="A644" s="1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4.25" customHeight="1">
      <c r="A645" s="1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4.25" customHeight="1">
      <c r="A646" s="1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4.25" customHeight="1">
      <c r="A647" s="1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4.25" customHeight="1">
      <c r="A648" s="1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4.25" customHeight="1">
      <c r="A649" s="1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4.25" customHeight="1">
      <c r="A650" s="1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4.25" customHeight="1">
      <c r="A651" s="1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4.25" customHeight="1">
      <c r="A652" s="1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4.25" customHeight="1">
      <c r="A653" s="1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4.25" customHeight="1">
      <c r="A654" s="1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4.25" customHeight="1">
      <c r="A655" s="1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4.25" customHeight="1">
      <c r="A656" s="1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4.25" customHeight="1">
      <c r="A657" s="1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4.25" customHeight="1">
      <c r="A658" s="1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4.25" customHeight="1">
      <c r="A659" s="1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4.25" customHeight="1">
      <c r="A660" s="1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4.25" customHeight="1">
      <c r="A661" s="1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4.25" customHeight="1">
      <c r="A662" s="1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4.25" customHeight="1">
      <c r="A663" s="1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4.25" customHeight="1">
      <c r="A664" s="1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4.25" customHeight="1">
      <c r="A665" s="1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4.25" customHeight="1">
      <c r="A666" s="1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4.25" customHeight="1">
      <c r="A667" s="1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4.25" customHeight="1">
      <c r="A668" s="1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4.25" customHeight="1">
      <c r="A669" s="1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4.25" customHeight="1">
      <c r="A670" s="1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4.25" customHeight="1">
      <c r="A671" s="1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4.25" customHeight="1">
      <c r="A672" s="1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4.25" customHeight="1">
      <c r="A673" s="1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4.25" customHeight="1">
      <c r="A674" s="1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4.25" customHeight="1">
      <c r="A675" s="1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4.25" customHeight="1">
      <c r="A676" s="1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4.25" customHeight="1">
      <c r="A677" s="1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4.25" customHeight="1">
      <c r="A678" s="1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4.25" customHeight="1">
      <c r="A679" s="1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4.25" customHeight="1">
      <c r="A680" s="1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4.25" customHeight="1">
      <c r="A681" s="1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4.25" customHeight="1">
      <c r="A682" s="1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4.25" customHeight="1">
      <c r="A683" s="1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4.25" customHeight="1">
      <c r="A684" s="1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4.25" customHeight="1">
      <c r="A685" s="1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4.25" customHeight="1">
      <c r="A686" s="1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4.25" customHeight="1">
      <c r="A687" s="1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4.25" customHeight="1">
      <c r="A688" s="1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4.25" customHeight="1">
      <c r="A689" s="1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4.25" customHeight="1">
      <c r="A690" s="1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4.25" customHeight="1">
      <c r="A691" s="1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4.25" customHeight="1">
      <c r="A692" s="1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4.25" customHeight="1">
      <c r="A693" s="1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4.25" customHeight="1">
      <c r="A694" s="1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4.25" customHeight="1">
      <c r="A695" s="1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4.25" customHeight="1">
      <c r="A696" s="1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4.25" customHeight="1">
      <c r="A697" s="1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4.25" customHeight="1">
      <c r="A698" s="1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4.25" customHeight="1">
      <c r="A699" s="1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4.25" customHeight="1">
      <c r="A700" s="1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4.25" customHeight="1">
      <c r="A701" s="1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4.25" customHeight="1">
      <c r="A702" s="1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4.25" customHeight="1">
      <c r="A703" s="1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4.25" customHeight="1">
      <c r="A704" s="1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4.25" customHeight="1">
      <c r="A705" s="1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4.25" customHeight="1">
      <c r="A706" s="1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4.25" customHeight="1">
      <c r="A707" s="1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4.25" customHeight="1">
      <c r="A708" s="1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4.25" customHeight="1">
      <c r="A709" s="1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4.25" customHeight="1">
      <c r="A710" s="1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4.25" customHeight="1">
      <c r="A711" s="1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4.25" customHeight="1">
      <c r="A712" s="1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4.25" customHeight="1">
      <c r="A713" s="1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4.25" customHeight="1">
      <c r="A714" s="1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4.25" customHeight="1">
      <c r="A715" s="1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4.25" customHeight="1">
      <c r="A716" s="1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4.25" customHeight="1">
      <c r="A717" s="1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4.25" customHeight="1">
      <c r="A718" s="1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4.25" customHeight="1">
      <c r="A719" s="1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4.25" customHeight="1">
      <c r="A720" s="1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4.25" customHeight="1">
      <c r="A721" s="1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4.25" customHeight="1">
      <c r="A722" s="1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4.25" customHeight="1">
      <c r="A723" s="1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4.25" customHeight="1">
      <c r="A724" s="1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4.25" customHeight="1">
      <c r="A725" s="1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4.25" customHeight="1">
      <c r="A726" s="1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4.25" customHeight="1">
      <c r="A727" s="1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4.25" customHeight="1">
      <c r="A728" s="1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4.25" customHeight="1">
      <c r="A729" s="1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4.25" customHeight="1">
      <c r="A730" s="1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4.25" customHeight="1">
      <c r="A731" s="1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4.25" customHeight="1">
      <c r="A732" s="1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4.25" customHeight="1">
      <c r="A733" s="1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4.25" customHeight="1">
      <c r="A734" s="1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4.25" customHeight="1">
      <c r="A735" s="1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4.25" customHeight="1">
      <c r="A736" s="1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4.25" customHeight="1">
      <c r="A737" s="1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4.25" customHeight="1">
      <c r="A738" s="1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4.25" customHeight="1">
      <c r="A739" s="1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4.25" customHeight="1">
      <c r="A740" s="1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4.25" customHeight="1">
      <c r="A741" s="1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4.25" customHeight="1">
      <c r="A742" s="1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4.25" customHeight="1">
      <c r="A743" s="1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4.25" customHeight="1">
      <c r="A744" s="1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4.25" customHeight="1">
      <c r="A745" s="1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4.25" customHeight="1">
      <c r="A746" s="1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4.25" customHeight="1">
      <c r="A747" s="1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4.25" customHeight="1">
      <c r="A748" s="1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4.25" customHeight="1">
      <c r="A749" s="1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4.25" customHeight="1">
      <c r="A750" s="1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4.25" customHeight="1">
      <c r="A751" s="1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4.25" customHeight="1">
      <c r="A752" s="1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4.25" customHeight="1">
      <c r="A753" s="1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4.25" customHeight="1">
      <c r="A754" s="1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4.25" customHeight="1">
      <c r="A755" s="1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4.25" customHeight="1">
      <c r="A756" s="1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4.25" customHeight="1">
      <c r="A757" s="1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4.25" customHeight="1">
      <c r="A758" s="1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4.25" customHeight="1">
      <c r="A759" s="1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4.25" customHeight="1">
      <c r="A760" s="1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4.25" customHeight="1">
      <c r="A761" s="1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4.25" customHeight="1">
      <c r="A762" s="1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4.25" customHeight="1">
      <c r="A763" s="1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4.25" customHeight="1">
      <c r="A764" s="1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4.25" customHeight="1">
      <c r="A765" s="1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4.25" customHeight="1">
      <c r="A766" s="1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4.25" customHeight="1">
      <c r="A767" s="1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4.25" customHeight="1">
      <c r="A768" s="1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4.25" customHeight="1">
      <c r="A769" s="1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4.25" customHeight="1">
      <c r="A770" s="1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4.25" customHeight="1">
      <c r="A771" s="1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4.25" customHeight="1">
      <c r="A772" s="1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4.25" customHeight="1">
      <c r="A773" s="1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4.25" customHeight="1">
      <c r="A774" s="1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4.25" customHeight="1">
      <c r="A775" s="1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4.25" customHeight="1">
      <c r="A776" s="1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4.25" customHeight="1">
      <c r="A777" s="1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4.25" customHeight="1">
      <c r="A778" s="1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4.25" customHeight="1">
      <c r="A779" s="1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4.25" customHeight="1">
      <c r="A780" s="1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4.25" customHeight="1">
      <c r="A781" s="1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4.25" customHeight="1">
      <c r="A782" s="1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4.25" customHeight="1">
      <c r="A783" s="1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4.25" customHeight="1">
      <c r="A784" s="1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4.25" customHeight="1">
      <c r="A785" s="1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4.25" customHeight="1">
      <c r="A786" s="1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4.25" customHeight="1">
      <c r="A787" s="1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4.25" customHeight="1">
      <c r="A788" s="1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4.25" customHeight="1">
      <c r="A789" s="1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4.25" customHeight="1">
      <c r="A790" s="1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4.25" customHeight="1">
      <c r="A791" s="1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4.25" customHeight="1">
      <c r="A792" s="1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4.25" customHeight="1">
      <c r="A793" s="1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4.25" customHeight="1">
      <c r="A794" s="1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4.25" customHeight="1">
      <c r="A795" s="1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4.25" customHeight="1">
      <c r="A796" s="1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4.25" customHeight="1">
      <c r="A797" s="1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4.25" customHeight="1">
      <c r="A798" s="1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4.25" customHeight="1">
      <c r="A799" s="1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4.25" customHeight="1">
      <c r="A800" s="1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4.25" customHeight="1">
      <c r="A801" s="1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4.25" customHeight="1">
      <c r="A802" s="1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4.25" customHeight="1">
      <c r="A803" s="1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4.25" customHeight="1">
      <c r="A804" s="1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4.25" customHeight="1">
      <c r="A805" s="1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4.25" customHeight="1">
      <c r="A806" s="1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4.25" customHeight="1">
      <c r="A807" s="1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4.25" customHeight="1">
      <c r="A808" s="1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4.25" customHeight="1">
      <c r="A809" s="1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4.25" customHeight="1">
      <c r="A810" s="1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4.25" customHeight="1">
      <c r="A811" s="1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4.25" customHeight="1">
      <c r="A812" s="1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4.25" customHeight="1">
      <c r="A813" s="1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4.25" customHeight="1">
      <c r="A814" s="1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4.25" customHeight="1">
      <c r="A815" s="1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4.25" customHeight="1">
      <c r="A816" s="1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4.25" customHeight="1">
      <c r="A817" s="1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4.25" customHeight="1">
      <c r="A818" s="1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4.25" customHeight="1">
      <c r="A819" s="1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4.25" customHeight="1">
      <c r="A820" s="1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4.25" customHeight="1">
      <c r="A821" s="1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4.25" customHeight="1">
      <c r="A822" s="1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4.25" customHeight="1">
      <c r="A823" s="1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4.25" customHeight="1">
      <c r="A824" s="1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4.25" customHeight="1">
      <c r="A825" s="1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4.25" customHeight="1">
      <c r="A826" s="1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4.25" customHeight="1">
      <c r="A827" s="1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4.25" customHeight="1">
      <c r="A828" s="1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4.25" customHeight="1">
      <c r="A829" s="1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4.25" customHeight="1">
      <c r="A830" s="1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4.25" customHeight="1">
      <c r="A831" s="1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4.25" customHeight="1">
      <c r="A832" s="1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4.25" customHeight="1">
      <c r="A833" s="1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4.25" customHeight="1">
      <c r="A834" s="1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4.25" customHeight="1">
      <c r="A835" s="1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4.25" customHeight="1">
      <c r="A836" s="1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4.25" customHeight="1">
      <c r="A837" s="1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4.25" customHeight="1">
      <c r="A838" s="1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4.25" customHeight="1">
      <c r="A839" s="1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4.25" customHeight="1">
      <c r="A840" s="1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4.25" customHeight="1">
      <c r="A841" s="1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4.25" customHeight="1">
      <c r="A842" s="1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4.25" customHeight="1">
      <c r="A843" s="1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4.25" customHeight="1">
      <c r="A844" s="1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4.25" customHeight="1">
      <c r="A845" s="1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4.25" customHeight="1">
      <c r="A846" s="1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4.25" customHeight="1">
      <c r="A847" s="1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4.25" customHeight="1">
      <c r="A848" s="1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4.25" customHeight="1">
      <c r="A849" s="1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4.25" customHeight="1">
      <c r="A850" s="1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4.25" customHeight="1">
      <c r="A851" s="1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4.25" customHeight="1">
      <c r="A852" s="1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4.25" customHeight="1">
      <c r="A853" s="1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4.25" customHeight="1">
      <c r="A854" s="1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4.25" customHeight="1">
      <c r="A855" s="1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4.25" customHeight="1">
      <c r="A856" s="1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4.25" customHeight="1">
      <c r="A857" s="1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4.25" customHeight="1">
      <c r="A858" s="1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4.25" customHeight="1">
      <c r="A859" s="1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4.25" customHeight="1">
      <c r="A860" s="1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4.25" customHeight="1">
      <c r="A861" s="1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4.25" customHeight="1">
      <c r="A862" s="1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4.25" customHeight="1">
      <c r="A863" s="1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4.25" customHeight="1">
      <c r="A864" s="1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4.25" customHeight="1">
      <c r="A865" s="1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4.25" customHeight="1">
      <c r="A866" s="1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4.25" customHeight="1">
      <c r="A867" s="1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4.25" customHeight="1">
      <c r="A868" s="1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4.25" customHeight="1">
      <c r="A869" s="1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4.25" customHeight="1">
      <c r="A870" s="1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4.25" customHeight="1">
      <c r="A871" s="1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4.25" customHeight="1">
      <c r="A872" s="1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4.25" customHeight="1">
      <c r="A873" s="1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4.25" customHeight="1">
      <c r="A874" s="1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4.25" customHeight="1">
      <c r="A875" s="1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4.25" customHeight="1">
      <c r="A876" s="1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4.25" customHeight="1">
      <c r="A877" s="1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4.25" customHeight="1">
      <c r="A878" s="1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4.25" customHeight="1">
      <c r="A879" s="1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4.25" customHeight="1">
      <c r="A880" s="1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4.25" customHeight="1">
      <c r="A881" s="1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4.25" customHeight="1">
      <c r="A882" s="1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4.25" customHeight="1">
      <c r="A883" s="1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4.25" customHeight="1">
      <c r="A884" s="1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4.25" customHeight="1">
      <c r="A885" s="1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4.25" customHeight="1">
      <c r="A886" s="1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4.25" customHeight="1">
      <c r="A887" s="1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4.25" customHeight="1">
      <c r="A888" s="1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4.25" customHeight="1">
      <c r="A889" s="1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4.25" customHeight="1">
      <c r="A890" s="1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4.25" customHeight="1">
      <c r="A891" s="1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4.25" customHeight="1">
      <c r="A892" s="1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4.25" customHeight="1">
      <c r="A893" s="1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4.25" customHeight="1">
      <c r="A894" s="1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4.25" customHeight="1">
      <c r="A895" s="1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4.25" customHeight="1">
      <c r="A896" s="1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4.25" customHeight="1">
      <c r="A897" s="1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4.25" customHeight="1">
      <c r="A898" s="1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4.25" customHeight="1">
      <c r="A899" s="1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4.25" customHeight="1">
      <c r="A900" s="1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4.25" customHeight="1">
      <c r="A901" s="1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4.25" customHeight="1">
      <c r="A902" s="1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4.25" customHeight="1">
      <c r="A903" s="1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4.25" customHeight="1">
      <c r="A904" s="1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4.25" customHeight="1">
      <c r="A905" s="1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4.25" customHeight="1">
      <c r="A906" s="1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4.25" customHeight="1">
      <c r="A907" s="1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4.25" customHeight="1">
      <c r="A908" s="1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4.25" customHeight="1">
      <c r="A909" s="1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4.25" customHeight="1">
      <c r="A910" s="1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4.25" customHeight="1">
      <c r="A911" s="1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4.25" customHeight="1">
      <c r="A912" s="1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4.25" customHeight="1">
      <c r="A913" s="1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4.25" customHeight="1">
      <c r="A914" s="1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4.25" customHeight="1">
      <c r="A915" s="1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4.25" customHeight="1">
      <c r="A916" s="1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4.25" customHeight="1">
      <c r="A917" s="1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4.25" customHeight="1">
      <c r="A918" s="1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4.25" customHeight="1">
      <c r="A919" s="1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4.25" customHeight="1">
      <c r="A920" s="1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4.25" customHeight="1">
      <c r="A921" s="1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4.25" customHeight="1">
      <c r="A922" s="1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4.25" customHeight="1">
      <c r="A923" s="1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4.25" customHeight="1">
      <c r="A924" s="1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4.25" customHeight="1">
      <c r="A925" s="1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4.25" customHeight="1">
      <c r="A926" s="1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4.25" customHeight="1">
      <c r="A927" s="1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4.25" customHeight="1">
      <c r="A928" s="1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4.25" customHeight="1">
      <c r="A929" s="1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4.25" customHeight="1">
      <c r="A930" s="1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4.25" customHeight="1">
      <c r="A931" s="1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4.25" customHeight="1">
      <c r="A932" s="1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4.25" customHeight="1">
      <c r="A933" s="1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4.25" customHeight="1">
      <c r="A934" s="1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4.25" customHeight="1">
      <c r="A935" s="1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4.25" customHeight="1">
      <c r="A936" s="1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4.25" customHeight="1">
      <c r="A937" s="1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4.25" customHeight="1">
      <c r="A938" s="1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4.25" customHeight="1">
      <c r="A939" s="1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4.25" customHeight="1">
      <c r="A940" s="1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4.25" customHeight="1">
      <c r="A941" s="1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4.25" customHeight="1">
      <c r="A942" s="1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4.25" customHeight="1">
      <c r="A943" s="1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4.25" customHeight="1">
      <c r="A944" s="1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4.25" customHeight="1">
      <c r="A945" s="1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4.25" customHeight="1">
      <c r="A946" s="1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4.25" customHeight="1">
      <c r="A947" s="1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4.25" customHeight="1">
      <c r="A948" s="1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4.25" customHeight="1">
      <c r="A949" s="1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4.25" customHeight="1">
      <c r="A950" s="1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4.25" customHeight="1">
      <c r="A951" s="1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4.25" customHeight="1">
      <c r="A952" s="1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4.25" customHeight="1">
      <c r="A953" s="1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4.25" customHeight="1">
      <c r="A954" s="1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4.25" customHeight="1">
      <c r="A955" s="1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4.25" customHeight="1">
      <c r="A956" s="1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4.25" customHeight="1">
      <c r="A957" s="1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4.25" customHeight="1">
      <c r="A958" s="1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4.25" customHeight="1">
      <c r="A959" s="1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4.25" customHeight="1">
      <c r="A960" s="1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4.25" customHeight="1">
      <c r="A961" s="1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4.25" customHeight="1">
      <c r="A962" s="1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4.25" customHeight="1">
      <c r="A963" s="1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4.25" customHeight="1">
      <c r="A964" s="1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4.25" customHeight="1">
      <c r="A965" s="1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4.25" customHeight="1">
      <c r="A966" s="1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4.25" customHeight="1">
      <c r="A967" s="1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4.25" customHeight="1">
      <c r="A968" s="1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4.25" customHeight="1">
      <c r="A969" s="1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4.25" customHeight="1">
      <c r="A970" s="1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4.25" customHeight="1">
      <c r="A971" s="1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4.25" customHeight="1">
      <c r="A972" s="1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4.25" customHeight="1">
      <c r="A973" s="1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4.25" customHeight="1">
      <c r="A974" s="1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4.25" customHeight="1">
      <c r="A975" s="1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4.25" customHeight="1">
      <c r="A976" s="1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4.25" customHeight="1">
      <c r="A977" s="1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4.25" customHeight="1">
      <c r="A978" s="1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4.25" customHeight="1">
      <c r="A979" s="1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4.25" customHeight="1">
      <c r="A980" s="1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4.25" customHeight="1">
      <c r="A981" s="1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4.25" customHeight="1">
      <c r="A982" s="1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4.25" customHeight="1">
      <c r="A983" s="1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4.25" customHeight="1">
      <c r="A984" s="1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4.25" customHeight="1">
      <c r="A985" s="1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4.25" customHeight="1">
      <c r="A986" s="1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4.25" customHeight="1">
      <c r="A987" s="1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4.25" customHeight="1">
      <c r="A988" s="1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4.25" customHeight="1">
      <c r="A989" s="1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</sheetData>
  <mergeCells count="64">
    <mergeCell ref="B14:C15"/>
    <mergeCell ref="D14:F17"/>
    <mergeCell ref="B16:C17"/>
    <mergeCell ref="I10:M10"/>
    <mergeCell ref="I11:M11"/>
    <mergeCell ref="H16:I16"/>
    <mergeCell ref="H17:I17"/>
    <mergeCell ref="H22:I22"/>
    <mergeCell ref="H23:I23"/>
    <mergeCell ref="H24:I24"/>
    <mergeCell ref="P11:U11"/>
    <mergeCell ref="V11:AA11"/>
    <mergeCell ref="AB11:AG11"/>
    <mergeCell ref="AH11:AI11"/>
    <mergeCell ref="F21:G21"/>
    <mergeCell ref="H14:I14"/>
    <mergeCell ref="H15:I15"/>
    <mergeCell ref="H21:I21"/>
    <mergeCell ref="G8:I8"/>
    <mergeCell ref="I12:M12"/>
    <mergeCell ref="B19:O20"/>
    <mergeCell ref="N5:O5"/>
    <mergeCell ref="N6:O6"/>
    <mergeCell ref="B6:F8"/>
    <mergeCell ref="B10:G12"/>
    <mergeCell ref="G6:I7"/>
    <mergeCell ref="J6:J7"/>
    <mergeCell ref="M6:M7"/>
    <mergeCell ref="K6:K7"/>
    <mergeCell ref="L6:L7"/>
    <mergeCell ref="C21:E21"/>
    <mergeCell ref="C22:E22"/>
    <mergeCell ref="F22:G22"/>
    <mergeCell ref="C23:E23"/>
    <mergeCell ref="F23:G23"/>
    <mergeCell ref="C27:E27"/>
    <mergeCell ref="C28:E28"/>
    <mergeCell ref="C29:E29"/>
    <mergeCell ref="C33:E33"/>
    <mergeCell ref="C30:E30"/>
    <mergeCell ref="C31:E31"/>
    <mergeCell ref="C32:E32"/>
    <mergeCell ref="F24:G24"/>
    <mergeCell ref="C24:E24"/>
    <mergeCell ref="C25:E25"/>
    <mergeCell ref="F25:G25"/>
    <mergeCell ref="C26:E26"/>
    <mergeCell ref="F26:G26"/>
    <mergeCell ref="F27:G27"/>
    <mergeCell ref="F28:G28"/>
    <mergeCell ref="H25:I25"/>
    <mergeCell ref="H26:I26"/>
    <mergeCell ref="H27:I27"/>
    <mergeCell ref="H28:I28"/>
    <mergeCell ref="F29:G29"/>
    <mergeCell ref="F32:G32"/>
    <mergeCell ref="F33:G33"/>
    <mergeCell ref="F30:G30"/>
    <mergeCell ref="F31:G31"/>
    <mergeCell ref="H31:I31"/>
    <mergeCell ref="H32:I32"/>
    <mergeCell ref="H33:I33"/>
    <mergeCell ref="H30:I30"/>
    <mergeCell ref="H29:I29"/>
  </mergeCells>
  <conditionalFormatting sqref="B16:C17">
    <cfRule type="containsText" dxfId="0" priority="1" operator="containsText" text="NO">
      <formula>NOT(ISERROR(SEARCH(("NO"),(B16))))</formula>
    </cfRule>
  </conditionalFormatting>
  <conditionalFormatting sqref="B16:C17">
    <cfRule type="containsText" dxfId="1" priority="2" operator="containsText" text="YES">
      <formula>NOT(ISERROR(SEARCH(("YES"),(B16))))</formula>
    </cfRule>
  </conditionalFormatting>
  <conditionalFormatting sqref="B16:C17">
    <cfRule type="containsText" dxfId="2" priority="3" operator="containsText" text="MAYBE">
      <formula>NOT(ISERROR(SEARCH(("MAYBE"),(B16))))</formula>
    </cfRule>
  </conditionalFormatting>
  <conditionalFormatting sqref="B16:C17">
    <cfRule type="cellIs" dxfId="2" priority="4" operator="between">
      <formula>0.46</formula>
      <formula>0.54</formula>
    </cfRule>
  </conditionalFormatting>
  <conditionalFormatting sqref="B16:C17">
    <cfRule type="cellIs" dxfId="0" priority="5" operator="lessThan">
      <formula>0.46</formula>
    </cfRule>
  </conditionalFormatting>
  <conditionalFormatting sqref="B16:C17">
    <cfRule type="cellIs" dxfId="1" priority="6" operator="greaterThan">
      <formula>0.55</formula>
    </cfRule>
  </conditionalFormatting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7.29"/>
    <col customWidth="1" min="3" max="3" width="24.29"/>
    <col customWidth="1" min="4" max="6" width="9.29"/>
    <col customWidth="1" min="7" max="7" width="11.43"/>
    <col customWidth="1" min="8" max="8" width="9.29"/>
    <col customWidth="1" min="9" max="9" width="62.57"/>
    <col customWidth="1" min="10" max="10" width="9.29"/>
    <col customWidth="1" hidden="1" min="11" max="11" width="9.29"/>
    <col customWidth="1" min="12" max="26" width="9.29"/>
  </cols>
  <sheetData>
    <row r="1" ht="13.5" customHeight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3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ht="13.5" customHeight="1">
      <c r="A2" s="104"/>
      <c r="B2" s="104" t="s">
        <v>33</v>
      </c>
      <c r="C2" s="104" t="s">
        <v>34</v>
      </c>
      <c r="D2" s="104" t="s">
        <v>35</v>
      </c>
      <c r="E2" s="104"/>
      <c r="F2" s="104" t="s">
        <v>36</v>
      </c>
      <c r="G2" s="104" t="s">
        <v>37</v>
      </c>
      <c r="H2" s="104"/>
      <c r="I2" s="104" t="s">
        <v>38</v>
      </c>
      <c r="J2" s="104" t="s">
        <v>39</v>
      </c>
      <c r="K2" s="105">
        <v>0.0211</v>
      </c>
      <c r="L2" s="104"/>
      <c r="M2" s="102"/>
      <c r="N2" s="103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3.5" customHeight="1">
      <c r="A3" s="102"/>
      <c r="B3" s="102" t="s">
        <v>40</v>
      </c>
      <c r="C3" s="102" t="s">
        <v>41</v>
      </c>
      <c r="D3" s="102">
        <v>9.0</v>
      </c>
      <c r="E3" s="102"/>
      <c r="F3" s="102">
        <v>3.0</v>
      </c>
      <c r="G3" s="102" t="s">
        <v>42</v>
      </c>
      <c r="H3" s="102"/>
      <c r="I3" s="106" t="s">
        <v>43</v>
      </c>
      <c r="J3" s="107">
        <f t="shared" ref="J3:J111" si="1">$K$2+K3</f>
        <v>0.2252</v>
      </c>
      <c r="K3" s="108">
        <v>0.2041</v>
      </c>
      <c r="L3" s="102"/>
      <c r="M3" s="102"/>
      <c r="N3" s="103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ht="13.5" customHeight="1">
      <c r="A4" s="102"/>
      <c r="B4" s="102" t="s">
        <v>44</v>
      </c>
      <c r="C4" s="102" t="s">
        <v>45</v>
      </c>
      <c r="D4" s="102">
        <v>5.0</v>
      </c>
      <c r="E4" s="102"/>
      <c r="F4" s="102">
        <v>1.0</v>
      </c>
      <c r="G4" s="102" t="s">
        <v>46</v>
      </c>
      <c r="H4" s="102"/>
      <c r="I4" s="106" t="s">
        <v>47</v>
      </c>
      <c r="J4" s="107">
        <f t="shared" si="1"/>
        <v>0.2111</v>
      </c>
      <c r="K4" s="108">
        <v>0.19</v>
      </c>
      <c r="L4" s="102"/>
      <c r="M4" s="102"/>
      <c r="N4" s="103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t="13.5" customHeight="1">
      <c r="A5" s="102"/>
      <c r="B5" s="102" t="s">
        <v>48</v>
      </c>
      <c r="C5" s="102" t="s">
        <v>49</v>
      </c>
      <c r="D5" s="102">
        <v>9.0</v>
      </c>
      <c r="E5" s="102"/>
      <c r="F5" s="102">
        <v>2.0</v>
      </c>
      <c r="G5" s="102" t="s">
        <v>50</v>
      </c>
      <c r="H5" s="102"/>
      <c r="I5" s="106" t="s">
        <v>51</v>
      </c>
      <c r="J5" s="107">
        <f t="shared" si="1"/>
        <v>0.2483</v>
      </c>
      <c r="K5" s="108">
        <v>0.2272</v>
      </c>
      <c r="L5" s="102"/>
      <c r="M5" s="102"/>
      <c r="N5" s="103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t="13.5" customHeight="1">
      <c r="A6" s="102"/>
      <c r="B6" s="102" t="s">
        <v>52</v>
      </c>
      <c r="C6" s="102" t="s">
        <v>53</v>
      </c>
      <c r="D6" s="102">
        <v>9.0</v>
      </c>
      <c r="E6" s="102"/>
      <c r="F6" s="102">
        <v>7.0</v>
      </c>
      <c r="G6" s="102" t="s">
        <v>54</v>
      </c>
      <c r="H6" s="102"/>
      <c r="I6" s="106" t="s">
        <v>55</v>
      </c>
      <c r="J6" s="107">
        <f t="shared" si="1"/>
        <v>0.2176</v>
      </c>
      <c r="K6" s="108">
        <v>0.1965</v>
      </c>
      <c r="L6" s="102"/>
      <c r="M6" s="102"/>
      <c r="N6" s="103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3.5" customHeight="1">
      <c r="A7" s="102"/>
      <c r="B7" s="102" t="s">
        <v>56</v>
      </c>
      <c r="C7" s="102" t="s">
        <v>57</v>
      </c>
      <c r="D7" s="102">
        <v>9.0</v>
      </c>
      <c r="E7" s="102"/>
      <c r="F7" s="102">
        <v>6.0</v>
      </c>
      <c r="G7" s="102" t="s">
        <v>58</v>
      </c>
      <c r="H7" s="102"/>
      <c r="I7" s="106" t="s">
        <v>59</v>
      </c>
      <c r="J7" s="107">
        <f t="shared" si="1"/>
        <v>0.2042</v>
      </c>
      <c r="K7" s="108">
        <v>0.1831</v>
      </c>
      <c r="L7" s="102"/>
      <c r="M7" s="102"/>
      <c r="N7" s="103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t="13.5" customHeight="1">
      <c r="A8" s="102"/>
      <c r="B8" s="102"/>
      <c r="C8" s="102" t="s">
        <v>60</v>
      </c>
      <c r="D8" s="102">
        <v>9.0</v>
      </c>
      <c r="E8" s="102"/>
      <c r="F8" s="102">
        <v>5.0</v>
      </c>
      <c r="G8" s="102" t="s">
        <v>61</v>
      </c>
      <c r="H8" s="102"/>
      <c r="I8" s="106" t="s">
        <v>62</v>
      </c>
      <c r="J8" s="107">
        <f t="shared" si="1"/>
        <v>0.2711</v>
      </c>
      <c r="K8" s="108">
        <v>0.25</v>
      </c>
      <c r="L8" s="102"/>
      <c r="M8" s="102"/>
      <c r="N8" s="103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t="13.5" customHeight="1">
      <c r="A9" s="102"/>
      <c r="B9" s="102"/>
      <c r="C9" s="102" t="s">
        <v>63</v>
      </c>
      <c r="D9" s="102">
        <v>9.0</v>
      </c>
      <c r="E9" s="102"/>
      <c r="F9" s="102">
        <v>8.0</v>
      </c>
      <c r="G9" s="102" t="s">
        <v>64</v>
      </c>
      <c r="H9" s="102"/>
      <c r="I9" s="106" t="s">
        <v>65</v>
      </c>
      <c r="J9" s="107">
        <f t="shared" si="1"/>
        <v>0.2133</v>
      </c>
      <c r="K9" s="108">
        <v>0.1922</v>
      </c>
      <c r="L9" s="102"/>
      <c r="M9" s="102"/>
      <c r="N9" s="103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t="13.5" customHeight="1">
      <c r="A10" s="102"/>
      <c r="B10" s="102"/>
      <c r="C10" s="102" t="s">
        <v>66</v>
      </c>
      <c r="D10" s="102">
        <v>9.0</v>
      </c>
      <c r="E10" s="102"/>
      <c r="F10" s="102">
        <v>9.0</v>
      </c>
      <c r="G10" s="102" t="s">
        <v>41</v>
      </c>
      <c r="H10" s="102"/>
      <c r="I10" s="106" t="s">
        <v>67</v>
      </c>
      <c r="J10" s="107">
        <f t="shared" si="1"/>
        <v>0.2011</v>
      </c>
      <c r="K10" s="108">
        <v>0.18</v>
      </c>
      <c r="L10" s="102"/>
      <c r="M10" s="102"/>
      <c r="N10" s="103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t="13.5" customHeight="1">
      <c r="A11" s="102"/>
      <c r="B11" s="102"/>
      <c r="C11" s="102" t="s">
        <v>68</v>
      </c>
      <c r="D11" s="102">
        <v>9.0</v>
      </c>
      <c r="E11" s="102"/>
      <c r="F11" s="102">
        <v>10.0</v>
      </c>
      <c r="G11" s="102" t="s">
        <v>69</v>
      </c>
      <c r="H11" s="102"/>
      <c r="I11" s="106" t="s">
        <v>70</v>
      </c>
      <c r="J11" s="107">
        <f t="shared" si="1"/>
        <v>0.1673</v>
      </c>
      <c r="K11" s="108">
        <v>0.1462</v>
      </c>
      <c r="L11" s="102"/>
      <c r="M11" s="102"/>
      <c r="N11" s="103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t="13.5" customHeight="1">
      <c r="A12" s="102"/>
      <c r="B12" s="102"/>
      <c r="C12" s="102" t="s">
        <v>71</v>
      </c>
      <c r="D12" s="102">
        <v>5.0</v>
      </c>
      <c r="E12" s="102"/>
      <c r="F12" s="102">
        <v>4.0</v>
      </c>
      <c r="G12" s="102" t="s">
        <v>72</v>
      </c>
      <c r="H12" s="102"/>
      <c r="I12" s="106" t="s">
        <v>73</v>
      </c>
      <c r="J12" s="107">
        <f t="shared" si="1"/>
        <v>0.2711</v>
      </c>
      <c r="K12" s="108">
        <v>0.25</v>
      </c>
      <c r="L12" s="102"/>
      <c r="M12" s="102"/>
      <c r="N12" s="103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t="13.5" customHeight="1">
      <c r="A13" s="102"/>
      <c r="B13" s="102"/>
      <c r="C13" s="102" t="s">
        <v>74</v>
      </c>
      <c r="D13" s="102">
        <v>5.0</v>
      </c>
      <c r="E13" s="102"/>
      <c r="F13" s="102"/>
      <c r="G13" s="102"/>
      <c r="H13" s="102"/>
      <c r="I13" s="106" t="s">
        <v>75</v>
      </c>
      <c r="J13" s="107">
        <f t="shared" si="1"/>
        <v>0.1801</v>
      </c>
      <c r="K13" s="108">
        <v>0.159</v>
      </c>
      <c r="L13" s="102"/>
      <c r="M13" s="102"/>
      <c r="N13" s="103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13.5" customHeight="1">
      <c r="A14" s="102"/>
      <c r="B14" s="102"/>
      <c r="C14" s="102" t="s">
        <v>76</v>
      </c>
      <c r="D14" s="102">
        <v>10.0</v>
      </c>
      <c r="E14" s="102"/>
      <c r="F14" s="102"/>
      <c r="G14" s="102"/>
      <c r="H14" s="102"/>
      <c r="I14" s="106" t="s">
        <v>77</v>
      </c>
      <c r="J14" s="107">
        <f t="shared" si="1"/>
        <v>0.2447</v>
      </c>
      <c r="K14" s="108">
        <v>0.2236</v>
      </c>
      <c r="L14" s="102"/>
      <c r="M14" s="102"/>
      <c r="N14" s="103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13.5" customHeight="1">
      <c r="A15" s="102"/>
      <c r="B15" s="102"/>
      <c r="C15" s="102" t="s">
        <v>78</v>
      </c>
      <c r="D15" s="102">
        <v>5.0</v>
      </c>
      <c r="E15" s="102"/>
      <c r="F15" s="102"/>
      <c r="G15" s="102"/>
      <c r="H15" s="102"/>
      <c r="I15" s="106" t="s">
        <v>79</v>
      </c>
      <c r="J15" s="107">
        <f t="shared" si="1"/>
        <v>0.2073</v>
      </c>
      <c r="K15" s="108">
        <v>0.1862</v>
      </c>
      <c r="L15" s="102"/>
      <c r="M15" s="102"/>
      <c r="N15" s="103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13.5" customHeight="1">
      <c r="A16" s="102"/>
      <c r="B16" s="102"/>
      <c r="C16" s="102" t="s">
        <v>80</v>
      </c>
      <c r="D16" s="102">
        <v>10.0</v>
      </c>
      <c r="E16" s="102"/>
      <c r="F16" s="102"/>
      <c r="G16" s="102"/>
      <c r="H16" s="102"/>
      <c r="I16" s="106" t="s">
        <v>81</v>
      </c>
      <c r="J16" s="107">
        <f t="shared" si="1"/>
        <v>0.1316</v>
      </c>
      <c r="K16" s="108">
        <v>0.1105</v>
      </c>
      <c r="L16" s="102"/>
      <c r="M16" s="102"/>
      <c r="N16" s="103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13.5" customHeight="1">
      <c r="A17" s="102"/>
      <c r="B17" s="102"/>
      <c r="C17" s="102" t="s">
        <v>82</v>
      </c>
      <c r="D17" s="102">
        <v>10.0</v>
      </c>
      <c r="E17" s="102"/>
      <c r="F17" s="102"/>
      <c r="G17" s="102"/>
      <c r="H17" s="102"/>
      <c r="I17" s="106" t="s">
        <v>83</v>
      </c>
      <c r="J17" s="107">
        <f t="shared" si="1"/>
        <v>0.2257</v>
      </c>
      <c r="K17" s="108">
        <v>0.2046</v>
      </c>
      <c r="L17" s="102"/>
      <c r="M17" s="102"/>
      <c r="N17" s="103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13.5" customHeight="1">
      <c r="A18" s="102"/>
      <c r="B18" s="102"/>
      <c r="C18" s="102" t="s">
        <v>84</v>
      </c>
      <c r="D18" s="102">
        <v>5.0</v>
      </c>
      <c r="E18" s="102"/>
      <c r="F18" s="102"/>
      <c r="G18" s="102"/>
      <c r="H18" s="102"/>
      <c r="I18" s="106" t="s">
        <v>85</v>
      </c>
      <c r="J18" s="107">
        <f t="shared" si="1"/>
        <v>0.2104</v>
      </c>
      <c r="K18" s="108">
        <v>0.1893</v>
      </c>
      <c r="L18" s="102"/>
      <c r="M18" s="102"/>
      <c r="N18" s="103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13.5" customHeight="1">
      <c r="A19" s="102"/>
      <c r="B19" s="102"/>
      <c r="C19" s="102" t="s">
        <v>86</v>
      </c>
      <c r="D19" s="102">
        <v>5.0</v>
      </c>
      <c r="E19" s="102"/>
      <c r="F19" s="102"/>
      <c r="G19" s="102"/>
      <c r="H19" s="102"/>
      <c r="I19" s="106" t="s">
        <v>87</v>
      </c>
      <c r="J19" s="107">
        <f t="shared" si="1"/>
        <v>0.2473</v>
      </c>
      <c r="K19" s="108">
        <v>0.2262</v>
      </c>
      <c r="L19" s="102"/>
      <c r="M19" s="102"/>
      <c r="N19" s="103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t="13.5" customHeight="1">
      <c r="A20" s="102"/>
      <c r="B20" s="102"/>
      <c r="C20" s="102" t="s">
        <v>88</v>
      </c>
      <c r="D20" s="102">
        <v>5.0</v>
      </c>
      <c r="E20" s="102"/>
      <c r="F20" s="102"/>
      <c r="G20" s="102"/>
      <c r="H20" s="102"/>
      <c r="I20" s="106" t="s">
        <v>89</v>
      </c>
      <c r="J20" s="107">
        <f t="shared" si="1"/>
        <v>0.2711</v>
      </c>
      <c r="K20" s="108">
        <v>0.25</v>
      </c>
      <c r="L20" s="102"/>
      <c r="M20" s="102"/>
      <c r="N20" s="103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13.5" customHeight="1">
      <c r="A21" s="102"/>
      <c r="B21" s="102"/>
      <c r="C21" s="102" t="s">
        <v>90</v>
      </c>
      <c r="D21" s="102">
        <v>4.0</v>
      </c>
      <c r="E21" s="102"/>
      <c r="F21" s="102"/>
      <c r="G21" s="102"/>
      <c r="H21" s="102"/>
      <c r="I21" s="106" t="s">
        <v>91</v>
      </c>
      <c r="J21" s="107">
        <f t="shared" si="1"/>
        <v>0.2139</v>
      </c>
      <c r="K21" s="108">
        <v>0.1928</v>
      </c>
      <c r="L21" s="102"/>
      <c r="M21" s="102"/>
      <c r="N21" s="103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13.5" customHeight="1">
      <c r="A22" s="102"/>
      <c r="B22" s="102"/>
      <c r="C22" s="102" t="s">
        <v>92</v>
      </c>
      <c r="D22" s="102">
        <v>3.0</v>
      </c>
      <c r="E22" s="102"/>
      <c r="F22" s="102"/>
      <c r="G22" s="102"/>
      <c r="H22" s="102"/>
      <c r="I22" s="106" t="s">
        <v>93</v>
      </c>
      <c r="J22" s="107">
        <f t="shared" si="1"/>
        <v>0.1711</v>
      </c>
      <c r="K22" s="108">
        <v>0.15</v>
      </c>
      <c r="L22" s="102"/>
      <c r="M22" s="102"/>
      <c r="N22" s="103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3.5" customHeight="1">
      <c r="A23" s="102"/>
      <c r="B23" s="102"/>
      <c r="C23" s="102" t="s">
        <v>94</v>
      </c>
      <c r="D23" s="102">
        <v>8.0</v>
      </c>
      <c r="E23" s="102"/>
      <c r="F23" s="102"/>
      <c r="G23" s="102"/>
      <c r="H23" s="102"/>
      <c r="I23" s="106" t="s">
        <v>95</v>
      </c>
      <c r="J23" s="107">
        <f t="shared" si="1"/>
        <v>0.1212</v>
      </c>
      <c r="K23" s="108">
        <v>0.1001</v>
      </c>
      <c r="L23" s="102"/>
      <c r="M23" s="102"/>
      <c r="N23" s="103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3.5" customHeight="1">
      <c r="A24" s="102"/>
      <c r="B24" s="102"/>
      <c r="C24" s="102" t="s">
        <v>96</v>
      </c>
      <c r="D24" s="102">
        <v>5.0</v>
      </c>
      <c r="E24" s="102"/>
      <c r="F24" s="102"/>
      <c r="G24" s="102"/>
      <c r="H24" s="102"/>
      <c r="I24" s="106" t="s">
        <v>97</v>
      </c>
      <c r="J24" s="107">
        <f t="shared" si="1"/>
        <v>0.1024</v>
      </c>
      <c r="K24" s="108">
        <v>0.0813</v>
      </c>
      <c r="L24" s="102"/>
      <c r="M24" s="102"/>
      <c r="N24" s="103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13.5" customHeight="1">
      <c r="A25" s="102"/>
      <c r="B25" s="102"/>
      <c r="C25" s="102" t="s">
        <v>98</v>
      </c>
      <c r="D25" s="102">
        <v>7.0</v>
      </c>
      <c r="E25" s="102"/>
      <c r="F25" s="102"/>
      <c r="G25" s="102"/>
      <c r="H25" s="102"/>
      <c r="I25" s="106" t="s">
        <v>99</v>
      </c>
      <c r="J25" s="107">
        <f t="shared" si="1"/>
        <v>0.2255</v>
      </c>
      <c r="K25" s="108">
        <v>0.2044</v>
      </c>
      <c r="L25" s="102"/>
      <c r="M25" s="102"/>
      <c r="N25" s="103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3.5" customHeight="1">
      <c r="A26" s="102"/>
      <c r="B26" s="102"/>
      <c r="C26" s="102" t="s">
        <v>100</v>
      </c>
      <c r="D26" s="102">
        <v>0.0</v>
      </c>
      <c r="E26" s="102"/>
      <c r="F26" s="102"/>
      <c r="G26" s="102"/>
      <c r="H26" s="102"/>
      <c r="I26" s="106" t="s">
        <v>101</v>
      </c>
      <c r="J26" s="107">
        <f t="shared" si="1"/>
        <v>0.1346</v>
      </c>
      <c r="K26" s="108">
        <v>0.1135</v>
      </c>
      <c r="L26" s="102"/>
      <c r="M26" s="102"/>
      <c r="N26" s="103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3.5" customHeight="1">
      <c r="A27" s="102"/>
      <c r="B27" s="102"/>
      <c r="C27" s="102" t="s">
        <v>102</v>
      </c>
      <c r="D27" s="102">
        <v>7.0</v>
      </c>
      <c r="E27" s="102"/>
      <c r="F27" s="102"/>
      <c r="G27" s="102"/>
      <c r="H27" s="102"/>
      <c r="I27" s="106" t="s">
        <v>103</v>
      </c>
      <c r="J27" s="107">
        <f t="shared" si="1"/>
        <v>0.2711</v>
      </c>
      <c r="K27" s="108">
        <v>0.25</v>
      </c>
      <c r="L27" s="102"/>
      <c r="M27" s="102"/>
      <c r="N27" s="103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3.5" customHeight="1">
      <c r="A28" s="102"/>
      <c r="B28" s="102"/>
      <c r="C28" s="102" t="s">
        <v>104</v>
      </c>
      <c r="D28" s="102">
        <v>0.0</v>
      </c>
      <c r="E28" s="102"/>
      <c r="F28" s="102"/>
      <c r="G28" s="102"/>
      <c r="H28" s="102"/>
      <c r="I28" s="106" t="s">
        <v>105</v>
      </c>
      <c r="J28" s="107">
        <f t="shared" si="1"/>
        <v>0.1343</v>
      </c>
      <c r="K28" s="108">
        <v>0.1132</v>
      </c>
      <c r="L28" s="102"/>
      <c r="M28" s="102"/>
      <c r="N28" s="103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3.5" customHeight="1">
      <c r="A29" s="102"/>
      <c r="B29" s="102"/>
      <c r="C29" s="102" t="s">
        <v>106</v>
      </c>
      <c r="D29" s="102">
        <v>0.0</v>
      </c>
      <c r="E29" s="102"/>
      <c r="F29" s="102"/>
      <c r="G29" s="102"/>
      <c r="H29" s="102"/>
      <c r="I29" s="106" t="s">
        <v>107</v>
      </c>
      <c r="J29" s="109">
        <f t="shared" si="1"/>
        <v>0.8</v>
      </c>
      <c r="K29" s="108">
        <v>0.7789</v>
      </c>
      <c r="L29" s="102"/>
      <c r="M29" s="102"/>
      <c r="N29" s="103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13.5" customHeight="1">
      <c r="A30" s="102"/>
      <c r="B30" s="102"/>
      <c r="C30" s="102" t="s">
        <v>108</v>
      </c>
      <c r="D30" s="102">
        <v>4.0</v>
      </c>
      <c r="E30" s="102"/>
      <c r="F30" s="102"/>
      <c r="G30" s="102"/>
      <c r="H30" s="102"/>
      <c r="I30" s="106" t="s">
        <v>109</v>
      </c>
      <c r="J30" s="107">
        <f t="shared" si="1"/>
        <v>0.1311</v>
      </c>
      <c r="K30" s="108">
        <v>0.11</v>
      </c>
      <c r="L30" s="102"/>
      <c r="M30" s="102"/>
      <c r="N30" s="103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13.5" customHeight="1">
      <c r="A31" s="102"/>
      <c r="B31" s="102"/>
      <c r="C31" s="102" t="s">
        <v>110</v>
      </c>
      <c r="D31" s="102">
        <v>4.0</v>
      </c>
      <c r="E31" s="102"/>
      <c r="F31" s="102"/>
      <c r="G31" s="102"/>
      <c r="H31" s="102"/>
      <c r="I31" s="106" t="s">
        <v>111</v>
      </c>
      <c r="J31" s="107">
        <f t="shared" si="1"/>
        <v>0.093</v>
      </c>
      <c r="K31" s="108">
        <v>0.0719</v>
      </c>
      <c r="L31" s="102"/>
      <c r="M31" s="102"/>
      <c r="N31" s="103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3.5" customHeight="1">
      <c r="A32" s="102"/>
      <c r="B32" s="102"/>
      <c r="C32" s="102" t="s">
        <v>112</v>
      </c>
      <c r="D32" s="102">
        <v>5.0</v>
      </c>
      <c r="E32" s="102"/>
      <c r="F32" s="102"/>
      <c r="G32" s="102"/>
      <c r="H32" s="102"/>
      <c r="I32" s="106" t="s">
        <v>113</v>
      </c>
      <c r="J32" s="107">
        <f t="shared" si="1"/>
        <v>0.2711</v>
      </c>
      <c r="K32" s="108">
        <v>0.25</v>
      </c>
      <c r="L32" s="102"/>
      <c r="M32" s="102"/>
      <c r="N32" s="103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13.5" customHeight="1">
      <c r="A33" s="102"/>
      <c r="B33" s="102"/>
      <c r="C33" s="102" t="s">
        <v>114</v>
      </c>
      <c r="D33" s="102">
        <v>7.0</v>
      </c>
      <c r="E33" s="102"/>
      <c r="F33" s="102"/>
      <c r="G33" s="102"/>
      <c r="H33" s="102"/>
      <c r="I33" s="106" t="s">
        <v>115</v>
      </c>
      <c r="J33" s="107">
        <f t="shared" si="1"/>
        <v>0.2711</v>
      </c>
      <c r="K33" s="108">
        <v>0.25</v>
      </c>
      <c r="L33" s="102"/>
      <c r="M33" s="102"/>
      <c r="N33" s="103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3.5" customHeight="1">
      <c r="A34" s="102"/>
      <c r="B34" s="102"/>
      <c r="C34" s="102" t="s">
        <v>116</v>
      </c>
      <c r="D34" s="102">
        <v>10.0</v>
      </c>
      <c r="E34" s="102"/>
      <c r="F34" s="102"/>
      <c r="G34" s="102"/>
      <c r="H34" s="102"/>
      <c r="I34" s="106" t="s">
        <v>117</v>
      </c>
      <c r="J34" s="107">
        <f t="shared" si="1"/>
        <v>0.1866</v>
      </c>
      <c r="K34" s="108">
        <v>0.1655</v>
      </c>
      <c r="L34" s="102"/>
      <c r="M34" s="102"/>
      <c r="N34" s="103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3.5" customHeight="1">
      <c r="A35" s="102"/>
      <c r="B35" s="102"/>
      <c r="C35" s="102" t="s">
        <v>118</v>
      </c>
      <c r="D35" s="102">
        <v>9.0</v>
      </c>
      <c r="E35" s="102"/>
      <c r="F35" s="102"/>
      <c r="G35" s="102"/>
      <c r="H35" s="102"/>
      <c r="I35" s="106" t="s">
        <v>111</v>
      </c>
      <c r="J35" s="107">
        <f t="shared" si="1"/>
        <v>0.2011</v>
      </c>
      <c r="K35" s="108">
        <v>0.18</v>
      </c>
      <c r="L35" s="102"/>
      <c r="M35" s="102"/>
      <c r="N35" s="103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3.5" customHeight="1">
      <c r="A36" s="102"/>
      <c r="B36" s="102"/>
      <c r="C36" s="102" t="s">
        <v>119</v>
      </c>
      <c r="D36" s="102">
        <v>4.0</v>
      </c>
      <c r="E36" s="102"/>
      <c r="F36" s="102"/>
      <c r="G36" s="102"/>
      <c r="H36" s="102"/>
      <c r="I36" s="106" t="s">
        <v>120</v>
      </c>
      <c r="J36" s="107">
        <f t="shared" si="1"/>
        <v>0.2711</v>
      </c>
      <c r="K36" s="108">
        <v>0.25</v>
      </c>
      <c r="L36" s="102"/>
      <c r="M36" s="102"/>
      <c r="N36" s="103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3.5" customHeight="1">
      <c r="A37" s="102"/>
      <c r="B37" s="102"/>
      <c r="C37" s="102" t="s">
        <v>121</v>
      </c>
      <c r="D37" s="102">
        <v>4.0</v>
      </c>
      <c r="E37" s="102"/>
      <c r="F37" s="102"/>
      <c r="G37" s="102"/>
      <c r="H37" s="102"/>
      <c r="I37" s="106" t="s">
        <v>122</v>
      </c>
      <c r="J37" s="107">
        <f t="shared" si="1"/>
        <v>0.2511</v>
      </c>
      <c r="K37" s="108">
        <v>0.23</v>
      </c>
      <c r="L37" s="102"/>
      <c r="M37" s="102"/>
      <c r="N37" s="103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ht="13.5" customHeight="1">
      <c r="A38" s="102"/>
      <c r="B38" s="102"/>
      <c r="C38" s="102" t="s">
        <v>42</v>
      </c>
      <c r="D38" s="102">
        <v>3.0</v>
      </c>
      <c r="E38" s="102"/>
      <c r="F38" s="102"/>
      <c r="G38" s="102"/>
      <c r="H38" s="102"/>
      <c r="I38" s="106" t="s">
        <v>123</v>
      </c>
      <c r="J38" s="107">
        <f t="shared" si="1"/>
        <v>0.2711</v>
      </c>
      <c r="K38" s="108">
        <v>0.25</v>
      </c>
      <c r="L38" s="102"/>
      <c r="M38" s="102"/>
      <c r="N38" s="103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ht="13.5" customHeight="1">
      <c r="A39" s="102"/>
      <c r="B39" s="102"/>
      <c r="C39" s="102" t="s">
        <v>124</v>
      </c>
      <c r="D39" s="102">
        <v>3.0</v>
      </c>
      <c r="E39" s="102"/>
      <c r="F39" s="102"/>
      <c r="G39" s="102"/>
      <c r="H39" s="102"/>
      <c r="I39" s="106" t="s">
        <v>125</v>
      </c>
      <c r="J39" s="107">
        <f t="shared" si="1"/>
        <v>0.2211</v>
      </c>
      <c r="K39" s="108">
        <v>0.2</v>
      </c>
      <c r="L39" s="102"/>
      <c r="M39" s="102"/>
      <c r="N39" s="103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ht="13.5" customHeight="1">
      <c r="A40" s="102"/>
      <c r="B40" s="102"/>
      <c r="C40" s="102" t="s">
        <v>126</v>
      </c>
      <c r="D40" s="102">
        <v>1.0</v>
      </c>
      <c r="E40" s="102"/>
      <c r="F40" s="102"/>
      <c r="G40" s="102"/>
      <c r="H40" s="102"/>
      <c r="I40" s="106" t="s">
        <v>127</v>
      </c>
      <c r="J40" s="107">
        <f t="shared" si="1"/>
        <v>0.1711</v>
      </c>
      <c r="K40" s="108">
        <v>0.15</v>
      </c>
      <c r="L40" s="102"/>
      <c r="M40" s="102"/>
      <c r="N40" s="103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ht="13.5" customHeight="1">
      <c r="A41" s="102"/>
      <c r="B41" s="102"/>
      <c r="C41" s="102" t="s">
        <v>128</v>
      </c>
      <c r="D41" s="102">
        <v>1.0</v>
      </c>
      <c r="E41" s="102"/>
      <c r="F41" s="102"/>
      <c r="G41" s="102"/>
      <c r="H41" s="102"/>
      <c r="I41" s="106" t="s">
        <v>129</v>
      </c>
      <c r="J41" s="107">
        <f t="shared" si="1"/>
        <v>0.2183</v>
      </c>
      <c r="K41" s="108">
        <v>0.1972</v>
      </c>
      <c r="L41" s="102"/>
      <c r="M41" s="102"/>
      <c r="N41" s="103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ht="13.5" customHeight="1">
      <c r="A42" s="102"/>
      <c r="B42" s="102"/>
      <c r="C42" s="102" t="s">
        <v>130</v>
      </c>
      <c r="D42" s="102">
        <v>1.0</v>
      </c>
      <c r="E42" s="102"/>
      <c r="F42" s="102"/>
      <c r="G42" s="102"/>
      <c r="H42" s="102"/>
      <c r="I42" s="106" t="s">
        <v>131</v>
      </c>
      <c r="J42" s="107">
        <f t="shared" si="1"/>
        <v>0.2311</v>
      </c>
      <c r="K42" s="108">
        <v>0.21</v>
      </c>
      <c r="L42" s="102"/>
      <c r="M42" s="102"/>
      <c r="N42" s="103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ht="13.5" customHeight="1">
      <c r="A43" s="102"/>
      <c r="B43" s="102"/>
      <c r="C43" s="102" t="s">
        <v>132</v>
      </c>
      <c r="D43" s="102">
        <v>2.0</v>
      </c>
      <c r="E43" s="102"/>
      <c r="F43" s="102"/>
      <c r="G43" s="102"/>
      <c r="H43" s="102"/>
      <c r="I43" s="106" t="s">
        <v>133</v>
      </c>
      <c r="J43" s="107">
        <f t="shared" si="1"/>
        <v>0.2347</v>
      </c>
      <c r="K43" s="108">
        <v>0.2136</v>
      </c>
      <c r="L43" s="102"/>
      <c r="M43" s="102"/>
      <c r="N43" s="103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t="13.5" customHeight="1">
      <c r="A44" s="102"/>
      <c r="B44" s="102"/>
      <c r="C44" s="102" t="s">
        <v>134</v>
      </c>
      <c r="D44" s="102">
        <v>2.0</v>
      </c>
      <c r="E44" s="102"/>
      <c r="F44" s="102"/>
      <c r="G44" s="102"/>
      <c r="H44" s="102"/>
      <c r="I44" s="106" t="s">
        <v>135</v>
      </c>
      <c r="J44" s="107">
        <f t="shared" si="1"/>
        <v>0.2411</v>
      </c>
      <c r="K44" s="108">
        <v>0.22</v>
      </c>
      <c r="L44" s="102"/>
      <c r="M44" s="102"/>
      <c r="N44" s="103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ht="13.5" customHeight="1">
      <c r="A45" s="102"/>
      <c r="B45" s="102"/>
      <c r="C45" s="102" t="s">
        <v>136</v>
      </c>
      <c r="D45" s="102">
        <v>2.0</v>
      </c>
      <c r="E45" s="102"/>
      <c r="F45" s="102"/>
      <c r="G45" s="102"/>
      <c r="H45" s="102"/>
      <c r="I45" s="106" t="s">
        <v>137</v>
      </c>
      <c r="J45" s="107">
        <f t="shared" si="1"/>
        <v>0.1725</v>
      </c>
      <c r="K45" s="108">
        <v>0.1514</v>
      </c>
      <c r="L45" s="102"/>
      <c r="M45" s="102"/>
      <c r="N45" s="103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ht="13.5" customHeight="1">
      <c r="A46" s="102"/>
      <c r="B46" s="102"/>
      <c r="C46" s="102" t="s">
        <v>58</v>
      </c>
      <c r="D46" s="102">
        <v>6.0</v>
      </c>
      <c r="E46" s="102"/>
      <c r="F46" s="102"/>
      <c r="G46" s="102"/>
      <c r="H46" s="102"/>
      <c r="I46" s="106" t="s">
        <v>138</v>
      </c>
      <c r="J46" s="107">
        <f t="shared" si="1"/>
        <v>0.2711</v>
      </c>
      <c r="K46" s="108">
        <v>0.25</v>
      </c>
      <c r="L46" s="102"/>
      <c r="M46" s="102"/>
      <c r="N46" s="103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ht="13.5" customHeight="1">
      <c r="A47" s="102"/>
      <c r="B47" s="102"/>
      <c r="C47" s="102" t="s">
        <v>139</v>
      </c>
      <c r="D47" s="102">
        <v>6.0</v>
      </c>
      <c r="E47" s="102"/>
      <c r="F47" s="102"/>
      <c r="G47" s="102"/>
      <c r="H47" s="102"/>
      <c r="I47" s="106" t="s">
        <v>140</v>
      </c>
      <c r="J47" s="107">
        <f t="shared" si="1"/>
        <v>0.1772</v>
      </c>
      <c r="K47" s="108">
        <v>0.1561</v>
      </c>
      <c r="L47" s="102"/>
      <c r="M47" s="102"/>
      <c r="N47" s="103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t="13.5" customHeight="1">
      <c r="A48" s="102"/>
      <c r="B48" s="102"/>
      <c r="C48" s="102" t="s">
        <v>141</v>
      </c>
      <c r="D48" s="102">
        <v>6.0</v>
      </c>
      <c r="E48" s="102"/>
      <c r="F48" s="102"/>
      <c r="G48" s="102"/>
      <c r="H48" s="102"/>
      <c r="I48" s="106" t="s">
        <v>142</v>
      </c>
      <c r="J48" s="107">
        <f t="shared" si="1"/>
        <v>0.2148</v>
      </c>
      <c r="K48" s="108">
        <v>0.1937</v>
      </c>
      <c r="L48" s="102"/>
      <c r="M48" s="102"/>
      <c r="N48" s="103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ht="13.5" customHeight="1">
      <c r="A49" s="102"/>
      <c r="B49" s="102"/>
      <c r="C49" s="102" t="s">
        <v>143</v>
      </c>
      <c r="D49" s="102">
        <v>8.0</v>
      </c>
      <c r="E49" s="102"/>
      <c r="F49" s="102"/>
      <c r="G49" s="102"/>
      <c r="H49" s="102"/>
      <c r="I49" s="106" t="s">
        <v>144</v>
      </c>
      <c r="J49" s="107">
        <f t="shared" si="1"/>
        <v>0.2346</v>
      </c>
      <c r="K49" s="108">
        <v>0.2135</v>
      </c>
      <c r="L49" s="102"/>
      <c r="M49" s="102"/>
      <c r="N49" s="103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ht="13.5" customHeight="1">
      <c r="A50" s="102"/>
      <c r="B50" s="102"/>
      <c r="C50" s="102" t="s">
        <v>145</v>
      </c>
      <c r="D50" s="102">
        <v>8.0</v>
      </c>
      <c r="E50" s="102"/>
      <c r="F50" s="102"/>
      <c r="G50" s="102"/>
      <c r="H50" s="102"/>
      <c r="I50" s="106" t="s">
        <v>146</v>
      </c>
      <c r="J50" s="107">
        <f t="shared" si="1"/>
        <v>0.2066</v>
      </c>
      <c r="K50" s="108">
        <v>0.1855</v>
      </c>
      <c r="L50" s="102"/>
      <c r="M50" s="102"/>
      <c r="N50" s="103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ht="13.5" customHeight="1">
      <c r="A51" s="102"/>
      <c r="B51" s="102"/>
      <c r="C51" s="102" t="s">
        <v>64</v>
      </c>
      <c r="D51" s="102">
        <v>8.0</v>
      </c>
      <c r="E51" s="102"/>
      <c r="F51" s="102"/>
      <c r="G51" s="102"/>
      <c r="H51" s="102"/>
      <c r="I51" s="106" t="s">
        <v>147</v>
      </c>
      <c r="J51" s="107">
        <f t="shared" si="1"/>
        <v>0.2487</v>
      </c>
      <c r="K51" s="108">
        <v>0.2276</v>
      </c>
      <c r="L51" s="102"/>
      <c r="M51" s="102"/>
      <c r="N51" s="103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ht="13.5" customHeight="1">
      <c r="A52" s="102"/>
      <c r="B52" s="102"/>
      <c r="C52" s="102" t="s">
        <v>148</v>
      </c>
      <c r="D52" s="102">
        <v>5.0</v>
      </c>
      <c r="E52" s="102"/>
      <c r="F52" s="102"/>
      <c r="G52" s="102"/>
      <c r="H52" s="102"/>
      <c r="I52" s="106" t="s">
        <v>149</v>
      </c>
      <c r="J52" s="107">
        <f t="shared" si="1"/>
        <v>0.223</v>
      </c>
      <c r="K52" s="108">
        <v>0.2019</v>
      </c>
      <c r="L52" s="102"/>
      <c r="M52" s="102"/>
      <c r="N52" s="103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ht="13.5" customHeight="1">
      <c r="A53" s="102"/>
      <c r="B53" s="102"/>
      <c r="C53" s="102" t="s">
        <v>150</v>
      </c>
      <c r="D53" s="102">
        <v>5.0</v>
      </c>
      <c r="E53" s="102"/>
      <c r="F53" s="102"/>
      <c r="G53" s="102"/>
      <c r="H53" s="102"/>
      <c r="I53" s="106" t="s">
        <v>151</v>
      </c>
      <c r="J53" s="107">
        <f t="shared" si="1"/>
        <v>0.2442</v>
      </c>
      <c r="K53" s="108">
        <v>0.2231</v>
      </c>
      <c r="L53" s="102"/>
      <c r="M53" s="102"/>
      <c r="N53" s="103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ht="13.5" customHeight="1">
      <c r="A54" s="102"/>
      <c r="B54" s="102"/>
      <c r="C54" s="102" t="s">
        <v>152</v>
      </c>
      <c r="D54" s="102">
        <v>5.0</v>
      </c>
      <c r="E54" s="102"/>
      <c r="F54" s="102"/>
      <c r="G54" s="102"/>
      <c r="H54" s="102"/>
      <c r="I54" s="106" t="s">
        <v>153</v>
      </c>
      <c r="J54" s="107">
        <f t="shared" si="1"/>
        <v>0.123</v>
      </c>
      <c r="K54" s="108">
        <v>0.1019</v>
      </c>
      <c r="L54" s="102"/>
      <c r="M54" s="102"/>
      <c r="N54" s="103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ht="13.5" customHeight="1">
      <c r="A55" s="102"/>
      <c r="B55" s="102"/>
      <c r="C55" s="102" t="s">
        <v>69</v>
      </c>
      <c r="D55" s="102">
        <v>5.0</v>
      </c>
      <c r="E55" s="102"/>
      <c r="F55" s="102"/>
      <c r="G55" s="102"/>
      <c r="H55" s="102"/>
      <c r="I55" s="106" t="s">
        <v>154</v>
      </c>
      <c r="J55" s="107">
        <f t="shared" si="1"/>
        <v>0.1556</v>
      </c>
      <c r="K55" s="108">
        <v>0.1345</v>
      </c>
      <c r="L55" s="102"/>
      <c r="M55" s="102"/>
      <c r="N55" s="103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ht="13.5" customHeight="1">
      <c r="A56" s="102"/>
      <c r="B56" s="102"/>
      <c r="C56" s="102" t="s">
        <v>155</v>
      </c>
      <c r="D56" s="102">
        <v>5.0</v>
      </c>
      <c r="E56" s="102"/>
      <c r="F56" s="102"/>
      <c r="G56" s="102"/>
      <c r="H56" s="102"/>
      <c r="I56" s="106" t="s">
        <v>156</v>
      </c>
      <c r="J56" s="107">
        <f t="shared" si="1"/>
        <v>0.194</v>
      </c>
      <c r="K56" s="108">
        <v>0.1729</v>
      </c>
      <c r="L56" s="102"/>
      <c r="M56" s="102"/>
      <c r="N56" s="103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ht="13.5" customHeight="1">
      <c r="A57" s="102"/>
      <c r="B57" s="102"/>
      <c r="C57" s="102" t="s">
        <v>157</v>
      </c>
      <c r="D57" s="102">
        <v>7.0</v>
      </c>
      <c r="E57" s="102"/>
      <c r="F57" s="102"/>
      <c r="G57" s="102"/>
      <c r="H57" s="102"/>
      <c r="I57" s="106" t="s">
        <v>158</v>
      </c>
      <c r="J57" s="107">
        <f t="shared" si="1"/>
        <v>0.1907</v>
      </c>
      <c r="K57" s="108">
        <v>0.1696</v>
      </c>
      <c r="L57" s="102"/>
      <c r="M57" s="102"/>
      <c r="N57" s="103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ht="13.5" customHeight="1">
      <c r="A58" s="102"/>
      <c r="B58" s="102"/>
      <c r="C58" s="102" t="s">
        <v>54</v>
      </c>
      <c r="D58" s="102">
        <v>7.0</v>
      </c>
      <c r="E58" s="102"/>
      <c r="F58" s="102"/>
      <c r="G58" s="102"/>
      <c r="H58" s="102"/>
      <c r="I58" s="106" t="s">
        <v>159</v>
      </c>
      <c r="J58" s="107">
        <f t="shared" si="1"/>
        <v>0.2224</v>
      </c>
      <c r="K58" s="108">
        <v>0.2013</v>
      </c>
      <c r="L58" s="102"/>
      <c r="M58" s="102"/>
      <c r="N58" s="103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t="13.5" customHeight="1">
      <c r="A59" s="102"/>
      <c r="B59" s="102"/>
      <c r="C59" s="102" t="s">
        <v>160</v>
      </c>
      <c r="D59" s="102">
        <v>3.0</v>
      </c>
      <c r="E59" s="102"/>
      <c r="F59" s="102"/>
      <c r="G59" s="102"/>
      <c r="H59" s="102"/>
      <c r="I59" s="106" t="s">
        <v>161</v>
      </c>
      <c r="J59" s="107">
        <f t="shared" si="1"/>
        <v>0.1281</v>
      </c>
      <c r="K59" s="108">
        <v>0.107</v>
      </c>
      <c r="L59" s="102"/>
      <c r="M59" s="102"/>
      <c r="N59" s="103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t="13.5" customHeight="1">
      <c r="A60" s="102"/>
      <c r="B60" s="102"/>
      <c r="C60" s="102" t="s">
        <v>162</v>
      </c>
      <c r="D60" s="102">
        <v>3.0</v>
      </c>
      <c r="E60" s="102"/>
      <c r="F60" s="102"/>
      <c r="G60" s="102"/>
      <c r="H60" s="102"/>
      <c r="I60" s="106" t="s">
        <v>163</v>
      </c>
      <c r="J60" s="107">
        <f t="shared" si="1"/>
        <v>0.1698</v>
      </c>
      <c r="K60" s="108">
        <v>0.1487</v>
      </c>
      <c r="L60" s="102"/>
      <c r="M60" s="102"/>
      <c r="N60" s="103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t="13.5" customHeight="1">
      <c r="A61" s="102"/>
      <c r="B61" s="102"/>
      <c r="C61" s="102" t="s">
        <v>164</v>
      </c>
      <c r="D61" s="102">
        <v>4.0</v>
      </c>
      <c r="E61" s="102"/>
      <c r="F61" s="102"/>
      <c r="G61" s="102"/>
      <c r="H61" s="102"/>
      <c r="I61" s="106" t="s">
        <v>165</v>
      </c>
      <c r="J61" s="107">
        <f t="shared" si="1"/>
        <v>0.2611</v>
      </c>
      <c r="K61" s="108">
        <v>0.24</v>
      </c>
      <c r="L61" s="102"/>
      <c r="M61" s="102"/>
      <c r="N61" s="103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t="13.5" customHeight="1">
      <c r="A62" s="102"/>
      <c r="B62" s="102"/>
      <c r="C62" s="102" t="s">
        <v>166</v>
      </c>
      <c r="D62" s="102">
        <v>0.0</v>
      </c>
      <c r="E62" s="102"/>
      <c r="F62" s="102"/>
      <c r="G62" s="102"/>
      <c r="H62" s="102"/>
      <c r="I62" s="106" t="s">
        <v>167</v>
      </c>
      <c r="J62" s="107">
        <f t="shared" si="1"/>
        <v>0.1189</v>
      </c>
      <c r="K62" s="108">
        <v>0.0978</v>
      </c>
      <c r="L62" s="102"/>
      <c r="M62" s="102"/>
      <c r="N62" s="103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ht="13.5" customHeight="1">
      <c r="A63" s="102"/>
      <c r="B63" s="102"/>
      <c r="C63" s="102" t="s">
        <v>168</v>
      </c>
      <c r="D63" s="102">
        <v>4.0</v>
      </c>
      <c r="E63" s="102"/>
      <c r="F63" s="102"/>
      <c r="G63" s="102"/>
      <c r="H63" s="102"/>
      <c r="I63" s="106" t="s">
        <v>169</v>
      </c>
      <c r="J63" s="107">
        <f t="shared" si="1"/>
        <v>0.101</v>
      </c>
      <c r="K63" s="108">
        <v>0.0799</v>
      </c>
      <c r="L63" s="102"/>
      <c r="M63" s="102"/>
      <c r="N63" s="103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ht="13.5" customHeight="1">
      <c r="A64" s="102"/>
      <c r="B64" s="102"/>
      <c r="C64" s="102" t="s">
        <v>102</v>
      </c>
      <c r="D64" s="102">
        <v>7.0</v>
      </c>
      <c r="E64" s="102"/>
      <c r="F64" s="102"/>
      <c r="G64" s="102"/>
      <c r="H64" s="102"/>
      <c r="I64" s="106" t="s">
        <v>170</v>
      </c>
      <c r="J64" s="107">
        <f t="shared" si="1"/>
        <v>0.2064</v>
      </c>
      <c r="K64" s="108">
        <v>0.1853</v>
      </c>
      <c r="L64" s="102"/>
      <c r="M64" s="102"/>
      <c r="N64" s="103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ht="13.5" customHeight="1">
      <c r="A65" s="102"/>
      <c r="B65" s="102"/>
      <c r="C65" s="102" t="s">
        <v>171</v>
      </c>
      <c r="D65" s="102">
        <v>4.0</v>
      </c>
      <c r="E65" s="102"/>
      <c r="F65" s="102"/>
      <c r="G65" s="102"/>
      <c r="H65" s="102"/>
      <c r="I65" s="106" t="s">
        <v>172</v>
      </c>
      <c r="J65" s="107">
        <f t="shared" si="1"/>
        <v>0.1611</v>
      </c>
      <c r="K65" s="108">
        <v>0.14</v>
      </c>
      <c r="L65" s="102"/>
      <c r="M65" s="102"/>
      <c r="N65" s="103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ht="13.5" customHeight="1">
      <c r="A66" s="102"/>
      <c r="B66" s="102"/>
      <c r="C66" s="102" t="s">
        <v>173</v>
      </c>
      <c r="D66" s="102">
        <v>4.0</v>
      </c>
      <c r="E66" s="102"/>
      <c r="F66" s="102"/>
      <c r="G66" s="102"/>
      <c r="H66" s="102"/>
      <c r="I66" s="106" t="s">
        <v>174</v>
      </c>
      <c r="J66" s="107">
        <f t="shared" si="1"/>
        <v>0.1891</v>
      </c>
      <c r="K66" s="108">
        <v>0.168</v>
      </c>
      <c r="L66" s="102"/>
      <c r="M66" s="102"/>
      <c r="N66" s="103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ht="13.5" customHeight="1">
      <c r="A67" s="102"/>
      <c r="B67" s="102"/>
      <c r="C67" s="102" t="s">
        <v>175</v>
      </c>
      <c r="D67" s="102">
        <v>5.0</v>
      </c>
      <c r="E67" s="102"/>
      <c r="F67" s="102"/>
      <c r="G67" s="102"/>
      <c r="H67" s="102"/>
      <c r="I67" s="106" t="s">
        <v>176</v>
      </c>
      <c r="J67" s="107">
        <f t="shared" si="1"/>
        <v>0.2311</v>
      </c>
      <c r="K67" s="108">
        <v>0.21</v>
      </c>
      <c r="L67" s="102"/>
      <c r="M67" s="102"/>
      <c r="N67" s="103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t="13.5" customHeight="1">
      <c r="A68" s="102"/>
      <c r="B68" s="102"/>
      <c r="C68" s="102" t="s">
        <v>177</v>
      </c>
      <c r="D68" s="102">
        <v>8.0</v>
      </c>
      <c r="E68" s="102"/>
      <c r="F68" s="102"/>
      <c r="G68" s="102"/>
      <c r="H68" s="102"/>
      <c r="I68" s="106" t="s">
        <v>178</v>
      </c>
      <c r="J68" s="107">
        <f t="shared" si="1"/>
        <v>0.2711</v>
      </c>
      <c r="K68" s="108">
        <v>0.25</v>
      </c>
      <c r="L68" s="102"/>
      <c r="M68" s="102"/>
      <c r="N68" s="103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ht="13.5" customHeight="1">
      <c r="A69" s="102"/>
      <c r="B69" s="102"/>
      <c r="C69" s="102" t="s">
        <v>179</v>
      </c>
      <c r="D69" s="102">
        <v>8.0</v>
      </c>
      <c r="E69" s="102"/>
      <c r="F69" s="102"/>
      <c r="G69" s="102"/>
      <c r="H69" s="102"/>
      <c r="I69" s="106" t="s">
        <v>180</v>
      </c>
      <c r="J69" s="107">
        <f t="shared" si="1"/>
        <v>0.148</v>
      </c>
      <c r="K69" s="108">
        <v>0.1269</v>
      </c>
      <c r="L69" s="102"/>
      <c r="M69" s="102"/>
      <c r="N69" s="103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ht="13.5" customHeight="1">
      <c r="A70" s="102"/>
      <c r="B70" s="102"/>
      <c r="C70" s="102" t="s">
        <v>181</v>
      </c>
      <c r="D70" s="102">
        <v>5.0</v>
      </c>
      <c r="E70" s="102"/>
      <c r="F70" s="102"/>
      <c r="G70" s="102"/>
      <c r="H70" s="102"/>
      <c r="I70" s="106" t="s">
        <v>182</v>
      </c>
      <c r="J70" s="107">
        <f t="shared" si="1"/>
        <v>0.158</v>
      </c>
      <c r="K70" s="108">
        <v>0.1369</v>
      </c>
      <c r="L70" s="102"/>
      <c r="M70" s="102"/>
      <c r="N70" s="103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ht="13.5" customHeight="1">
      <c r="A71" s="102"/>
      <c r="B71" s="102"/>
      <c r="C71" s="102" t="s">
        <v>183</v>
      </c>
      <c r="D71" s="102">
        <v>5.0</v>
      </c>
      <c r="E71" s="102"/>
      <c r="F71" s="102"/>
      <c r="G71" s="102"/>
      <c r="H71" s="102"/>
      <c r="I71" s="106" t="s">
        <v>184</v>
      </c>
      <c r="J71" s="107">
        <f t="shared" si="1"/>
        <v>0.2446</v>
      </c>
      <c r="K71" s="108">
        <v>0.2235</v>
      </c>
      <c r="L71" s="102"/>
      <c r="M71" s="102"/>
      <c r="N71" s="103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ht="13.5" customHeight="1">
      <c r="A72" s="102"/>
      <c r="B72" s="102"/>
      <c r="C72" s="102" t="s">
        <v>185</v>
      </c>
      <c r="D72" s="102">
        <v>5.0</v>
      </c>
      <c r="E72" s="102"/>
      <c r="F72" s="102"/>
      <c r="G72" s="102"/>
      <c r="H72" s="102"/>
      <c r="I72" s="106" t="s">
        <v>186</v>
      </c>
      <c r="J72" s="107">
        <f t="shared" si="1"/>
        <v>0.2476</v>
      </c>
      <c r="K72" s="108">
        <v>0.2265</v>
      </c>
      <c r="L72" s="102"/>
      <c r="M72" s="102"/>
      <c r="N72" s="103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ht="13.5" customHeight="1">
      <c r="A73" s="102"/>
      <c r="B73" s="102"/>
      <c r="C73" s="102" t="s">
        <v>187</v>
      </c>
      <c r="D73" s="102">
        <v>5.0</v>
      </c>
      <c r="E73" s="102"/>
      <c r="F73" s="102"/>
      <c r="G73" s="102"/>
      <c r="H73" s="102"/>
      <c r="I73" s="106" t="s">
        <v>188</v>
      </c>
      <c r="J73" s="107">
        <f t="shared" si="1"/>
        <v>0.2136</v>
      </c>
      <c r="K73" s="108">
        <v>0.1925</v>
      </c>
      <c r="L73" s="102"/>
      <c r="M73" s="102"/>
      <c r="N73" s="103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ht="13.5" customHeight="1">
      <c r="A74" s="102"/>
      <c r="B74" s="102"/>
      <c r="C74" s="102" t="s">
        <v>189</v>
      </c>
      <c r="D74" s="102">
        <v>3.0</v>
      </c>
      <c r="E74" s="102"/>
      <c r="F74" s="102"/>
      <c r="G74" s="102"/>
      <c r="H74" s="102"/>
      <c r="I74" s="106" t="s">
        <v>190</v>
      </c>
      <c r="J74" s="109">
        <f t="shared" si="1"/>
        <v>0.8</v>
      </c>
      <c r="K74" s="108">
        <v>0.7789</v>
      </c>
      <c r="L74" s="102"/>
      <c r="M74" s="102"/>
      <c r="N74" s="103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ht="13.5" customHeight="1">
      <c r="A75" s="102"/>
      <c r="B75" s="102"/>
      <c r="C75" s="102" t="s">
        <v>191</v>
      </c>
      <c r="D75" s="102">
        <v>4.0</v>
      </c>
      <c r="E75" s="102"/>
      <c r="F75" s="102"/>
      <c r="G75" s="102"/>
      <c r="H75" s="102"/>
      <c r="I75" s="106" t="s">
        <v>192</v>
      </c>
      <c r="J75" s="107">
        <f t="shared" si="1"/>
        <v>0.2511</v>
      </c>
      <c r="K75" s="108">
        <v>0.23</v>
      </c>
      <c r="L75" s="102"/>
      <c r="M75" s="102"/>
      <c r="N75" s="103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ht="13.5" customHeight="1">
      <c r="A76" s="102"/>
      <c r="B76" s="102"/>
      <c r="C76" s="102" t="s">
        <v>193</v>
      </c>
      <c r="D76" s="102">
        <v>1.0</v>
      </c>
      <c r="E76" s="102"/>
      <c r="F76" s="102"/>
      <c r="G76" s="102"/>
      <c r="H76" s="102"/>
      <c r="I76" s="106" t="s">
        <v>194</v>
      </c>
      <c r="J76" s="107">
        <f t="shared" si="1"/>
        <v>0.2011</v>
      </c>
      <c r="K76" s="108">
        <v>0.18</v>
      </c>
      <c r="L76" s="102"/>
      <c r="M76" s="102"/>
      <c r="N76" s="103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ht="13.5" customHeight="1">
      <c r="A77" s="102"/>
      <c r="B77" s="102"/>
      <c r="C77" s="102" t="s">
        <v>195</v>
      </c>
      <c r="D77" s="102">
        <v>1.0</v>
      </c>
      <c r="E77" s="102"/>
      <c r="F77" s="102"/>
      <c r="G77" s="102"/>
      <c r="H77" s="102"/>
      <c r="I77" s="106" t="s">
        <v>196</v>
      </c>
      <c r="J77" s="107">
        <f t="shared" si="1"/>
        <v>0.2473</v>
      </c>
      <c r="K77" s="108">
        <v>0.2262</v>
      </c>
      <c r="L77" s="102"/>
      <c r="M77" s="102"/>
      <c r="N77" s="103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ht="13.5" customHeight="1">
      <c r="A78" s="102"/>
      <c r="B78" s="102"/>
      <c r="C78" s="102" t="s">
        <v>197</v>
      </c>
      <c r="D78" s="102">
        <v>2.0</v>
      </c>
      <c r="E78" s="102"/>
      <c r="F78" s="102"/>
      <c r="G78" s="102"/>
      <c r="H78" s="102"/>
      <c r="I78" s="106" t="s">
        <v>198</v>
      </c>
      <c r="J78" s="107">
        <f t="shared" si="1"/>
        <v>0.2406</v>
      </c>
      <c r="K78" s="108">
        <v>0.2195</v>
      </c>
      <c r="L78" s="102"/>
      <c r="M78" s="102"/>
      <c r="N78" s="103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ht="13.5" customHeight="1">
      <c r="A79" s="102"/>
      <c r="B79" s="102"/>
      <c r="C79" s="102" t="s">
        <v>199</v>
      </c>
      <c r="D79" s="102">
        <v>2.0</v>
      </c>
      <c r="E79" s="102"/>
      <c r="F79" s="102"/>
      <c r="G79" s="102"/>
      <c r="H79" s="102"/>
      <c r="I79" s="106" t="s">
        <v>200</v>
      </c>
      <c r="J79" s="107">
        <f t="shared" si="1"/>
        <v>0.2127</v>
      </c>
      <c r="K79" s="108">
        <v>0.1916</v>
      </c>
      <c r="L79" s="102"/>
      <c r="M79" s="102"/>
      <c r="N79" s="103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ht="13.5" customHeight="1">
      <c r="A80" s="102"/>
      <c r="B80" s="102"/>
      <c r="C80" s="102" t="s">
        <v>201</v>
      </c>
      <c r="D80" s="102">
        <v>3.0</v>
      </c>
      <c r="E80" s="102"/>
      <c r="F80" s="102"/>
      <c r="G80" s="102"/>
      <c r="H80" s="102"/>
      <c r="I80" s="106" t="s">
        <v>202</v>
      </c>
      <c r="J80" s="107">
        <f t="shared" si="1"/>
        <v>0.2711</v>
      </c>
      <c r="K80" s="108">
        <v>0.25</v>
      </c>
      <c r="L80" s="102"/>
      <c r="M80" s="102"/>
      <c r="N80" s="103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ht="13.5" customHeight="1">
      <c r="A81" s="102"/>
      <c r="B81" s="102"/>
      <c r="C81" s="102" t="s">
        <v>203</v>
      </c>
      <c r="D81" s="102">
        <v>2.0</v>
      </c>
      <c r="E81" s="102"/>
      <c r="F81" s="102"/>
      <c r="G81" s="102"/>
      <c r="H81" s="102"/>
      <c r="I81" s="106" t="s">
        <v>204</v>
      </c>
      <c r="J81" s="107">
        <f t="shared" si="1"/>
        <v>0.2711</v>
      </c>
      <c r="K81" s="108">
        <v>0.25</v>
      </c>
      <c r="L81" s="102"/>
      <c r="M81" s="102"/>
      <c r="N81" s="103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ht="13.5" customHeight="1">
      <c r="A82" s="102"/>
      <c r="B82" s="102"/>
      <c r="C82" s="102" t="s">
        <v>205</v>
      </c>
      <c r="D82" s="102">
        <v>1.0</v>
      </c>
      <c r="E82" s="102"/>
      <c r="F82" s="102"/>
      <c r="G82" s="102"/>
      <c r="H82" s="102"/>
      <c r="I82" s="106" t="s">
        <v>206</v>
      </c>
      <c r="J82" s="107">
        <f t="shared" si="1"/>
        <v>0.2559</v>
      </c>
      <c r="K82" s="108">
        <v>0.2348</v>
      </c>
      <c r="L82" s="102"/>
      <c r="M82" s="102"/>
      <c r="N82" s="103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t="13.5" customHeight="1">
      <c r="A83" s="102"/>
      <c r="B83" s="102"/>
      <c r="C83" s="102" t="s">
        <v>207</v>
      </c>
      <c r="D83" s="102">
        <v>5.0</v>
      </c>
      <c r="E83" s="102"/>
      <c r="F83" s="102"/>
      <c r="G83" s="102"/>
      <c r="H83" s="102"/>
      <c r="I83" s="106" t="s">
        <v>208</v>
      </c>
      <c r="J83" s="107">
        <f t="shared" si="1"/>
        <v>0.0848</v>
      </c>
      <c r="K83" s="108">
        <v>0.0637</v>
      </c>
      <c r="L83" s="102"/>
      <c r="M83" s="102"/>
      <c r="N83" s="103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3.5" customHeight="1">
      <c r="A84" s="102"/>
      <c r="B84" s="102"/>
      <c r="C84" s="102"/>
      <c r="D84" s="102"/>
      <c r="E84" s="102"/>
      <c r="F84" s="102"/>
      <c r="G84" s="102"/>
      <c r="H84" s="102"/>
      <c r="I84" s="106" t="s">
        <v>209</v>
      </c>
      <c r="J84" s="107">
        <f t="shared" si="1"/>
        <v>0.175</v>
      </c>
      <c r="K84" s="108">
        <v>0.1539</v>
      </c>
      <c r="L84" s="102"/>
      <c r="M84" s="102"/>
      <c r="N84" s="103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t="13.5" customHeight="1">
      <c r="A85" s="102"/>
      <c r="B85" s="102"/>
      <c r="C85" s="102"/>
      <c r="D85" s="102"/>
      <c r="E85" s="102"/>
      <c r="F85" s="102"/>
      <c r="G85" s="102"/>
      <c r="H85" s="102"/>
      <c r="I85" s="106" t="s">
        <v>210</v>
      </c>
      <c r="J85" s="107">
        <f t="shared" si="1"/>
        <v>0.2469</v>
      </c>
      <c r="K85" s="108">
        <v>0.2258</v>
      </c>
      <c r="L85" s="102"/>
      <c r="M85" s="102"/>
      <c r="N85" s="103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t="13.5" customHeight="1">
      <c r="A86" s="102"/>
      <c r="B86" s="102"/>
      <c r="C86" s="102"/>
      <c r="D86" s="102"/>
      <c r="E86" s="102"/>
      <c r="F86" s="102"/>
      <c r="G86" s="102"/>
      <c r="H86" s="102"/>
      <c r="I86" s="106" t="s">
        <v>211</v>
      </c>
      <c r="J86" s="109">
        <f t="shared" si="1"/>
        <v>0.8</v>
      </c>
      <c r="K86" s="108">
        <v>0.7789</v>
      </c>
      <c r="L86" s="102"/>
      <c r="M86" s="102"/>
      <c r="N86" s="103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t="13.5" customHeight="1">
      <c r="A87" s="102"/>
      <c r="B87" s="102"/>
      <c r="C87" s="102"/>
      <c r="D87" s="102"/>
      <c r="E87" s="102"/>
      <c r="F87" s="102"/>
      <c r="G87" s="102"/>
      <c r="H87" s="102"/>
      <c r="I87" s="106" t="s">
        <v>212</v>
      </c>
      <c r="J87" s="107">
        <f t="shared" si="1"/>
        <v>0.2624</v>
      </c>
      <c r="K87" s="108">
        <v>0.2413</v>
      </c>
      <c r="L87" s="102"/>
      <c r="M87" s="102"/>
      <c r="N87" s="103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t="13.5" customHeight="1">
      <c r="A88" s="102"/>
      <c r="B88" s="102"/>
      <c r="C88" s="102"/>
      <c r="D88" s="102"/>
      <c r="E88" s="102"/>
      <c r="F88" s="102"/>
      <c r="G88" s="102"/>
      <c r="H88" s="102"/>
      <c r="I88" s="106" t="s">
        <v>213</v>
      </c>
      <c r="J88" s="107">
        <f t="shared" si="1"/>
        <v>0.2611</v>
      </c>
      <c r="K88" s="108">
        <v>0.24</v>
      </c>
      <c r="L88" s="102"/>
      <c r="M88" s="102"/>
      <c r="N88" s="103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t="13.5" customHeight="1">
      <c r="A89" s="102"/>
      <c r="B89" s="102"/>
      <c r="C89" s="102"/>
      <c r="D89" s="102"/>
      <c r="E89" s="102"/>
      <c r="F89" s="102"/>
      <c r="G89" s="102"/>
      <c r="H89" s="102"/>
      <c r="I89" s="106" t="s">
        <v>214</v>
      </c>
      <c r="J89" s="107">
        <f t="shared" si="1"/>
        <v>0.2228</v>
      </c>
      <c r="K89" s="108">
        <v>0.2017</v>
      </c>
      <c r="L89" s="102"/>
      <c r="M89" s="102"/>
      <c r="N89" s="103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t="13.5" customHeight="1">
      <c r="A90" s="102"/>
      <c r="B90" s="102"/>
      <c r="C90" s="102"/>
      <c r="D90" s="102"/>
      <c r="E90" s="102"/>
      <c r="F90" s="102"/>
      <c r="G90" s="102"/>
      <c r="H90" s="102"/>
      <c r="I90" s="106" t="s">
        <v>215</v>
      </c>
      <c r="J90" s="107">
        <f t="shared" si="1"/>
        <v>0.2336</v>
      </c>
      <c r="K90" s="108">
        <v>0.2125</v>
      </c>
      <c r="L90" s="102"/>
      <c r="M90" s="102"/>
      <c r="N90" s="103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t="13.5" customHeight="1">
      <c r="A91" s="102"/>
      <c r="B91" s="102"/>
      <c r="C91" s="102"/>
      <c r="D91" s="102"/>
      <c r="E91" s="102"/>
      <c r="F91" s="102"/>
      <c r="G91" s="102"/>
      <c r="H91" s="102"/>
      <c r="I91" s="106" t="s">
        <v>216</v>
      </c>
      <c r="J91" s="107">
        <f t="shared" si="1"/>
        <v>0.2078</v>
      </c>
      <c r="K91" s="108">
        <v>0.1867</v>
      </c>
      <c r="L91" s="102"/>
      <c r="M91" s="102"/>
      <c r="N91" s="103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t="13.5" customHeight="1">
      <c r="A92" s="102"/>
      <c r="B92" s="102"/>
      <c r="C92" s="102"/>
      <c r="D92" s="102"/>
      <c r="E92" s="102"/>
      <c r="F92" s="102"/>
      <c r="G92" s="102"/>
      <c r="H92" s="102"/>
      <c r="I92" s="106" t="s">
        <v>217</v>
      </c>
      <c r="J92" s="107">
        <f t="shared" si="1"/>
        <v>0.1918</v>
      </c>
      <c r="K92" s="108">
        <v>0.1707</v>
      </c>
      <c r="L92" s="102"/>
      <c r="M92" s="102"/>
      <c r="N92" s="103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t="13.5" customHeight="1">
      <c r="A93" s="102"/>
      <c r="B93" s="102"/>
      <c r="C93" s="102"/>
      <c r="D93" s="102"/>
      <c r="E93" s="102"/>
      <c r="F93" s="102"/>
      <c r="G93" s="102"/>
      <c r="H93" s="102"/>
      <c r="I93" s="106" t="s">
        <v>218</v>
      </c>
      <c r="J93" s="107">
        <f t="shared" si="1"/>
        <v>0.2511</v>
      </c>
      <c r="K93" s="108">
        <v>0.23</v>
      </c>
      <c r="L93" s="102"/>
      <c r="M93" s="102"/>
      <c r="N93" s="103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t="13.5" customHeight="1">
      <c r="A94" s="102"/>
      <c r="B94" s="102"/>
      <c r="C94" s="102"/>
      <c r="D94" s="102"/>
      <c r="E94" s="102"/>
      <c r="F94" s="102"/>
      <c r="G94" s="102"/>
      <c r="H94" s="102"/>
      <c r="I94" s="106" t="s">
        <v>219</v>
      </c>
      <c r="J94" s="107">
        <f t="shared" si="1"/>
        <v>0.2189</v>
      </c>
      <c r="K94" s="108">
        <v>0.1978</v>
      </c>
      <c r="L94" s="102"/>
      <c r="M94" s="102"/>
      <c r="N94" s="103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t="13.5" customHeight="1">
      <c r="A95" s="102"/>
      <c r="B95" s="102"/>
      <c r="C95" s="102"/>
      <c r="D95" s="102"/>
      <c r="E95" s="102"/>
      <c r="F95" s="102"/>
      <c r="G95" s="102"/>
      <c r="H95" s="102"/>
      <c r="I95" s="106" t="s">
        <v>220</v>
      </c>
      <c r="J95" s="107">
        <f t="shared" si="1"/>
        <v>0.2711</v>
      </c>
      <c r="K95" s="108">
        <v>0.25</v>
      </c>
      <c r="L95" s="102"/>
      <c r="M95" s="102"/>
      <c r="N95" s="103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t="13.5" customHeight="1">
      <c r="A96" s="102"/>
      <c r="B96" s="102"/>
      <c r="C96" s="102"/>
      <c r="D96" s="102"/>
      <c r="E96" s="102"/>
      <c r="F96" s="102"/>
      <c r="G96" s="102"/>
      <c r="H96" s="102"/>
      <c r="I96" s="106" t="s">
        <v>221</v>
      </c>
      <c r="J96" s="107">
        <f t="shared" si="1"/>
        <v>0.2637</v>
      </c>
      <c r="K96" s="108">
        <v>0.2426</v>
      </c>
      <c r="L96" s="102"/>
      <c r="M96" s="102"/>
      <c r="N96" s="103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3.5" customHeight="1">
      <c r="A97" s="102"/>
      <c r="B97" s="102"/>
      <c r="C97" s="102"/>
      <c r="D97" s="102"/>
      <c r="E97" s="102"/>
      <c r="F97" s="102"/>
      <c r="G97" s="102"/>
      <c r="H97" s="102"/>
      <c r="I97" s="106" t="s">
        <v>222</v>
      </c>
      <c r="J97" s="109">
        <f t="shared" si="1"/>
        <v>0.8</v>
      </c>
      <c r="K97" s="108">
        <v>0.7789</v>
      </c>
      <c r="L97" s="102"/>
      <c r="M97" s="102"/>
      <c r="N97" s="103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t="13.5" customHeight="1">
      <c r="A98" s="102"/>
      <c r="B98" s="102"/>
      <c r="C98" s="102"/>
      <c r="D98" s="102"/>
      <c r="E98" s="102"/>
      <c r="F98" s="102"/>
      <c r="G98" s="102"/>
      <c r="H98" s="102"/>
      <c r="I98" s="106" t="s">
        <v>223</v>
      </c>
      <c r="J98" s="107">
        <f t="shared" si="1"/>
        <v>0.2356</v>
      </c>
      <c r="K98" s="108">
        <v>0.2145</v>
      </c>
      <c r="L98" s="102"/>
      <c r="M98" s="102"/>
      <c r="N98" s="103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t="13.5" customHeight="1">
      <c r="A99" s="102"/>
      <c r="B99" s="102"/>
      <c r="C99" s="102"/>
      <c r="D99" s="102"/>
      <c r="E99" s="102"/>
      <c r="F99" s="102"/>
      <c r="G99" s="102"/>
      <c r="H99" s="102"/>
      <c r="I99" s="106" t="s">
        <v>224</v>
      </c>
      <c r="J99" s="107">
        <f t="shared" si="1"/>
        <v>0.2134</v>
      </c>
      <c r="K99" s="108">
        <v>0.1923</v>
      </c>
      <c r="L99" s="102"/>
      <c r="M99" s="102"/>
      <c r="N99" s="103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t="13.5" customHeight="1">
      <c r="A100" s="102"/>
      <c r="B100" s="102"/>
      <c r="C100" s="102"/>
      <c r="D100" s="102"/>
      <c r="E100" s="102"/>
      <c r="F100" s="102"/>
      <c r="G100" s="102"/>
      <c r="H100" s="102"/>
      <c r="I100" s="106" t="s">
        <v>225</v>
      </c>
      <c r="J100" s="107">
        <f t="shared" si="1"/>
        <v>0.2349</v>
      </c>
      <c r="K100" s="108">
        <v>0.2138</v>
      </c>
      <c r="L100" s="102"/>
      <c r="M100" s="102"/>
      <c r="N100" s="103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t="13.5" customHeight="1">
      <c r="A101" s="102"/>
      <c r="B101" s="102"/>
      <c r="C101" s="102"/>
      <c r="D101" s="102"/>
      <c r="E101" s="102"/>
      <c r="F101" s="102"/>
      <c r="G101" s="102"/>
      <c r="H101" s="102"/>
      <c r="I101" s="106" t="s">
        <v>226</v>
      </c>
      <c r="J101" s="107">
        <f t="shared" si="1"/>
        <v>0.2711</v>
      </c>
      <c r="K101" s="108">
        <v>0.25</v>
      </c>
      <c r="L101" s="102"/>
      <c r="M101" s="102"/>
      <c r="N101" s="103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t="13.5" customHeight="1">
      <c r="A102" s="102"/>
      <c r="B102" s="102"/>
      <c r="C102" s="102"/>
      <c r="D102" s="102"/>
      <c r="E102" s="102"/>
      <c r="F102" s="102"/>
      <c r="G102" s="102"/>
      <c r="H102" s="102"/>
      <c r="I102" s="106" t="s">
        <v>227</v>
      </c>
      <c r="J102" s="107">
        <f t="shared" si="1"/>
        <v>0.2711</v>
      </c>
      <c r="K102" s="108">
        <v>0.25</v>
      </c>
      <c r="L102" s="102"/>
      <c r="M102" s="102"/>
      <c r="N102" s="103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t="13.5" customHeight="1">
      <c r="A103" s="102"/>
      <c r="B103" s="102"/>
      <c r="C103" s="102"/>
      <c r="D103" s="102"/>
      <c r="E103" s="102"/>
      <c r="F103" s="102"/>
      <c r="G103" s="102"/>
      <c r="H103" s="102"/>
      <c r="I103" s="106" t="s">
        <v>228</v>
      </c>
      <c r="J103" s="107">
        <f t="shared" si="1"/>
        <v>0.2511</v>
      </c>
      <c r="K103" s="108">
        <v>0.23</v>
      </c>
      <c r="L103" s="102"/>
      <c r="M103" s="102"/>
      <c r="N103" s="103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ht="13.5" customHeight="1">
      <c r="A104" s="102"/>
      <c r="B104" s="102"/>
      <c r="C104" s="102"/>
      <c r="D104" s="102"/>
      <c r="E104" s="102"/>
      <c r="F104" s="102"/>
      <c r="G104" s="102"/>
      <c r="H104" s="102"/>
      <c r="I104" s="106" t="s">
        <v>229</v>
      </c>
      <c r="J104" s="107">
        <f t="shared" si="1"/>
        <v>0.2531</v>
      </c>
      <c r="K104" s="108">
        <v>0.232</v>
      </c>
      <c r="L104" s="102"/>
      <c r="M104" s="102"/>
      <c r="N104" s="103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t="13.5" customHeight="1">
      <c r="A105" s="102"/>
      <c r="B105" s="102"/>
      <c r="C105" s="102"/>
      <c r="D105" s="102"/>
      <c r="E105" s="102"/>
      <c r="F105" s="102"/>
      <c r="G105" s="102"/>
      <c r="H105" s="102"/>
      <c r="I105" s="106" t="s">
        <v>230</v>
      </c>
      <c r="J105" s="107">
        <f t="shared" si="1"/>
        <v>0.2411</v>
      </c>
      <c r="K105" s="108">
        <v>0.22</v>
      </c>
      <c r="L105" s="102"/>
      <c r="M105" s="102"/>
      <c r="N105" s="103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t="13.5" customHeight="1">
      <c r="A106" s="102"/>
      <c r="B106" s="102"/>
      <c r="C106" s="102"/>
      <c r="D106" s="102"/>
      <c r="E106" s="102"/>
      <c r="F106" s="102"/>
      <c r="G106" s="102"/>
      <c r="H106" s="102"/>
      <c r="I106" s="106" t="s">
        <v>231</v>
      </c>
      <c r="J106" s="107">
        <f t="shared" si="1"/>
        <v>0.2511</v>
      </c>
      <c r="K106" s="108">
        <v>0.23</v>
      </c>
      <c r="L106" s="102"/>
      <c r="M106" s="102"/>
      <c r="N106" s="103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t="13.5" customHeight="1">
      <c r="A107" s="102"/>
      <c r="B107" s="102"/>
      <c r="C107" s="102"/>
      <c r="D107" s="102"/>
      <c r="E107" s="102"/>
      <c r="F107" s="102"/>
      <c r="G107" s="102"/>
      <c r="H107" s="102"/>
      <c r="I107" s="106" t="s">
        <v>232</v>
      </c>
      <c r="J107" s="107">
        <f t="shared" si="1"/>
        <v>0.2311</v>
      </c>
      <c r="K107" s="108">
        <v>0.21</v>
      </c>
      <c r="L107" s="102"/>
      <c r="M107" s="102"/>
      <c r="N107" s="103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t="13.5" customHeight="1">
      <c r="A108" s="102"/>
      <c r="B108" s="102"/>
      <c r="C108" s="102"/>
      <c r="D108" s="102"/>
      <c r="E108" s="102"/>
      <c r="F108" s="102"/>
      <c r="G108" s="102"/>
      <c r="H108" s="102"/>
      <c r="I108" s="106" t="s">
        <v>233</v>
      </c>
      <c r="J108" s="107">
        <f t="shared" si="1"/>
        <v>0.2243</v>
      </c>
      <c r="K108" s="108">
        <v>0.2032</v>
      </c>
      <c r="L108" s="102"/>
      <c r="M108" s="102"/>
      <c r="N108" s="103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t="13.5" customHeight="1">
      <c r="A109" s="102"/>
      <c r="B109" s="102"/>
      <c r="C109" s="102"/>
      <c r="D109" s="102"/>
      <c r="E109" s="102"/>
      <c r="F109" s="102"/>
      <c r="G109" s="102"/>
      <c r="H109" s="102"/>
      <c r="I109" s="106" t="s">
        <v>234</v>
      </c>
      <c r="J109" s="107">
        <f t="shared" si="1"/>
        <v>0.1705</v>
      </c>
      <c r="K109" s="108">
        <v>0.1494</v>
      </c>
      <c r="L109" s="102"/>
      <c r="M109" s="102"/>
      <c r="N109" s="103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t="13.5" customHeight="1">
      <c r="A110" s="102"/>
      <c r="B110" s="102"/>
      <c r="C110" s="102"/>
      <c r="D110" s="102"/>
      <c r="E110" s="102"/>
      <c r="F110" s="102"/>
      <c r="G110" s="102"/>
      <c r="H110" s="102"/>
      <c r="I110" s="106" t="s">
        <v>235</v>
      </c>
      <c r="J110" s="107">
        <f t="shared" si="1"/>
        <v>0.1829</v>
      </c>
      <c r="K110" s="108">
        <v>0.1618</v>
      </c>
      <c r="L110" s="102"/>
      <c r="M110" s="102"/>
      <c r="N110" s="103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t="13.5" customHeight="1">
      <c r="A111" s="102"/>
      <c r="B111" s="102"/>
      <c r="C111" s="102"/>
      <c r="D111" s="102"/>
      <c r="E111" s="102"/>
      <c r="F111" s="102"/>
      <c r="G111" s="102"/>
      <c r="H111" s="102"/>
      <c r="I111" s="106" t="s">
        <v>236</v>
      </c>
      <c r="J111" s="107">
        <f t="shared" si="1"/>
        <v>0.1211</v>
      </c>
      <c r="K111" s="108">
        <v>0.1</v>
      </c>
      <c r="L111" s="102"/>
      <c r="M111" s="102"/>
      <c r="N111" s="103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3.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3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3.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3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3.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3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3.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3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t="13.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3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t="13.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3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t="13.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3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t="13.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3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t="13.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3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t="13.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3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t="13.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3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t="13.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3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t="13.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3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t="13.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3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ht="13.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3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t="13.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3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t="13.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3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t="13.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3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t="13.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3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t="13.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3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t="13.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3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ht="13.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3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ht="13.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3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ht="13.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3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ht="13.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3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3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3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ht="13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3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ht="13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3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ht="13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3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ht="13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3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ht="13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3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ht="13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3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ht="13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3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ht="13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3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ht="13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3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ht="13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3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ht="13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3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ht="13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3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ht="13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3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ht="13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3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ht="13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3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ht="13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3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ht="13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3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3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3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3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3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3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3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3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3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3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3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3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3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3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3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13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3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3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3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3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3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3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3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3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3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ht="13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3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13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3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13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3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3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3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ht="13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3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ht="13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3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ht="13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3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ht="13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3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ht="13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3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ht="13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3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ht="13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3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ht="13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3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ht="13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3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ht="13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3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ht="13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3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ht="13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3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ht="13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3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ht="13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3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ht="13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3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ht="13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3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ht="13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3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t="13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3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ht="13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3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ht="13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3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ht="13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3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ht="13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3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ht="13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3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ht="13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3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ht="13.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3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ht="13.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3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ht="13.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3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ht="13.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3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ht="13.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3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ht="13.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3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ht="13.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3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ht="13.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3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ht="13.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3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ht="13.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3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ht="13.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3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ht="13.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3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ht="13.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3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ht="13.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3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ht="13.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3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ht="13.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3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ht="13.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3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ht="13.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3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ht="13.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3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ht="13.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3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ht="13.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3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ht="13.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3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ht="13.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3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ht="13.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3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ht="13.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3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ht="13.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3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ht="13.5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3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ht="13.5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3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ht="13.5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3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ht="13.5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3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ht="13.5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3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ht="13.5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3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ht="13.5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3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ht="13.5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3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ht="13.5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3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ht="13.5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3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ht="13.5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3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ht="13.5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3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ht="13.5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3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ht="13.5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3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ht="13.5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3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ht="13.5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3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ht="13.5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3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ht="13.5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3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ht="13.5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3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ht="13.5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3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ht="13.5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3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ht="13.5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3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ht="13.5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3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ht="13.5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3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ht="13.5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3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ht="13.5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3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ht="13.5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3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ht="13.5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3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ht="13.5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3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ht="13.5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3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ht="13.5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3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ht="13.5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3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ht="13.5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3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ht="13.5" customHeight="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3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ht="13.5" customHeight="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3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ht="13.5" customHeight="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3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ht="13.5" customHeight="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3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ht="13.5" customHeight="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3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ht="13.5" customHeight="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3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ht="13.5" customHeight="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3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ht="13.5" customHeight="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3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ht="13.5" customHeight="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3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ht="13.5" customHeight="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3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ht="13.5" customHeight="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3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ht="13.5" customHeight="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3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ht="13.5" customHeight="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3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ht="13.5" customHeight="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3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ht="13.5" customHeight="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3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ht="13.5" customHeight="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3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ht="13.5" customHeight="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3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ht="13.5" customHeight="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3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ht="13.5" customHeight="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3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ht="13.5" customHeight="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3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ht="13.5" customHeight="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3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ht="13.5" customHeight="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3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ht="13.5" customHeight="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3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ht="13.5" customHeight="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3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ht="13.5" customHeight="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3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ht="13.5" customHeight="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3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ht="13.5" customHeight="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3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ht="13.5" customHeight="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3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ht="13.5" customHeight="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3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ht="13.5" customHeight="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3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ht="13.5" customHeight="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3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ht="13.5" customHeight="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3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ht="13.5" customHeight="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3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ht="13.5" customHeight="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3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ht="13.5" customHeight="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3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ht="13.5" customHeight="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3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ht="13.5" customHeight="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3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ht="13.5" customHeight="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3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ht="13.5" customHeight="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3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ht="13.5" customHeight="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3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ht="13.5" customHeight="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3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ht="13.5" customHeight="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3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ht="13.5" customHeight="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3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ht="13.5" customHeight="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3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ht="13.5" customHeight="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3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ht="13.5" customHeight="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3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ht="13.5" customHeight="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3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ht="13.5" customHeight="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3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ht="13.5" customHeight="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3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ht="13.5" customHeight="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3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ht="13.5" customHeight="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3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ht="13.5" customHeight="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3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ht="13.5" customHeight="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3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ht="13.5" customHeight="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3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ht="13.5" customHeight="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3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ht="13.5" customHeight="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3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ht="13.5" customHeight="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3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ht="13.5" customHeigh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3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ht="13.5" customHeight="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3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ht="13.5" customHeight="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3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ht="13.5" customHeight="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3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ht="13.5" customHeight="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3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ht="13.5" customHeight="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3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ht="13.5" customHeight="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3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ht="13.5" customHeight="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3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ht="13.5" customHeight="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3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ht="13.5" customHeight="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3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ht="13.5" customHeight="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3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ht="13.5" customHeight="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3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ht="13.5" customHeight="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3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ht="13.5" customHeight="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3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ht="13.5" customHeight="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3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ht="13.5" customHeight="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3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ht="13.5" customHeight="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3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ht="13.5" customHeight="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3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ht="13.5" customHeight="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3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ht="13.5" customHeight="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3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ht="13.5" customHeight="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3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ht="13.5" customHeight="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3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ht="13.5" customHeight="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3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ht="13.5" customHeight="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3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ht="13.5" customHeight="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3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ht="13.5" customHeight="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3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ht="13.5" customHeight="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3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ht="13.5" customHeight="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3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ht="13.5" customHeight="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3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ht="13.5" customHeight="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3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ht="13.5" customHeight="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3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ht="13.5" customHeight="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3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ht="13.5" customHeight="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3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ht="13.5" customHeight="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3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ht="13.5" customHeight="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3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ht="13.5" customHeight="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3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ht="13.5" customHeight="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3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ht="13.5" customHeight="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3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ht="13.5" customHeight="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3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ht="13.5" customHeight="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3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ht="13.5" customHeight="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3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ht="13.5" customHeight="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3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ht="13.5" customHeight="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3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ht="13.5" customHeight="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3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ht="13.5" customHeight="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3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ht="13.5" customHeight="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3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ht="13.5" customHeight="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3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ht="13.5" customHeight="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3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ht="13.5" customHeight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3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ht="13.5" customHeight="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3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ht="13.5" customHeight="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3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ht="13.5" customHeight="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3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ht="13.5" customHeight="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3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ht="13.5" customHeight="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3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ht="13.5" customHeight="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3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ht="13.5" customHeight="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3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ht="13.5" customHeight="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3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ht="13.5" customHeight="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3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ht="13.5" customHeight="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3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ht="13.5" customHeight="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3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ht="13.5" customHeight="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3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ht="13.5" customHeight="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3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ht="13.5" customHeight="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3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ht="13.5" customHeight="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3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ht="13.5" customHeight="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3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ht="13.5" customHeight="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3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ht="13.5" customHeight="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3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ht="13.5" customHeight="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3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ht="13.5" customHeight="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3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ht="13.5" customHeight="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3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ht="13.5" customHeight="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3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ht="13.5" customHeight="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3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ht="13.5" customHeight="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3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ht="13.5" customHeight="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3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ht="13.5" customHeight="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3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ht="13.5" customHeight="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3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ht="13.5" customHeight="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3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ht="13.5" customHeight="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3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ht="13.5" customHeight="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3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ht="13.5" customHeight="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3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ht="13.5" customHeight="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3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ht="13.5" customHeight="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3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ht="13.5" customHeight="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3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ht="13.5" customHeight="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3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ht="13.5" customHeight="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3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ht="13.5" customHeight="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3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ht="13.5" customHeight="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3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ht="13.5" customHeight="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3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ht="13.5" customHeight="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3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ht="13.5" customHeight="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3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ht="13.5" customHeight="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3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ht="13.5" customHeight="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3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ht="13.5" customHeight="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3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ht="13.5" customHeight="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3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ht="13.5" customHeight="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3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ht="13.5" customHeight="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3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ht="13.5" customHeight="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3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ht="13.5" customHeight="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3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ht="13.5" customHeight="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3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ht="13.5" customHeight="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3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ht="13.5" customHeight="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3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ht="13.5" customHeight="1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3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ht="13.5" customHeight="1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3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ht="13.5" customHeight="1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3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ht="13.5" customHeight="1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3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ht="13.5" customHeight="1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3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ht="13.5" customHeight="1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3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ht="13.5" customHeight="1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3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ht="13.5" customHeight="1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3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ht="13.5" customHeight="1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3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ht="13.5" customHeight="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3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ht="13.5" customHeight="1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3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ht="13.5" customHeight="1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3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ht="13.5" customHeight="1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3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ht="13.5" customHeight="1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3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ht="13.5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3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ht="13.5" customHeight="1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3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ht="13.5" customHeight="1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3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ht="13.5" customHeight="1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3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ht="13.5" customHeight="1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3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ht="13.5" customHeight="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3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ht="13.5" customHeight="1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3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ht="13.5" customHeight="1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3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ht="13.5" customHeight="1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3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ht="13.5" customHeight="1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3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ht="13.5" customHeight="1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3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ht="13.5" customHeight="1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3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ht="13.5" customHeight="1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3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ht="13.5" customHeight="1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3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ht="13.5" customHeight="1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3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ht="13.5" customHeight="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3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ht="13.5" customHeight="1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3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ht="13.5" customHeight="1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3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ht="13.5" customHeight="1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3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ht="13.5" customHeight="1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3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ht="13.5" customHeight="1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3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ht="13.5" customHeight="1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3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ht="13.5" customHeight="1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3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ht="13.5" customHeight="1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3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ht="13.5" customHeight="1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3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ht="13.5" customHeight="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3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ht="13.5" customHeight="1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3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ht="13.5" customHeight="1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3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ht="13.5" customHeight="1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3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ht="13.5" customHeight="1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3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ht="13.5" customHeight="1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3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ht="13.5" customHeight="1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3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ht="13.5" customHeight="1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3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ht="13.5" customHeight="1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3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ht="13.5" customHeight="1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3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ht="13.5" customHeight="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3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ht="13.5" customHeight="1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3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ht="13.5" customHeight="1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3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ht="13.5" customHeight="1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3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ht="13.5" customHeight="1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3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ht="13.5" customHeight="1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3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ht="13.5" customHeight="1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3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ht="13.5" customHeight="1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3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ht="13.5" customHeight="1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3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ht="13.5" customHeight="1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3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ht="13.5" customHeight="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3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ht="13.5" customHeight="1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3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ht="13.5" customHeight="1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3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ht="13.5" customHeight="1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3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ht="13.5" customHeight="1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3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ht="13.5" customHeight="1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3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ht="13.5" customHeight="1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3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ht="13.5" customHeight="1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3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ht="13.5" customHeight="1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3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ht="13.5" customHeight="1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3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ht="13.5" customHeight="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3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ht="13.5" customHeight="1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3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ht="13.5" customHeight="1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3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ht="13.5" customHeight="1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3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ht="13.5" customHeight="1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3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ht="13.5" customHeight="1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3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ht="13.5" customHeight="1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3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ht="13.5" customHeight="1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3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ht="13.5" customHeight="1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3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ht="13.5" customHeight="1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3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ht="13.5" customHeight="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3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ht="13.5" customHeight="1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3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ht="13.5" customHeight="1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3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ht="13.5" customHeight="1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3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ht="13.5" customHeight="1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3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ht="13.5" customHeight="1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3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ht="13.5" customHeight="1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3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ht="13.5" customHeight="1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3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ht="13.5" customHeight="1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3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ht="13.5" customHeight="1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3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ht="13.5" customHeight="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3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ht="13.5" customHeight="1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3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ht="13.5" customHeight="1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3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ht="13.5" customHeight="1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3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ht="13.5" customHeight="1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3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ht="13.5" customHeight="1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3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ht="13.5" customHeight="1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3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ht="13.5" customHeight="1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3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ht="13.5" customHeight="1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3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ht="13.5" customHeight="1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3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ht="13.5" customHeight="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3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ht="13.5" customHeight="1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3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ht="13.5" customHeight="1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3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ht="13.5" customHeight="1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3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ht="13.5" customHeight="1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3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ht="13.5" customHeight="1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3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ht="13.5" customHeight="1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3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ht="13.5" customHeight="1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3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ht="13.5" customHeight="1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3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ht="13.5" customHeight="1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3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ht="13.5" customHeight="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3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ht="13.5" customHeight="1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3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ht="13.5" customHeight="1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3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ht="13.5" customHeight="1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3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ht="13.5" customHeight="1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3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ht="13.5" customHeight="1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3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ht="13.5" customHeight="1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3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ht="13.5" customHeight="1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3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ht="13.5" customHeight="1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3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ht="13.5" customHeight="1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3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ht="13.5" customHeight="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3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ht="13.5" customHeight="1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3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ht="13.5" customHeight="1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3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ht="13.5" customHeight="1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3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ht="13.5" customHeight="1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3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ht="13.5" customHeight="1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3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ht="13.5" customHeight="1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3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ht="13.5" customHeight="1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3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ht="13.5" customHeight="1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3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ht="13.5" customHeight="1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3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ht="13.5" customHeight="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3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ht="13.5" customHeight="1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3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ht="13.5" customHeight="1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3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ht="13.5" customHeight="1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3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ht="13.5" customHeight="1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3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ht="13.5" customHeight="1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3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ht="13.5" customHeight="1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3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ht="13.5" customHeight="1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3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ht="13.5" customHeight="1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3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ht="13.5" customHeight="1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3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ht="13.5" customHeight="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3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ht="13.5" customHeight="1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3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ht="13.5" customHeight="1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3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ht="13.5" customHeight="1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3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ht="13.5" customHeight="1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3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ht="13.5" customHeight="1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3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ht="13.5" customHeight="1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3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ht="13.5" customHeight="1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3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ht="13.5" customHeight="1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3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ht="13.5" customHeight="1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3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ht="13.5" customHeight="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3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ht="13.5" customHeight="1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3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ht="13.5" customHeight="1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3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ht="13.5" customHeight="1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3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ht="13.5" customHeight="1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3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ht="13.5" customHeight="1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3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ht="13.5" customHeight="1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3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ht="13.5" customHeight="1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3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ht="13.5" customHeight="1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3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ht="13.5" customHeight="1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3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ht="13.5" customHeight="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3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ht="13.5" customHeight="1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3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ht="13.5" customHeight="1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3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ht="13.5" customHeight="1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3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ht="13.5" customHeight="1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3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ht="13.5" customHeight="1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3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ht="13.5" customHeight="1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3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ht="13.5" customHeight="1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3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ht="13.5" customHeight="1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3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ht="13.5" customHeight="1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3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ht="13.5" customHeight="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3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ht="13.5" customHeight="1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3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ht="13.5" customHeight="1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3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ht="13.5" customHeight="1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3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ht="13.5" customHeight="1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3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ht="13.5" customHeight="1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3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ht="13.5" customHeight="1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3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ht="13.5" customHeight="1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3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ht="13.5" customHeight="1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3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ht="13.5" customHeight="1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3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ht="13.5" customHeight="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3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ht="13.5" customHeight="1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3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ht="13.5" customHeight="1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3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ht="13.5" customHeight="1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3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ht="13.5" customHeight="1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3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ht="13.5" customHeight="1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3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ht="13.5" customHeight="1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3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ht="13.5" customHeight="1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3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ht="13.5" customHeight="1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3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ht="13.5" customHeight="1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3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ht="13.5" customHeight="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3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ht="13.5" customHeight="1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3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ht="13.5" customHeight="1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3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ht="13.5" customHeight="1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3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ht="13.5" customHeight="1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3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ht="13.5" customHeight="1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3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ht="13.5" customHeight="1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3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ht="13.5" customHeight="1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3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ht="13.5" customHeight="1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3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ht="13.5" customHeight="1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3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ht="13.5" customHeight="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3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ht="13.5" customHeight="1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3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ht="13.5" customHeight="1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3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ht="13.5" customHeight="1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3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ht="13.5" customHeight="1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3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ht="13.5" customHeight="1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3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ht="13.5" customHeight="1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3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ht="13.5" customHeight="1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3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ht="13.5" customHeight="1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3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ht="13.5" customHeight="1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3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ht="13.5" customHeight="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3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ht="13.5" customHeight="1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3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ht="13.5" customHeight="1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3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ht="13.5" customHeight="1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3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ht="13.5" customHeight="1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3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ht="13.5" customHeight="1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3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ht="13.5" customHeight="1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3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ht="13.5" customHeight="1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3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ht="13.5" customHeight="1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3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ht="13.5" customHeight="1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3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ht="13.5" customHeight="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3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ht="13.5" customHeight="1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3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ht="13.5" customHeight="1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3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ht="13.5" customHeight="1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3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ht="13.5" customHeight="1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3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ht="13.5" customHeight="1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3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ht="13.5" customHeight="1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3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ht="13.5" customHeight="1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3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ht="13.5" customHeight="1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3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ht="13.5" customHeight="1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3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ht="13.5" customHeight="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3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ht="13.5" customHeight="1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3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ht="13.5" customHeight="1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3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ht="13.5" customHeight="1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3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ht="13.5" customHeight="1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3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ht="13.5" customHeight="1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3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ht="13.5" customHeight="1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3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ht="13.5" customHeight="1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3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ht="13.5" customHeight="1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3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ht="13.5" customHeight="1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3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ht="13.5" customHeight="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3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ht="13.5" customHeight="1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3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ht="13.5" customHeight="1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3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ht="13.5" customHeight="1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3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ht="13.5" customHeight="1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3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ht="13.5" customHeight="1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3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ht="13.5" customHeight="1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3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ht="13.5" customHeight="1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3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ht="13.5" customHeight="1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3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ht="13.5" customHeight="1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3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ht="13.5" customHeight="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3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ht="13.5" customHeight="1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3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ht="13.5" customHeight="1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3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ht="13.5" customHeight="1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3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ht="13.5" customHeight="1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3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ht="13.5" customHeight="1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3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ht="13.5" customHeight="1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3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ht="13.5" customHeight="1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3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ht="13.5" customHeight="1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3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ht="13.5" customHeight="1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3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ht="13.5" customHeight="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3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ht="13.5" customHeight="1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3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ht="13.5" customHeight="1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3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ht="13.5" customHeight="1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3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ht="13.5" customHeight="1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3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ht="13.5" customHeight="1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3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ht="13.5" customHeight="1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3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ht="13.5" customHeight="1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3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ht="13.5" customHeight="1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3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ht="13.5" customHeight="1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3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ht="13.5" customHeight="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3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ht="13.5" customHeight="1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3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ht="13.5" customHeight="1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3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ht="13.5" customHeight="1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3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ht="13.5" customHeight="1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3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ht="13.5" customHeight="1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3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ht="13.5" customHeight="1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3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ht="13.5" customHeight="1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3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ht="13.5" customHeight="1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3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ht="13.5" customHeight="1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3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ht="13.5" customHeight="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3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ht="13.5" customHeight="1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3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ht="13.5" customHeight="1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3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ht="13.5" customHeight="1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3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ht="13.5" customHeight="1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3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ht="13.5" customHeight="1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3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ht="13.5" customHeight="1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3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ht="13.5" customHeight="1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3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ht="13.5" customHeight="1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3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ht="13.5" customHeight="1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3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ht="13.5" customHeight="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3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ht="13.5" customHeight="1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3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ht="13.5" customHeight="1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3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ht="13.5" customHeight="1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3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ht="13.5" customHeight="1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3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ht="13.5" customHeight="1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3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ht="13.5" customHeight="1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3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ht="13.5" customHeight="1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3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ht="13.5" customHeight="1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3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ht="13.5" customHeight="1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3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ht="13.5" customHeight="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3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ht="13.5" customHeight="1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3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ht="13.5" customHeight="1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3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ht="13.5" customHeight="1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3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ht="13.5" customHeight="1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3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ht="13.5" customHeight="1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3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ht="13.5" customHeight="1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3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ht="13.5" customHeight="1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3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ht="13.5" customHeight="1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3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ht="13.5" customHeight="1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3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ht="13.5" customHeight="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3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ht="13.5" customHeight="1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3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ht="13.5" customHeight="1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3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ht="13.5" customHeight="1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3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ht="13.5" customHeight="1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3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ht="13.5" customHeight="1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3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ht="13.5" customHeight="1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3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ht="13.5" customHeight="1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3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ht="13.5" customHeight="1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3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ht="13.5" customHeight="1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3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ht="13.5" customHeight="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3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ht="13.5" customHeight="1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3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ht="13.5" customHeight="1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3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ht="13.5" customHeight="1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3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ht="13.5" customHeight="1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3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ht="13.5" customHeight="1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3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ht="13.5" customHeight="1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3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ht="13.5" customHeight="1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3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ht="13.5" customHeight="1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3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ht="13.5" customHeight="1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3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ht="13.5" customHeight="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3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ht="13.5" customHeight="1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3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ht="13.5" customHeight="1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3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ht="13.5" customHeight="1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3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ht="13.5" customHeight="1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3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ht="13.5" customHeight="1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3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ht="13.5" customHeight="1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3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ht="13.5" customHeight="1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3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ht="13.5" customHeight="1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3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ht="13.5" customHeight="1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3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ht="13.5" customHeight="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3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ht="13.5" customHeight="1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3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ht="13.5" customHeight="1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3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ht="13.5" customHeight="1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3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ht="13.5" customHeight="1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3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ht="13.5" customHeight="1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3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ht="13.5" customHeight="1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3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ht="13.5" customHeight="1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3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ht="13.5" customHeight="1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3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ht="13.5" customHeight="1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3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ht="13.5" customHeight="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3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ht="13.5" customHeight="1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3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ht="13.5" customHeight="1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3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ht="13.5" customHeight="1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3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ht="13.5" customHeight="1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3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ht="13.5" customHeight="1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3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ht="13.5" customHeight="1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3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ht="13.5" customHeight="1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3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ht="13.5" customHeight="1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3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ht="13.5" customHeight="1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3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ht="13.5" customHeight="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3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ht="13.5" customHeight="1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3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ht="13.5" customHeight="1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3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ht="13.5" customHeight="1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3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ht="13.5" customHeight="1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3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ht="13.5" customHeight="1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3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ht="13.5" customHeight="1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3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ht="13.5" customHeight="1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3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ht="13.5" customHeight="1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3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ht="13.5" customHeight="1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3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ht="13.5" customHeight="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3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ht="13.5" customHeight="1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3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ht="13.5" customHeight="1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3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ht="13.5" customHeight="1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3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ht="13.5" customHeight="1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3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ht="13.5" customHeight="1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3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ht="13.5" customHeight="1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3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ht="13.5" customHeight="1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3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ht="13.5" customHeight="1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3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ht="13.5" customHeight="1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3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ht="13.5" customHeight="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3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ht="13.5" customHeight="1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3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ht="13.5" customHeight="1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3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ht="13.5" customHeight="1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3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ht="13.5" customHeight="1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3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ht="13.5" customHeight="1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3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ht="13.5" customHeight="1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3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ht="13.5" customHeight="1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3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ht="13.5" customHeight="1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3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ht="13.5" customHeight="1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3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ht="13.5" customHeight="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3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ht="13.5" customHeight="1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3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ht="13.5" customHeight="1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3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ht="13.5" customHeight="1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3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ht="13.5" customHeight="1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3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ht="13.5" customHeight="1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3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ht="13.5" customHeight="1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3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ht="13.5" customHeight="1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3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ht="13.5" customHeight="1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3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ht="13.5" customHeight="1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3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ht="13.5" customHeight="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3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ht="13.5" customHeight="1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3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ht="13.5" customHeight="1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3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ht="13.5" customHeight="1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3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ht="13.5" customHeight="1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3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ht="13.5" customHeight="1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3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ht="13.5" customHeight="1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3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ht="13.5" customHeight="1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3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ht="13.5" customHeight="1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3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ht="13.5" customHeight="1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3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ht="13.5" customHeight="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3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ht="13.5" customHeight="1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3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ht="13.5" customHeight="1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3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ht="13.5" customHeight="1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3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ht="13.5" customHeight="1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3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ht="13.5" customHeight="1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3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ht="13.5" customHeight="1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3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ht="13.5" customHeight="1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3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ht="13.5" customHeight="1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3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ht="13.5" customHeight="1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3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ht="13.5" customHeight="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3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ht="13.5" customHeight="1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3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ht="13.5" customHeight="1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3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ht="13.5" customHeight="1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3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ht="13.5" customHeight="1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3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ht="13.5" customHeight="1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3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ht="13.5" customHeight="1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3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ht="13.5" customHeight="1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3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ht="13.5" customHeight="1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3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ht="13.5" customHeight="1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3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ht="13.5" customHeight="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3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ht="13.5" customHeight="1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3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ht="13.5" customHeight="1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3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ht="13.5" customHeight="1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3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ht="13.5" customHeight="1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3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ht="13.5" customHeight="1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3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ht="13.5" customHeight="1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3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ht="13.5" customHeight="1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3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ht="13.5" customHeight="1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3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ht="13.5" customHeight="1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3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ht="13.5" customHeight="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3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ht="13.5" customHeight="1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3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ht="13.5" customHeight="1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3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ht="13.5" customHeight="1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3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ht="13.5" customHeight="1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3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ht="13.5" customHeight="1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3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ht="13.5" customHeight="1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3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ht="13.5" customHeight="1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3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ht="13.5" customHeight="1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3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ht="13.5" customHeight="1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3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ht="13.5" customHeight="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3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ht="13.5" customHeight="1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3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ht="13.5" customHeight="1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3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ht="13.5" customHeight="1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3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ht="13.5" customHeight="1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3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ht="13.5" customHeight="1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3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ht="13.5" customHeight="1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3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ht="13.5" customHeight="1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3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ht="13.5" customHeight="1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3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ht="13.5" customHeight="1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3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ht="13.5" customHeight="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3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ht="13.5" customHeight="1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3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ht="13.5" customHeight="1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3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ht="13.5" customHeight="1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3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ht="13.5" customHeight="1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3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ht="13.5" customHeight="1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3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ht="13.5" customHeight="1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3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ht="13.5" customHeight="1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3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ht="13.5" customHeight="1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3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ht="13.5" customHeight="1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3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ht="13.5" customHeight="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3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ht="13.5" customHeight="1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3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ht="13.5" customHeight="1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3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ht="13.5" customHeight="1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3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ht="13.5" customHeight="1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3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ht="13.5" customHeight="1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3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ht="13.5" customHeight="1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3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ht="13.5" customHeight="1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3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ht="13.5" customHeight="1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3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ht="13.5" customHeight="1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3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ht="13.5" customHeight="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3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ht="13.5" customHeight="1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3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ht="13.5" customHeight="1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3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ht="13.5" customHeight="1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3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ht="13.5" customHeight="1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3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ht="13.5" customHeight="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3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ht="13.5" customHeight="1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3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ht="13.5" customHeight="1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3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ht="13.5" customHeight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3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ht="13.5" customHeight="1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3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ht="13.5" customHeight="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3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ht="13.5" customHeight="1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3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ht="13.5" customHeight="1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3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ht="13.5" customHeight="1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3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ht="13.5" customHeight="1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3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ht="13.5" customHeight="1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3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ht="13.5" customHeight="1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3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ht="13.5" customHeight="1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3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ht="13.5" customHeight="1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3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ht="13.5" customHeight="1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3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ht="13.5" customHeight="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3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ht="13.5" customHeight="1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3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ht="13.5" customHeight="1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3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ht="13.5" customHeight="1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3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ht="13.5" customHeight="1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3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ht="13.5" customHeight="1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3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ht="13.5" customHeight="1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3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ht="13.5" customHeight="1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3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ht="13.5" customHeight="1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3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ht="13.5" customHeight="1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3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ht="13.5" customHeight="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3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ht="13.5" customHeight="1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3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ht="13.5" customHeight="1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3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ht="13.5" customHeight="1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3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ht="13.5" customHeight="1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3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ht="13.5" customHeight="1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3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ht="13.5" customHeight="1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3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ht="13.5" customHeight="1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3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ht="13.5" customHeight="1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3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ht="13.5" customHeight="1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3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ht="13.5" customHeight="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3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ht="13.5" customHeight="1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3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ht="13.5" customHeight="1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3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ht="13.5" customHeight="1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3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ht="13.5" customHeight="1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3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ht="13.5" customHeight="1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3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ht="13.5" customHeight="1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3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ht="13.5" customHeight="1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3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ht="13.5" customHeight="1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3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ht="13.5" customHeight="1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3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ht="13.5" customHeight="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3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ht="13.5" customHeight="1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3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ht="13.5" customHeight="1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3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ht="13.5" customHeight="1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3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ht="13.5" customHeight="1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3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ht="13.5" customHeight="1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3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ht="13.5" customHeight="1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3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ht="13.5" customHeight="1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3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ht="13.5" customHeight="1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3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ht="13.5" customHeight="1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3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ht="13.5" customHeight="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3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ht="13.5" customHeight="1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3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ht="13.5" customHeight="1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3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ht="13.5" customHeight="1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3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ht="13.5" customHeight="1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3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ht="13.5" customHeight="1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3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ht="13.5" customHeight="1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3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ht="13.5" customHeight="1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3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ht="13.5" customHeight="1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3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ht="13.5" customHeight="1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3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ht="13.5" customHeight="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3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ht="13.5" customHeight="1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3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ht="13.5" customHeight="1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3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ht="13.5" customHeight="1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3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ht="13.5" customHeight="1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3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ht="13.5" customHeight="1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3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ht="13.5" customHeight="1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3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ht="13.5" customHeight="1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3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ht="13.5" customHeight="1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3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ht="13.5" customHeight="1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3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ht="13.5" customHeight="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3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ht="13.5" customHeight="1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3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ht="13.5" customHeight="1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3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ht="13.5" customHeight="1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3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ht="13.5" customHeight="1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3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ht="13.5" customHeight="1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3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ht="13.5" customHeight="1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3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ht="13.5" customHeight="1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3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ht="13.5" customHeight="1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3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ht="13.5" customHeight="1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3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ht="13.5" customHeight="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3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ht="13.5" customHeight="1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3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ht="13.5" customHeight="1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3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ht="13.5" customHeight="1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3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ht="13.5" customHeight="1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3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ht="13.5" customHeight="1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3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ht="13.5" customHeight="1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3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ht="13.5" customHeight="1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3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ht="13.5" customHeight="1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3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ht="13.5" customHeight="1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3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ht="13.5" customHeight="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3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ht="13.5" customHeight="1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3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ht="13.5" customHeight="1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3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ht="13.5" customHeight="1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3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ht="13.5" customHeight="1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3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ht="13.5" customHeight="1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3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ht="13.5" customHeight="1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3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ht="13.5" customHeight="1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3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ht="13.5" customHeight="1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3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 ht="13.5" customHeight="1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3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1.0"/>
    <col customWidth="1" min="3" max="3" width="20.29"/>
    <col customWidth="1" min="4" max="4" width="29.71"/>
    <col customWidth="1" hidden="1" min="5" max="5" width="22.71"/>
    <col customWidth="1" hidden="1" min="6" max="6" width="9.29"/>
    <col customWidth="1" min="7" max="26" width="8.71"/>
  </cols>
  <sheetData>
    <row r="1" ht="14.25" customHeight="1">
      <c r="A1" s="110"/>
      <c r="B1" s="111" t="s">
        <v>237</v>
      </c>
      <c r="C1" s="4"/>
      <c r="D1" s="112" t="s">
        <v>238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9.75" customHeight="1">
      <c r="A2" s="110"/>
      <c r="B2" s="113"/>
      <c r="C2" s="113"/>
      <c r="D2" s="112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14.25" customHeight="1">
      <c r="A3" s="110"/>
      <c r="B3" s="114" t="s">
        <v>239</v>
      </c>
      <c r="C3" s="115"/>
      <c r="D3" s="4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4.25" customHeight="1">
      <c r="A4" s="110"/>
      <c r="B4" s="116" t="s">
        <v>240</v>
      </c>
      <c r="C4" s="116" t="s">
        <v>241</v>
      </c>
      <c r="D4" s="116" t="s">
        <v>242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4.25" customHeight="1">
      <c r="A5" s="110"/>
      <c r="B5" s="117" t="s">
        <v>243</v>
      </c>
      <c r="C5" s="118"/>
      <c r="D5" s="11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4.25" customHeight="1">
      <c r="A6" s="110"/>
      <c r="B6" s="117" t="s">
        <v>244</v>
      </c>
      <c r="C6" s="118"/>
      <c r="D6" s="11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4.25" customHeight="1">
      <c r="A7" s="110"/>
      <c r="B7" s="117" t="s">
        <v>245</v>
      </c>
      <c r="C7" s="118"/>
      <c r="D7" s="11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4.25" customHeight="1">
      <c r="A8" s="110"/>
      <c r="B8" s="117" t="s">
        <v>246</v>
      </c>
      <c r="C8" s="118"/>
      <c r="D8" s="11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4.25" customHeight="1">
      <c r="A9" s="110"/>
      <c r="B9" s="117" t="s">
        <v>247</v>
      </c>
      <c r="C9" s="118"/>
      <c r="D9" s="11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4.25" customHeight="1">
      <c r="A10" s="110"/>
      <c r="B10" s="117" t="s">
        <v>248</v>
      </c>
      <c r="C10" s="118"/>
      <c r="D10" s="11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4.25" customHeight="1">
      <c r="A11" s="110"/>
      <c r="B11" s="117" t="s">
        <v>249</v>
      </c>
      <c r="C11" s="118"/>
      <c r="D11" s="11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4.25" customHeight="1">
      <c r="A12" s="110"/>
      <c r="B12" s="119" t="s">
        <v>250</v>
      </c>
      <c r="C12" s="118"/>
      <c r="D12" s="119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4.25" customHeight="1">
      <c r="A13" s="110"/>
      <c r="B13" s="120" t="s">
        <v>251</v>
      </c>
      <c r="C13" s="118"/>
      <c r="D13" s="119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4.25" customHeight="1">
      <c r="A14" s="110"/>
      <c r="B14" s="121" t="s">
        <v>252</v>
      </c>
      <c r="C14" s="122">
        <f>SUM(C5:C13)</f>
        <v>0</v>
      </c>
      <c r="D14" s="123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4.25" customHeight="1">
      <c r="A15" s="110"/>
      <c r="B15" s="121" t="s">
        <v>253</v>
      </c>
      <c r="C15" s="124">
        <f>C14*0.2</f>
        <v>0</v>
      </c>
      <c r="D15" s="117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4.25" customHeight="1">
      <c r="A16" s="110"/>
      <c r="B16" s="125" t="s">
        <v>254</v>
      </c>
      <c r="C16" s="126"/>
      <c r="D16" s="119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4.25" customHeight="1">
      <c r="A17" s="110"/>
      <c r="B17" s="117" t="s">
        <v>255</v>
      </c>
      <c r="C17" s="118"/>
      <c r="D17" s="119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4.25" customHeight="1">
      <c r="A18" s="110"/>
      <c r="B18" s="117" t="s">
        <v>256</v>
      </c>
      <c r="C18" s="118"/>
      <c r="D18" s="119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4.25" customHeight="1">
      <c r="A19" s="110"/>
      <c r="B19" s="117" t="s">
        <v>257</v>
      </c>
      <c r="C19" s="118"/>
      <c r="D19" s="119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4.25" customHeight="1">
      <c r="A20" s="110"/>
      <c r="B20" s="117" t="s">
        <v>258</v>
      </c>
      <c r="C20" s="118"/>
      <c r="D20" s="119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4.25" customHeight="1">
      <c r="A21" s="110"/>
      <c r="B21" s="117" t="s">
        <v>251</v>
      </c>
      <c r="C21" s="118"/>
      <c r="D21" s="119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4.25" customHeight="1">
      <c r="A22" s="110"/>
      <c r="B22" s="121" t="s">
        <v>259</v>
      </c>
      <c r="C22" s="122">
        <f>SUM(C16:C21)</f>
        <v>0</v>
      </c>
      <c r="D22" s="117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4.2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4.25" customHeight="1">
      <c r="A24" s="110"/>
      <c r="B24" s="127" t="s">
        <v>260</v>
      </c>
      <c r="C24" s="46"/>
      <c r="D24" s="128">
        <f>SUM(C14,C15,C22)</f>
        <v>0</v>
      </c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4.2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4.25" customHeight="1">
      <c r="A26" s="110"/>
      <c r="B26" s="114" t="s">
        <v>261</v>
      </c>
      <c r="C26" s="115"/>
      <c r="D26" s="4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4.25" customHeight="1">
      <c r="A27" s="110"/>
      <c r="B27" s="116" t="s">
        <v>262</v>
      </c>
      <c r="C27" s="116" t="s">
        <v>263</v>
      </c>
      <c r="D27" s="116" t="s">
        <v>264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4.25" customHeight="1">
      <c r="A28" s="110"/>
      <c r="B28" s="119"/>
      <c r="C28" s="119"/>
      <c r="D28" s="118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4.25" customHeight="1">
      <c r="A29" s="110"/>
      <c r="B29" s="119"/>
      <c r="C29" s="119"/>
      <c r="D29" s="118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4.25" customHeight="1">
      <c r="A30" s="110"/>
      <c r="B30" s="119"/>
      <c r="C30" s="119"/>
      <c r="D30" s="118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4.25" customHeight="1">
      <c r="A31" s="110"/>
      <c r="B31" s="119"/>
      <c r="C31" s="119"/>
      <c r="D31" s="118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4.25" customHeight="1">
      <c r="A32" s="110"/>
      <c r="B32" s="129" t="s">
        <v>252</v>
      </c>
      <c r="C32" s="117"/>
      <c r="D32" s="130">
        <f>SUM(D28:D31)</f>
        <v>0</v>
      </c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4.2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4.25" customHeight="1">
      <c r="A34" s="110"/>
      <c r="B34" s="116" t="s">
        <v>265</v>
      </c>
      <c r="C34" s="116" t="s">
        <v>266</v>
      </c>
      <c r="D34" s="116" t="s">
        <v>264</v>
      </c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4.25" customHeight="1">
      <c r="A35" s="110"/>
      <c r="B35" s="119"/>
      <c r="C35" s="119"/>
      <c r="D35" s="118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4.25" customHeight="1">
      <c r="A36" s="110"/>
      <c r="B36" s="119"/>
      <c r="C36" s="119"/>
      <c r="D36" s="118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4.25" customHeight="1">
      <c r="A37" s="110"/>
      <c r="B37" s="119"/>
      <c r="C37" s="119"/>
      <c r="D37" s="118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4.25" customHeight="1">
      <c r="A38" s="110"/>
      <c r="B38" s="129" t="s">
        <v>267</v>
      </c>
      <c r="C38" s="117"/>
      <c r="D38" s="130">
        <f>SUM(D35:D37)</f>
        <v>0</v>
      </c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4.2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4.25" customHeight="1">
      <c r="A40" s="110"/>
      <c r="B40" s="116" t="s">
        <v>268</v>
      </c>
      <c r="C40" s="116" t="s">
        <v>269</v>
      </c>
      <c r="D40" s="131" t="s">
        <v>270</v>
      </c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4.25" customHeight="1">
      <c r="A41" s="110"/>
      <c r="B41" s="117"/>
      <c r="C41" s="117"/>
      <c r="D41" s="132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4.25" customHeight="1">
      <c r="A42" s="110"/>
      <c r="B42" s="129" t="s">
        <v>259</v>
      </c>
      <c r="C42" s="133"/>
      <c r="D42" s="130">
        <f>SUM(D41)</f>
        <v>0</v>
      </c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4.2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4.25" customHeight="1">
      <c r="A44" s="110"/>
      <c r="B44" s="134" t="s">
        <v>260</v>
      </c>
      <c r="C44" s="46"/>
      <c r="D44" s="128">
        <f>SUM(D32,D38,D42)</f>
        <v>0</v>
      </c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4.25" hidden="1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4.2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4.2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4.2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4.2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4.2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4.2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4.2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4.2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4.2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4.2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4.2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4.2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4.2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4.2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4.2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4.2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4.2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4.2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4.2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4.2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4.2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4.2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4.2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4.2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4.2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4.2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4.2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4.2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4.2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4.2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4.2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4.2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4.2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4.2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4.2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4.2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4.2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4.2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4.2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4.2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4.2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4.2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4.2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4.2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4.2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4.2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4.2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4.2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4.2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4.2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4.2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4.2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4.2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4.2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4.2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4.2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4.2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4.2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4.2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4.2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4.2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4.2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4.2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4.2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4.2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4.2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4.2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4.2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4.2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4.2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4.2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4.2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4.2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4.2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4.2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4.2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4.2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4.2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4.2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4.2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4.2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4.2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4.2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4.2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4.2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4.2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4.2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4.2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4.2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4.2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4.2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4.2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4.2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4.2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4.2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4.2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4.2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4.2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4.2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4.2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4.2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4.2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4.2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4.2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4.2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4.2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4.2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4.2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4.2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4.2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4.2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4.2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4.2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4.2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4.2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4.2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4.2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4.2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4.2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4.2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4.2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4.2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4.2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4.2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4.2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4.2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4.2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4.2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4.2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4.2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4.2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4.2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4.2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4.2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4.2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4.2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4.2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4.2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4.2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4.2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4.2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4.2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4.2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4.2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4.2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4.2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4.2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4.2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4.2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4.2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4.2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4.2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4.2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4.2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4.2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4.2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4.2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4.2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4.2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4.2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4.2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4.2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4.2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4.2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4.2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4.2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4.2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4.2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4.2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4.2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4.2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4.2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4.2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4.2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4.2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4.2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4.2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4.2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4.2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4.2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4.2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4.2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4.2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4.2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4.2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4.2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4.2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4.2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4.2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4.2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4.2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4.2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4.2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4.2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4.2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4.2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4.2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4.2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4.2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4.2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4.2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4.2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4.2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4.2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4.2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4.2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4.2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4.2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4.2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4.2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4.2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4.2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4.2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4.2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4.2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4.2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4.2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4.2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4.2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4.2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4.2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4.2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4.2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4.2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4.2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4.2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4.2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4.2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4.2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4.2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4.2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4.2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4.2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4.2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4.2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4.2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4.2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4.2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4.2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4.2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4.2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4.2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4.2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4.2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4.2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4.2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4.2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4.2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4.2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4.2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4.2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4.2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4.2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4.2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4.2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4.2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4.2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4.2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4.2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4.2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4.2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4.2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4.2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4.2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4.2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4.2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4.2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4.2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4.2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4.2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4.2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4.2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4.2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4.2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4.2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4.2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4.2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4.2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4.2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4.2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4.2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4.2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4.2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4.2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4.2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4.2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4.2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4.2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4.2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4.2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4.2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4.2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4.2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4.2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4.2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4.2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4.2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4.2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4.2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4.2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4.2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4.2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4.2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4.2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4.2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4.2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4.2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4.2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4.2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4.2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4.2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4.2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4.2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4.2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4.2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4.2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4.2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4.2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4.2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4.2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4.2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4.2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4.2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4.2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4.2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4.2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4.2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4.2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4.2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4.2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4.2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4.2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4.2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4.2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4.2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4.2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4.2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4.2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4.2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4.2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4.2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4.2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4.2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4.2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4.2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4.2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4.2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4.2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4.2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4.2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4.2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4.2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4.2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4.2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4.2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4.2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4.2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4.2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4.2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4.2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4.2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4.2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4.2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4.2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4.2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4.2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4.2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4.2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4.2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4.2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4.2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4.2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4.2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4.2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4.2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4.2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4.2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4.2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4.2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4.2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4.2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4.2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4.2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4.2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4.2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4.2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4.2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4.2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4.2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4.2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4.2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4.2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4.2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4.2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4.2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4.2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4.2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4.2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4.2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4.2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4.2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4.2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4.2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4.2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4.2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4.2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4.2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4.2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4.2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4.2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4.2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4.2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4.2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4.2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4.2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4.2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4.2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4.2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4.2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4.2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4.2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4.2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4.2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4.2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4.2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4.2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4.2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4.2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4.2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4.2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4.2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4.2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4.2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4.2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4.2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4.2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4.2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4.2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4.2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4.2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4.2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4.2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4.2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4.2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4.2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4.2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4.2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4.2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4.2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4.2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4.2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4.2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4.2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4.2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4.2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4.2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4.2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4.2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4.2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4.2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4.2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4.2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4.2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4.2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4.2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4.2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4.2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4.2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4.2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4.2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4.2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4.2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4.2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4.2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4.2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4.2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4.2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4.2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4.2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4.2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4.2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4.2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4.2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4.2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4.2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4.2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4.2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4.2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4.2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4.2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4.2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4.2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4.2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4.2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4.2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4.2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4.2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4.2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4.2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4.2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4.2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4.2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4.2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4.2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4.2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4.2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4.2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4.2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4.2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4.2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4.2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4.2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4.2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4.2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4.2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4.2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4.2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4.2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4.2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4.2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4.2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4.2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4.2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4.2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4.2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4.2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4.2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4.2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4.2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4.2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4.2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4.2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4.2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4.2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4.2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4.2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4.2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4.2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4.2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4.2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4.2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4.2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4.2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4.2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4.2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4.2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4.2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4.2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4.2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4.2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4.2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4.2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4.2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4.2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4.2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4.2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4.2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4.2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4.2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4.2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4.2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4.2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4.2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4.2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4.2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4.2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4.2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4.2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4.2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4.2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4.2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4.2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4.2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4.2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4.2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4.2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4.2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4.2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4.2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4.2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4.2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4.2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4.2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4.2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4.2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4.2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4.2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4.2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4.2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4.2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4.2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4.2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4.2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4.2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4.2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4.2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4.2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4.2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4.2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4.2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4.2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4.2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4.2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4.2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4.2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4.2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4.2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4.2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4.2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4.2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4.2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4.2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4.2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4.2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4.2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4.2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4.2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4.2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4.2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4.2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4.2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4.2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4.2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4.2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4.2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4.2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4.2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4.2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4.2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4.2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4.2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4.2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4.2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4.2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4.2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4.2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4.2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4.2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4.2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4.2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4.2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4.2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4.2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4.2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4.2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4.2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4.2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4.2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4.2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4.2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4.2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4.2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4.2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4.2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4.2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4.2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4.2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4.2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4.2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4.2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4.2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4.2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4.2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4.2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4.2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4.2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4.2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4.2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4.2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4.2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4.2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4.2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4.2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4.2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4.2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4.2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4.2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4.2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4.2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4.2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4.2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4.2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4.2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4.2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4.2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4.2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4.2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4.2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4.2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4.2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4.2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4.2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4.2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4.2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4.2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4.2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4.2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4.2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4.2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4.2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4.2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4.2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4.2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4.2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4.2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4.2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4.2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4.2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4.2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4.2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4.2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4.2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4.2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4.2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4.2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4.2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4.2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4.2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4.2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4.2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4.2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4.2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4.2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4.2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4.2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4.2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4.2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4.2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4.2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4.2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4.2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4.2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4.2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4.2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4.2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4.2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4.2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4.2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4.2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4.2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4.2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4.2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4.2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4.2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4.2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4.2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4.2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4.2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4.2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4.2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4.2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4.2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4.2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4.2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4.2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4.2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4.2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4.2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4.2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4.2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4.2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4.2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4.2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4.2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4.2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4.2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4.2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4.2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4.2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4.2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4.2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4.2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4.2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4.2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4.2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4.2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4.2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4.2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4.2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4.2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4.2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4.2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4.2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4.2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4.2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4.2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4.2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4.2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4.2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4.2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4.2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4.2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4.2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4.2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4.2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4.2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4.2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4.2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4.2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4.2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4.2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4.2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4.2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4.2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4.2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4.2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4.2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4.2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4.2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4.2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4.2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4.2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4.2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4.2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4.2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4.2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4.2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4.2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4.2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4.2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4.2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4.2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4.2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4.2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4.2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4.2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4.2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4.2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4.2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4.2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4.2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4.2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4.2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4.2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4.2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4.2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4.2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4.2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4.2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4.2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4.2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4.2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4.2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4.2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4.2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4.2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4.2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4.2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4.2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4.2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4.2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4.2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4.2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4.2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4.2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4.2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4.2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4.2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4.2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4.2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4.2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4.2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4.2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4.2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4.2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4.2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4.2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4.2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4.2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4.2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4.2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4.2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4.2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4.2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4.2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4.2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4.2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4.2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4.2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4.2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4.2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4.2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4.2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4.2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4.2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4.2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4.2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4.2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4.2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4.2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4.2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4.2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4.2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4.2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4.2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4.2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4.2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4.2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4.2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4.2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4.2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4.2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4.2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4.2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4.2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4.2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4.2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4.2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4.2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4.2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4.2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4.2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4.2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4.2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4.2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4.2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4.2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4.2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4.2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4.2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4.2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4.2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4.2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4.2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4.2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4.2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4.2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4.2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4.2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4.2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4.2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4.2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4.2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4.2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4.2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4.2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4.2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4.2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4.2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4.2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4.2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4.2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4.2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4.2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4.2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4.2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4.2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4.2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4.2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4.2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4.2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4.2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4.2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4.2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4.2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mergeCells count="5">
    <mergeCell ref="B1:C1"/>
    <mergeCell ref="B3:D3"/>
    <mergeCell ref="B24:C24"/>
    <mergeCell ref="B26:D26"/>
    <mergeCell ref="B44:C4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29.71"/>
    <col customWidth="1" min="3" max="3" width="19.71"/>
    <col customWidth="1" min="4" max="4" width="30.29"/>
    <col customWidth="1" hidden="1" min="5" max="5" width="25.29"/>
    <col customWidth="1" hidden="1" min="6" max="6" width="22.29"/>
    <col customWidth="1" min="7" max="26" width="8.71"/>
  </cols>
  <sheetData>
    <row r="1" ht="30.0" customHeight="1">
      <c r="A1" s="110"/>
      <c r="B1" s="111" t="s">
        <v>271</v>
      </c>
      <c r="C1" s="4"/>
      <c r="D1" s="135" t="s">
        <v>272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4.25" customHeight="1">
      <c r="A2" s="110"/>
      <c r="B2" s="136" t="s">
        <v>273</v>
      </c>
      <c r="C2" s="136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14.25" customHeight="1">
      <c r="A3" s="110"/>
      <c r="B3" s="116" t="s">
        <v>274</v>
      </c>
      <c r="C3" s="116" t="s">
        <v>241</v>
      </c>
      <c r="D3" s="116" t="s">
        <v>275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4.25" customHeight="1">
      <c r="A4" s="110"/>
      <c r="B4" s="117" t="s">
        <v>276</v>
      </c>
      <c r="C4" s="118"/>
      <c r="D4" s="11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4.25" customHeight="1">
      <c r="A5" s="110"/>
      <c r="B5" s="117" t="s">
        <v>244</v>
      </c>
      <c r="C5" s="118"/>
      <c r="D5" s="11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4.25" customHeight="1">
      <c r="A6" s="110"/>
      <c r="B6" s="117" t="s">
        <v>277</v>
      </c>
      <c r="C6" s="118"/>
      <c r="D6" s="11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4.25" customHeight="1">
      <c r="A7" s="110"/>
      <c r="B7" s="117" t="s">
        <v>243</v>
      </c>
      <c r="C7" s="118"/>
      <c r="D7" s="11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4.25" customHeight="1">
      <c r="A8" s="110"/>
      <c r="B8" s="117" t="s">
        <v>278</v>
      </c>
      <c r="C8" s="118"/>
      <c r="D8" s="11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4.25" customHeight="1">
      <c r="A9" s="110"/>
      <c r="B9" s="117" t="s">
        <v>279</v>
      </c>
      <c r="C9" s="118"/>
      <c r="D9" s="11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4.25" customHeight="1">
      <c r="A10" s="110"/>
      <c r="B10" s="117" t="s">
        <v>280</v>
      </c>
      <c r="C10" s="118"/>
      <c r="D10" s="11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4.25" customHeight="1">
      <c r="A11" s="110"/>
      <c r="B11" s="117" t="s">
        <v>281</v>
      </c>
      <c r="C11" s="118"/>
      <c r="D11" s="11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4.25" customHeight="1">
      <c r="A12" s="110"/>
      <c r="B12" s="117" t="s">
        <v>282</v>
      </c>
      <c r="C12" s="118"/>
      <c r="D12" s="119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4.25" customHeight="1">
      <c r="A13" s="110"/>
      <c r="B13" s="117" t="s">
        <v>283</v>
      </c>
      <c r="C13" s="118"/>
      <c r="D13" s="119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4.25" customHeight="1">
      <c r="A14" s="110"/>
      <c r="B14" s="117" t="s">
        <v>284</v>
      </c>
      <c r="C14" s="118"/>
      <c r="D14" s="119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4.25" customHeight="1">
      <c r="A15" s="110"/>
      <c r="B15" s="121" t="s">
        <v>285</v>
      </c>
      <c r="C15" s="122">
        <f>SUM(C4:C14)</f>
        <v>0</v>
      </c>
      <c r="D15" s="119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4.25" customHeight="1">
      <c r="A16" s="110"/>
      <c r="B16" s="137" t="s">
        <v>286</v>
      </c>
      <c r="C16" s="124">
        <f>C15*0.2</f>
        <v>0</v>
      </c>
      <c r="D16" s="119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4.25" customHeight="1">
      <c r="A17" s="110"/>
      <c r="B17" s="129" t="s">
        <v>287</v>
      </c>
      <c r="C17" s="138">
        <f>SUM(C15,C16)</f>
        <v>0</v>
      </c>
      <c r="D17" s="139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4.25" customHeight="1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4.25" customHeight="1">
      <c r="A19" s="110"/>
      <c r="B19" s="136" t="s">
        <v>288</v>
      </c>
      <c r="C19" s="136"/>
      <c r="D19" s="136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4.25" customHeight="1">
      <c r="A20" s="110"/>
      <c r="B20" s="140" t="s">
        <v>262</v>
      </c>
      <c r="C20" s="116" t="s">
        <v>263</v>
      </c>
      <c r="D20" s="116" t="s">
        <v>289</v>
      </c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4.25" customHeight="1">
      <c r="A21" s="110"/>
      <c r="B21" s="117"/>
      <c r="C21" s="119"/>
      <c r="D21" s="118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4.25" customHeight="1">
      <c r="A22" s="110"/>
      <c r="B22" s="117"/>
      <c r="C22" s="119"/>
      <c r="D22" s="118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4.25" customHeight="1">
      <c r="A23" s="110"/>
      <c r="B23" s="117"/>
      <c r="C23" s="119"/>
      <c r="D23" s="118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4.25" customHeight="1">
      <c r="A24" s="110"/>
      <c r="B24" s="117"/>
      <c r="C24" s="119"/>
      <c r="D24" s="118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4.25" customHeight="1">
      <c r="A25" s="110"/>
      <c r="B25" s="117"/>
      <c r="C25" s="119"/>
      <c r="D25" s="118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4.25" customHeight="1">
      <c r="A26" s="110"/>
      <c r="B26" s="117"/>
      <c r="C26" s="119"/>
      <c r="D26" s="118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4.25" customHeight="1">
      <c r="A27" s="110"/>
      <c r="B27" s="117"/>
      <c r="C27" s="119"/>
      <c r="D27" s="118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4.25" customHeight="1">
      <c r="A28" s="110"/>
      <c r="B28" s="129" t="s">
        <v>290</v>
      </c>
      <c r="C28" s="117"/>
      <c r="D28" s="130">
        <f>SUM(D21:D27)</f>
        <v>0</v>
      </c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4.2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4.25" customHeight="1">
      <c r="A30" s="110"/>
      <c r="B30" s="116" t="s">
        <v>291</v>
      </c>
      <c r="C30" s="116" t="s">
        <v>292</v>
      </c>
      <c r="D30" s="116" t="s">
        <v>289</v>
      </c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4.25" customHeight="1">
      <c r="A31" s="110"/>
      <c r="B31" s="117"/>
      <c r="C31" s="119"/>
      <c r="D31" s="118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4.25" customHeight="1">
      <c r="A32" s="110"/>
      <c r="B32" s="117"/>
      <c r="C32" s="119"/>
      <c r="D32" s="118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4.25" customHeight="1">
      <c r="A33" s="110"/>
      <c r="B33" s="117"/>
      <c r="C33" s="119"/>
      <c r="D33" s="118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4.25" customHeight="1">
      <c r="A34" s="110"/>
      <c r="B34" s="134" t="s">
        <v>293</v>
      </c>
      <c r="C34" s="46"/>
      <c r="D34" s="130">
        <f>SUM(D31:D33)</f>
        <v>0</v>
      </c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4.2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4.25" customHeight="1">
      <c r="A36" s="110"/>
      <c r="B36" s="116" t="s">
        <v>268</v>
      </c>
      <c r="C36" s="116" t="s">
        <v>269</v>
      </c>
      <c r="D36" s="116" t="s">
        <v>294</v>
      </c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4.25" customHeight="1">
      <c r="A37" s="110"/>
      <c r="B37" s="119"/>
      <c r="C37" s="119"/>
      <c r="D37" s="118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4.25" customHeight="1">
      <c r="A38" s="110"/>
      <c r="B38" s="119"/>
      <c r="C38" s="119"/>
      <c r="D38" s="118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4.25" customHeight="1">
      <c r="A39" s="110"/>
      <c r="B39" s="129" t="s">
        <v>259</v>
      </c>
      <c r="C39" s="123"/>
      <c r="D39" s="130">
        <f>SUM(D37:D38)</f>
        <v>0</v>
      </c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4.2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4.25" customHeight="1">
      <c r="A41" s="110"/>
      <c r="B41" s="134" t="s">
        <v>295</v>
      </c>
      <c r="C41" s="46"/>
      <c r="D41" s="128">
        <f>SUM(D28,D34,D39)</f>
        <v>0</v>
      </c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4.25" hidden="1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4.2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4.2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4.2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4.2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4.2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4.2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4.2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4.2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4.2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4.2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4.2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4.2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4.2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4.2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4.2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4.2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4.2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4.2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4.2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4.2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4.2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4.2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4.2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4.2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4.2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4.2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4.2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4.2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4.2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4.2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4.2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4.2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4.2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4.2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4.2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4.2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4.2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4.2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4.2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4.2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4.2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4.2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4.2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4.2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4.2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4.2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4.2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4.2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4.2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4.2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4.2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4.2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4.2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4.2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4.2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4.2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4.2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4.2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4.2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4.2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4.2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4.2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4.2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4.2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4.2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4.2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4.2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4.2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4.2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4.2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4.2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4.2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4.2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4.2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4.2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4.2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4.2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4.2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4.2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4.2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4.2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4.2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4.2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4.2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4.2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4.2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4.2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4.2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4.2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4.2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4.2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4.2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4.2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4.2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4.2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4.2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4.2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4.2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4.2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4.2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4.2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4.2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4.2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4.2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4.2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4.2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4.2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4.2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4.2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4.2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4.2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4.2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4.2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4.2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4.2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4.2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4.2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4.2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4.2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4.2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4.2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4.2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4.2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4.2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4.2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4.2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4.2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4.2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4.2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4.2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4.2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4.2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4.2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4.2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4.2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4.2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4.2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4.2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4.2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4.2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4.2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4.2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4.2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4.2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4.2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4.2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4.2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4.2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4.2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4.2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4.2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4.2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4.2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4.2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4.2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4.2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4.2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4.2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4.2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4.2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4.2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4.2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4.2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4.2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4.2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4.2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4.2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4.2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4.2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4.2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4.2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4.2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4.2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4.2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4.2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4.2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4.2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4.2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4.2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4.2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4.2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4.2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4.2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4.2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4.2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4.2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4.2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4.2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4.2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4.2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4.2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4.2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4.2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4.2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4.2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4.2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4.2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4.2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4.2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4.2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4.2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4.2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4.2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4.2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4.2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4.2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4.2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4.2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4.2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4.2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4.2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4.2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4.2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4.2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4.2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4.2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4.2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4.2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4.2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4.2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4.2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4.2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4.2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4.2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4.2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4.2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4.2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4.2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4.2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4.2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4.2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4.2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4.2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4.2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4.2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4.2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4.2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4.2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4.2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4.2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4.2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4.2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4.2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4.2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4.2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4.2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4.2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4.2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4.2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4.2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4.2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4.2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4.2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4.2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4.2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4.2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4.2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4.2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4.2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4.2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4.2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4.2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4.2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4.2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4.2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4.2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4.2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4.2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4.2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4.2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4.2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4.2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4.2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4.2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4.2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4.2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4.2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4.2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4.2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4.2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4.2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4.2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4.2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4.2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4.2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4.2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4.2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4.2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4.2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4.2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4.2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4.2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4.2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4.2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4.2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4.2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4.2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4.2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4.2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4.2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4.2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4.2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4.2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4.2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4.2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4.2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4.2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4.2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4.2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4.2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4.2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4.2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4.2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4.2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4.2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4.2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4.2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4.2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4.2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4.2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4.2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4.2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4.2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4.2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4.2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4.2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4.2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4.2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4.2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4.2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4.2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4.2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4.2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4.2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4.2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4.2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4.2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4.2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4.2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4.2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4.2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4.2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4.2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4.2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4.2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4.2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4.2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4.2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4.2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4.2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4.2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4.2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4.2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4.2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4.2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4.2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4.2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4.2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4.2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4.2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4.2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4.2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4.2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4.2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4.2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4.2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4.2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4.2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4.2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4.2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4.2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4.2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4.2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4.2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4.2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4.2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4.2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4.2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4.2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4.2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4.2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4.2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4.2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4.2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4.2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4.2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4.2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4.2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4.2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4.2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4.2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4.2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4.2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4.2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4.2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4.2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4.2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4.2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4.2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4.2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4.2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4.2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4.2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4.2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4.2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4.2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4.2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4.2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4.2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4.2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4.2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4.2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4.2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4.2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4.2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4.2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4.2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4.2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4.2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4.2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4.2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4.2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4.2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4.2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4.2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4.2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4.2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4.2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4.2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4.2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4.2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4.2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4.2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4.2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4.2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4.2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4.2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4.2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4.2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4.2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4.2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4.2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4.2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4.2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4.2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4.2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4.2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4.2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4.2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4.2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4.2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4.2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4.2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4.2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4.2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4.2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4.2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4.2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4.2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4.2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4.2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4.2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4.2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4.2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4.2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4.2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4.2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4.2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4.2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4.2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4.2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4.2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4.2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4.2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4.2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4.2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4.2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4.2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4.2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4.2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4.2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4.2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4.2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4.2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4.2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4.2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4.2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4.2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4.2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4.2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4.2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4.2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4.2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4.2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4.2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4.2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4.2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4.2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4.2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4.2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4.2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4.2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4.2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4.2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4.2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4.2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4.2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4.2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4.2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4.2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4.2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4.2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4.2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4.2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4.2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4.2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4.2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4.2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4.2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4.2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4.2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4.2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4.2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4.2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4.2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4.2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4.2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4.2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4.2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4.2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4.2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4.2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4.2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4.2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4.2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4.2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4.2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4.2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4.2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4.2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4.2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4.2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4.2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4.2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4.2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4.2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4.2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4.2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4.2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4.2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4.2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4.2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4.2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4.2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4.2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4.2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4.2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4.2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4.2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4.2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4.2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4.2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4.2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4.2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4.2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4.2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4.2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4.2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4.2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4.2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4.2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4.2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4.2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4.2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4.2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4.2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4.2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4.2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4.2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4.2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4.2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4.2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4.2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4.2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4.2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4.2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4.2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4.2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4.2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4.2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4.2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4.2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4.2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4.2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4.2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4.2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4.2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4.2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4.2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4.2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4.2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4.2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4.2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4.2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4.2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4.2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4.2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4.2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4.2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4.2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4.2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4.2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4.2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4.2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4.2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4.2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4.2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4.2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4.2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4.2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4.2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4.2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4.2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4.2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4.2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4.2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4.2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4.2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4.2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4.2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4.2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4.2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4.2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4.2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4.2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4.2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4.2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4.2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4.2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4.2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4.2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4.2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4.2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4.2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4.2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4.2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4.2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4.2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4.2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4.2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4.2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4.2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4.2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4.2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4.2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4.2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4.2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4.2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4.2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4.2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4.2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4.2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4.2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4.2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4.2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4.2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4.2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4.2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4.2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4.2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4.2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4.2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4.2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4.2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4.2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4.2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4.2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4.2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4.2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4.2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4.2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4.2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4.2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4.2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4.2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4.2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4.2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4.2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4.2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4.2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4.2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4.2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4.2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4.2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4.2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4.2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4.2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4.2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4.2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4.2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4.2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4.2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4.2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4.2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4.2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4.2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4.2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4.2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4.2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4.2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4.2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4.2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4.2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4.2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4.2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4.2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4.2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4.2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4.2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4.2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4.2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4.2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4.2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4.2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4.2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4.2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4.2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4.2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4.2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4.2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4.2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4.2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4.2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4.2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4.2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4.2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4.2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4.2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4.2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4.2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4.2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4.2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4.2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4.2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4.2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4.2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4.2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4.2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4.2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4.2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4.2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4.2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4.2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4.2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4.2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4.2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4.2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4.2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4.2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4.2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4.2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4.2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4.2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4.2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4.2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4.2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4.2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4.2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4.2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4.2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4.2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4.2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4.2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4.2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4.2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4.2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4.2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4.2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4.2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4.2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4.2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4.2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4.2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4.2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4.2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4.2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4.2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4.2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4.2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4.2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4.2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4.2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4.2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4.2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4.2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4.2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4.2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4.2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4.2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4.2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4.2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4.2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4.2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4.2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4.2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4.2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4.2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4.2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4.2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4.2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4.2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4.2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4.2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4.2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4.2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4.2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4.2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4.2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4.2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4.2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4.2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4.2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4.2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4.2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4.2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4.2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4.2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4.2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4.2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4.2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4.2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4.2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4.2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4.2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4.2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4.2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4.2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4.2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4.2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4.2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4.2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4.2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4.2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4.2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4.2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4.2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4.2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4.2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4.2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4.2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4.2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4.2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4.2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4.2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4.2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4.2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4.2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4.2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4.2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4.2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4.2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4.2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4.2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4.2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4.2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4.2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4.2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4.2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4.2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4.2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4.2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4.2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4.2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4.2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4.2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4.2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4.2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4.2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4.2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4.2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4.2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4.2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4.2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4.2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4.2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4.2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4.2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4.2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4.2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4.2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4.2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4.2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4.2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4.2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4.2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4.2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4.2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4.2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4.2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4.2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4.2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4.2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4.2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4.2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4.2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4.2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4.2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4.2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4.2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4.2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4.2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4.2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4.2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4.2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4.2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4.2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4.2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4.2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4.2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4.2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4.2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4.2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4.2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4.2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4.2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4.2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4.2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4.2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4.2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4.2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4.2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4.2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4.2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4.2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4.2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4.2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4.2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4.2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4.2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4.2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4.2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4.2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4.2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4.2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4.2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4.2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4.2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4.2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4.2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4.2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4.2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4.2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4.2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4.2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4.2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4.2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4.2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4.2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mergeCells count="3">
    <mergeCell ref="B1:C1"/>
    <mergeCell ref="B34:C34"/>
    <mergeCell ref="B41:C4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8.86"/>
    <col customWidth="1" min="3" max="3" width="10.0"/>
    <col customWidth="1" min="4" max="5" width="7.57"/>
    <col customWidth="1" min="6" max="6" width="8.43"/>
    <col customWidth="1" min="7" max="8" width="8.29"/>
    <col customWidth="1" min="9" max="9" width="7.71"/>
    <col customWidth="1" min="10" max="10" width="6.57"/>
    <col customWidth="1" min="11" max="11" width="7.29"/>
    <col customWidth="1" min="12" max="12" width="14.29"/>
    <col customWidth="1" min="13" max="13" width="8.0"/>
    <col customWidth="1" min="14" max="14" width="8.71"/>
    <col customWidth="1" hidden="1" min="15" max="16" width="9.29"/>
    <col customWidth="1" min="17" max="26" width="8.71"/>
  </cols>
  <sheetData>
    <row r="1" ht="18.0" customHeight="1">
      <c r="A1" s="110"/>
      <c r="B1" s="135"/>
      <c r="C1" s="135"/>
      <c r="D1" s="135"/>
      <c r="E1" s="135"/>
      <c r="F1" s="135"/>
      <c r="G1" s="135"/>
      <c r="H1" s="141"/>
      <c r="I1" s="141"/>
      <c r="J1" s="141"/>
      <c r="K1" s="141"/>
      <c r="L1" s="141"/>
      <c r="M1" s="142"/>
      <c r="N1" s="4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5.75" customHeight="1">
      <c r="A2" s="110"/>
      <c r="B2" s="143" t="s">
        <v>296</v>
      </c>
      <c r="C2" s="115"/>
      <c r="D2" s="115"/>
      <c r="E2" s="115"/>
      <c r="F2" s="115"/>
      <c r="G2" s="4"/>
      <c r="H2" s="144"/>
      <c r="I2" s="144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24.0" customHeight="1">
      <c r="A3" s="110"/>
      <c r="B3" s="145" t="s">
        <v>297</v>
      </c>
      <c r="C3" s="46"/>
      <c r="D3" s="145" t="s">
        <v>298</v>
      </c>
      <c r="E3" s="46"/>
      <c r="F3" s="145" t="s">
        <v>299</v>
      </c>
      <c r="G3" s="46"/>
      <c r="H3" s="145" t="s">
        <v>300</v>
      </c>
      <c r="I3" s="46"/>
      <c r="J3" s="145" t="s">
        <v>301</v>
      </c>
      <c r="K3" s="46"/>
      <c r="L3" s="116" t="s">
        <v>302</v>
      </c>
      <c r="M3" s="146" t="s">
        <v>303</v>
      </c>
      <c r="N3" s="146" t="s">
        <v>304</v>
      </c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5.0" customHeight="1">
      <c r="A4" s="110"/>
      <c r="B4" s="147"/>
      <c r="C4" s="46"/>
      <c r="D4" s="148">
        <v>30.0</v>
      </c>
      <c r="E4" s="46"/>
      <c r="F4" s="149">
        <f t="shared" ref="F4:F18" si="1">D4*J4</f>
        <v>90000</v>
      </c>
      <c r="G4" s="46"/>
      <c r="H4" s="150"/>
      <c r="I4" s="46"/>
      <c r="J4" s="150">
        <v>3000.0</v>
      </c>
      <c r="K4" s="46"/>
      <c r="L4" s="151">
        <f t="shared" ref="L4:L18" si="2">H4-J4</f>
        <v>-3000</v>
      </c>
      <c r="M4" s="152" t="str">
        <f t="shared" ref="M4:M18" si="3">IFERROR((H4-J4)/H4,"")</f>
        <v/>
      </c>
      <c r="N4" s="152">
        <f t="shared" ref="N4:N18" si="4">IFERROR(F4/$F$19*M4,"")</f>
        <v>0</v>
      </c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5.0" customHeight="1">
      <c r="A5" s="110"/>
      <c r="B5" s="147"/>
      <c r="C5" s="46"/>
      <c r="D5" s="148"/>
      <c r="E5" s="46"/>
      <c r="F5" s="149">
        <f t="shared" si="1"/>
        <v>0</v>
      </c>
      <c r="G5" s="46"/>
      <c r="H5" s="150"/>
      <c r="I5" s="46"/>
      <c r="J5" s="150"/>
      <c r="K5" s="46"/>
      <c r="L5" s="151">
        <f t="shared" si="2"/>
        <v>0</v>
      </c>
      <c r="M5" s="152" t="str">
        <f t="shared" si="3"/>
        <v/>
      </c>
      <c r="N5" s="152">
        <f t="shared" si="4"/>
        <v>0</v>
      </c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5.0" customHeight="1">
      <c r="A6" s="110"/>
      <c r="B6" s="147"/>
      <c r="C6" s="46"/>
      <c r="D6" s="148"/>
      <c r="E6" s="46"/>
      <c r="F6" s="149">
        <f t="shared" si="1"/>
        <v>0</v>
      </c>
      <c r="G6" s="46"/>
      <c r="H6" s="150"/>
      <c r="I6" s="46"/>
      <c r="J6" s="150"/>
      <c r="K6" s="46"/>
      <c r="L6" s="151">
        <f t="shared" si="2"/>
        <v>0</v>
      </c>
      <c r="M6" s="152" t="str">
        <f t="shared" si="3"/>
        <v/>
      </c>
      <c r="N6" s="152">
        <f t="shared" si="4"/>
        <v>0</v>
      </c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5.0" customHeight="1">
      <c r="A7" s="110"/>
      <c r="B7" s="147"/>
      <c r="C7" s="46"/>
      <c r="D7" s="148"/>
      <c r="E7" s="46"/>
      <c r="F7" s="149">
        <f t="shared" si="1"/>
        <v>0</v>
      </c>
      <c r="G7" s="46"/>
      <c r="H7" s="150"/>
      <c r="I7" s="46"/>
      <c r="J7" s="150"/>
      <c r="K7" s="46"/>
      <c r="L7" s="151">
        <f t="shared" si="2"/>
        <v>0</v>
      </c>
      <c r="M7" s="152" t="str">
        <f t="shared" si="3"/>
        <v/>
      </c>
      <c r="N7" s="152">
        <f t="shared" si="4"/>
        <v>0</v>
      </c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5.0" customHeight="1">
      <c r="A8" s="110"/>
      <c r="B8" s="147"/>
      <c r="C8" s="46"/>
      <c r="D8" s="148"/>
      <c r="E8" s="46"/>
      <c r="F8" s="149">
        <f t="shared" si="1"/>
        <v>0</v>
      </c>
      <c r="G8" s="46"/>
      <c r="H8" s="150"/>
      <c r="I8" s="46"/>
      <c r="J8" s="150"/>
      <c r="K8" s="46"/>
      <c r="L8" s="151">
        <f t="shared" si="2"/>
        <v>0</v>
      </c>
      <c r="M8" s="152" t="str">
        <f t="shared" si="3"/>
        <v/>
      </c>
      <c r="N8" s="152">
        <f t="shared" si="4"/>
        <v>0</v>
      </c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5.0" customHeight="1">
      <c r="A9" s="110"/>
      <c r="B9" s="147"/>
      <c r="C9" s="46"/>
      <c r="D9" s="148"/>
      <c r="E9" s="46"/>
      <c r="F9" s="149">
        <f t="shared" si="1"/>
        <v>0</v>
      </c>
      <c r="G9" s="46"/>
      <c r="H9" s="150"/>
      <c r="I9" s="46"/>
      <c r="J9" s="150"/>
      <c r="K9" s="46"/>
      <c r="L9" s="151">
        <f t="shared" si="2"/>
        <v>0</v>
      </c>
      <c r="M9" s="152" t="str">
        <f t="shared" si="3"/>
        <v/>
      </c>
      <c r="N9" s="152">
        <f t="shared" si="4"/>
        <v>0</v>
      </c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5.0" customHeight="1">
      <c r="A10" s="110"/>
      <c r="B10" s="147"/>
      <c r="C10" s="46"/>
      <c r="D10" s="148"/>
      <c r="E10" s="46"/>
      <c r="F10" s="149">
        <f t="shared" si="1"/>
        <v>0</v>
      </c>
      <c r="G10" s="46"/>
      <c r="H10" s="150"/>
      <c r="I10" s="46"/>
      <c r="J10" s="150"/>
      <c r="K10" s="46"/>
      <c r="L10" s="151">
        <f t="shared" si="2"/>
        <v>0</v>
      </c>
      <c r="M10" s="152" t="str">
        <f t="shared" si="3"/>
        <v/>
      </c>
      <c r="N10" s="152">
        <f t="shared" si="4"/>
        <v>0</v>
      </c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5.0" customHeight="1">
      <c r="A11" s="110"/>
      <c r="B11" s="147"/>
      <c r="C11" s="46"/>
      <c r="D11" s="148"/>
      <c r="E11" s="46"/>
      <c r="F11" s="149">
        <f t="shared" si="1"/>
        <v>0</v>
      </c>
      <c r="G11" s="46"/>
      <c r="H11" s="150"/>
      <c r="I11" s="46"/>
      <c r="J11" s="150"/>
      <c r="K11" s="46"/>
      <c r="L11" s="151">
        <f t="shared" si="2"/>
        <v>0</v>
      </c>
      <c r="M11" s="152" t="str">
        <f t="shared" si="3"/>
        <v/>
      </c>
      <c r="N11" s="152">
        <f t="shared" si="4"/>
        <v>0</v>
      </c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5.0" customHeight="1">
      <c r="A12" s="110"/>
      <c r="B12" s="147"/>
      <c r="C12" s="46"/>
      <c r="D12" s="148"/>
      <c r="E12" s="46"/>
      <c r="F12" s="149">
        <f t="shared" si="1"/>
        <v>0</v>
      </c>
      <c r="G12" s="46"/>
      <c r="H12" s="150"/>
      <c r="I12" s="46"/>
      <c r="J12" s="150"/>
      <c r="K12" s="46"/>
      <c r="L12" s="151">
        <f t="shared" si="2"/>
        <v>0</v>
      </c>
      <c r="M12" s="152" t="str">
        <f t="shared" si="3"/>
        <v/>
      </c>
      <c r="N12" s="152">
        <f t="shared" si="4"/>
        <v>0</v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5.0" customHeight="1">
      <c r="A13" s="110"/>
      <c r="B13" s="147"/>
      <c r="C13" s="46"/>
      <c r="D13" s="148"/>
      <c r="E13" s="46"/>
      <c r="F13" s="149">
        <f t="shared" si="1"/>
        <v>0</v>
      </c>
      <c r="G13" s="46"/>
      <c r="H13" s="150"/>
      <c r="I13" s="46"/>
      <c r="J13" s="150"/>
      <c r="K13" s="46"/>
      <c r="L13" s="151">
        <f t="shared" si="2"/>
        <v>0</v>
      </c>
      <c r="M13" s="152" t="str">
        <f t="shared" si="3"/>
        <v/>
      </c>
      <c r="N13" s="152">
        <f t="shared" si="4"/>
        <v>0</v>
      </c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5.0" customHeight="1">
      <c r="A14" s="110"/>
      <c r="B14" s="147"/>
      <c r="C14" s="46"/>
      <c r="D14" s="148"/>
      <c r="E14" s="46"/>
      <c r="F14" s="149">
        <f t="shared" si="1"/>
        <v>0</v>
      </c>
      <c r="G14" s="46"/>
      <c r="H14" s="150"/>
      <c r="I14" s="46"/>
      <c r="J14" s="150"/>
      <c r="K14" s="46"/>
      <c r="L14" s="151">
        <f t="shared" si="2"/>
        <v>0</v>
      </c>
      <c r="M14" s="152" t="str">
        <f t="shared" si="3"/>
        <v/>
      </c>
      <c r="N14" s="152">
        <f t="shared" si="4"/>
        <v>0</v>
      </c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5.0" customHeight="1">
      <c r="A15" s="110"/>
      <c r="B15" s="147"/>
      <c r="C15" s="46"/>
      <c r="D15" s="148"/>
      <c r="E15" s="46"/>
      <c r="F15" s="149">
        <f t="shared" si="1"/>
        <v>0</v>
      </c>
      <c r="G15" s="46"/>
      <c r="H15" s="150"/>
      <c r="I15" s="46"/>
      <c r="J15" s="150"/>
      <c r="K15" s="46"/>
      <c r="L15" s="151">
        <f t="shared" si="2"/>
        <v>0</v>
      </c>
      <c r="M15" s="152" t="str">
        <f t="shared" si="3"/>
        <v/>
      </c>
      <c r="N15" s="152">
        <f t="shared" si="4"/>
        <v>0</v>
      </c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5.0" customHeight="1">
      <c r="A16" s="110"/>
      <c r="B16" s="147"/>
      <c r="C16" s="46"/>
      <c r="D16" s="148"/>
      <c r="E16" s="46"/>
      <c r="F16" s="149">
        <f t="shared" si="1"/>
        <v>0</v>
      </c>
      <c r="G16" s="46"/>
      <c r="H16" s="150"/>
      <c r="I16" s="46"/>
      <c r="J16" s="150"/>
      <c r="K16" s="46"/>
      <c r="L16" s="151">
        <f t="shared" si="2"/>
        <v>0</v>
      </c>
      <c r="M16" s="152" t="str">
        <f t="shared" si="3"/>
        <v/>
      </c>
      <c r="N16" s="152">
        <f t="shared" si="4"/>
        <v>0</v>
      </c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5.0" customHeight="1">
      <c r="A17" s="110"/>
      <c r="B17" s="147"/>
      <c r="C17" s="46"/>
      <c r="D17" s="148"/>
      <c r="E17" s="46"/>
      <c r="F17" s="149">
        <f t="shared" si="1"/>
        <v>0</v>
      </c>
      <c r="G17" s="46"/>
      <c r="H17" s="150"/>
      <c r="I17" s="46"/>
      <c r="J17" s="150"/>
      <c r="K17" s="46"/>
      <c r="L17" s="151">
        <f t="shared" si="2"/>
        <v>0</v>
      </c>
      <c r="M17" s="152" t="str">
        <f t="shared" si="3"/>
        <v/>
      </c>
      <c r="N17" s="152">
        <f t="shared" si="4"/>
        <v>0</v>
      </c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5.0" customHeight="1">
      <c r="A18" s="110"/>
      <c r="B18" s="147"/>
      <c r="C18" s="46"/>
      <c r="D18" s="148"/>
      <c r="E18" s="46"/>
      <c r="F18" s="149">
        <f t="shared" si="1"/>
        <v>0</v>
      </c>
      <c r="G18" s="46"/>
      <c r="H18" s="150"/>
      <c r="I18" s="46"/>
      <c r="J18" s="150"/>
      <c r="K18" s="46"/>
      <c r="L18" s="151">
        <f t="shared" si="2"/>
        <v>0</v>
      </c>
      <c r="M18" s="152" t="str">
        <f t="shared" si="3"/>
        <v/>
      </c>
      <c r="N18" s="152">
        <f t="shared" si="4"/>
        <v>0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20.25" customHeight="1">
      <c r="A19" s="110"/>
      <c r="B19" s="153" t="s">
        <v>305</v>
      </c>
      <c r="C19" s="46"/>
      <c r="D19" s="154">
        <f>SUM(D4:D18)</f>
        <v>30</v>
      </c>
      <c r="E19" s="155"/>
      <c r="F19" s="156">
        <f>SUM(F4:G18)</f>
        <v>90000</v>
      </c>
      <c r="G19" s="155"/>
      <c r="H19" s="156">
        <f>SUM(H4:H18)</f>
        <v>0</v>
      </c>
      <c r="I19" s="155"/>
      <c r="J19" s="156">
        <f>SUM(J4:J18)</f>
        <v>3000</v>
      </c>
      <c r="K19" s="155"/>
      <c r="L19" s="157">
        <f>SUM(L4:L18)</f>
        <v>-3000</v>
      </c>
      <c r="M19" s="158" t="str">
        <f>IFERROR(AVERAGEIF(M4:M18,"&lt;&gt;0"),"")</f>
        <v/>
      </c>
      <c r="N19" s="158">
        <f>SUM(N4:N18)</f>
        <v>0</v>
      </c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7.25" customHeight="1">
      <c r="A20" s="110"/>
      <c r="B20" s="159" t="s">
        <v>306</v>
      </c>
      <c r="C20" s="115"/>
      <c r="D20" s="115"/>
      <c r="E20" s="115"/>
      <c r="F20" s="115"/>
      <c r="G20" s="4"/>
      <c r="H20" s="160" t="str">
        <f>M19</f>
        <v/>
      </c>
      <c r="I20" s="161"/>
      <c r="J20" s="162"/>
      <c r="K20" s="163"/>
      <c r="L20" s="163"/>
      <c r="M20" s="163"/>
      <c r="N20" s="164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4.25" customHeight="1">
      <c r="A21" s="110"/>
      <c r="B21" s="159" t="s">
        <v>307</v>
      </c>
      <c r="C21" s="115"/>
      <c r="D21" s="115"/>
      <c r="E21" s="115"/>
      <c r="F21" s="115"/>
      <c r="G21" s="4"/>
      <c r="H21" s="160">
        <f>+IF(N19&lt;M19,N19,M19)</f>
        <v>0</v>
      </c>
      <c r="I21" s="161"/>
      <c r="J21" s="162"/>
      <c r="K21" s="163"/>
      <c r="L21" s="163"/>
      <c r="M21" s="163"/>
      <c r="N21" s="165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4.25" customHeight="1">
      <c r="A22" s="110"/>
      <c r="B22" s="166"/>
      <c r="C22" s="166"/>
      <c r="D22" s="163"/>
      <c r="E22" s="163"/>
      <c r="F22" s="163"/>
      <c r="G22" s="163"/>
      <c r="H22" s="163"/>
      <c r="I22" s="163"/>
      <c r="J22" s="163"/>
      <c r="K22" s="163"/>
      <c r="L22" s="165"/>
      <c r="M22" s="163"/>
      <c r="N22" s="163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44.25" customHeight="1">
      <c r="A23" s="110"/>
      <c r="B23" s="167" t="s">
        <v>308</v>
      </c>
      <c r="C23" s="168"/>
      <c r="D23" s="168"/>
      <c r="E23" s="169"/>
      <c r="F23" s="170" t="s">
        <v>70</v>
      </c>
      <c r="G23" s="168"/>
      <c r="H23" s="169"/>
      <c r="I23" s="163"/>
      <c r="J23" s="171" t="s">
        <v>309</v>
      </c>
      <c r="K23" s="168"/>
      <c r="L23" s="169"/>
      <c r="M23" s="172">
        <f>IFERROR(VLOOKUP(F23,Sheet1!I2:J111,2,FALSE),"")</f>
        <v>0.1673</v>
      </c>
      <c r="N23" s="163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4.25" customHeight="1">
      <c r="A24" s="110"/>
      <c r="B24" s="166"/>
      <c r="C24" s="166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4.25" customHeight="1">
      <c r="A25" s="110"/>
      <c r="B25" s="173" t="s">
        <v>310</v>
      </c>
      <c r="C25" s="115"/>
      <c r="D25" s="115"/>
      <c r="E25" s="115"/>
      <c r="F25" s="4"/>
      <c r="G25" s="163"/>
      <c r="H25" s="163"/>
      <c r="I25" s="163"/>
      <c r="J25" s="163"/>
      <c r="K25" s="163"/>
      <c r="L25" s="163"/>
      <c r="M25" s="163"/>
      <c r="N25" s="163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4.25" customHeight="1">
      <c r="A26" s="110"/>
      <c r="B26" s="116" t="s">
        <v>16</v>
      </c>
      <c r="C26" s="145" t="s">
        <v>311</v>
      </c>
      <c r="D26" s="46"/>
      <c r="E26" s="145" t="s">
        <v>312</v>
      </c>
      <c r="F26" s="45"/>
      <c r="G26" s="45"/>
      <c r="H26" s="46"/>
      <c r="I26" s="174" t="s">
        <v>313</v>
      </c>
      <c r="J26" s="45"/>
      <c r="K26" s="46"/>
      <c r="L26" s="174" t="s">
        <v>314</v>
      </c>
      <c r="M26" s="46"/>
      <c r="N26" s="163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4.25" customHeight="1">
      <c r="A27" s="110"/>
      <c r="B27" s="175">
        <v>1.0</v>
      </c>
      <c r="C27" s="153"/>
      <c r="D27" s="46"/>
      <c r="E27" s="176"/>
      <c r="F27" s="45"/>
      <c r="G27" s="45"/>
      <c r="H27" s="46"/>
      <c r="I27" s="177"/>
      <c r="J27" s="45"/>
      <c r="K27" s="46"/>
      <c r="L27" s="176"/>
      <c r="M27" s="46"/>
      <c r="N27" s="163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4.25" customHeight="1">
      <c r="A28" s="110"/>
      <c r="B28" s="175">
        <v>2.0</v>
      </c>
      <c r="C28" s="153"/>
      <c r="D28" s="46"/>
      <c r="E28" s="176"/>
      <c r="F28" s="45"/>
      <c r="G28" s="45"/>
      <c r="H28" s="46"/>
      <c r="I28" s="177"/>
      <c r="J28" s="45"/>
      <c r="K28" s="46"/>
      <c r="L28" s="176"/>
      <c r="M28" s="46"/>
      <c r="N28" s="163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4.25" customHeight="1">
      <c r="A29" s="110"/>
      <c r="B29" s="175">
        <v>3.0</v>
      </c>
      <c r="C29" s="153"/>
      <c r="D29" s="46"/>
      <c r="E29" s="176"/>
      <c r="F29" s="45"/>
      <c r="G29" s="45"/>
      <c r="H29" s="46"/>
      <c r="I29" s="177"/>
      <c r="J29" s="45"/>
      <c r="K29" s="46"/>
      <c r="L29" s="176"/>
      <c r="M29" s="46"/>
      <c r="N29" s="163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4.25" customHeight="1">
      <c r="A30" s="110"/>
      <c r="B30" s="175">
        <v>4.0</v>
      </c>
      <c r="C30" s="153"/>
      <c r="D30" s="46"/>
      <c r="E30" s="176"/>
      <c r="F30" s="45"/>
      <c r="G30" s="45"/>
      <c r="H30" s="46"/>
      <c r="I30" s="177"/>
      <c r="J30" s="45"/>
      <c r="K30" s="46"/>
      <c r="L30" s="176"/>
      <c r="M30" s="46"/>
      <c r="N30" s="163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4.25" customHeight="1">
      <c r="A31" s="110"/>
      <c r="B31" s="175">
        <v>5.0</v>
      </c>
      <c r="C31" s="153"/>
      <c r="D31" s="46"/>
      <c r="E31" s="176"/>
      <c r="F31" s="45"/>
      <c r="G31" s="45"/>
      <c r="H31" s="46"/>
      <c r="I31" s="177"/>
      <c r="J31" s="45"/>
      <c r="K31" s="46"/>
      <c r="L31" s="176"/>
      <c r="M31" s="46"/>
      <c r="N31" s="163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4.25" customHeight="1">
      <c r="A32" s="110"/>
      <c r="B32" s="175">
        <v>6.0</v>
      </c>
      <c r="C32" s="153"/>
      <c r="D32" s="46"/>
      <c r="E32" s="176"/>
      <c r="F32" s="45"/>
      <c r="G32" s="45"/>
      <c r="H32" s="46"/>
      <c r="I32" s="177"/>
      <c r="J32" s="45"/>
      <c r="K32" s="46"/>
      <c r="L32" s="176"/>
      <c r="M32" s="46"/>
      <c r="N32" s="163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4.25" customHeight="1">
      <c r="A33" s="110"/>
      <c r="B33" s="166"/>
      <c r="C33" s="166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4.25" customHeight="1">
      <c r="A34" s="110"/>
      <c r="B34" s="173" t="s">
        <v>315</v>
      </c>
      <c r="C34" s="115"/>
      <c r="D34" s="115"/>
      <c r="E34" s="115"/>
      <c r="F34" s="4"/>
      <c r="G34" s="178"/>
      <c r="H34" s="141"/>
      <c r="I34" s="141"/>
      <c r="J34" s="141"/>
      <c r="K34" s="141"/>
      <c r="L34" s="141"/>
      <c r="M34" s="110"/>
      <c r="N34" s="179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20.25" customHeight="1">
      <c r="A35" s="110"/>
      <c r="B35" s="145" t="s">
        <v>316</v>
      </c>
      <c r="C35" s="45"/>
      <c r="D35" s="45"/>
      <c r="E35" s="46"/>
      <c r="F35" s="145" t="s">
        <v>317</v>
      </c>
      <c r="G35" s="45"/>
      <c r="H35" s="46"/>
      <c r="I35" s="180" t="s">
        <v>318</v>
      </c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7.25" customHeight="1">
      <c r="A36" s="110"/>
      <c r="B36" s="181" t="s">
        <v>319</v>
      </c>
      <c r="C36" s="115"/>
      <c r="D36" s="115"/>
      <c r="E36" s="115"/>
      <c r="F36" s="115"/>
      <c r="G36" s="115"/>
      <c r="H36" s="4"/>
      <c r="I36" s="182"/>
      <c r="J36" s="110"/>
      <c r="K36" s="110"/>
      <c r="L36" s="183"/>
      <c r="M36" s="115"/>
      <c r="N36" s="115"/>
      <c r="O36" s="115"/>
      <c r="P36" s="4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4.25" customHeight="1">
      <c r="A37" s="110"/>
      <c r="B37" s="177" t="s">
        <v>320</v>
      </c>
      <c r="C37" s="45"/>
      <c r="D37" s="45"/>
      <c r="E37" s="46"/>
      <c r="F37" s="176"/>
      <c r="G37" s="45"/>
      <c r="H37" s="46"/>
      <c r="I37" s="184">
        <f t="shared" ref="I37:I45" si="5">IFERROR(F37/$F$58,"")</f>
        <v>0</v>
      </c>
      <c r="J37" s="110"/>
      <c r="K37" s="110"/>
      <c r="L37" s="166"/>
      <c r="M37" s="185"/>
      <c r="N37" s="115"/>
      <c r="O37" s="115"/>
      <c r="P37" s="4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7.25" customHeight="1">
      <c r="A38" s="110"/>
      <c r="B38" s="177" t="s">
        <v>321</v>
      </c>
      <c r="C38" s="45"/>
      <c r="D38" s="45"/>
      <c r="E38" s="46"/>
      <c r="F38" s="176"/>
      <c r="G38" s="45"/>
      <c r="H38" s="46"/>
      <c r="I38" s="184">
        <f t="shared" si="5"/>
        <v>0</v>
      </c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8.0" customHeight="1">
      <c r="A39" s="110"/>
      <c r="B39" s="177" t="s">
        <v>322</v>
      </c>
      <c r="C39" s="45"/>
      <c r="D39" s="45"/>
      <c r="E39" s="46"/>
      <c r="F39" s="186">
        <f>SUM(L27:M32)</f>
        <v>0</v>
      </c>
      <c r="G39" s="45"/>
      <c r="H39" s="46"/>
      <c r="I39" s="184">
        <f t="shared" si="5"/>
        <v>0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20.25" customHeight="1">
      <c r="A40" s="110"/>
      <c r="B40" s="153" t="s">
        <v>323</v>
      </c>
      <c r="C40" s="45"/>
      <c r="D40" s="45"/>
      <c r="E40" s="46"/>
      <c r="F40" s="187">
        <f>SUM(F37:F39)</f>
        <v>0</v>
      </c>
      <c r="G40" s="188"/>
      <c r="H40" s="189"/>
      <c r="I40" s="190">
        <f t="shared" si="5"/>
        <v>0</v>
      </c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20.25" customHeight="1">
      <c r="A41" s="110"/>
      <c r="B41" s="177" t="s">
        <v>324</v>
      </c>
      <c r="C41" s="45"/>
      <c r="D41" s="45"/>
      <c r="E41" s="46"/>
      <c r="F41" s="176"/>
      <c r="G41" s="45"/>
      <c r="H41" s="46"/>
      <c r="I41" s="184">
        <f t="shared" si="5"/>
        <v>0</v>
      </c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20.25" customHeight="1">
      <c r="A42" s="110"/>
      <c r="B42" s="177" t="s">
        <v>325</v>
      </c>
      <c r="C42" s="45"/>
      <c r="D42" s="45"/>
      <c r="E42" s="46"/>
      <c r="F42" s="176"/>
      <c r="G42" s="45"/>
      <c r="H42" s="46"/>
      <c r="I42" s="184">
        <f t="shared" si="5"/>
        <v>0</v>
      </c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20.25" customHeight="1">
      <c r="A43" s="110"/>
      <c r="B43" s="153" t="s">
        <v>326</v>
      </c>
      <c r="C43" s="45"/>
      <c r="D43" s="45"/>
      <c r="E43" s="46"/>
      <c r="F43" s="191">
        <f>SUM(F41:H42)</f>
        <v>0</v>
      </c>
      <c r="G43" s="45"/>
      <c r="H43" s="46"/>
      <c r="I43" s="190">
        <f t="shared" si="5"/>
        <v>0</v>
      </c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8.75" customHeight="1">
      <c r="A44" s="110"/>
      <c r="B44" s="177" t="s">
        <v>327</v>
      </c>
      <c r="C44" s="45"/>
      <c r="D44" s="45"/>
      <c r="E44" s="46"/>
      <c r="F44" s="186">
        <f>F19</f>
        <v>90000</v>
      </c>
      <c r="G44" s="45"/>
      <c r="H44" s="46"/>
      <c r="I44" s="184">
        <f t="shared" si="5"/>
        <v>1</v>
      </c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24.75" customHeight="1">
      <c r="A45" s="110"/>
      <c r="B45" s="153" t="s">
        <v>328</v>
      </c>
      <c r="C45" s="45"/>
      <c r="D45" s="45"/>
      <c r="E45" s="46"/>
      <c r="F45" s="192">
        <f>SUM(F40,F43,F44)</f>
        <v>90000</v>
      </c>
      <c r="G45" s="193"/>
      <c r="H45" s="155"/>
      <c r="I45" s="190">
        <f t="shared" si="5"/>
        <v>1</v>
      </c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5.75" customHeight="1">
      <c r="A46" s="110"/>
      <c r="B46" s="194" t="s">
        <v>329</v>
      </c>
      <c r="C46" s="115"/>
      <c r="D46" s="115"/>
      <c r="E46" s="115"/>
      <c r="F46" s="115"/>
      <c r="G46" s="115"/>
      <c r="H46" s="4"/>
      <c r="I46" s="182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5.75" customHeight="1">
      <c r="A47" s="110"/>
      <c r="B47" s="195" t="s">
        <v>330</v>
      </c>
      <c r="C47" s="115"/>
      <c r="D47" s="115"/>
      <c r="E47" s="4"/>
      <c r="F47" s="196"/>
      <c r="G47" s="196"/>
      <c r="H47" s="196"/>
      <c r="I47" s="182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9.5" customHeight="1">
      <c r="A48" s="110"/>
      <c r="B48" s="177" t="s">
        <v>331</v>
      </c>
      <c r="C48" s="45"/>
      <c r="D48" s="45"/>
      <c r="E48" s="46"/>
      <c r="F48" s="186">
        <f>'BUSINESS EXP.'!D28</f>
        <v>0</v>
      </c>
      <c r="G48" s="45"/>
      <c r="H48" s="46"/>
      <c r="I48" s="184">
        <f t="shared" ref="I48:I51" si="6">IFERROR(F48/$F$58,"")</f>
        <v>0</v>
      </c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9.5" customHeight="1">
      <c r="A49" s="110"/>
      <c r="B49" s="177" t="s">
        <v>265</v>
      </c>
      <c r="C49" s="45"/>
      <c r="D49" s="45"/>
      <c r="E49" s="46"/>
      <c r="F49" s="186">
        <f>'BUSINESS EXP.'!D34</f>
        <v>0</v>
      </c>
      <c r="G49" s="45"/>
      <c r="H49" s="46"/>
      <c r="I49" s="184">
        <f t="shared" si="6"/>
        <v>0</v>
      </c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8.75" customHeight="1">
      <c r="A50" s="110"/>
      <c r="B50" s="177" t="s">
        <v>332</v>
      </c>
      <c r="C50" s="45"/>
      <c r="D50" s="45"/>
      <c r="E50" s="46"/>
      <c r="F50" s="186">
        <f>'BUSINESS EXP.'!D39</f>
        <v>0</v>
      </c>
      <c r="G50" s="45"/>
      <c r="H50" s="46"/>
      <c r="I50" s="184">
        <f t="shared" si="6"/>
        <v>0</v>
      </c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8.75" customHeight="1">
      <c r="A51" s="110"/>
      <c r="B51" s="153" t="s">
        <v>333</v>
      </c>
      <c r="C51" s="45"/>
      <c r="D51" s="45"/>
      <c r="E51" s="46"/>
      <c r="F51" s="186">
        <f>SUM(F48:H50)</f>
        <v>0</v>
      </c>
      <c r="G51" s="45"/>
      <c r="H51" s="46"/>
      <c r="I51" s="190">
        <f t="shared" si="6"/>
        <v>0</v>
      </c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8.75" customHeight="1">
      <c r="A52" s="110"/>
      <c r="B52" s="197" t="s">
        <v>334</v>
      </c>
      <c r="C52" s="115"/>
      <c r="D52" s="115"/>
      <c r="E52" s="4"/>
      <c r="F52" s="196"/>
      <c r="G52" s="196"/>
      <c r="H52" s="196"/>
      <c r="I52" s="163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8.75" customHeight="1">
      <c r="A53" s="110"/>
      <c r="B53" s="177" t="s">
        <v>331</v>
      </c>
      <c r="C53" s="45"/>
      <c r="D53" s="45"/>
      <c r="E53" s="46"/>
      <c r="F53" s="186">
        <f>'FAMILY EXP.'!D32</f>
        <v>0</v>
      </c>
      <c r="G53" s="45"/>
      <c r="H53" s="46"/>
      <c r="I53" s="184">
        <f t="shared" ref="I53:I58" si="7">IFERROR(F53/$F$58,"")</f>
        <v>0</v>
      </c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8.75" customHeight="1">
      <c r="A54" s="110"/>
      <c r="B54" s="177" t="s">
        <v>265</v>
      </c>
      <c r="C54" s="45"/>
      <c r="D54" s="45"/>
      <c r="E54" s="46"/>
      <c r="F54" s="186">
        <f>'FAMILY EXP.'!D38</f>
        <v>0</v>
      </c>
      <c r="G54" s="45"/>
      <c r="H54" s="46"/>
      <c r="I54" s="184">
        <f t="shared" si="7"/>
        <v>0</v>
      </c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8.75" customHeight="1">
      <c r="A55" s="110"/>
      <c r="B55" s="177" t="s">
        <v>332</v>
      </c>
      <c r="C55" s="45"/>
      <c r="D55" s="45"/>
      <c r="E55" s="46"/>
      <c r="F55" s="186">
        <f>'FAMILY EXP.'!D42</f>
        <v>0</v>
      </c>
      <c r="G55" s="45"/>
      <c r="H55" s="46"/>
      <c r="I55" s="184">
        <f t="shared" si="7"/>
        <v>0</v>
      </c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8.75" customHeight="1">
      <c r="A56" s="110"/>
      <c r="B56" s="153" t="s">
        <v>335</v>
      </c>
      <c r="C56" s="45"/>
      <c r="D56" s="45"/>
      <c r="E56" s="46"/>
      <c r="F56" s="198">
        <f>SUM(F53:H55)</f>
        <v>0</v>
      </c>
      <c r="G56" s="188"/>
      <c r="H56" s="189"/>
      <c r="I56" s="190">
        <f t="shared" si="7"/>
        <v>0</v>
      </c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22.5" customHeight="1">
      <c r="A57" s="110"/>
      <c r="B57" s="153" t="s">
        <v>336</v>
      </c>
      <c r="C57" s="45"/>
      <c r="D57" s="45"/>
      <c r="E57" s="46"/>
      <c r="F57" s="192">
        <f>SUM(F51,F56)</f>
        <v>0</v>
      </c>
      <c r="G57" s="193"/>
      <c r="H57" s="155"/>
      <c r="I57" s="190">
        <f t="shared" si="7"/>
        <v>0</v>
      </c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24.75" customHeight="1">
      <c r="A58" s="110"/>
      <c r="B58" s="153" t="s">
        <v>337</v>
      </c>
      <c r="C58" s="45"/>
      <c r="D58" s="45"/>
      <c r="E58" s="46"/>
      <c r="F58" s="199">
        <f>SUM(F45,F57)</f>
        <v>90000</v>
      </c>
      <c r="G58" s="161"/>
      <c r="H58" s="200"/>
      <c r="I58" s="190">
        <f t="shared" si="7"/>
        <v>1</v>
      </c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8.25" customHeight="1">
      <c r="A59" s="110"/>
      <c r="B59" s="201"/>
      <c r="C59" s="115"/>
      <c r="D59" s="115"/>
      <c r="E59" s="115"/>
      <c r="F59" s="115"/>
      <c r="G59" s="115"/>
      <c r="H59" s="115"/>
      <c r="I59" s="4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4.25" customHeight="1">
      <c r="A60" s="110"/>
      <c r="B60" s="181" t="s">
        <v>338</v>
      </c>
      <c r="C60" s="115"/>
      <c r="D60" s="115"/>
      <c r="E60" s="115"/>
      <c r="F60" s="115"/>
      <c r="G60" s="115"/>
      <c r="H60" s="4"/>
      <c r="I60" s="163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7.25" customHeight="1">
      <c r="A61" s="110"/>
      <c r="B61" s="177" t="s">
        <v>339</v>
      </c>
      <c r="C61" s="45"/>
      <c r="D61" s="45"/>
      <c r="E61" s="46"/>
      <c r="F61" s="176"/>
      <c r="G61" s="45"/>
      <c r="H61" s="46"/>
      <c r="I61" s="184">
        <f t="shared" ref="I61:I65" si="8">IFERROR(F61/$F$58,"")</f>
        <v>0</v>
      </c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7.25" customHeight="1">
      <c r="A62" s="110"/>
      <c r="B62" s="177" t="s">
        <v>340</v>
      </c>
      <c r="C62" s="45"/>
      <c r="D62" s="45"/>
      <c r="E62" s="46"/>
      <c r="F62" s="176"/>
      <c r="G62" s="45"/>
      <c r="H62" s="46"/>
      <c r="I62" s="184">
        <f t="shared" si="8"/>
        <v>0</v>
      </c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7.25" customHeight="1">
      <c r="A63" s="110"/>
      <c r="B63" s="177" t="s">
        <v>341</v>
      </c>
      <c r="C63" s="45"/>
      <c r="D63" s="45"/>
      <c r="E63" s="46"/>
      <c r="F63" s="186" t="str">
        <f>'CLIENTS INFORMATION'!G8</f>
        <v/>
      </c>
      <c r="G63" s="45"/>
      <c r="H63" s="46"/>
      <c r="I63" s="184">
        <f t="shared" si="8"/>
        <v>0</v>
      </c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7.25" customHeight="1">
      <c r="A64" s="110"/>
      <c r="B64" s="177" t="s">
        <v>342</v>
      </c>
      <c r="C64" s="45"/>
      <c r="D64" s="45"/>
      <c r="E64" s="46"/>
      <c r="F64" s="186">
        <f>'CLIENTS INFORMATION'!K34</f>
        <v>0</v>
      </c>
      <c r="G64" s="45"/>
      <c r="H64" s="46"/>
      <c r="I64" s="184">
        <f t="shared" si="8"/>
        <v>0</v>
      </c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7.25" customHeight="1">
      <c r="A65" s="110"/>
      <c r="B65" s="153" t="s">
        <v>343</v>
      </c>
      <c r="C65" s="45"/>
      <c r="D65" s="45"/>
      <c r="E65" s="46"/>
      <c r="F65" s="191">
        <f>SUM(F61:H64)</f>
        <v>0</v>
      </c>
      <c r="G65" s="45"/>
      <c r="H65" s="46"/>
      <c r="I65" s="190">
        <f t="shared" si="8"/>
        <v>0</v>
      </c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4.25" customHeight="1">
      <c r="A66" s="110"/>
      <c r="B66" s="181" t="s">
        <v>344</v>
      </c>
      <c r="C66" s="115"/>
      <c r="D66" s="115"/>
      <c r="E66" s="115"/>
      <c r="F66" s="115"/>
      <c r="G66" s="115"/>
      <c r="H66" s="4"/>
      <c r="I66" s="163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4.25" customHeight="1">
      <c r="A67" s="110"/>
      <c r="B67" s="177" t="s">
        <v>345</v>
      </c>
      <c r="C67" s="45"/>
      <c r="D67" s="45"/>
      <c r="E67" s="46"/>
      <c r="F67" s="176"/>
      <c r="G67" s="45"/>
      <c r="H67" s="46"/>
      <c r="I67" s="184">
        <f t="shared" ref="I67:I72" si="9">IFERROR(F67/$F$58,"")</f>
        <v>0</v>
      </c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4.25" customHeight="1">
      <c r="A68" s="110"/>
      <c r="B68" s="177" t="s">
        <v>346</v>
      </c>
      <c r="C68" s="45"/>
      <c r="D68" s="45"/>
      <c r="E68" s="46"/>
      <c r="F68" s="176"/>
      <c r="G68" s="45"/>
      <c r="H68" s="46"/>
      <c r="I68" s="184">
        <f t="shared" si="9"/>
        <v>0</v>
      </c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4.25" customHeight="1">
      <c r="A69" s="110"/>
      <c r="B69" s="153" t="s">
        <v>347</v>
      </c>
      <c r="C69" s="45"/>
      <c r="D69" s="45"/>
      <c r="E69" s="46"/>
      <c r="F69" s="186">
        <f>SUM(F67:H68)</f>
        <v>0</v>
      </c>
      <c r="G69" s="45"/>
      <c r="H69" s="46"/>
      <c r="I69" s="190">
        <f t="shared" si="9"/>
        <v>0</v>
      </c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4.25" customHeight="1">
      <c r="A70" s="110"/>
      <c r="B70" s="153" t="s">
        <v>348</v>
      </c>
      <c r="C70" s="45"/>
      <c r="D70" s="45"/>
      <c r="E70" s="46"/>
      <c r="F70" s="186">
        <f>SUM(F65,F69)</f>
        <v>0</v>
      </c>
      <c r="G70" s="45"/>
      <c r="H70" s="46"/>
      <c r="I70" s="190">
        <f t="shared" si="9"/>
        <v>0</v>
      </c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28.5" customHeight="1">
      <c r="A71" s="110"/>
      <c r="B71" s="202" t="s">
        <v>349</v>
      </c>
      <c r="C71" s="45"/>
      <c r="D71" s="45"/>
      <c r="E71" s="46"/>
      <c r="F71" s="192">
        <f>F58-F70</f>
        <v>90000</v>
      </c>
      <c r="G71" s="193"/>
      <c r="H71" s="155"/>
      <c r="I71" s="190">
        <f t="shared" si="9"/>
        <v>1</v>
      </c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4.25" customHeight="1">
      <c r="A72" s="110"/>
      <c r="B72" s="202" t="s">
        <v>350</v>
      </c>
      <c r="C72" s="45"/>
      <c r="D72" s="45"/>
      <c r="E72" s="46"/>
      <c r="F72" s="192">
        <f>SUM(F70,F71)</f>
        <v>90000</v>
      </c>
      <c r="G72" s="193"/>
      <c r="H72" s="155"/>
      <c r="I72" s="190">
        <f t="shared" si="9"/>
        <v>1</v>
      </c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4.25" customHeight="1">
      <c r="A73" s="110"/>
      <c r="B73" s="182"/>
      <c r="C73" s="182"/>
      <c r="D73" s="182"/>
      <c r="E73" s="182"/>
      <c r="F73" s="182"/>
      <c r="G73" s="182"/>
      <c r="H73" s="182"/>
      <c r="I73" s="182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4.25" customHeight="1">
      <c r="A74" s="110"/>
      <c r="B74" s="182"/>
      <c r="C74" s="182"/>
      <c r="D74" s="182"/>
      <c r="E74" s="182"/>
      <c r="F74" s="182"/>
      <c r="G74" s="182"/>
      <c r="H74" s="182"/>
      <c r="I74" s="182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5.75" customHeight="1">
      <c r="A75" s="110"/>
      <c r="B75" s="203" t="s">
        <v>351</v>
      </c>
      <c r="C75" s="115"/>
      <c r="D75" s="115"/>
      <c r="E75" s="4"/>
      <c r="F75" s="204"/>
      <c r="G75" s="204"/>
      <c r="H75" s="204"/>
      <c r="I75" s="204"/>
      <c r="J75" s="204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4.25" customHeight="1">
      <c r="A76" s="110"/>
      <c r="B76" s="205" t="s">
        <v>352</v>
      </c>
      <c r="C76" s="4"/>
      <c r="D76" s="178"/>
      <c r="E76" s="178"/>
      <c r="F76" s="178"/>
      <c r="G76" s="178"/>
      <c r="H76" s="182"/>
      <c r="I76" s="182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4.25" customHeight="1">
      <c r="A77" s="110"/>
      <c r="B77" s="206" t="s">
        <v>353</v>
      </c>
      <c r="C77" s="207"/>
      <c r="D77" s="207"/>
      <c r="E77" s="207"/>
      <c r="F77" s="207"/>
      <c r="G77" s="207"/>
      <c r="H77" s="207"/>
      <c r="I77" s="207"/>
      <c r="J77" s="208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8.75" customHeight="1">
      <c r="A78" s="110"/>
      <c r="B78" s="145" t="s">
        <v>354</v>
      </c>
      <c r="C78" s="46"/>
      <c r="D78" s="145" t="s">
        <v>355</v>
      </c>
      <c r="E78" s="46"/>
      <c r="F78" s="145" t="s">
        <v>356</v>
      </c>
      <c r="G78" s="46"/>
      <c r="H78" s="145" t="s">
        <v>357</v>
      </c>
      <c r="I78" s="46"/>
      <c r="J78" s="145" t="s">
        <v>358</v>
      </c>
      <c r="K78" s="46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4.25" customHeight="1">
      <c r="A79" s="110"/>
      <c r="B79" s="209" t="s">
        <v>359</v>
      </c>
      <c r="C79" s="46"/>
      <c r="D79" s="150"/>
      <c r="E79" s="46"/>
      <c r="F79" s="150"/>
      <c r="G79" s="46"/>
      <c r="H79" s="150"/>
      <c r="I79" s="46"/>
      <c r="J79" s="150"/>
      <c r="K79" s="46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4.25" customHeight="1">
      <c r="A80" s="110"/>
      <c r="B80" s="209" t="s">
        <v>360</v>
      </c>
      <c r="C80" s="46"/>
      <c r="D80" s="150"/>
      <c r="E80" s="46"/>
      <c r="F80" s="150"/>
      <c r="G80" s="46"/>
      <c r="H80" s="150"/>
      <c r="I80" s="46"/>
      <c r="J80" s="150"/>
      <c r="K80" s="46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4.25" customHeight="1">
      <c r="A81" s="110"/>
      <c r="B81" s="209" t="s">
        <v>361</v>
      </c>
      <c r="C81" s="46"/>
      <c r="D81" s="150"/>
      <c r="E81" s="46"/>
      <c r="F81" s="150"/>
      <c r="G81" s="46"/>
      <c r="H81" s="150"/>
      <c r="I81" s="46"/>
      <c r="J81" s="150"/>
      <c r="K81" s="46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6.0" customHeight="1">
      <c r="A82" s="110"/>
      <c r="B82" s="210"/>
      <c r="C82" s="45"/>
      <c r="D82" s="45"/>
      <c r="E82" s="45"/>
      <c r="F82" s="45"/>
      <c r="G82" s="45"/>
      <c r="H82" s="45"/>
      <c r="I82" s="45"/>
      <c r="J82" s="45"/>
      <c r="K82" s="211"/>
      <c r="L82" s="212"/>
      <c r="M82" s="213"/>
      <c r="N82" s="213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21.75" customHeight="1">
      <c r="A83" s="110"/>
      <c r="B83" s="145" t="s">
        <v>354</v>
      </c>
      <c r="C83" s="46"/>
      <c r="D83" s="145" t="s">
        <v>362</v>
      </c>
      <c r="E83" s="46"/>
      <c r="F83" s="145" t="s">
        <v>363</v>
      </c>
      <c r="G83" s="46"/>
      <c r="H83" s="145" t="s">
        <v>364</v>
      </c>
      <c r="I83" s="46"/>
      <c r="J83" s="145" t="s">
        <v>365</v>
      </c>
      <c r="K83" s="45"/>
      <c r="L83" s="46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4.25" customHeight="1">
      <c r="A84" s="110"/>
      <c r="B84" s="209" t="s">
        <v>359</v>
      </c>
      <c r="C84" s="46"/>
      <c r="D84" s="150"/>
      <c r="E84" s="46"/>
      <c r="F84" s="150"/>
      <c r="G84" s="46"/>
      <c r="H84" s="150"/>
      <c r="I84" s="46"/>
      <c r="J84" s="186">
        <f t="shared" ref="J84:J86" si="10">SUM(D79:K79,D84:I84)</f>
        <v>0</v>
      </c>
      <c r="K84" s="45"/>
      <c r="L84" s="46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5.0" customHeight="1">
      <c r="A85" s="110"/>
      <c r="B85" s="209" t="s">
        <v>360</v>
      </c>
      <c r="C85" s="46"/>
      <c r="D85" s="150"/>
      <c r="E85" s="46"/>
      <c r="F85" s="150"/>
      <c r="G85" s="46"/>
      <c r="H85" s="150"/>
      <c r="I85" s="46"/>
      <c r="J85" s="186">
        <f t="shared" si="10"/>
        <v>0</v>
      </c>
      <c r="K85" s="45"/>
      <c r="L85" s="46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6.5" customHeight="1">
      <c r="A86" s="110"/>
      <c r="B86" s="209" t="s">
        <v>361</v>
      </c>
      <c r="C86" s="46"/>
      <c r="D86" s="150"/>
      <c r="E86" s="46"/>
      <c r="F86" s="150"/>
      <c r="G86" s="46"/>
      <c r="H86" s="150"/>
      <c r="I86" s="46"/>
      <c r="J86" s="214">
        <f t="shared" si="10"/>
        <v>0</v>
      </c>
      <c r="K86" s="193"/>
      <c r="L86" s="155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9.75" customHeight="1">
      <c r="A87" s="110"/>
      <c r="B87" s="215"/>
      <c r="C87" s="215"/>
      <c r="D87" s="216"/>
      <c r="E87" s="216"/>
      <c r="F87" s="216"/>
      <c r="G87" s="216"/>
      <c r="H87" s="216"/>
      <c r="I87" s="216"/>
      <c r="J87" s="217"/>
      <c r="K87" s="217"/>
      <c r="L87" s="217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5.75" customHeight="1">
      <c r="A88" s="110"/>
      <c r="B88" s="218" t="s">
        <v>366</v>
      </c>
      <c r="C88" s="115"/>
      <c r="D88" s="115"/>
      <c r="E88" s="115"/>
      <c r="F88" s="115"/>
      <c r="G88" s="115"/>
      <c r="H88" s="115"/>
      <c r="I88" s="4"/>
      <c r="J88" s="219">
        <f>SUM(J84:L86)*4</f>
        <v>0</v>
      </c>
      <c r="K88" s="193"/>
      <c r="L88" s="155"/>
      <c r="M88" s="220"/>
      <c r="N88" s="22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4.25" customHeight="1">
      <c r="A89" s="110"/>
      <c r="B89" s="221"/>
      <c r="C89" s="221"/>
      <c r="D89" s="221"/>
      <c r="E89" s="221"/>
      <c r="F89" s="221"/>
      <c r="G89" s="221"/>
      <c r="H89" s="221"/>
      <c r="I89" s="221"/>
      <c r="J89" s="222"/>
      <c r="K89" s="222"/>
      <c r="L89" s="222"/>
      <c r="M89" s="220"/>
      <c r="N89" s="22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8.0" customHeight="1">
      <c r="A90" s="110"/>
      <c r="B90" s="206" t="s">
        <v>367</v>
      </c>
      <c r="C90" s="207"/>
      <c r="D90" s="207"/>
      <c r="E90" s="207"/>
      <c r="F90" s="207"/>
      <c r="G90" s="207"/>
      <c r="H90" s="207"/>
      <c r="I90" s="207"/>
      <c r="J90" s="207"/>
      <c r="K90" s="208"/>
      <c r="L90" s="220"/>
      <c r="M90" s="220"/>
      <c r="N90" s="22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20.25" customHeight="1">
      <c r="A91" s="110"/>
      <c r="B91" s="145" t="s">
        <v>368</v>
      </c>
      <c r="C91" s="45"/>
      <c r="D91" s="45"/>
      <c r="E91" s="46"/>
      <c r="F91" s="145" t="s">
        <v>369</v>
      </c>
      <c r="G91" s="45"/>
      <c r="H91" s="46"/>
      <c r="I91" s="145" t="s">
        <v>365</v>
      </c>
      <c r="J91" s="45"/>
      <c r="K91" s="46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7.25" customHeight="1">
      <c r="A92" s="110"/>
      <c r="B92" s="223" t="s">
        <v>370</v>
      </c>
      <c r="C92" s="45"/>
      <c r="D92" s="45"/>
      <c r="E92" s="46"/>
      <c r="F92" s="176"/>
      <c r="G92" s="45"/>
      <c r="H92" s="46"/>
      <c r="I92" s="214">
        <f t="shared" ref="I92:I94" si="11">SUM(E92:G92)</f>
        <v>0</v>
      </c>
      <c r="J92" s="193"/>
      <c r="K92" s="155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7.25" customHeight="1">
      <c r="A93" s="110"/>
      <c r="B93" s="223" t="s">
        <v>371</v>
      </c>
      <c r="C93" s="45"/>
      <c r="D93" s="45"/>
      <c r="E93" s="46"/>
      <c r="F93" s="176"/>
      <c r="G93" s="45"/>
      <c r="H93" s="46"/>
      <c r="I93" s="224">
        <f t="shared" si="11"/>
        <v>0</v>
      </c>
      <c r="J93" s="225"/>
      <c r="K93" s="226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6.5" customHeight="1">
      <c r="A94" s="110"/>
      <c r="B94" s="227" t="s">
        <v>372</v>
      </c>
      <c r="C94" s="188"/>
      <c r="D94" s="188"/>
      <c r="E94" s="189"/>
      <c r="F94" s="228"/>
      <c r="G94" s="188"/>
      <c r="H94" s="189"/>
      <c r="I94" s="229">
        <f t="shared" si="11"/>
        <v>0</v>
      </c>
      <c r="J94" s="115"/>
      <c r="K94" s="23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7.25" customHeight="1">
      <c r="A95" s="110"/>
      <c r="B95" s="231" t="s">
        <v>373</v>
      </c>
      <c r="C95" s="45"/>
      <c r="D95" s="45"/>
      <c r="E95" s="46"/>
      <c r="F95" s="232">
        <f>SUM(F92:F94)</f>
        <v>0</v>
      </c>
      <c r="G95" s="45"/>
      <c r="H95" s="46"/>
      <c r="I95" s="219">
        <f>SUM(I92:I94)</f>
        <v>0</v>
      </c>
      <c r="J95" s="193"/>
      <c r="K95" s="155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6.0" customHeight="1">
      <c r="A96" s="110"/>
      <c r="B96" s="233"/>
      <c r="C96" s="115"/>
      <c r="D96" s="115"/>
      <c r="E96" s="115"/>
      <c r="F96" s="115"/>
      <c r="G96" s="115"/>
      <c r="H96" s="115"/>
      <c r="I96" s="115"/>
      <c r="J96" s="115"/>
      <c r="K96" s="4"/>
      <c r="L96" s="213"/>
      <c r="M96" s="213"/>
      <c r="N96" s="213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8.75" customHeight="1">
      <c r="A97" s="110"/>
      <c r="B97" s="234" t="s">
        <v>374</v>
      </c>
      <c r="C97" s="115"/>
      <c r="D97" s="115"/>
      <c r="E97" s="115"/>
      <c r="F97" s="115"/>
      <c r="G97" s="4"/>
      <c r="H97" s="235">
        <f>I95*8</f>
        <v>0</v>
      </c>
      <c r="I97" s="225"/>
      <c r="J97" s="226"/>
      <c r="K97" s="236"/>
      <c r="L97" s="236"/>
      <c r="M97" s="236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4.25" customHeight="1">
      <c r="A98" s="110"/>
      <c r="B98" s="178"/>
      <c r="C98" s="178"/>
      <c r="D98" s="178"/>
      <c r="E98" s="178"/>
      <c r="F98" s="178"/>
      <c r="G98" s="178"/>
      <c r="H98" s="220"/>
      <c r="I98" s="22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8.0" customHeight="1">
      <c r="A99" s="110"/>
      <c r="B99" s="114" t="s">
        <v>375</v>
      </c>
      <c r="C99" s="115"/>
      <c r="D99" s="115"/>
      <c r="E99" s="115"/>
      <c r="F99" s="115"/>
      <c r="G99" s="115"/>
      <c r="H99" s="115"/>
      <c r="I99" s="115"/>
      <c r="J99" s="4"/>
      <c r="K99" s="110"/>
      <c r="L99" s="237"/>
      <c r="M99" s="115"/>
      <c r="N99" s="4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8.0" customHeight="1">
      <c r="A100" s="110"/>
      <c r="B100" s="206" t="s">
        <v>376</v>
      </c>
      <c r="C100" s="207"/>
      <c r="D100" s="207"/>
      <c r="E100" s="207"/>
      <c r="F100" s="207"/>
      <c r="G100" s="207"/>
      <c r="H100" s="208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21.0" customHeight="1">
      <c r="A101" s="110"/>
      <c r="B101" s="238" t="s">
        <v>377</v>
      </c>
      <c r="C101" s="46"/>
      <c r="D101" s="238" t="s">
        <v>378</v>
      </c>
      <c r="E101" s="46"/>
      <c r="F101" s="238" t="s">
        <v>379</v>
      </c>
      <c r="G101" s="46"/>
      <c r="H101" s="238" t="s">
        <v>380</v>
      </c>
      <c r="I101" s="46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5.75" customHeight="1">
      <c r="A102" s="110"/>
      <c r="B102" s="150"/>
      <c r="C102" s="46"/>
      <c r="D102" s="150"/>
      <c r="E102" s="46"/>
      <c r="F102" s="150"/>
      <c r="G102" s="46"/>
      <c r="H102" s="150"/>
      <c r="I102" s="46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21.0" customHeight="1">
      <c r="A103" s="110"/>
      <c r="B103" s="238" t="s">
        <v>381</v>
      </c>
      <c r="C103" s="46"/>
      <c r="D103" s="238" t="s">
        <v>382</v>
      </c>
      <c r="E103" s="46"/>
      <c r="F103" s="238" t="s">
        <v>383</v>
      </c>
      <c r="G103" s="46"/>
      <c r="H103" s="238" t="s">
        <v>384</v>
      </c>
      <c r="I103" s="46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5.75" customHeight="1">
      <c r="A104" s="110"/>
      <c r="B104" s="150"/>
      <c r="C104" s="46"/>
      <c r="D104" s="150"/>
      <c r="E104" s="46"/>
      <c r="F104" s="150"/>
      <c r="G104" s="46"/>
      <c r="H104" s="150"/>
      <c r="I104" s="46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21.0" customHeight="1">
      <c r="A105" s="110"/>
      <c r="B105" s="238" t="s">
        <v>385</v>
      </c>
      <c r="C105" s="46"/>
      <c r="D105" s="238" t="s">
        <v>386</v>
      </c>
      <c r="E105" s="46"/>
      <c r="F105" s="238" t="s">
        <v>387</v>
      </c>
      <c r="G105" s="46"/>
      <c r="H105" s="238" t="s">
        <v>388</v>
      </c>
      <c r="I105" s="46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5.75" customHeight="1">
      <c r="A106" s="110"/>
      <c r="B106" s="150"/>
      <c r="C106" s="46"/>
      <c r="D106" s="150"/>
      <c r="E106" s="46"/>
      <c r="F106" s="150"/>
      <c r="G106" s="46"/>
      <c r="H106" s="150"/>
      <c r="I106" s="46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21.0" customHeight="1">
      <c r="A107" s="110"/>
      <c r="B107" s="145" t="s">
        <v>389</v>
      </c>
      <c r="C107" s="45"/>
      <c r="D107" s="45"/>
      <c r="E107" s="46"/>
      <c r="F107" s="145" t="s">
        <v>390</v>
      </c>
      <c r="G107" s="45"/>
      <c r="H107" s="45"/>
      <c r="I107" s="46"/>
      <c r="J107" s="110"/>
      <c r="K107" s="239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5.75" customHeight="1">
      <c r="A108" s="110"/>
      <c r="B108" s="240">
        <f>SUM(B102:I102,B104:I104,B106:I106)</f>
        <v>0</v>
      </c>
      <c r="C108" s="45"/>
      <c r="D108" s="45"/>
      <c r="E108" s="46"/>
      <c r="F108" s="219" t="str">
        <f>IFERROR(AVERAGE(B102:I102,B104:I104,B106:I106),"")</f>
        <v/>
      </c>
      <c r="G108" s="193"/>
      <c r="H108" s="193"/>
      <c r="I108" s="155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4.25" customHeight="1">
      <c r="A109" s="110"/>
      <c r="B109" s="178"/>
      <c r="C109" s="178"/>
      <c r="D109" s="178"/>
      <c r="E109" s="178"/>
      <c r="F109" s="178"/>
      <c r="G109" s="178"/>
      <c r="H109" s="220"/>
      <c r="I109" s="220"/>
      <c r="J109" s="220"/>
      <c r="K109" s="220"/>
      <c r="L109" s="220"/>
      <c r="M109" s="220"/>
      <c r="N109" s="22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5.75" customHeight="1">
      <c r="A110" s="110"/>
      <c r="B110" s="241" t="s">
        <v>391</v>
      </c>
      <c r="C110" s="207"/>
      <c r="D110" s="207"/>
      <c r="E110" s="207"/>
      <c r="F110" s="207"/>
      <c r="G110" s="207"/>
      <c r="H110" s="207"/>
      <c r="I110" s="208"/>
      <c r="J110" s="242"/>
      <c r="K110" s="220"/>
      <c r="L110" s="220"/>
      <c r="M110" s="220"/>
      <c r="N110" s="22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21.0" customHeight="1">
      <c r="A111" s="110"/>
      <c r="B111" s="238" t="s">
        <v>377</v>
      </c>
      <c r="C111" s="46"/>
      <c r="D111" s="238" t="s">
        <v>378</v>
      </c>
      <c r="E111" s="46"/>
      <c r="F111" s="238" t="s">
        <v>379</v>
      </c>
      <c r="G111" s="46"/>
      <c r="H111" s="238" t="s">
        <v>380</v>
      </c>
      <c r="I111" s="46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5.75" customHeight="1">
      <c r="A112" s="110"/>
      <c r="B112" s="150"/>
      <c r="C112" s="46"/>
      <c r="D112" s="150"/>
      <c r="E112" s="46"/>
      <c r="F112" s="150"/>
      <c r="G112" s="46"/>
      <c r="H112" s="150"/>
      <c r="I112" s="46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21.0" customHeight="1">
      <c r="A113" s="110"/>
      <c r="B113" s="243" t="s">
        <v>381</v>
      </c>
      <c r="C113" s="189"/>
      <c r="D113" s="243" t="s">
        <v>382</v>
      </c>
      <c r="E113" s="189"/>
      <c r="F113" s="145" t="s">
        <v>392</v>
      </c>
      <c r="G113" s="45"/>
      <c r="H113" s="45"/>
      <c r="I113" s="46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5.75" customHeight="1">
      <c r="A114" s="110"/>
      <c r="B114" s="150"/>
      <c r="C114" s="46"/>
      <c r="D114" s="150"/>
      <c r="E114" s="46"/>
      <c r="F114" s="219">
        <f>SUM(B112:I112,B114:E114)/6</f>
        <v>0</v>
      </c>
      <c r="G114" s="193"/>
      <c r="H114" s="193"/>
      <c r="I114" s="155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4.2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4.2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42"/>
      <c r="M116" s="4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4.25" customHeight="1">
      <c r="A117" s="244"/>
      <c r="B117" s="245" t="s">
        <v>393</v>
      </c>
      <c r="C117" s="207"/>
      <c r="D117" s="207"/>
      <c r="E117" s="207"/>
      <c r="F117" s="208"/>
      <c r="G117" s="246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</row>
    <row r="118" ht="21.0" customHeight="1">
      <c r="A118" s="110"/>
      <c r="B118" s="145" t="s">
        <v>394</v>
      </c>
      <c r="C118" s="45"/>
      <c r="D118" s="45"/>
      <c r="E118" s="45"/>
      <c r="F118" s="46"/>
      <c r="G118" s="145" t="s">
        <v>317</v>
      </c>
      <c r="H118" s="45"/>
      <c r="I118" s="46"/>
      <c r="J118" s="247" t="s">
        <v>395</v>
      </c>
      <c r="K118" s="45"/>
      <c r="L118" s="46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4.25" customHeight="1">
      <c r="A119" s="110"/>
      <c r="B119" s="177" t="s">
        <v>396</v>
      </c>
      <c r="C119" s="45"/>
      <c r="D119" s="45"/>
      <c r="E119" s="45"/>
      <c r="F119" s="46"/>
      <c r="G119" s="248">
        <f>J88</f>
        <v>0</v>
      </c>
      <c r="H119" s="193"/>
      <c r="I119" s="155"/>
      <c r="J119" s="249"/>
      <c r="K119" s="45"/>
      <c r="L119" s="46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4.25" customHeight="1">
      <c r="A120" s="110"/>
      <c r="B120" s="177" t="s">
        <v>397</v>
      </c>
      <c r="C120" s="45"/>
      <c r="D120" s="45"/>
      <c r="E120" s="45"/>
      <c r="F120" s="46"/>
      <c r="G120" s="250">
        <f>H97</f>
        <v>0</v>
      </c>
      <c r="H120" s="161"/>
      <c r="I120" s="200"/>
      <c r="J120" s="249"/>
      <c r="K120" s="45"/>
      <c r="L120" s="46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4.25" customHeight="1">
      <c r="A121" s="110"/>
      <c r="B121" s="177" t="s">
        <v>398</v>
      </c>
      <c r="C121" s="45"/>
      <c r="D121" s="45"/>
      <c r="E121" s="45"/>
      <c r="F121" s="46"/>
      <c r="G121" s="250">
        <f>F114</f>
        <v>0</v>
      </c>
      <c r="H121" s="161"/>
      <c r="I121" s="200"/>
      <c r="J121" s="249"/>
      <c r="K121" s="45"/>
      <c r="L121" s="46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4.25" customHeight="1">
      <c r="A122" s="110"/>
      <c r="B122" s="177" t="s">
        <v>399</v>
      </c>
      <c r="C122" s="45"/>
      <c r="D122" s="45"/>
      <c r="E122" s="45"/>
      <c r="F122" s="46"/>
      <c r="G122" s="250" t="str">
        <f>F108</f>
        <v/>
      </c>
      <c r="H122" s="161"/>
      <c r="I122" s="200"/>
      <c r="J122" s="249"/>
      <c r="K122" s="45"/>
      <c r="L122" s="46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4.25" customHeight="1">
      <c r="A123" s="110"/>
      <c r="B123" s="251"/>
      <c r="C123" s="251"/>
      <c r="D123" s="251"/>
      <c r="E123" s="251"/>
      <c r="F123" s="251"/>
      <c r="G123" s="217"/>
      <c r="H123" s="217"/>
      <c r="I123" s="217"/>
      <c r="J123" s="141"/>
      <c r="K123" s="141"/>
      <c r="L123" s="141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4.25" customHeight="1">
      <c r="A124" s="110"/>
      <c r="B124" s="252" t="s">
        <v>400</v>
      </c>
      <c r="C124" s="45"/>
      <c r="D124" s="45"/>
      <c r="E124" s="45"/>
      <c r="F124" s="45"/>
      <c r="G124" s="45"/>
      <c r="H124" s="45"/>
      <c r="I124" s="46"/>
      <c r="J124" s="253" t="str">
        <f>IFERROR(SMALL(G119:I122,COUNTIF(G119:I122,0)+1),"")</f>
        <v/>
      </c>
      <c r="K124" s="45"/>
      <c r="L124" s="46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4.25" customHeight="1">
      <c r="A125" s="110"/>
      <c r="B125" s="254"/>
      <c r="C125" s="188"/>
      <c r="D125" s="188"/>
      <c r="E125" s="188"/>
      <c r="F125" s="188"/>
      <c r="G125" s="188"/>
      <c r="H125" s="188"/>
      <c r="I125" s="188"/>
      <c r="J125" s="188"/>
      <c r="K125" s="188"/>
      <c r="L125" s="255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4.25" customHeight="1">
      <c r="A126" s="110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4.25" customHeight="1">
      <c r="A127" s="110"/>
      <c r="B127" s="256" t="s">
        <v>401</v>
      </c>
      <c r="C127" s="4"/>
      <c r="D127" s="257"/>
      <c r="E127" s="220"/>
      <c r="F127" s="220"/>
      <c r="G127" s="22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4.25" customHeight="1">
      <c r="A128" s="110"/>
      <c r="B128" s="206" t="s">
        <v>402</v>
      </c>
      <c r="C128" s="207"/>
      <c r="D128" s="207"/>
      <c r="E128" s="207"/>
      <c r="F128" s="207"/>
      <c r="G128" s="207"/>
      <c r="H128" s="207"/>
      <c r="I128" s="207"/>
      <c r="J128" s="207"/>
      <c r="K128" s="208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30.75" customHeight="1">
      <c r="A129" s="110"/>
      <c r="B129" s="145" t="s">
        <v>403</v>
      </c>
      <c r="C129" s="46"/>
      <c r="D129" s="145" t="s">
        <v>404</v>
      </c>
      <c r="E129" s="45"/>
      <c r="F129" s="46"/>
      <c r="G129" s="145" t="s">
        <v>405</v>
      </c>
      <c r="H129" s="46"/>
      <c r="I129" s="145" t="s">
        <v>241</v>
      </c>
      <c r="J129" s="45"/>
      <c r="K129" s="46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4.25" customHeight="1">
      <c r="A130" s="110"/>
      <c r="B130" s="258"/>
      <c r="C130" s="46"/>
      <c r="D130" s="177"/>
      <c r="E130" s="45"/>
      <c r="F130" s="46"/>
      <c r="G130" s="177"/>
      <c r="H130" s="46"/>
      <c r="I130" s="150"/>
      <c r="J130" s="45"/>
      <c r="K130" s="46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5.0" customHeight="1">
      <c r="A131" s="110"/>
      <c r="B131" s="258"/>
      <c r="C131" s="46"/>
      <c r="D131" s="177"/>
      <c r="E131" s="45"/>
      <c r="F131" s="46"/>
      <c r="G131" s="177"/>
      <c r="H131" s="46"/>
      <c r="I131" s="150"/>
      <c r="J131" s="45"/>
      <c r="K131" s="46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4.25" customHeight="1">
      <c r="A132" s="110"/>
      <c r="B132" s="258"/>
      <c r="C132" s="46"/>
      <c r="D132" s="177"/>
      <c r="E132" s="45"/>
      <c r="F132" s="46"/>
      <c r="G132" s="177"/>
      <c r="H132" s="46"/>
      <c r="I132" s="150"/>
      <c r="J132" s="45"/>
      <c r="K132" s="46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6.5" customHeight="1">
      <c r="A133" s="110"/>
      <c r="B133" s="259" t="s">
        <v>406</v>
      </c>
      <c r="C133" s="115"/>
      <c r="D133" s="115"/>
      <c r="E133" s="115"/>
      <c r="F133" s="115"/>
      <c r="G133" s="115"/>
      <c r="H133" s="4"/>
      <c r="I133" s="219">
        <f>SUM(I130:K132)</f>
        <v>0</v>
      </c>
      <c r="J133" s="193"/>
      <c r="K133" s="155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4.25" customHeight="1">
      <c r="A134" s="110"/>
      <c r="B134" s="166"/>
      <c r="C134" s="166"/>
      <c r="D134" s="260"/>
      <c r="E134" s="260"/>
      <c r="F134" s="260"/>
      <c r="G134" s="222"/>
      <c r="H134" s="222"/>
      <c r="I134" s="222"/>
      <c r="J134" s="222"/>
      <c r="K134" s="222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5.75" customHeight="1">
      <c r="A135" s="110"/>
      <c r="B135" s="114" t="s">
        <v>407</v>
      </c>
      <c r="C135" s="115"/>
      <c r="D135" s="115"/>
      <c r="E135" s="115"/>
      <c r="F135" s="115"/>
      <c r="G135" s="115"/>
      <c r="H135" s="115"/>
      <c r="I135" s="4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8.0" customHeight="1">
      <c r="A136" s="110"/>
      <c r="B136" s="206" t="s">
        <v>408</v>
      </c>
      <c r="C136" s="207"/>
      <c r="D136" s="207"/>
      <c r="E136" s="207"/>
      <c r="F136" s="207"/>
      <c r="G136" s="207"/>
      <c r="H136" s="208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21.0" customHeight="1">
      <c r="A137" s="110"/>
      <c r="B137" s="238" t="s">
        <v>377</v>
      </c>
      <c r="C137" s="46"/>
      <c r="D137" s="238" t="s">
        <v>378</v>
      </c>
      <c r="E137" s="46"/>
      <c r="F137" s="238" t="s">
        <v>379</v>
      </c>
      <c r="G137" s="46"/>
      <c r="H137" s="238" t="s">
        <v>380</v>
      </c>
      <c r="I137" s="46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5.75" customHeight="1">
      <c r="A138" s="110"/>
      <c r="B138" s="150"/>
      <c r="C138" s="46"/>
      <c r="D138" s="150"/>
      <c r="E138" s="46"/>
      <c r="F138" s="150"/>
      <c r="G138" s="46"/>
      <c r="H138" s="150"/>
      <c r="I138" s="46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21.0" customHeight="1">
      <c r="A139" s="110"/>
      <c r="B139" s="238" t="s">
        <v>381</v>
      </c>
      <c r="C139" s="46"/>
      <c r="D139" s="238" t="s">
        <v>382</v>
      </c>
      <c r="E139" s="46"/>
      <c r="F139" s="238" t="s">
        <v>383</v>
      </c>
      <c r="G139" s="46"/>
      <c r="H139" s="238" t="s">
        <v>384</v>
      </c>
      <c r="I139" s="46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5.75" customHeight="1">
      <c r="A140" s="110"/>
      <c r="B140" s="150"/>
      <c r="C140" s="46"/>
      <c r="D140" s="150"/>
      <c r="E140" s="46"/>
      <c r="F140" s="150"/>
      <c r="G140" s="46"/>
      <c r="H140" s="150"/>
      <c r="I140" s="46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21.0" customHeight="1">
      <c r="A141" s="110"/>
      <c r="B141" s="238" t="s">
        <v>385</v>
      </c>
      <c r="C141" s="46"/>
      <c r="D141" s="238" t="s">
        <v>386</v>
      </c>
      <c r="E141" s="46"/>
      <c r="F141" s="238" t="s">
        <v>387</v>
      </c>
      <c r="G141" s="46"/>
      <c r="H141" s="238" t="s">
        <v>388</v>
      </c>
      <c r="I141" s="46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5.75" customHeight="1">
      <c r="A142" s="110"/>
      <c r="B142" s="150"/>
      <c r="C142" s="46"/>
      <c r="D142" s="150"/>
      <c r="E142" s="46"/>
      <c r="F142" s="150"/>
      <c r="G142" s="46"/>
      <c r="H142" s="150"/>
      <c r="I142" s="46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21.0" customHeight="1">
      <c r="A143" s="110"/>
      <c r="B143" s="145" t="s">
        <v>389</v>
      </c>
      <c r="C143" s="45"/>
      <c r="D143" s="45"/>
      <c r="E143" s="46"/>
      <c r="F143" s="145" t="s">
        <v>409</v>
      </c>
      <c r="G143" s="45"/>
      <c r="H143" s="45"/>
      <c r="I143" s="46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5.75" customHeight="1">
      <c r="A144" s="110"/>
      <c r="B144" s="240">
        <f>SUM(B138:I138,B140:I140,B142:I142)</f>
        <v>0</v>
      </c>
      <c r="C144" s="45"/>
      <c r="D144" s="45"/>
      <c r="E144" s="46"/>
      <c r="F144" s="219" t="str">
        <f>IFERROR(AVERAGE(B138:I138,B140:I140,B142:I142),"")</f>
        <v/>
      </c>
      <c r="G144" s="193"/>
      <c r="H144" s="193"/>
      <c r="I144" s="155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4.25" customHeight="1">
      <c r="A145" s="110"/>
      <c r="B145" s="178"/>
      <c r="C145" s="178"/>
      <c r="D145" s="178"/>
      <c r="E145" s="178"/>
      <c r="F145" s="178"/>
      <c r="G145" s="178"/>
      <c r="H145" s="220"/>
      <c r="I145" s="220"/>
      <c r="J145" s="220"/>
      <c r="K145" s="220"/>
      <c r="L145" s="220"/>
      <c r="M145" s="220"/>
      <c r="N145" s="22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5.75" customHeight="1">
      <c r="A146" s="110"/>
      <c r="B146" s="241" t="s">
        <v>410</v>
      </c>
      <c r="C146" s="207"/>
      <c r="D146" s="207"/>
      <c r="E146" s="207"/>
      <c r="F146" s="207"/>
      <c r="G146" s="207"/>
      <c r="H146" s="207"/>
      <c r="I146" s="208"/>
      <c r="J146" s="242"/>
      <c r="K146" s="242"/>
      <c r="L146" s="220"/>
      <c r="M146" s="220"/>
      <c r="N146" s="22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21.0" customHeight="1">
      <c r="A147" s="110"/>
      <c r="B147" s="238" t="s">
        <v>377</v>
      </c>
      <c r="C147" s="46"/>
      <c r="D147" s="238" t="s">
        <v>378</v>
      </c>
      <c r="E147" s="46"/>
      <c r="F147" s="238" t="s">
        <v>379</v>
      </c>
      <c r="G147" s="46"/>
      <c r="H147" s="238" t="s">
        <v>380</v>
      </c>
      <c r="I147" s="46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5.75" customHeight="1">
      <c r="A148" s="110"/>
      <c r="B148" s="150"/>
      <c r="C148" s="46"/>
      <c r="D148" s="150"/>
      <c r="E148" s="46"/>
      <c r="F148" s="150"/>
      <c r="G148" s="46"/>
      <c r="H148" s="150"/>
      <c r="I148" s="46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21.0" customHeight="1">
      <c r="A149" s="110"/>
      <c r="B149" s="238" t="s">
        <v>381</v>
      </c>
      <c r="C149" s="46"/>
      <c r="D149" s="238" t="s">
        <v>382</v>
      </c>
      <c r="E149" s="46"/>
      <c r="F149" s="145" t="s">
        <v>392</v>
      </c>
      <c r="G149" s="45"/>
      <c r="H149" s="45"/>
      <c r="I149" s="46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5.75" customHeight="1">
      <c r="A150" s="110"/>
      <c r="B150" s="150"/>
      <c r="C150" s="46"/>
      <c r="D150" s="150"/>
      <c r="E150" s="46"/>
      <c r="F150" s="214">
        <f>SUM(B148:I148,B150:E150)/6</f>
        <v>0</v>
      </c>
      <c r="G150" s="193"/>
      <c r="H150" s="193"/>
      <c r="I150" s="155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5.75" customHeight="1">
      <c r="A151" s="110"/>
      <c r="B151" s="261"/>
      <c r="C151" s="261"/>
      <c r="D151" s="261"/>
      <c r="E151" s="261"/>
      <c r="F151" s="217"/>
      <c r="G151" s="217"/>
      <c r="H151" s="217"/>
      <c r="I151" s="217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4.25" customHeight="1">
      <c r="A152" s="110"/>
      <c r="B152" s="220"/>
      <c r="C152" s="220"/>
      <c r="D152" s="220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5.75" customHeight="1">
      <c r="A153" s="110"/>
      <c r="B153" s="114" t="s">
        <v>411</v>
      </c>
      <c r="C153" s="115"/>
      <c r="D153" s="115"/>
      <c r="E153" s="115"/>
      <c r="F153" s="115"/>
      <c r="G153" s="115"/>
      <c r="H153" s="115"/>
      <c r="I153" s="115"/>
      <c r="J153" s="4"/>
      <c r="K153" s="220"/>
      <c r="L153" s="220"/>
      <c r="M153" s="220"/>
      <c r="N153" s="22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8.75" customHeight="1">
      <c r="A154" s="110"/>
      <c r="B154" s="262" t="s">
        <v>412</v>
      </c>
      <c r="C154" s="115"/>
      <c r="D154" s="115"/>
      <c r="E154" s="115"/>
      <c r="F154" s="4"/>
      <c r="G154" s="263">
        <f>IFERROR(J124*(1-M23),"")</f>
        <v>0</v>
      </c>
      <c r="H154" s="193"/>
      <c r="I154" s="193"/>
      <c r="J154" s="155"/>
      <c r="K154" s="220"/>
      <c r="L154" s="220"/>
      <c r="M154" s="220"/>
      <c r="N154" s="22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4.2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8.0" customHeight="1">
      <c r="A156" s="110"/>
      <c r="B156" s="264" t="s">
        <v>413</v>
      </c>
      <c r="C156" s="207"/>
      <c r="D156" s="207"/>
      <c r="E156" s="207"/>
      <c r="F156" s="208"/>
      <c r="G156" s="135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5.0" customHeight="1">
      <c r="A157" s="110"/>
      <c r="B157" s="145" t="s">
        <v>394</v>
      </c>
      <c r="C157" s="45"/>
      <c r="D157" s="45"/>
      <c r="E157" s="45"/>
      <c r="F157" s="46"/>
      <c r="G157" s="145" t="s">
        <v>317</v>
      </c>
      <c r="H157" s="45"/>
      <c r="I157" s="46"/>
      <c r="J157" s="247" t="s">
        <v>395</v>
      </c>
      <c r="K157" s="45"/>
      <c r="L157" s="46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5.0" customHeight="1">
      <c r="A158" s="110"/>
      <c r="B158" s="265" t="s">
        <v>396</v>
      </c>
      <c r="C158" s="45"/>
      <c r="D158" s="45"/>
      <c r="E158" s="45"/>
      <c r="F158" s="46"/>
      <c r="G158" s="248">
        <f>I133</f>
        <v>0</v>
      </c>
      <c r="H158" s="193"/>
      <c r="I158" s="155"/>
      <c r="J158" s="249"/>
      <c r="K158" s="45"/>
      <c r="L158" s="46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5.0" customHeight="1">
      <c r="A159" s="110"/>
      <c r="B159" s="265" t="s">
        <v>414</v>
      </c>
      <c r="C159" s="45"/>
      <c r="D159" s="45"/>
      <c r="E159" s="45"/>
      <c r="F159" s="46"/>
      <c r="G159" s="250" t="str">
        <f>F144</f>
        <v/>
      </c>
      <c r="H159" s="161"/>
      <c r="I159" s="200"/>
      <c r="J159" s="249"/>
      <c r="K159" s="45"/>
      <c r="L159" s="46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5.0" customHeight="1">
      <c r="A160" s="110"/>
      <c r="B160" s="265" t="s">
        <v>415</v>
      </c>
      <c r="C160" s="45"/>
      <c r="D160" s="45"/>
      <c r="E160" s="45"/>
      <c r="F160" s="46"/>
      <c r="G160" s="250">
        <f>F150</f>
        <v>0</v>
      </c>
      <c r="H160" s="161"/>
      <c r="I160" s="200"/>
      <c r="J160" s="249"/>
      <c r="K160" s="45"/>
      <c r="L160" s="46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5.0" customHeight="1">
      <c r="A161" s="110"/>
      <c r="B161" s="265" t="s">
        <v>416</v>
      </c>
      <c r="C161" s="45"/>
      <c r="D161" s="45"/>
      <c r="E161" s="45"/>
      <c r="F161" s="46"/>
      <c r="G161" s="266">
        <f>G154</f>
        <v>0</v>
      </c>
      <c r="H161" s="161"/>
      <c r="I161" s="200"/>
      <c r="J161" s="249"/>
      <c r="K161" s="45"/>
      <c r="L161" s="46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5.0" customHeight="1">
      <c r="A162" s="110"/>
      <c r="B162" s="251"/>
      <c r="C162" s="251"/>
      <c r="D162" s="251"/>
      <c r="E162" s="251"/>
      <c r="F162" s="251"/>
      <c r="G162" s="217"/>
      <c r="H162" s="217"/>
      <c r="I162" s="217"/>
      <c r="J162" s="141"/>
      <c r="K162" s="141"/>
      <c r="L162" s="141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5.0" customHeight="1">
      <c r="A163" s="110"/>
      <c r="B163" s="251"/>
      <c r="C163" s="251"/>
      <c r="D163" s="251"/>
      <c r="E163" s="251"/>
      <c r="F163" s="251"/>
      <c r="G163" s="217"/>
      <c r="H163" s="217"/>
      <c r="I163" s="217"/>
      <c r="J163" s="141"/>
      <c r="K163" s="141"/>
      <c r="L163" s="142"/>
      <c r="M163" s="4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4.25" customHeight="1">
      <c r="A164" s="110"/>
      <c r="B164" s="143" t="s">
        <v>417</v>
      </c>
      <c r="C164" s="115"/>
      <c r="D164" s="115"/>
      <c r="E164" s="115"/>
      <c r="F164" s="115"/>
      <c r="G164" s="4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4.25" customHeight="1">
      <c r="A165" s="110"/>
      <c r="B165" s="267" t="s">
        <v>394</v>
      </c>
      <c r="C165" s="45"/>
      <c r="D165" s="45"/>
      <c r="E165" s="46"/>
      <c r="F165" s="268" t="s">
        <v>317</v>
      </c>
      <c r="G165" s="45"/>
      <c r="H165" s="46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4.25" customHeight="1">
      <c r="A166" s="110"/>
      <c r="B166" s="269" t="s">
        <v>418</v>
      </c>
      <c r="C166" s="45"/>
      <c r="D166" s="45"/>
      <c r="E166" s="46"/>
      <c r="F166" s="270"/>
      <c r="G166" s="45"/>
      <c r="H166" s="46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4.25" customHeight="1">
      <c r="A167" s="110"/>
      <c r="B167" s="269" t="s">
        <v>419</v>
      </c>
      <c r="C167" s="45"/>
      <c r="D167" s="45"/>
      <c r="E167" s="46"/>
      <c r="F167" s="271"/>
      <c r="G167" s="45"/>
      <c r="H167" s="46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4.25" customHeight="1">
      <c r="A168" s="110"/>
      <c r="B168" s="269" t="s">
        <v>420</v>
      </c>
      <c r="C168" s="45"/>
      <c r="D168" s="45"/>
      <c r="E168" s="46"/>
      <c r="F168" s="272"/>
      <c r="G168" s="45"/>
      <c r="H168" s="46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4.25" customHeight="1">
      <c r="A169" s="110"/>
      <c r="B169" s="269" t="s">
        <v>421</v>
      </c>
      <c r="C169" s="45"/>
      <c r="D169" s="45"/>
      <c r="E169" s="46"/>
      <c r="F169" s="272"/>
      <c r="G169" s="45"/>
      <c r="H169" s="46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4.2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79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4.25" customHeight="1">
      <c r="A171" s="110"/>
      <c r="B171" s="143" t="s">
        <v>422</v>
      </c>
      <c r="C171" s="115"/>
      <c r="D171" s="115"/>
      <c r="E171" s="115"/>
      <c r="F171" s="115"/>
      <c r="G171" s="4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4.25" customHeight="1">
      <c r="A172" s="110"/>
      <c r="B172" s="267" t="s">
        <v>394</v>
      </c>
      <c r="C172" s="45"/>
      <c r="D172" s="45"/>
      <c r="E172" s="46"/>
      <c r="F172" s="268" t="s">
        <v>317</v>
      </c>
      <c r="G172" s="45"/>
      <c r="H172" s="46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4.25" customHeight="1">
      <c r="A173" s="110"/>
      <c r="B173" s="269" t="s">
        <v>8</v>
      </c>
      <c r="C173" s="45"/>
      <c r="D173" s="45"/>
      <c r="E173" s="46"/>
      <c r="F173" s="273">
        <f>IFERROR(F174/4,"")</f>
        <v>0</v>
      </c>
      <c r="G173" s="193"/>
      <c r="H173" s="155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4.25" customHeight="1">
      <c r="A174" s="110"/>
      <c r="B174" s="269" t="s">
        <v>9</v>
      </c>
      <c r="C174" s="45"/>
      <c r="D174" s="45"/>
      <c r="E174" s="46"/>
      <c r="F174" s="274" t="str">
        <f>IFERROR(((F166*F168*F167)+F166)/F167,"")</f>
        <v/>
      </c>
      <c r="G174" s="161"/>
      <c r="H174" s="20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4.25" customHeight="1">
      <c r="A175" s="110"/>
      <c r="B175" s="251"/>
      <c r="C175" s="251"/>
      <c r="D175" s="251"/>
      <c r="E175" s="251"/>
      <c r="F175" s="251"/>
      <c r="G175" s="217"/>
      <c r="H175" s="217"/>
      <c r="I175" s="217"/>
      <c r="J175" s="141"/>
      <c r="K175" s="141"/>
      <c r="L175" s="275"/>
      <c r="M175" s="275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4.25" customHeight="1">
      <c r="A176" s="110"/>
      <c r="B176" s="251"/>
      <c r="C176" s="251"/>
      <c r="D176" s="251"/>
      <c r="E176" s="251"/>
      <c r="F176" s="251"/>
      <c r="G176" s="217"/>
      <c r="H176" s="217"/>
      <c r="I176" s="217"/>
      <c r="J176" s="141"/>
      <c r="K176" s="141"/>
      <c r="L176" s="275"/>
      <c r="M176" s="275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4.25" customHeight="1">
      <c r="A177" s="110"/>
      <c r="B177" s="251"/>
      <c r="C177" s="251"/>
      <c r="D177" s="251"/>
      <c r="E177" s="251"/>
      <c r="F177" s="251"/>
      <c r="G177" s="217"/>
      <c r="H177" s="217"/>
      <c r="I177" s="217"/>
      <c r="J177" s="141"/>
      <c r="K177" s="141"/>
      <c r="L177" s="275"/>
      <c r="M177" s="275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4.25" customHeight="1">
      <c r="A178" s="110"/>
      <c r="B178" s="251"/>
      <c r="C178" s="251"/>
      <c r="D178" s="251"/>
      <c r="E178" s="251"/>
      <c r="F178" s="251"/>
      <c r="G178" s="217"/>
      <c r="H178" s="217"/>
      <c r="I178" s="217"/>
      <c r="J178" s="141"/>
      <c r="K178" s="141"/>
      <c r="L178" s="275"/>
      <c r="M178" s="275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5.0" customHeight="1">
      <c r="A179" s="110"/>
      <c r="B179" s="143" t="s">
        <v>423</v>
      </c>
      <c r="C179" s="115"/>
      <c r="D179" s="115"/>
      <c r="E179" s="115"/>
      <c r="F179" s="115"/>
      <c r="G179" s="115"/>
      <c r="H179" s="115"/>
      <c r="I179" s="115"/>
      <c r="J179" s="4"/>
      <c r="K179" s="136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5.2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4.25" customHeight="1">
      <c r="A181" s="110"/>
      <c r="B181" s="145" t="s">
        <v>424</v>
      </c>
      <c r="C181" s="45"/>
      <c r="D181" s="45"/>
      <c r="E181" s="46"/>
      <c r="F181" s="145" t="s">
        <v>317</v>
      </c>
      <c r="G181" s="45"/>
      <c r="H181" s="45"/>
      <c r="I181" s="45"/>
      <c r="J181" s="46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4.25" customHeight="1">
      <c r="A182" s="110"/>
      <c r="B182" s="177" t="s">
        <v>425</v>
      </c>
      <c r="C182" s="45"/>
      <c r="D182" s="45"/>
      <c r="E182" s="46"/>
      <c r="F182" s="248" t="str">
        <f>J124</f>
        <v/>
      </c>
      <c r="G182" s="193"/>
      <c r="H182" s="193"/>
      <c r="I182" s="193"/>
      <c r="J182" s="155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4.25" customHeight="1">
      <c r="A183" s="110"/>
      <c r="B183" s="177" t="s">
        <v>426</v>
      </c>
      <c r="C183" s="45"/>
      <c r="D183" s="45"/>
      <c r="E183" s="46"/>
      <c r="F183" s="248" t="str">
        <f>F41</f>
        <v/>
      </c>
      <c r="G183" s="193"/>
      <c r="H183" s="193"/>
      <c r="I183" s="193"/>
      <c r="J183" s="155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4.25" customHeight="1">
      <c r="A184" s="110"/>
      <c r="B184" s="177" t="s">
        <v>427</v>
      </c>
      <c r="C184" s="45"/>
      <c r="D184" s="45"/>
      <c r="E184" s="46"/>
      <c r="F184" s="250">
        <f>G161</f>
        <v>0</v>
      </c>
      <c r="G184" s="161"/>
      <c r="H184" s="161"/>
      <c r="I184" s="161"/>
      <c r="J184" s="20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26.25" customHeight="1">
      <c r="A185" s="110"/>
      <c r="B185" s="276" t="s">
        <v>428</v>
      </c>
      <c r="C185" s="45"/>
      <c r="D185" s="45"/>
      <c r="E185" s="46"/>
      <c r="F185" s="277">
        <f>IFERROR((F182+F183)-F184,"")</f>
        <v>0</v>
      </c>
      <c r="G185" s="161"/>
      <c r="H185" s="161"/>
      <c r="I185" s="161"/>
      <c r="J185" s="20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4.25" customHeight="1">
      <c r="A186" s="110"/>
      <c r="B186" s="177" t="s">
        <v>429</v>
      </c>
      <c r="C186" s="45"/>
      <c r="D186" s="45"/>
      <c r="E186" s="46"/>
      <c r="F186" s="250">
        <f>'BUSINESS EXP.'!C17</f>
        <v>0</v>
      </c>
      <c r="G186" s="161"/>
      <c r="H186" s="161"/>
      <c r="I186" s="161"/>
      <c r="J186" s="20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4.25" customHeight="1">
      <c r="A187" s="110"/>
      <c r="B187" s="202"/>
      <c r="C187" s="45"/>
      <c r="D187" s="45"/>
      <c r="E187" s="46"/>
      <c r="F187" s="250">
        <f>IFERROR(F185-F186,"")</f>
        <v>0</v>
      </c>
      <c r="G187" s="161"/>
      <c r="H187" s="161"/>
      <c r="I187" s="161"/>
      <c r="J187" s="200"/>
      <c r="K187" s="110"/>
      <c r="L187" s="179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4.25" customHeight="1">
      <c r="A188" s="110"/>
      <c r="B188" s="177" t="s">
        <v>430</v>
      </c>
      <c r="C188" s="45"/>
      <c r="D188" s="45"/>
      <c r="E188" s="46"/>
      <c r="F188" s="250">
        <f>'FAMILY EXP.'!D24</f>
        <v>0</v>
      </c>
      <c r="G188" s="161"/>
      <c r="H188" s="161"/>
      <c r="I188" s="161"/>
      <c r="J188" s="20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26.25" customHeight="1">
      <c r="A189" s="110"/>
      <c r="B189" s="276" t="s">
        <v>431</v>
      </c>
      <c r="C189" s="45"/>
      <c r="D189" s="45"/>
      <c r="E189" s="46"/>
      <c r="F189" s="277">
        <f>IFERROR(F187-F188,"")</f>
        <v>0</v>
      </c>
      <c r="G189" s="161"/>
      <c r="H189" s="161"/>
      <c r="I189" s="161"/>
      <c r="J189" s="20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4.25" customHeight="1">
      <c r="A190" s="110"/>
      <c r="B190" s="148" t="s">
        <v>432</v>
      </c>
      <c r="C190" s="45"/>
      <c r="D190" s="45"/>
      <c r="E190" s="46"/>
      <c r="F190" s="278">
        <f>'CLIENTS INFORMATION'!J34</f>
        <v>0</v>
      </c>
      <c r="G190" s="207"/>
      <c r="H190" s="207"/>
      <c r="I190" s="207"/>
      <c r="J190" s="279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4.25" customHeight="1">
      <c r="A191" s="110"/>
      <c r="B191" s="280" t="s">
        <v>433</v>
      </c>
      <c r="C191" s="45"/>
      <c r="D191" s="45"/>
      <c r="E191" s="46"/>
      <c r="F191" s="248">
        <f>IFERROR(F189-F190,"")</f>
        <v>0</v>
      </c>
      <c r="G191" s="193"/>
      <c r="H191" s="193"/>
      <c r="I191" s="193"/>
      <c r="J191" s="155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4.25" customHeight="1">
      <c r="A192" s="110"/>
      <c r="B192" s="177" t="s">
        <v>434</v>
      </c>
      <c r="C192" s="45"/>
      <c r="D192" s="45"/>
      <c r="E192" s="46"/>
      <c r="F192" s="281" t="str">
        <f>F174</f>
        <v/>
      </c>
      <c r="G192" s="161"/>
      <c r="H192" s="161"/>
      <c r="I192" s="161"/>
      <c r="J192" s="20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33.0" customHeight="1">
      <c r="A193" s="110"/>
      <c r="B193" s="276" t="s">
        <v>435</v>
      </c>
      <c r="C193" s="45"/>
      <c r="D193" s="45"/>
      <c r="E193" s="46"/>
      <c r="F193" s="282" t="str">
        <f>IFERROR(F192/F191*1,"")</f>
        <v/>
      </c>
      <c r="G193" s="225"/>
      <c r="H193" s="225"/>
      <c r="I193" s="225"/>
      <c r="J193" s="226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4.25" customHeight="1">
      <c r="A194" s="110"/>
      <c r="B194" s="283" t="s">
        <v>436</v>
      </c>
      <c r="C194" s="115"/>
      <c r="D194" s="115"/>
      <c r="E194" s="115"/>
      <c r="F194" s="115"/>
      <c r="G194" s="115"/>
      <c r="H194" s="115"/>
      <c r="I194" s="115"/>
      <c r="J194" s="4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4.25" customHeight="1">
      <c r="A195" s="110"/>
      <c r="B195" s="284"/>
      <c r="C195" s="284"/>
      <c r="D195" s="284"/>
      <c r="E195" s="284"/>
      <c r="F195" s="284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5.0" customHeight="1">
      <c r="A196" s="110"/>
      <c r="B196" s="285" t="s">
        <v>437</v>
      </c>
      <c r="C196" s="207"/>
      <c r="D196" s="207"/>
      <c r="E196" s="207"/>
      <c r="F196" s="208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4.25" customHeight="1">
      <c r="A197" s="110"/>
      <c r="B197" s="286" t="s">
        <v>394</v>
      </c>
      <c r="C197" s="45"/>
      <c r="D197" s="45"/>
      <c r="E197" s="45"/>
      <c r="F197" s="46"/>
      <c r="G197" s="286" t="s">
        <v>317</v>
      </c>
      <c r="H197" s="45"/>
      <c r="I197" s="45"/>
      <c r="J197" s="46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4.25" customHeight="1">
      <c r="A198" s="110"/>
      <c r="B198" s="287" t="s">
        <v>438</v>
      </c>
      <c r="C198" s="45"/>
      <c r="D198" s="45"/>
      <c r="E198" s="45"/>
      <c r="F198" s="46"/>
      <c r="G198" s="288">
        <f>F71</f>
        <v>90000</v>
      </c>
      <c r="H198" s="45"/>
      <c r="I198" s="45"/>
      <c r="J198" s="46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4.25" customHeight="1">
      <c r="A199" s="110"/>
      <c r="B199" s="287" t="s">
        <v>439</v>
      </c>
      <c r="C199" s="45"/>
      <c r="D199" s="45"/>
      <c r="E199" s="45"/>
      <c r="F199" s="46"/>
      <c r="G199" s="289">
        <f>F70</f>
        <v>0</v>
      </c>
      <c r="H199" s="45"/>
      <c r="I199" s="45"/>
      <c r="J199" s="46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25.5" customHeight="1">
      <c r="A200" s="110"/>
      <c r="B200" s="290" t="s">
        <v>440</v>
      </c>
      <c r="C200" s="45"/>
      <c r="D200" s="45"/>
      <c r="E200" s="45"/>
      <c r="F200" s="46"/>
      <c r="G200" s="291">
        <f>IFERROR(G199/G198,"")</f>
        <v>0</v>
      </c>
      <c r="H200" s="193"/>
      <c r="I200" s="193"/>
      <c r="J200" s="155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4.25" customHeight="1">
      <c r="A201" s="110"/>
      <c r="B201" s="283" t="s">
        <v>441</v>
      </c>
      <c r="C201" s="115"/>
      <c r="D201" s="115"/>
      <c r="E201" s="115"/>
      <c r="F201" s="115"/>
      <c r="G201" s="115"/>
      <c r="H201" s="115"/>
      <c r="I201" s="115"/>
      <c r="J201" s="4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4.2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4.25" customHeight="1">
      <c r="A203" s="110"/>
      <c r="B203" s="143" t="s">
        <v>442</v>
      </c>
      <c r="C203" s="115"/>
      <c r="D203" s="115"/>
      <c r="E203" s="4"/>
      <c r="F203" s="110"/>
      <c r="G203" s="110"/>
      <c r="H203" s="110"/>
      <c r="I203" s="110"/>
      <c r="J203" s="110"/>
      <c r="K203" s="110"/>
      <c r="L203" s="141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4.25" customHeight="1">
      <c r="A204" s="110"/>
      <c r="B204" s="286" t="s">
        <v>394</v>
      </c>
      <c r="C204" s="45"/>
      <c r="D204" s="45"/>
      <c r="E204" s="45"/>
      <c r="F204" s="46"/>
      <c r="G204" s="286" t="s">
        <v>317</v>
      </c>
      <c r="H204" s="45"/>
      <c r="I204" s="45"/>
      <c r="J204" s="46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4.25" customHeight="1">
      <c r="A205" s="110"/>
      <c r="B205" s="287" t="s">
        <v>443</v>
      </c>
      <c r="C205" s="45"/>
      <c r="D205" s="45"/>
      <c r="E205" s="45"/>
      <c r="F205" s="46"/>
      <c r="G205" s="292" t="str">
        <f>F166</f>
        <v/>
      </c>
      <c r="H205" s="45"/>
      <c r="I205" s="45"/>
      <c r="J205" s="46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5.0" customHeight="1">
      <c r="A206" s="110"/>
      <c r="B206" s="290" t="s">
        <v>444</v>
      </c>
      <c r="C206" s="45"/>
      <c r="D206" s="45"/>
      <c r="E206" s="45"/>
      <c r="F206" s="45"/>
      <c r="G206" s="45"/>
      <c r="H206" s="45"/>
      <c r="I206" s="45"/>
      <c r="J206" s="46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4.25" customHeight="1">
      <c r="A207" s="110"/>
      <c r="B207" s="287" t="s">
        <v>445</v>
      </c>
      <c r="C207" s="45"/>
      <c r="D207" s="45"/>
      <c r="E207" s="45"/>
      <c r="F207" s="46"/>
      <c r="G207" s="292">
        <f>B108</f>
        <v>0</v>
      </c>
      <c r="H207" s="45"/>
      <c r="I207" s="45"/>
      <c r="J207" s="46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4.25" customHeight="1">
      <c r="A208" s="110"/>
      <c r="B208" s="287" t="s">
        <v>446</v>
      </c>
      <c r="C208" s="45"/>
      <c r="D208" s="45"/>
      <c r="E208" s="45"/>
      <c r="F208" s="46"/>
      <c r="G208" s="292" t="str">
        <f>F108</f>
        <v/>
      </c>
      <c r="H208" s="45"/>
      <c r="I208" s="45"/>
      <c r="J208" s="46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24.75" customHeight="1">
      <c r="A209" s="110"/>
      <c r="B209" s="290" t="s">
        <v>447</v>
      </c>
      <c r="C209" s="45"/>
      <c r="D209" s="45"/>
      <c r="E209" s="45"/>
      <c r="F209" s="46"/>
      <c r="G209" s="291" t="str">
        <f>IFERROR(G208/G205,"")</f>
        <v/>
      </c>
      <c r="H209" s="193"/>
      <c r="I209" s="193"/>
      <c r="J209" s="155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4.25" customHeight="1">
      <c r="A210" s="110"/>
      <c r="B210" s="284"/>
      <c r="C210" s="284"/>
      <c r="D210" s="284"/>
      <c r="E210" s="284"/>
      <c r="F210" s="284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4.25" customHeight="1">
      <c r="A211" s="110"/>
      <c r="B211" s="143" t="s">
        <v>448</v>
      </c>
      <c r="C211" s="115"/>
      <c r="D211" s="115"/>
      <c r="E211" s="115"/>
      <c r="F211" s="115"/>
      <c r="G211" s="4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4.25" customHeight="1">
      <c r="A212" s="110"/>
      <c r="B212" s="267" t="s">
        <v>394</v>
      </c>
      <c r="C212" s="45"/>
      <c r="D212" s="45"/>
      <c r="E212" s="45"/>
      <c r="F212" s="45"/>
      <c r="G212" s="46"/>
      <c r="H212" s="286" t="s">
        <v>317</v>
      </c>
      <c r="I212" s="45"/>
      <c r="J212" s="45"/>
      <c r="K212" s="46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4.25" customHeight="1">
      <c r="A213" s="110"/>
      <c r="B213" s="271" t="s">
        <v>449</v>
      </c>
      <c r="C213" s="45"/>
      <c r="D213" s="45"/>
      <c r="E213" s="45"/>
      <c r="F213" s="45"/>
      <c r="G213" s="46"/>
      <c r="H213" s="293">
        <f>(F166*F168)*F167</f>
        <v>0</v>
      </c>
      <c r="I213" s="45"/>
      <c r="J213" s="45"/>
      <c r="K213" s="46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4.25" customHeight="1">
      <c r="A214" s="110"/>
      <c r="B214" s="271" t="s">
        <v>450</v>
      </c>
      <c r="C214" s="45"/>
      <c r="D214" s="45"/>
      <c r="E214" s="45"/>
      <c r="F214" s="45"/>
      <c r="G214" s="46"/>
      <c r="H214" s="293">
        <f>F166*F169</f>
        <v>0</v>
      </c>
      <c r="I214" s="45"/>
      <c r="J214" s="45"/>
      <c r="K214" s="46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4.25" customHeight="1">
      <c r="A215" s="110"/>
      <c r="B215" s="271" t="s">
        <v>451</v>
      </c>
      <c r="C215" s="45"/>
      <c r="D215" s="45"/>
      <c r="E215" s="45"/>
      <c r="F215" s="45"/>
      <c r="G215" s="46"/>
      <c r="H215" s="293">
        <f>D230</f>
        <v>0</v>
      </c>
      <c r="I215" s="45"/>
      <c r="J215" s="45"/>
      <c r="K215" s="46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4.25" customHeight="1">
      <c r="A216" s="110"/>
      <c r="B216" s="271"/>
      <c r="C216" s="45"/>
      <c r="D216" s="45"/>
      <c r="E216" s="45"/>
      <c r="F216" s="45"/>
      <c r="G216" s="46"/>
      <c r="H216" s="294">
        <f>SUM(H213:K215)</f>
        <v>0</v>
      </c>
      <c r="I216" s="45"/>
      <c r="J216" s="45"/>
      <c r="K216" s="46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4.25" customHeight="1">
      <c r="A217" s="110"/>
      <c r="B217" s="271" t="s">
        <v>452</v>
      </c>
      <c r="C217" s="45"/>
      <c r="D217" s="45"/>
      <c r="E217" s="45"/>
      <c r="F217" s="45"/>
      <c r="G217" s="46"/>
      <c r="H217" s="293">
        <f>IFERROR(G240,"")</f>
        <v>0</v>
      </c>
      <c r="I217" s="45"/>
      <c r="J217" s="45"/>
      <c r="K217" s="46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4.25" customHeight="1">
      <c r="A218" s="110"/>
      <c r="B218" s="295" t="s">
        <v>453</v>
      </c>
      <c r="C218" s="207"/>
      <c r="D218" s="207"/>
      <c r="E218" s="207"/>
      <c r="F218" s="207"/>
      <c r="G218" s="279"/>
      <c r="H218" s="296">
        <f>((F166*0.05)/12)*F167</f>
        <v>0</v>
      </c>
      <c r="I218" s="225"/>
      <c r="J218" s="225"/>
      <c r="K218" s="226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23.25" customHeight="1">
      <c r="A219" s="110"/>
      <c r="B219" s="290" t="s">
        <v>454</v>
      </c>
      <c r="C219" s="45"/>
      <c r="D219" s="45"/>
      <c r="E219" s="45"/>
      <c r="F219" s="45"/>
      <c r="G219" s="46"/>
      <c r="H219" s="297">
        <f>IFERROR(H216-H217-H218,"")</f>
        <v>0</v>
      </c>
      <c r="I219" s="161"/>
      <c r="J219" s="161"/>
      <c r="K219" s="20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4.25" hidden="1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4.25" hidden="1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4.25" hidden="1" customHeight="1">
      <c r="A222" s="110"/>
      <c r="B222" s="298"/>
      <c r="C222" s="299"/>
      <c r="D222" s="300"/>
      <c r="E222" s="301">
        <v>1.0</v>
      </c>
      <c r="F222" s="302" t="str">
        <f>D223</f>
        <v/>
      </c>
      <c r="G222" s="303" t="str">
        <f>D224</f>
        <v>#DIV/0!</v>
      </c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4.25" hidden="1" customHeight="1">
      <c r="A223" s="110"/>
      <c r="B223" s="298"/>
      <c r="C223" s="299"/>
      <c r="D223" s="303" t="str">
        <f>F166</f>
        <v/>
      </c>
      <c r="E223" s="301">
        <f t="shared" ref="E223:E239" si="12">SUM(E222+1)</f>
        <v>2</v>
      </c>
      <c r="F223" s="304" t="str">
        <f t="shared" ref="F223:F239" si="13">F222-$D$227</f>
        <v>#DIV/0!</v>
      </c>
      <c r="G223" s="303" t="str">
        <f t="shared" ref="G223:G239" si="14">F223*$C$224</f>
        <v>#DIV/0!</v>
      </c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4.25" hidden="1" customHeight="1">
      <c r="A224" s="110"/>
      <c r="B224" s="298" t="s">
        <v>455</v>
      </c>
      <c r="C224" s="305" t="str">
        <f>C232/C225</f>
        <v>#DIV/0!</v>
      </c>
      <c r="D224" s="303" t="str">
        <f t="shared" ref="D224:D225" si="15">D223*C224</f>
        <v>#DIV/0!</v>
      </c>
      <c r="E224" s="301">
        <f t="shared" si="12"/>
        <v>3</v>
      </c>
      <c r="F224" s="304" t="str">
        <f t="shared" si="13"/>
        <v>#DIV/0!</v>
      </c>
      <c r="G224" s="303" t="str">
        <f t="shared" si="14"/>
        <v>#DIV/0!</v>
      </c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4.25" hidden="1" customHeight="1">
      <c r="A225" s="110"/>
      <c r="B225" s="298" t="s">
        <v>456</v>
      </c>
      <c r="C225" s="306" t="str">
        <f>F167</f>
        <v/>
      </c>
      <c r="D225" s="303" t="str">
        <f t="shared" si="15"/>
        <v>#DIV/0!</v>
      </c>
      <c r="E225" s="301">
        <f t="shared" si="12"/>
        <v>4</v>
      </c>
      <c r="F225" s="304" t="str">
        <f t="shared" si="13"/>
        <v>#DIV/0!</v>
      </c>
      <c r="G225" s="303" t="str">
        <f t="shared" si="14"/>
        <v>#DIV/0!</v>
      </c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4.25" hidden="1" customHeight="1">
      <c r="A226" s="110"/>
      <c r="B226" s="298" t="s">
        <v>457</v>
      </c>
      <c r="C226" s="305" t="str">
        <f>F169</f>
        <v/>
      </c>
      <c r="D226" s="303">
        <f>D223*C226</f>
        <v>0</v>
      </c>
      <c r="E226" s="301">
        <f t="shared" si="12"/>
        <v>5</v>
      </c>
      <c r="F226" s="304" t="str">
        <f t="shared" si="13"/>
        <v>#DIV/0!</v>
      </c>
      <c r="G226" s="303" t="str">
        <f t="shared" si="14"/>
        <v>#DIV/0!</v>
      </c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4.25" hidden="1" customHeight="1">
      <c r="A227" s="110"/>
      <c r="B227" s="298" t="s">
        <v>458</v>
      </c>
      <c r="C227" s="306"/>
      <c r="D227" s="303" t="str">
        <f>D223/C225</f>
        <v>#DIV/0!</v>
      </c>
      <c r="E227" s="301">
        <f t="shared" si="12"/>
        <v>6</v>
      </c>
      <c r="F227" s="304" t="str">
        <f t="shared" si="13"/>
        <v>#DIV/0!</v>
      </c>
      <c r="G227" s="303" t="str">
        <f t="shared" si="14"/>
        <v>#DIV/0!</v>
      </c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4.25" hidden="1" customHeight="1">
      <c r="A228" s="110"/>
      <c r="B228" s="298" t="s">
        <v>459</v>
      </c>
      <c r="C228" s="306"/>
      <c r="D228" s="303"/>
      <c r="E228" s="301">
        <f t="shared" si="12"/>
        <v>7</v>
      </c>
      <c r="F228" s="304" t="str">
        <f t="shared" si="13"/>
        <v>#DIV/0!</v>
      </c>
      <c r="G228" s="303" t="str">
        <f t="shared" si="14"/>
        <v>#DIV/0!</v>
      </c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4.25" hidden="1" customHeight="1">
      <c r="A229" s="110"/>
      <c r="B229" s="298" t="s">
        <v>460</v>
      </c>
      <c r="C229" s="307" t="str">
        <f>'CLIENTS INFORMATION'!M8</f>
        <v/>
      </c>
      <c r="D229" s="303">
        <f>D223*C229</f>
        <v>0</v>
      </c>
      <c r="E229" s="301">
        <f t="shared" si="12"/>
        <v>8</v>
      </c>
      <c r="F229" s="304" t="str">
        <f t="shared" si="13"/>
        <v>#DIV/0!</v>
      </c>
      <c r="G229" s="303" t="str">
        <f t="shared" si="14"/>
        <v>#DIV/0!</v>
      </c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4.25" hidden="1" customHeight="1">
      <c r="A230" s="110"/>
      <c r="B230" s="298" t="s">
        <v>461</v>
      </c>
      <c r="C230" s="306"/>
      <c r="D230" s="303">
        <f>(D229*F169)*C225</f>
        <v>0</v>
      </c>
      <c r="E230" s="301">
        <f t="shared" si="12"/>
        <v>9</v>
      </c>
      <c r="F230" s="304" t="str">
        <f t="shared" si="13"/>
        <v>#DIV/0!</v>
      </c>
      <c r="G230" s="303" t="str">
        <f t="shared" si="14"/>
        <v>#DIV/0!</v>
      </c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4.25" hidden="1" customHeight="1">
      <c r="A231" s="110"/>
      <c r="B231" s="298" t="s">
        <v>462</v>
      </c>
      <c r="C231" s="306"/>
      <c r="D231" s="303" t="str">
        <f>(D223+D225)/C225</f>
        <v>#DIV/0!</v>
      </c>
      <c r="E231" s="301">
        <f t="shared" si="12"/>
        <v>10</v>
      </c>
      <c r="F231" s="304" t="str">
        <f t="shared" si="13"/>
        <v>#DIV/0!</v>
      </c>
      <c r="G231" s="303" t="str">
        <f t="shared" si="14"/>
        <v>#DIV/0!</v>
      </c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4.25" hidden="1" customHeight="1">
      <c r="A232" s="110"/>
      <c r="B232" s="298" t="s">
        <v>463</v>
      </c>
      <c r="C232" s="305">
        <v>0.22</v>
      </c>
      <c r="D232" s="303">
        <f>((D223*C232)/12)*C225</f>
        <v>0</v>
      </c>
      <c r="E232" s="301">
        <f t="shared" si="12"/>
        <v>11</v>
      </c>
      <c r="F232" s="304" t="str">
        <f t="shared" si="13"/>
        <v>#DIV/0!</v>
      </c>
      <c r="G232" s="303" t="str">
        <f t="shared" si="14"/>
        <v>#DIV/0!</v>
      </c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4.25" hidden="1" customHeight="1">
      <c r="A233" s="110"/>
      <c r="B233" s="298" t="s">
        <v>464</v>
      </c>
      <c r="C233" s="305">
        <v>0.05</v>
      </c>
      <c r="D233" s="303">
        <f>((D223*C233)/12)*C225</f>
        <v>0</v>
      </c>
      <c r="E233" s="301">
        <f t="shared" si="12"/>
        <v>12</v>
      </c>
      <c r="F233" s="304" t="str">
        <f t="shared" si="13"/>
        <v>#DIV/0!</v>
      </c>
      <c r="G233" s="303" t="str">
        <f t="shared" si="14"/>
        <v>#DIV/0!</v>
      </c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4.25" hidden="1" customHeight="1">
      <c r="A234" s="110"/>
      <c r="B234" s="298"/>
      <c r="C234" s="305"/>
      <c r="D234" s="300"/>
      <c r="E234" s="301">
        <f t="shared" si="12"/>
        <v>13</v>
      </c>
      <c r="F234" s="304" t="str">
        <f t="shared" si="13"/>
        <v>#DIV/0!</v>
      </c>
      <c r="G234" s="303" t="str">
        <f t="shared" si="14"/>
        <v>#DIV/0!</v>
      </c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4.25" hidden="1" customHeight="1">
      <c r="A235" s="110"/>
      <c r="B235" s="298"/>
      <c r="C235" s="305"/>
      <c r="D235" s="303">
        <f>((D223*C232)/12)*C225</f>
        <v>0</v>
      </c>
      <c r="E235" s="301">
        <f t="shared" si="12"/>
        <v>14</v>
      </c>
      <c r="F235" s="304" t="str">
        <f t="shared" si="13"/>
        <v>#DIV/0!</v>
      </c>
      <c r="G235" s="303" t="str">
        <f t="shared" si="14"/>
        <v>#DIV/0!</v>
      </c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4.25" hidden="1" customHeight="1">
      <c r="A236" s="110"/>
      <c r="B236" s="298"/>
      <c r="C236" s="305"/>
      <c r="D236" s="300"/>
      <c r="E236" s="301">
        <f t="shared" si="12"/>
        <v>15</v>
      </c>
      <c r="F236" s="304" t="str">
        <f t="shared" si="13"/>
        <v>#DIV/0!</v>
      </c>
      <c r="G236" s="303" t="str">
        <f t="shared" si="14"/>
        <v>#DIV/0!</v>
      </c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4.25" hidden="1" customHeight="1">
      <c r="A237" s="110"/>
      <c r="B237" s="298"/>
      <c r="C237" s="305"/>
      <c r="D237" s="300"/>
      <c r="E237" s="301">
        <f t="shared" si="12"/>
        <v>16</v>
      </c>
      <c r="F237" s="304" t="str">
        <f t="shared" si="13"/>
        <v>#DIV/0!</v>
      </c>
      <c r="G237" s="303" t="str">
        <f t="shared" si="14"/>
        <v>#DIV/0!</v>
      </c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4.25" hidden="1" customHeight="1">
      <c r="A238" s="110"/>
      <c r="B238" s="298"/>
      <c r="C238" s="305"/>
      <c r="D238" s="300"/>
      <c r="E238" s="301">
        <f t="shared" si="12"/>
        <v>17</v>
      </c>
      <c r="F238" s="304" t="str">
        <f t="shared" si="13"/>
        <v>#DIV/0!</v>
      </c>
      <c r="G238" s="303" t="str">
        <f t="shared" si="14"/>
        <v>#DIV/0!</v>
      </c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4.25" hidden="1" customHeight="1">
      <c r="A239" s="110"/>
      <c r="B239" s="308"/>
      <c r="C239" s="309"/>
      <c r="D239" s="300"/>
      <c r="E239" s="301">
        <f t="shared" si="12"/>
        <v>18</v>
      </c>
      <c r="F239" s="304" t="str">
        <f t="shared" si="13"/>
        <v>#DIV/0!</v>
      </c>
      <c r="G239" s="303" t="str">
        <f t="shared" si="14"/>
        <v>#DIV/0!</v>
      </c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4.25" hidden="1" customHeight="1">
      <c r="A240" s="110"/>
      <c r="B240" s="110"/>
      <c r="C240" s="110"/>
      <c r="D240" s="110"/>
      <c r="E240" s="299"/>
      <c r="F240" s="310"/>
      <c r="G240" s="311">
        <f>SUMIF(G222:G239,"&gt;0",G222:G239)</f>
        <v>0</v>
      </c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4.2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4.2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4.2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4.2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4.2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4.2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4.2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4.2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4.2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4.2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4.2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4.2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4.2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4.2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4.2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4.2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4.2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4.2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4.2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4.2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4.2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4.2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4.2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4.2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4.2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4.2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4.2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4.2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4.2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4.2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4.2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4.2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4.2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4.2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4.2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4.2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4.2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4.2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4.2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4.2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4.2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4.2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4.2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4.2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4.2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4.2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4.2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4.2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4.2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4.2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4.2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4.2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4.2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4.2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4.2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4.2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4.2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4.2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4.2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4.2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4.2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4.2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4.2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4.2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4.2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4.2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4.2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4.2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4.2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4.2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4.2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4.2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4.2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4.2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4.2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4.2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4.2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4.2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4.2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4.2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4.2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4.2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4.2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4.2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4.2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4.2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4.2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4.2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4.2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4.2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4.2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4.2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4.2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4.2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4.2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4.2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4.2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4.2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4.2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4.2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4.2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4.2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4.2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4.2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4.2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4.2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4.2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4.2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4.2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4.2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4.2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4.2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4.2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4.2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4.2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4.2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4.2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4.2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4.2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4.2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4.2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4.2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4.2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4.2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4.2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4.2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4.2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4.2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4.2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4.2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4.2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4.2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4.2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4.2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4.2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4.2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4.2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4.2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4.2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4.2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4.2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4.2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4.2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4.2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4.2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4.2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4.2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4.2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4.2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4.2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4.2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4.2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4.2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4.2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4.2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4.2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4.2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4.2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4.2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4.2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4.2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4.2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4.2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4.2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4.2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4.2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4.2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4.2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4.2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4.2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4.2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4.2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4.2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4.2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4.2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4.2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4.2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4.2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4.2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4.2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4.2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4.2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4.2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4.2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4.2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4.2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4.2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4.2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4.2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4.2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4.2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4.2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4.2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4.2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4.2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4.2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4.2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4.2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4.2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4.2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4.2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4.2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4.2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4.2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4.2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4.2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4.2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4.2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4.2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4.2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4.2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4.2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4.2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4.2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4.2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4.2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4.2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4.2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4.2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4.2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4.2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4.2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4.2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4.2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4.2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4.2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4.2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4.2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4.2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4.2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4.2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4.2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4.2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4.2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4.2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4.2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4.2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4.2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4.2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4.2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4.2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4.2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4.2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4.2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4.2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4.2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4.2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4.2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4.2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4.2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4.2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4.2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4.2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4.2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4.2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4.2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4.2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4.2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4.2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4.2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4.2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4.2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4.2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4.2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4.2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4.2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4.2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4.2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4.2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4.2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4.2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4.2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4.2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4.2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4.2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4.2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4.2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4.2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4.2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4.2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4.2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4.2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4.2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4.2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4.2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4.2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4.2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4.2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4.2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4.2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4.2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4.2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4.2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4.2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4.2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4.2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4.2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4.2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4.2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4.2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4.2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4.2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4.2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4.2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4.2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4.2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4.2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4.2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4.2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4.2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4.2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4.2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4.2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4.2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4.2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4.2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4.2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4.2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4.2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4.2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4.2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4.2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4.2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4.2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4.2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4.2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4.2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4.2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4.2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4.2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4.2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4.2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4.2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4.2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4.2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4.2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4.2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4.2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4.2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4.2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4.2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4.2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4.2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4.2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4.2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4.2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4.2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4.2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4.2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4.2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4.2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4.2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4.2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4.2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4.2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4.2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4.2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4.2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4.2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4.2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4.2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4.2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4.2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4.2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4.2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4.2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4.2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4.2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4.2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4.2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4.2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4.2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4.2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4.2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4.2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4.2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4.2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4.2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4.2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4.2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4.2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4.2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4.2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4.2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4.2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4.2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4.2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4.2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4.2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4.2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4.2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4.2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4.2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4.2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4.2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4.2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4.2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4.2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4.2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4.2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4.2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4.2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4.2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4.2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4.2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4.2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4.2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4.2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4.2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4.2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4.2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4.2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4.2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4.2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4.2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4.2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4.2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4.2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4.2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4.2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4.2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4.2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4.2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4.2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4.2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4.2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4.2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4.2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4.2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4.2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4.2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4.2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4.2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4.2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4.2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4.2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4.2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4.2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4.2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4.2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4.2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4.2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4.2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4.2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4.2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4.2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4.2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4.2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4.2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4.2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4.2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4.2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4.2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4.2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4.2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4.2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4.2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4.2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4.2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4.2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4.2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4.2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4.2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4.2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4.2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4.2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4.2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4.2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4.2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4.2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4.2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4.2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4.2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4.2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4.2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4.2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4.2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4.2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4.2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4.2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4.2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4.2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4.2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4.2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4.2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4.2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4.2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4.2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4.2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4.2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4.2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4.2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4.2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4.2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4.2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4.2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4.2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4.2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4.2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4.2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4.2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4.2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4.2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4.2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4.2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4.2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4.2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4.2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4.2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4.2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4.2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4.2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4.2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4.2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4.2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4.2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4.2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4.2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4.2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4.2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4.2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4.2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4.2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4.2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4.2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4.2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4.2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4.2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4.2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4.2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4.2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4.2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4.2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4.2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4.2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4.2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4.2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4.2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4.2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4.2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4.2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4.2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4.2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4.2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4.2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4.2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4.2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4.2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4.2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4.2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4.2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4.2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4.2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4.2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4.2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4.2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4.2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4.2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4.2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4.2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4.2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4.2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4.2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4.2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4.2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4.2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4.2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4.2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4.2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4.2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4.2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4.2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4.2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4.2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4.2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4.2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4.2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4.2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4.2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4.2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4.2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4.2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4.2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4.2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4.2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4.2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4.2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4.2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4.2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4.2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4.2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4.2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4.2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4.2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4.2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4.2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4.2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4.2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4.2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4.2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4.2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4.2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4.2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4.2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4.2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4.2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4.2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4.2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4.2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4.2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4.2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4.2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4.2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4.2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4.2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4.2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4.2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4.2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4.2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4.2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4.2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4.2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4.2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4.2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4.2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4.2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4.2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4.2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4.2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4.2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4.2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4.2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4.2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4.2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4.2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4.2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4.2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4.2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4.2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4.2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4.2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4.2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4.2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4.2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4.2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4.2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4.2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4.2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4.2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4.2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4.2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4.2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4.2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4.2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4.2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4.2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4.2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4.2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4.2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4.2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4.2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4.2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4.2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4.2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4.2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4.2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4.2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4.2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4.2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4.2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4.2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4.2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4.2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4.2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4.2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4.2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4.2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4.2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4.2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4.2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4.2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4.2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4.2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4.2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4.2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4.2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4.2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4.2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4.2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4.2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4.2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4.2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4.2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4.2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4.2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4.2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4.2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4.2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4.2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4.2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4.2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4.2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4.2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4.2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4.2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4.2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4.2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4.2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4.2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4.2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4.2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4.2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4.2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4.2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4.2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4.2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4.2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4.2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4.2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4.2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4.2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4.2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4.2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4.2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4.2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4.2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4.2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4.2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4.2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4.2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4.2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4.2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4.2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4.2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4.2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4.2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4.2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4.2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4.2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4.2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4.2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4.2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4.2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4.2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4.2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4.2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4.2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4.2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4.2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4.2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4.2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4.2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4.2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4.2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4.2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4.2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4.2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4.2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4.2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4.2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mergeCells count="496">
    <mergeCell ref="B85:C85"/>
    <mergeCell ref="B86:C86"/>
    <mergeCell ref="D86:E86"/>
    <mergeCell ref="F86:G86"/>
    <mergeCell ref="H86:I86"/>
    <mergeCell ref="J86:L86"/>
    <mergeCell ref="J88:L88"/>
    <mergeCell ref="B88:I88"/>
    <mergeCell ref="B90:K90"/>
    <mergeCell ref="B91:E91"/>
    <mergeCell ref="F91:H91"/>
    <mergeCell ref="I91:K91"/>
    <mergeCell ref="F92:H92"/>
    <mergeCell ref="I92:K92"/>
    <mergeCell ref="B70:E70"/>
    <mergeCell ref="B71:E71"/>
    <mergeCell ref="F71:H71"/>
    <mergeCell ref="B72:E72"/>
    <mergeCell ref="F72:H72"/>
    <mergeCell ref="B75:E75"/>
    <mergeCell ref="B77:J77"/>
    <mergeCell ref="B76:C76"/>
    <mergeCell ref="B78:C78"/>
    <mergeCell ref="D78:E78"/>
    <mergeCell ref="F78:G78"/>
    <mergeCell ref="H78:I78"/>
    <mergeCell ref="J78:K78"/>
    <mergeCell ref="B79:C79"/>
    <mergeCell ref="F83:G83"/>
    <mergeCell ref="H83:I83"/>
    <mergeCell ref="J83:L83"/>
    <mergeCell ref="H79:I79"/>
    <mergeCell ref="J79:K79"/>
    <mergeCell ref="J80:K80"/>
    <mergeCell ref="J81:K81"/>
    <mergeCell ref="B82:K82"/>
    <mergeCell ref="B83:C83"/>
    <mergeCell ref="D83:E83"/>
    <mergeCell ref="F85:G85"/>
    <mergeCell ref="H85:I85"/>
    <mergeCell ref="B84:C84"/>
    <mergeCell ref="D84:E84"/>
    <mergeCell ref="F84:G84"/>
    <mergeCell ref="H84:I84"/>
    <mergeCell ref="J84:L84"/>
    <mergeCell ref="D85:E85"/>
    <mergeCell ref="J85:L85"/>
    <mergeCell ref="B92:E92"/>
    <mergeCell ref="B93:E93"/>
    <mergeCell ref="F93:H93"/>
    <mergeCell ref="I93:K93"/>
    <mergeCell ref="B94:E94"/>
    <mergeCell ref="F94:H94"/>
    <mergeCell ref="I94:K94"/>
    <mergeCell ref="F111:G111"/>
    <mergeCell ref="H111:I111"/>
    <mergeCell ref="B107:E107"/>
    <mergeCell ref="F107:I107"/>
    <mergeCell ref="B108:E108"/>
    <mergeCell ref="F108:I108"/>
    <mergeCell ref="B110:I110"/>
    <mergeCell ref="B111:C111"/>
    <mergeCell ref="D111:E111"/>
    <mergeCell ref="B95:E95"/>
    <mergeCell ref="F95:H95"/>
    <mergeCell ref="I95:K95"/>
    <mergeCell ref="B96:K96"/>
    <mergeCell ref="B97:G97"/>
    <mergeCell ref="H97:J97"/>
    <mergeCell ref="L99:N99"/>
    <mergeCell ref="B99:J99"/>
    <mergeCell ref="B100:H100"/>
    <mergeCell ref="B101:C101"/>
    <mergeCell ref="D101:E101"/>
    <mergeCell ref="F101:G101"/>
    <mergeCell ref="H101:I101"/>
    <mergeCell ref="B102:C102"/>
    <mergeCell ref="H102:I102"/>
    <mergeCell ref="D104:E104"/>
    <mergeCell ref="F104:G104"/>
    <mergeCell ref="D102:E102"/>
    <mergeCell ref="F102:G102"/>
    <mergeCell ref="B103:C103"/>
    <mergeCell ref="D103:E103"/>
    <mergeCell ref="F103:G103"/>
    <mergeCell ref="H103:I103"/>
    <mergeCell ref="H104:I104"/>
    <mergeCell ref="F106:G106"/>
    <mergeCell ref="H106:I106"/>
    <mergeCell ref="B104:C104"/>
    <mergeCell ref="B105:C105"/>
    <mergeCell ref="D105:E105"/>
    <mergeCell ref="F105:G105"/>
    <mergeCell ref="H105:I105"/>
    <mergeCell ref="B106:C106"/>
    <mergeCell ref="D106:E106"/>
    <mergeCell ref="B112:C112"/>
    <mergeCell ref="D112:E112"/>
    <mergeCell ref="F112:G112"/>
    <mergeCell ref="H112:I112"/>
    <mergeCell ref="B113:C113"/>
    <mergeCell ref="D113:E113"/>
    <mergeCell ref="F113:I113"/>
    <mergeCell ref="B143:E143"/>
    <mergeCell ref="F143:I143"/>
    <mergeCell ref="B144:E144"/>
    <mergeCell ref="F144:I144"/>
    <mergeCell ref="B146:I146"/>
    <mergeCell ref="B147:C147"/>
    <mergeCell ref="D147:E147"/>
    <mergeCell ref="B148:C148"/>
    <mergeCell ref="D148:E148"/>
    <mergeCell ref="F148:G148"/>
    <mergeCell ref="H148:I148"/>
    <mergeCell ref="B149:C149"/>
    <mergeCell ref="D149:E149"/>
    <mergeCell ref="F149:I149"/>
    <mergeCell ref="F138:G138"/>
    <mergeCell ref="H138:I138"/>
    <mergeCell ref="B136:H136"/>
    <mergeCell ref="B137:C137"/>
    <mergeCell ref="D137:E137"/>
    <mergeCell ref="F137:G137"/>
    <mergeCell ref="H137:I137"/>
    <mergeCell ref="B138:C138"/>
    <mergeCell ref="D138:E138"/>
    <mergeCell ref="B139:C139"/>
    <mergeCell ref="D139:E139"/>
    <mergeCell ref="F139:G139"/>
    <mergeCell ref="H139:I139"/>
    <mergeCell ref="D140:E140"/>
    <mergeCell ref="F140:G140"/>
    <mergeCell ref="H140:I140"/>
    <mergeCell ref="F142:G142"/>
    <mergeCell ref="H142:I142"/>
    <mergeCell ref="B140:C140"/>
    <mergeCell ref="B141:C141"/>
    <mergeCell ref="D141:E141"/>
    <mergeCell ref="F141:G141"/>
    <mergeCell ref="H141:I141"/>
    <mergeCell ref="B142:C142"/>
    <mergeCell ref="D142:E142"/>
    <mergeCell ref="F147:G147"/>
    <mergeCell ref="H147:I147"/>
    <mergeCell ref="B150:C150"/>
    <mergeCell ref="D150:E150"/>
    <mergeCell ref="F150:I150"/>
    <mergeCell ref="B153:J153"/>
    <mergeCell ref="B154:F154"/>
    <mergeCell ref="G154:J154"/>
    <mergeCell ref="B156:F156"/>
    <mergeCell ref="B173:E173"/>
    <mergeCell ref="F173:H173"/>
    <mergeCell ref="B174:E174"/>
    <mergeCell ref="F174:H174"/>
    <mergeCell ref="B179:J179"/>
    <mergeCell ref="B181:E181"/>
    <mergeCell ref="F181:J181"/>
    <mergeCell ref="B182:E182"/>
    <mergeCell ref="F182:J182"/>
    <mergeCell ref="B183:E183"/>
    <mergeCell ref="F183:J183"/>
    <mergeCell ref="B184:E184"/>
    <mergeCell ref="F184:J184"/>
    <mergeCell ref="F185:J185"/>
    <mergeCell ref="B192:E192"/>
    <mergeCell ref="B193:E193"/>
    <mergeCell ref="B194:J194"/>
    <mergeCell ref="B196:F196"/>
    <mergeCell ref="B197:F197"/>
    <mergeCell ref="G197:J197"/>
    <mergeCell ref="G198:J198"/>
    <mergeCell ref="B198:F198"/>
    <mergeCell ref="B199:F199"/>
    <mergeCell ref="G199:J199"/>
    <mergeCell ref="B200:F200"/>
    <mergeCell ref="G200:J200"/>
    <mergeCell ref="B201:J201"/>
    <mergeCell ref="B203:E203"/>
    <mergeCell ref="B204:F204"/>
    <mergeCell ref="G204:J204"/>
    <mergeCell ref="B205:F205"/>
    <mergeCell ref="G205:J205"/>
    <mergeCell ref="B206:J206"/>
    <mergeCell ref="B207:F207"/>
    <mergeCell ref="G207:J207"/>
    <mergeCell ref="B208:F208"/>
    <mergeCell ref="G208:J208"/>
    <mergeCell ref="B209:F209"/>
    <mergeCell ref="G209:J209"/>
    <mergeCell ref="B211:G211"/>
    <mergeCell ref="B212:G212"/>
    <mergeCell ref="H212:K212"/>
    <mergeCell ref="B216:G216"/>
    <mergeCell ref="B217:G217"/>
    <mergeCell ref="H217:K217"/>
    <mergeCell ref="B218:G218"/>
    <mergeCell ref="H218:K218"/>
    <mergeCell ref="B219:G219"/>
    <mergeCell ref="H219:K219"/>
    <mergeCell ref="B213:G213"/>
    <mergeCell ref="H213:K213"/>
    <mergeCell ref="B214:G214"/>
    <mergeCell ref="H214:K214"/>
    <mergeCell ref="B215:G215"/>
    <mergeCell ref="H215:K215"/>
    <mergeCell ref="H216:K216"/>
    <mergeCell ref="G159:I159"/>
    <mergeCell ref="J159:L159"/>
    <mergeCell ref="B157:F157"/>
    <mergeCell ref="G157:I157"/>
    <mergeCell ref="J157:L157"/>
    <mergeCell ref="B158:F158"/>
    <mergeCell ref="G158:I158"/>
    <mergeCell ref="J158:L158"/>
    <mergeCell ref="B159:F159"/>
    <mergeCell ref="B160:F160"/>
    <mergeCell ref="G160:I160"/>
    <mergeCell ref="J160:L160"/>
    <mergeCell ref="B161:F161"/>
    <mergeCell ref="G161:I161"/>
    <mergeCell ref="J161:L161"/>
    <mergeCell ref="L163:M163"/>
    <mergeCell ref="B164:G164"/>
    <mergeCell ref="B165:E165"/>
    <mergeCell ref="F165:H165"/>
    <mergeCell ref="B166:E166"/>
    <mergeCell ref="F166:H166"/>
    <mergeCell ref="B167:E167"/>
    <mergeCell ref="F167:H167"/>
    <mergeCell ref="B168:E168"/>
    <mergeCell ref="F168:H168"/>
    <mergeCell ref="B169:E169"/>
    <mergeCell ref="F169:H169"/>
    <mergeCell ref="B171:G171"/>
    <mergeCell ref="B172:E172"/>
    <mergeCell ref="F172:H172"/>
    <mergeCell ref="F186:J186"/>
    <mergeCell ref="F187:J187"/>
    <mergeCell ref="F188:J188"/>
    <mergeCell ref="F189:J189"/>
    <mergeCell ref="F190:J190"/>
    <mergeCell ref="F191:J191"/>
    <mergeCell ref="F192:J192"/>
    <mergeCell ref="F193:J193"/>
    <mergeCell ref="B185:E185"/>
    <mergeCell ref="B186:E186"/>
    <mergeCell ref="B187:E187"/>
    <mergeCell ref="B188:E188"/>
    <mergeCell ref="B189:E189"/>
    <mergeCell ref="B190:E190"/>
    <mergeCell ref="B191:E191"/>
    <mergeCell ref="M1:N1"/>
    <mergeCell ref="B2:G2"/>
    <mergeCell ref="B3:C3"/>
    <mergeCell ref="D3:E3"/>
    <mergeCell ref="F3:G3"/>
    <mergeCell ref="H3:I3"/>
    <mergeCell ref="J3:K3"/>
    <mergeCell ref="F5:G5"/>
    <mergeCell ref="H5:I5"/>
    <mergeCell ref="B4:C4"/>
    <mergeCell ref="D4:E4"/>
    <mergeCell ref="F4:G4"/>
    <mergeCell ref="H4:I4"/>
    <mergeCell ref="J4:K4"/>
    <mergeCell ref="D5:E5"/>
    <mergeCell ref="J5:K5"/>
    <mergeCell ref="H7:I7"/>
    <mergeCell ref="J7:K7"/>
    <mergeCell ref="H8:I8"/>
    <mergeCell ref="J8:K8"/>
    <mergeCell ref="H9:I9"/>
    <mergeCell ref="J9:K9"/>
    <mergeCell ref="B5:C5"/>
    <mergeCell ref="B6:C6"/>
    <mergeCell ref="D6:E6"/>
    <mergeCell ref="F6:G6"/>
    <mergeCell ref="H6:I6"/>
    <mergeCell ref="J6:K6"/>
    <mergeCell ref="B7:C7"/>
    <mergeCell ref="D7:E7"/>
    <mergeCell ref="F7:G7"/>
    <mergeCell ref="B8:C8"/>
    <mergeCell ref="D8:E8"/>
    <mergeCell ref="F8:G8"/>
    <mergeCell ref="D9:E9"/>
    <mergeCell ref="F9:G9"/>
    <mergeCell ref="D11:E11"/>
    <mergeCell ref="F11:G11"/>
    <mergeCell ref="H11:I11"/>
    <mergeCell ref="J11:K11"/>
    <mergeCell ref="B9:C9"/>
    <mergeCell ref="B10:C10"/>
    <mergeCell ref="D10:E10"/>
    <mergeCell ref="F10:G10"/>
    <mergeCell ref="H10:I10"/>
    <mergeCell ref="J10:K10"/>
    <mergeCell ref="B11:C11"/>
    <mergeCell ref="F13:G13"/>
    <mergeCell ref="H13:I13"/>
    <mergeCell ref="B12:C12"/>
    <mergeCell ref="D12:E12"/>
    <mergeCell ref="F12:G12"/>
    <mergeCell ref="H12:I12"/>
    <mergeCell ref="J12:K12"/>
    <mergeCell ref="D13:E13"/>
    <mergeCell ref="J13:K13"/>
    <mergeCell ref="H15:I15"/>
    <mergeCell ref="J15:K15"/>
    <mergeCell ref="H16:I16"/>
    <mergeCell ref="J16:K16"/>
    <mergeCell ref="H17:I17"/>
    <mergeCell ref="J17:K17"/>
    <mergeCell ref="B13:C13"/>
    <mergeCell ref="B14:C14"/>
    <mergeCell ref="D14:E14"/>
    <mergeCell ref="F14:G14"/>
    <mergeCell ref="H14:I14"/>
    <mergeCell ref="J14:K14"/>
    <mergeCell ref="B15:C15"/>
    <mergeCell ref="D15:E15"/>
    <mergeCell ref="F15:G15"/>
    <mergeCell ref="B16:C16"/>
    <mergeCell ref="D16:E16"/>
    <mergeCell ref="F16:G16"/>
    <mergeCell ref="D17:E17"/>
    <mergeCell ref="F17:G17"/>
    <mergeCell ref="C30:D30"/>
    <mergeCell ref="E30:H30"/>
    <mergeCell ref="I30:K30"/>
    <mergeCell ref="L30:M30"/>
    <mergeCell ref="E31:H31"/>
    <mergeCell ref="I31:K31"/>
    <mergeCell ref="L31:M31"/>
    <mergeCell ref="L36:P36"/>
    <mergeCell ref="M37:P37"/>
    <mergeCell ref="C31:D31"/>
    <mergeCell ref="C32:D32"/>
    <mergeCell ref="E32:H32"/>
    <mergeCell ref="I32:K32"/>
    <mergeCell ref="L32:M32"/>
    <mergeCell ref="B34:F34"/>
    <mergeCell ref="F35:H35"/>
    <mergeCell ref="B35:E35"/>
    <mergeCell ref="B36:H36"/>
    <mergeCell ref="B37:E37"/>
    <mergeCell ref="F37:H37"/>
    <mergeCell ref="B38:E38"/>
    <mergeCell ref="F38:H38"/>
    <mergeCell ref="F39:H39"/>
    <mergeCell ref="B39:E39"/>
    <mergeCell ref="B40:E40"/>
    <mergeCell ref="F40:H40"/>
    <mergeCell ref="B41:E41"/>
    <mergeCell ref="F41:H41"/>
    <mergeCell ref="B42:E42"/>
    <mergeCell ref="F42:H42"/>
    <mergeCell ref="H19:I19"/>
    <mergeCell ref="J19:K19"/>
    <mergeCell ref="H20:J20"/>
    <mergeCell ref="H21:J21"/>
    <mergeCell ref="J23:L23"/>
    <mergeCell ref="B17:C17"/>
    <mergeCell ref="B18:C18"/>
    <mergeCell ref="D18:E18"/>
    <mergeCell ref="F18:G18"/>
    <mergeCell ref="H18:I18"/>
    <mergeCell ref="J18:K18"/>
    <mergeCell ref="B19:C19"/>
    <mergeCell ref="D19:E19"/>
    <mergeCell ref="F19:G19"/>
    <mergeCell ref="B20:G20"/>
    <mergeCell ref="B21:G21"/>
    <mergeCell ref="B23:E23"/>
    <mergeCell ref="F23:H23"/>
    <mergeCell ref="B25:F25"/>
    <mergeCell ref="C26:D26"/>
    <mergeCell ref="E26:H26"/>
    <mergeCell ref="I26:K26"/>
    <mergeCell ref="L26:M26"/>
    <mergeCell ref="E27:H27"/>
    <mergeCell ref="I27:K27"/>
    <mergeCell ref="L27:M27"/>
    <mergeCell ref="I29:K29"/>
    <mergeCell ref="L29:M29"/>
    <mergeCell ref="C27:D27"/>
    <mergeCell ref="C28:D28"/>
    <mergeCell ref="E28:H28"/>
    <mergeCell ref="I28:K28"/>
    <mergeCell ref="L28:M28"/>
    <mergeCell ref="C29:D29"/>
    <mergeCell ref="E29:H29"/>
    <mergeCell ref="B43:E43"/>
    <mergeCell ref="F43:H43"/>
    <mergeCell ref="B44:E44"/>
    <mergeCell ref="F44:H44"/>
    <mergeCell ref="B45:E45"/>
    <mergeCell ref="F45:H45"/>
    <mergeCell ref="B46:H46"/>
    <mergeCell ref="B47:E47"/>
    <mergeCell ref="B48:E48"/>
    <mergeCell ref="F48:H48"/>
    <mergeCell ref="B49:E49"/>
    <mergeCell ref="F49:H49"/>
    <mergeCell ref="B50:E50"/>
    <mergeCell ref="F50:H50"/>
    <mergeCell ref="B51:E51"/>
    <mergeCell ref="F51:H51"/>
    <mergeCell ref="B52:E52"/>
    <mergeCell ref="B53:E53"/>
    <mergeCell ref="F53:H53"/>
    <mergeCell ref="B54:E54"/>
    <mergeCell ref="F54:H54"/>
    <mergeCell ref="B55:E55"/>
    <mergeCell ref="F55:H55"/>
    <mergeCell ref="B56:E56"/>
    <mergeCell ref="F56:H56"/>
    <mergeCell ref="B57:E57"/>
    <mergeCell ref="F57:H57"/>
    <mergeCell ref="F58:H58"/>
    <mergeCell ref="B58:E58"/>
    <mergeCell ref="B59:I59"/>
    <mergeCell ref="B60:H60"/>
    <mergeCell ref="B61:E61"/>
    <mergeCell ref="F61:H61"/>
    <mergeCell ref="B62:E62"/>
    <mergeCell ref="F62:H62"/>
    <mergeCell ref="B63:E63"/>
    <mergeCell ref="F63:H63"/>
    <mergeCell ref="B64:E64"/>
    <mergeCell ref="F64:H64"/>
    <mergeCell ref="B65:E65"/>
    <mergeCell ref="F65:H65"/>
    <mergeCell ref="B66:H66"/>
    <mergeCell ref="B67:E67"/>
    <mergeCell ref="F67:H67"/>
    <mergeCell ref="B68:E68"/>
    <mergeCell ref="F68:H68"/>
    <mergeCell ref="B69:E69"/>
    <mergeCell ref="F69:H69"/>
    <mergeCell ref="F70:H70"/>
    <mergeCell ref="D81:E81"/>
    <mergeCell ref="F81:G81"/>
    <mergeCell ref="D79:E79"/>
    <mergeCell ref="F79:G79"/>
    <mergeCell ref="B80:C80"/>
    <mergeCell ref="D80:E80"/>
    <mergeCell ref="F80:G80"/>
    <mergeCell ref="H80:I80"/>
    <mergeCell ref="B81:C81"/>
    <mergeCell ref="H81:I81"/>
    <mergeCell ref="B114:C114"/>
    <mergeCell ref="D114:E114"/>
    <mergeCell ref="F114:I114"/>
    <mergeCell ref="L116:M116"/>
    <mergeCell ref="B117:F117"/>
    <mergeCell ref="G118:I118"/>
    <mergeCell ref="J118:L118"/>
    <mergeCell ref="B118:F118"/>
    <mergeCell ref="B119:F119"/>
    <mergeCell ref="G119:I119"/>
    <mergeCell ref="J119:L119"/>
    <mergeCell ref="B120:F120"/>
    <mergeCell ref="G120:I120"/>
    <mergeCell ref="J120:L120"/>
    <mergeCell ref="B121:F121"/>
    <mergeCell ref="G121:I121"/>
    <mergeCell ref="J121:L121"/>
    <mergeCell ref="B122:F122"/>
    <mergeCell ref="G122:I122"/>
    <mergeCell ref="J122:L122"/>
    <mergeCell ref="J124:L124"/>
    <mergeCell ref="B124:I124"/>
    <mergeCell ref="B125:L125"/>
    <mergeCell ref="B127:C127"/>
    <mergeCell ref="B128:K128"/>
    <mergeCell ref="D129:F129"/>
    <mergeCell ref="G129:H129"/>
    <mergeCell ref="I129:K129"/>
    <mergeCell ref="G131:H131"/>
    <mergeCell ref="I131:K131"/>
    <mergeCell ref="B129:C129"/>
    <mergeCell ref="B130:C130"/>
    <mergeCell ref="D130:F130"/>
    <mergeCell ref="G130:H130"/>
    <mergeCell ref="I130:K130"/>
    <mergeCell ref="B131:C131"/>
    <mergeCell ref="D131:F131"/>
    <mergeCell ref="B132:C132"/>
    <mergeCell ref="D132:F132"/>
    <mergeCell ref="G132:H132"/>
    <mergeCell ref="I132:K132"/>
    <mergeCell ref="B133:H133"/>
    <mergeCell ref="I133:K133"/>
    <mergeCell ref="B135:I135"/>
  </mergeCells>
  <conditionalFormatting sqref="F182:J192">
    <cfRule type="cellIs" dxfId="3" priority="1" operator="lessThan">
      <formula>0</formula>
    </cfRule>
  </conditionalFormatting>
  <dataValidations>
    <dataValidation type="list" allowBlank="1" showErrorMessage="1" sqref="F23">
      <formula1>Sheet1!$I$3:$I$111</formula1>
    </dataValidation>
  </dataValidations>
  <printOptions/>
  <pageMargins bottom="0.75" footer="0.0" header="0.0" left="0.25" right="0.25" top="0.75"/>
  <pageSetup fitToHeight="0"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6.71"/>
    <col customWidth="1" min="3" max="4" width="7.43"/>
    <col customWidth="1" min="5" max="5" width="7.57"/>
    <col customWidth="1" min="6" max="6" width="6.57"/>
    <col customWidth="1" min="7" max="7" width="6.71"/>
    <col customWidth="1" min="8" max="8" width="7.29"/>
    <col customWidth="1" min="9" max="9" width="7.14"/>
    <col customWidth="1" min="10" max="10" width="7.57"/>
    <col customWidth="1" min="11" max="11" width="6.71"/>
    <col customWidth="1" min="12" max="12" width="7.57"/>
    <col customWidth="1" hidden="1" min="13" max="14" width="8.71"/>
    <col customWidth="1" min="15" max="26" width="8.71"/>
  </cols>
  <sheetData>
    <row r="1" ht="10.5" customHeight="1"/>
    <row r="2" ht="14.25" customHeight="1">
      <c r="B2" s="312" t="s">
        <v>465</v>
      </c>
      <c r="C2" s="115"/>
      <c r="D2" s="115"/>
      <c r="E2" s="115"/>
      <c r="F2" s="115"/>
      <c r="G2" s="4"/>
    </row>
    <row r="3" ht="9.75" customHeight="1"/>
    <row r="4" ht="14.25" customHeight="1">
      <c r="A4" s="244"/>
      <c r="B4" s="245" t="s">
        <v>393</v>
      </c>
      <c r="C4" s="207"/>
      <c r="D4" s="207"/>
      <c r="E4" s="207"/>
      <c r="F4" s="208"/>
      <c r="G4" s="246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</row>
    <row r="5" ht="21.0" customHeight="1">
      <c r="A5" s="110"/>
      <c r="B5" s="145" t="s">
        <v>394</v>
      </c>
      <c r="C5" s="45"/>
      <c r="D5" s="45"/>
      <c r="E5" s="45"/>
      <c r="F5" s="46"/>
      <c r="G5" s="145" t="s">
        <v>317</v>
      </c>
      <c r="H5" s="45"/>
      <c r="I5" s="46"/>
      <c r="J5" s="247" t="s">
        <v>395</v>
      </c>
      <c r="K5" s="45"/>
      <c r="L5" s="46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4.25" customHeight="1">
      <c r="A6" s="110"/>
      <c r="B6" s="177" t="s">
        <v>396</v>
      </c>
      <c r="C6" s="45"/>
      <c r="D6" s="45"/>
      <c r="E6" s="45"/>
      <c r="F6" s="46"/>
      <c r="G6" s="248">
        <f>'PROFIT &amp; LOSS'!G119</f>
        <v>0</v>
      </c>
      <c r="H6" s="193"/>
      <c r="I6" s="155"/>
      <c r="J6" s="249"/>
      <c r="K6" s="45"/>
      <c r="L6" s="46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4.25" customHeight="1">
      <c r="A7" s="110"/>
      <c r="B7" s="177" t="s">
        <v>397</v>
      </c>
      <c r="C7" s="45"/>
      <c r="D7" s="45"/>
      <c r="E7" s="45"/>
      <c r="F7" s="46"/>
      <c r="G7" s="248">
        <f>'PROFIT &amp; LOSS'!G120</f>
        <v>0</v>
      </c>
      <c r="H7" s="193"/>
      <c r="I7" s="155"/>
      <c r="J7" s="249"/>
      <c r="K7" s="45"/>
      <c r="L7" s="46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4.25" customHeight="1">
      <c r="A8" s="110"/>
      <c r="B8" s="177" t="s">
        <v>398</v>
      </c>
      <c r="C8" s="45"/>
      <c r="D8" s="45"/>
      <c r="E8" s="45"/>
      <c r="F8" s="46"/>
      <c r="G8" s="248">
        <f>'PROFIT &amp; LOSS'!G121</f>
        <v>0</v>
      </c>
      <c r="H8" s="193"/>
      <c r="I8" s="155"/>
      <c r="J8" s="249"/>
      <c r="K8" s="45"/>
      <c r="L8" s="46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4.25" customHeight="1">
      <c r="A9" s="110"/>
      <c r="B9" s="177" t="s">
        <v>399</v>
      </c>
      <c r="C9" s="45"/>
      <c r="D9" s="45"/>
      <c r="E9" s="45"/>
      <c r="F9" s="46"/>
      <c r="G9" s="248" t="str">
        <f>'PROFIT &amp; LOSS'!G122</f>
        <v/>
      </c>
      <c r="H9" s="193"/>
      <c r="I9" s="155"/>
      <c r="J9" s="249"/>
      <c r="K9" s="45"/>
      <c r="L9" s="46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9.75" customHeight="1">
      <c r="A10" s="110"/>
      <c r="B10" s="251"/>
      <c r="C10" s="251"/>
      <c r="D10" s="251"/>
      <c r="E10" s="251"/>
      <c r="F10" s="251"/>
      <c r="G10" s="217"/>
      <c r="H10" s="217"/>
      <c r="I10" s="217"/>
      <c r="J10" s="141"/>
      <c r="K10" s="141"/>
      <c r="L10" s="141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4.25" customHeight="1">
      <c r="A11" s="110"/>
      <c r="B11" s="313" t="s">
        <v>466</v>
      </c>
      <c r="C11" s="45"/>
      <c r="D11" s="45"/>
      <c r="E11" s="45"/>
      <c r="F11" s="45"/>
      <c r="G11" s="45"/>
      <c r="H11" s="45"/>
      <c r="I11" s="46"/>
      <c r="J11" s="253" t="str">
        <f>'PROFIT &amp; LOSS'!J124</f>
        <v/>
      </c>
      <c r="K11" s="45"/>
      <c r="L11" s="46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4.25" customHeight="1">
      <c r="A12" s="110"/>
      <c r="B12" s="254"/>
      <c r="C12" s="188"/>
      <c r="D12" s="188"/>
      <c r="E12" s="188"/>
      <c r="F12" s="188"/>
      <c r="G12" s="188"/>
      <c r="H12" s="188"/>
      <c r="I12" s="188"/>
      <c r="J12" s="188"/>
      <c r="K12" s="188"/>
      <c r="L12" s="255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5.0" customHeight="1">
      <c r="A13" s="110"/>
      <c r="B13" s="264" t="s">
        <v>413</v>
      </c>
      <c r="C13" s="207"/>
      <c r="D13" s="207"/>
      <c r="E13" s="207"/>
      <c r="F13" s="208"/>
      <c r="G13" s="135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5.0" customHeight="1">
      <c r="A14" s="314"/>
      <c r="B14" s="145" t="s">
        <v>394</v>
      </c>
      <c r="C14" s="45"/>
      <c r="D14" s="45"/>
      <c r="E14" s="45"/>
      <c r="F14" s="46"/>
      <c r="G14" s="145" t="s">
        <v>317</v>
      </c>
      <c r="H14" s="45"/>
      <c r="I14" s="46"/>
      <c r="J14" s="247" t="s">
        <v>395</v>
      </c>
      <c r="K14" s="45"/>
      <c r="L14" s="46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</row>
    <row r="15" ht="15.0" customHeight="1">
      <c r="A15" s="314"/>
      <c r="B15" s="177" t="s">
        <v>396</v>
      </c>
      <c r="C15" s="45"/>
      <c r="D15" s="45"/>
      <c r="E15" s="45"/>
      <c r="F15" s="46"/>
      <c r="G15" s="214">
        <f>'PROFIT &amp; LOSS'!G158</f>
        <v>0</v>
      </c>
      <c r="H15" s="193"/>
      <c r="I15" s="155"/>
      <c r="J15" s="315"/>
      <c r="K15" s="45"/>
      <c r="L15" s="46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</row>
    <row r="16" ht="15.0" customHeight="1">
      <c r="A16" s="314"/>
      <c r="B16" s="177" t="s">
        <v>414</v>
      </c>
      <c r="C16" s="45"/>
      <c r="D16" s="45"/>
      <c r="E16" s="45"/>
      <c r="F16" s="46"/>
      <c r="G16" s="214" t="str">
        <f>'PROFIT &amp; LOSS'!G159</f>
        <v/>
      </c>
      <c r="H16" s="193"/>
      <c r="I16" s="155"/>
      <c r="J16" s="315"/>
      <c r="K16" s="45"/>
      <c r="L16" s="46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</row>
    <row r="17" ht="15.0" customHeight="1">
      <c r="A17" s="314"/>
      <c r="B17" s="177" t="s">
        <v>415</v>
      </c>
      <c r="C17" s="45"/>
      <c r="D17" s="45"/>
      <c r="E17" s="45"/>
      <c r="F17" s="46"/>
      <c r="G17" s="214">
        <f>'PROFIT &amp; LOSS'!G160</f>
        <v>0</v>
      </c>
      <c r="H17" s="193"/>
      <c r="I17" s="155"/>
      <c r="J17" s="315"/>
      <c r="K17" s="45"/>
      <c r="L17" s="46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</row>
    <row r="18" ht="15.0" customHeight="1">
      <c r="A18" s="314"/>
      <c r="B18" s="177" t="s">
        <v>416</v>
      </c>
      <c r="C18" s="45"/>
      <c r="D18" s="45"/>
      <c r="E18" s="45"/>
      <c r="F18" s="46"/>
      <c r="G18" s="214">
        <f>'PROFIT &amp; LOSS'!G161</f>
        <v>0</v>
      </c>
      <c r="H18" s="193"/>
      <c r="I18" s="155"/>
      <c r="J18" s="315"/>
      <c r="K18" s="45"/>
      <c r="L18" s="46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</row>
    <row r="19" ht="11.25" customHeight="1"/>
    <row r="20" ht="14.25" customHeight="1">
      <c r="A20" s="110"/>
      <c r="B20" s="316" t="s">
        <v>467</v>
      </c>
      <c r="C20" s="45"/>
      <c r="D20" s="45"/>
      <c r="E20" s="45"/>
      <c r="F20" s="45"/>
      <c r="G20" s="45"/>
      <c r="H20" s="45"/>
      <c r="I20" s="46"/>
      <c r="J20" s="253">
        <f>'PROFIT &amp; LOSS'!G154</f>
        <v>0</v>
      </c>
      <c r="K20" s="45"/>
      <c r="L20" s="46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4.25" customHeight="1">
      <c r="A21" s="110"/>
      <c r="B21" s="317"/>
      <c r="C21" s="317"/>
      <c r="D21" s="317"/>
      <c r="E21" s="317"/>
      <c r="F21" s="317"/>
      <c r="G21" s="317"/>
      <c r="H21" s="317"/>
      <c r="I21" s="317"/>
      <c r="J21" s="318"/>
      <c r="K21" s="318"/>
      <c r="L21" s="318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4.25" customHeight="1">
      <c r="B22" s="312" t="s">
        <v>468</v>
      </c>
      <c r="C22" s="115"/>
      <c r="D22" s="115"/>
      <c r="E22" s="115"/>
      <c r="F22" s="115"/>
      <c r="G22" s="4"/>
    </row>
    <row r="23" ht="8.25" customHeight="1">
      <c r="A23" s="110"/>
      <c r="B23" s="317"/>
      <c r="C23" s="317"/>
      <c r="D23" s="317"/>
      <c r="E23" s="317"/>
      <c r="F23" s="317"/>
      <c r="G23" s="317"/>
      <c r="H23" s="317"/>
      <c r="I23" s="317"/>
      <c r="J23" s="318"/>
      <c r="K23" s="318"/>
      <c r="L23" s="318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4.25" customHeight="1">
      <c r="A24" s="110"/>
      <c r="B24" s="319" t="s">
        <v>469</v>
      </c>
      <c r="C24" s="45"/>
      <c r="D24" s="46"/>
      <c r="E24" s="320">
        <f>'PROFIT &amp; LOSS'!M23</f>
        <v>0.1673</v>
      </c>
      <c r="F24" s="45"/>
      <c r="G24" s="46"/>
      <c r="H24" s="317"/>
      <c r="I24" s="317"/>
      <c r="J24" s="318"/>
      <c r="K24" s="318"/>
      <c r="L24" s="318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4.25" customHeight="1">
      <c r="A25" s="110"/>
      <c r="B25" s="319" t="s">
        <v>470</v>
      </c>
      <c r="C25" s="45"/>
      <c r="D25" s="46"/>
      <c r="E25" s="321" t="str">
        <f>J11</f>
        <v/>
      </c>
      <c r="F25" s="45"/>
      <c r="G25" s="46"/>
      <c r="H25" s="317"/>
      <c r="I25" s="317"/>
      <c r="J25" s="318"/>
      <c r="K25" s="318"/>
      <c r="L25" s="318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9.75" customHeight="1">
      <c r="A26" s="110"/>
      <c r="B26" s="317"/>
      <c r="C26" s="317"/>
      <c r="D26" s="317"/>
      <c r="E26" s="317"/>
      <c r="F26" s="317"/>
      <c r="G26" s="317"/>
      <c r="H26" s="317"/>
      <c r="I26" s="317"/>
      <c r="J26" s="318"/>
      <c r="K26" s="318"/>
      <c r="L26" s="318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4.25" customHeight="1">
      <c r="A27" s="314"/>
      <c r="B27" s="322" t="s">
        <v>471</v>
      </c>
      <c r="C27" s="115"/>
      <c r="D27" s="115"/>
      <c r="E27" s="115"/>
      <c r="F27" s="115"/>
      <c r="G27" s="115"/>
      <c r="H27" s="115"/>
      <c r="I27" s="115"/>
      <c r="J27" s="4"/>
      <c r="K27" s="220"/>
      <c r="L27" s="220"/>
      <c r="M27" s="220"/>
      <c r="N27" s="220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4"/>
    </row>
    <row r="28" ht="18.75" customHeight="1">
      <c r="A28" s="314"/>
      <c r="B28" s="323" t="s">
        <v>412</v>
      </c>
      <c r="C28" s="115"/>
      <c r="D28" s="115"/>
      <c r="E28" s="115"/>
      <c r="F28" s="4"/>
      <c r="G28" s="324">
        <f>IFERROR(E25*(1-E24),"")</f>
        <v>0</v>
      </c>
      <c r="H28" s="193"/>
      <c r="I28" s="193"/>
      <c r="J28" s="155"/>
      <c r="K28" s="220"/>
      <c r="L28" s="220"/>
      <c r="M28" s="220"/>
      <c r="N28" s="220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314"/>
    </row>
    <row r="29" ht="14.25" customHeight="1"/>
    <row r="30" ht="14.25" customHeight="1">
      <c r="B30" s="312" t="s">
        <v>472</v>
      </c>
      <c r="C30" s="115"/>
      <c r="D30" s="115"/>
      <c r="E30" s="115"/>
      <c r="F30" s="115"/>
      <c r="G30" s="4"/>
    </row>
    <row r="31" ht="7.5" customHeight="1"/>
    <row r="32" ht="14.25" customHeight="1">
      <c r="B32" s="325" t="s">
        <v>473</v>
      </c>
      <c r="C32" s="207"/>
      <c r="D32" s="207"/>
      <c r="E32" s="207"/>
      <c r="F32" s="207"/>
      <c r="G32" s="208"/>
    </row>
    <row r="33" ht="9.0" customHeight="1">
      <c r="B33" s="326" t="s">
        <v>474</v>
      </c>
      <c r="C33" s="35"/>
      <c r="D33" s="35"/>
      <c r="E33" s="35"/>
      <c r="F33" s="35"/>
      <c r="G33" s="35"/>
      <c r="H33" s="35"/>
      <c r="I33" s="35"/>
      <c r="J33" s="35"/>
      <c r="K33" s="35"/>
      <c r="L33" s="36"/>
    </row>
    <row r="34" ht="9.0" customHeight="1"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3"/>
    </row>
    <row r="35" ht="14.25" customHeight="1">
      <c r="B35" s="327" t="s">
        <v>475</v>
      </c>
      <c r="C35" s="45"/>
      <c r="D35" s="45"/>
      <c r="E35" s="46"/>
      <c r="F35" s="328">
        <v>45296.0</v>
      </c>
      <c r="G35" s="45"/>
      <c r="H35" s="46"/>
      <c r="I35" s="329" t="s">
        <v>476</v>
      </c>
      <c r="J35" s="35"/>
      <c r="K35" s="35"/>
      <c r="L35" s="36"/>
    </row>
    <row r="36" ht="14.25" customHeight="1">
      <c r="B36" s="327" t="s">
        <v>477</v>
      </c>
      <c r="C36" s="45"/>
      <c r="D36" s="45"/>
      <c r="E36" s="46"/>
      <c r="F36" s="328">
        <v>45313.0</v>
      </c>
      <c r="G36" s="45"/>
      <c r="H36" s="46"/>
      <c r="I36" s="330"/>
      <c r="L36" s="43"/>
    </row>
    <row r="37" ht="14.25" customHeight="1">
      <c r="B37" s="327" t="s">
        <v>478</v>
      </c>
      <c r="C37" s="45"/>
      <c r="D37" s="45"/>
      <c r="E37" s="46"/>
      <c r="F37" s="331">
        <f>F36-F35</f>
        <v>17</v>
      </c>
      <c r="G37" s="45"/>
      <c r="H37" s="46"/>
      <c r="I37" s="332"/>
      <c r="J37" s="52"/>
      <c r="K37" s="52"/>
      <c r="L37" s="53"/>
    </row>
    <row r="38" ht="14.25" customHeight="1">
      <c r="B38" s="333" t="s">
        <v>479</v>
      </c>
      <c r="C38" s="45"/>
      <c r="D38" s="45"/>
      <c r="E38" s="46"/>
      <c r="F38" s="334">
        <f>IFERROR((E25/24),"")</f>
        <v>0</v>
      </c>
      <c r="G38" s="45"/>
      <c r="H38" s="46"/>
    </row>
    <row r="39" ht="14.25" customHeight="1">
      <c r="B39" s="333" t="s">
        <v>480</v>
      </c>
      <c r="C39" s="45"/>
      <c r="D39" s="45"/>
      <c r="E39" s="46"/>
      <c r="F39" s="334">
        <f>IFERROR(F38*F37,"")</f>
        <v>0</v>
      </c>
      <c r="G39" s="45"/>
      <c r="H39" s="46"/>
    </row>
    <row r="40" ht="14.25" customHeight="1">
      <c r="B40" s="335" t="s">
        <v>481</v>
      </c>
      <c r="C40" s="45"/>
      <c r="D40" s="45"/>
      <c r="E40" s="46"/>
      <c r="F40" s="334">
        <f>'PROFIT &amp; LOSS'!F40</f>
        <v>0</v>
      </c>
      <c r="G40" s="45"/>
      <c r="H40" s="46"/>
    </row>
    <row r="41" ht="14.25" customHeight="1"/>
    <row r="42" ht="14.25" customHeight="1">
      <c r="B42" s="325" t="s">
        <v>482</v>
      </c>
      <c r="C42" s="207"/>
      <c r="D42" s="207"/>
      <c r="E42" s="207"/>
      <c r="F42" s="207"/>
      <c r="G42" s="208"/>
    </row>
    <row r="43" ht="9.0" customHeight="1">
      <c r="B43" s="326" t="s">
        <v>483</v>
      </c>
      <c r="C43" s="35"/>
      <c r="D43" s="35"/>
      <c r="E43" s="35"/>
      <c r="F43" s="35"/>
      <c r="G43" s="35"/>
      <c r="H43" s="35"/>
      <c r="I43" s="35"/>
      <c r="J43" s="35"/>
      <c r="K43" s="35"/>
      <c r="L43" s="36"/>
    </row>
    <row r="44" ht="9.0" customHeight="1"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3"/>
    </row>
    <row r="45" ht="14.25" customHeight="1">
      <c r="B45" s="333" t="s">
        <v>484</v>
      </c>
      <c r="C45" s="45"/>
      <c r="D45" s="45"/>
      <c r="E45" s="46"/>
      <c r="F45" s="334">
        <f>G28</f>
        <v>0</v>
      </c>
      <c r="G45" s="45"/>
      <c r="H45" s="46"/>
    </row>
    <row r="46" ht="14.25" customHeight="1">
      <c r="B46" s="333" t="s">
        <v>485</v>
      </c>
      <c r="C46" s="45"/>
      <c r="D46" s="45"/>
      <c r="E46" s="46"/>
      <c r="F46" s="334">
        <f>'PROFIT &amp; LOSS'!F65</f>
        <v>0</v>
      </c>
      <c r="G46" s="45"/>
      <c r="H46" s="46"/>
    </row>
    <row r="47" ht="14.25" customHeight="1">
      <c r="B47" s="333" t="s">
        <v>486</v>
      </c>
      <c r="C47" s="45"/>
      <c r="D47" s="45"/>
      <c r="E47" s="46"/>
      <c r="F47" s="336" t="str">
        <f>IFERROR(F46/(F45/24),"")</f>
        <v/>
      </c>
      <c r="G47" s="45"/>
      <c r="H47" s="46"/>
    </row>
    <row r="48" ht="14.25" customHeight="1"/>
    <row r="49" ht="14.25" customHeight="1">
      <c r="B49" s="325" t="s">
        <v>487</v>
      </c>
      <c r="C49" s="207"/>
      <c r="D49" s="207"/>
      <c r="E49" s="207"/>
      <c r="F49" s="207"/>
      <c r="G49" s="208"/>
    </row>
    <row r="50" ht="9.0" customHeight="1">
      <c r="B50" s="326" t="s">
        <v>488</v>
      </c>
      <c r="C50" s="35"/>
      <c r="D50" s="35"/>
      <c r="E50" s="35"/>
      <c r="F50" s="35"/>
      <c r="G50" s="35"/>
      <c r="H50" s="35"/>
      <c r="I50" s="35"/>
      <c r="J50" s="35"/>
      <c r="K50" s="35"/>
      <c r="L50" s="36"/>
    </row>
    <row r="51" ht="9.0" customHeight="1"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3"/>
    </row>
    <row r="52" ht="14.25" customHeight="1">
      <c r="B52" s="333" t="s">
        <v>484</v>
      </c>
      <c r="C52" s="45"/>
      <c r="D52" s="45"/>
      <c r="E52" s="46"/>
      <c r="F52" s="334">
        <f>G28</f>
        <v>0</v>
      </c>
      <c r="G52" s="45"/>
      <c r="H52" s="46"/>
    </row>
    <row r="53" ht="14.25" customHeight="1">
      <c r="B53" s="333" t="s">
        <v>489</v>
      </c>
      <c r="C53" s="45"/>
      <c r="D53" s="45"/>
      <c r="E53" s="46"/>
      <c r="F53" s="334">
        <f>'PROFIT &amp; LOSS'!F44</f>
        <v>90000</v>
      </c>
      <c r="G53" s="45"/>
      <c r="H53" s="46"/>
    </row>
    <row r="54" ht="14.25" customHeight="1">
      <c r="B54" s="333" t="s">
        <v>490</v>
      </c>
      <c r="C54" s="45"/>
      <c r="D54" s="45"/>
      <c r="E54" s="46"/>
      <c r="F54" s="336" t="str">
        <f>IFERROR((F53/F52)*24,"")</f>
        <v/>
      </c>
      <c r="G54" s="45"/>
      <c r="H54" s="46"/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8">
    <mergeCell ref="B35:E35"/>
    <mergeCell ref="B36:E36"/>
    <mergeCell ref="B28:F28"/>
    <mergeCell ref="G28:J28"/>
    <mergeCell ref="B30:G30"/>
    <mergeCell ref="B32:G32"/>
    <mergeCell ref="B33:L34"/>
    <mergeCell ref="F35:H35"/>
    <mergeCell ref="I35:L37"/>
    <mergeCell ref="F36:H36"/>
    <mergeCell ref="B37:E37"/>
    <mergeCell ref="F37:H37"/>
    <mergeCell ref="B38:E38"/>
    <mergeCell ref="F38:H38"/>
    <mergeCell ref="B39:E39"/>
    <mergeCell ref="F39:H39"/>
    <mergeCell ref="B40:E40"/>
    <mergeCell ref="F40:H40"/>
    <mergeCell ref="B42:G42"/>
    <mergeCell ref="B43:L44"/>
    <mergeCell ref="B45:E45"/>
    <mergeCell ref="F45:H45"/>
    <mergeCell ref="F46:H46"/>
    <mergeCell ref="B53:E53"/>
    <mergeCell ref="F53:H53"/>
    <mergeCell ref="B54:E54"/>
    <mergeCell ref="F54:H54"/>
    <mergeCell ref="B46:E46"/>
    <mergeCell ref="B47:E47"/>
    <mergeCell ref="F47:H47"/>
    <mergeCell ref="B49:G49"/>
    <mergeCell ref="B50:L51"/>
    <mergeCell ref="B52:E52"/>
    <mergeCell ref="F52:H52"/>
    <mergeCell ref="B2:G2"/>
    <mergeCell ref="B4:F4"/>
    <mergeCell ref="B5:F5"/>
    <mergeCell ref="G5:I5"/>
    <mergeCell ref="J5:L5"/>
    <mergeCell ref="G6:I6"/>
    <mergeCell ref="J6:L6"/>
    <mergeCell ref="B6:F6"/>
    <mergeCell ref="B7:F7"/>
    <mergeCell ref="G7:I7"/>
    <mergeCell ref="J7:L7"/>
    <mergeCell ref="B8:F8"/>
    <mergeCell ref="G8:I8"/>
    <mergeCell ref="J8:L8"/>
    <mergeCell ref="B9:F9"/>
    <mergeCell ref="G9:I9"/>
    <mergeCell ref="J9:L9"/>
    <mergeCell ref="B11:I11"/>
    <mergeCell ref="J11:L11"/>
    <mergeCell ref="B12:L12"/>
    <mergeCell ref="B13:F13"/>
    <mergeCell ref="G16:I16"/>
    <mergeCell ref="J16:L16"/>
    <mergeCell ref="B14:F14"/>
    <mergeCell ref="G14:I14"/>
    <mergeCell ref="J14:L14"/>
    <mergeCell ref="B15:F15"/>
    <mergeCell ref="G15:I15"/>
    <mergeCell ref="J15:L15"/>
    <mergeCell ref="B16:F16"/>
    <mergeCell ref="B17:F17"/>
    <mergeCell ref="G17:I17"/>
    <mergeCell ref="J17:L17"/>
    <mergeCell ref="B18:F18"/>
    <mergeCell ref="G18:I18"/>
    <mergeCell ref="J18:L18"/>
    <mergeCell ref="J20:L20"/>
    <mergeCell ref="B20:I20"/>
    <mergeCell ref="B22:G22"/>
    <mergeCell ref="B24:D24"/>
    <mergeCell ref="E24:G24"/>
    <mergeCell ref="B25:D25"/>
    <mergeCell ref="E25:G25"/>
    <mergeCell ref="B27:J2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8.86"/>
    <col customWidth="1" min="3" max="3" width="10.0"/>
    <col customWidth="1" min="4" max="5" width="7.57"/>
    <col customWidth="1" min="6" max="6" width="8.43"/>
    <col customWidth="1" min="7" max="8" width="8.29"/>
    <col customWidth="1" min="9" max="9" width="7.71"/>
    <col customWidth="1" min="10" max="10" width="6.57"/>
    <col customWidth="1" min="11" max="11" width="7.29"/>
    <col customWidth="1" min="12" max="12" width="14.29"/>
    <col customWidth="1" min="13" max="13" width="8.0"/>
    <col customWidth="1" min="14" max="26" width="8.71"/>
  </cols>
  <sheetData>
    <row r="1" ht="14.25" customHeight="1">
      <c r="A1" s="110"/>
      <c r="B1" s="135"/>
      <c r="C1" s="135"/>
      <c r="D1" s="135"/>
      <c r="E1" s="135"/>
      <c r="F1" s="135"/>
      <c r="G1" s="135"/>
      <c r="H1" s="141"/>
      <c r="I1" s="141"/>
      <c r="J1" s="141"/>
      <c r="K1" s="141"/>
      <c r="L1" s="141"/>
      <c r="M1" s="142"/>
      <c r="N1" s="4"/>
    </row>
    <row r="2" ht="14.25" customHeight="1">
      <c r="A2" s="110"/>
      <c r="B2" s="143" t="s">
        <v>296</v>
      </c>
      <c r="C2" s="115"/>
      <c r="D2" s="115"/>
      <c r="E2" s="115"/>
      <c r="F2" s="115"/>
      <c r="G2" s="4"/>
      <c r="H2" s="144"/>
      <c r="I2" s="144"/>
      <c r="J2" s="110"/>
      <c r="K2" s="110"/>
      <c r="L2" s="110"/>
      <c r="M2" s="110"/>
      <c r="N2" s="110"/>
    </row>
    <row r="3" ht="14.25" customHeight="1">
      <c r="A3" s="110"/>
      <c r="B3" s="145" t="s">
        <v>297</v>
      </c>
      <c r="C3" s="46"/>
      <c r="D3" s="145" t="s">
        <v>298</v>
      </c>
      <c r="E3" s="46"/>
      <c r="F3" s="145" t="s">
        <v>299</v>
      </c>
      <c r="G3" s="46"/>
      <c r="H3" s="145" t="s">
        <v>300</v>
      </c>
      <c r="I3" s="46"/>
      <c r="J3" s="145" t="s">
        <v>301</v>
      </c>
      <c r="K3" s="46"/>
      <c r="L3" s="116" t="s">
        <v>302</v>
      </c>
      <c r="M3" s="146" t="s">
        <v>303</v>
      </c>
      <c r="N3" s="146" t="s">
        <v>304</v>
      </c>
    </row>
    <row r="4" ht="14.25" customHeight="1">
      <c r="A4" s="110"/>
      <c r="B4" s="147" t="str">
        <f>'PROFIT &amp; LOSS'!B4</f>
        <v/>
      </c>
      <c r="C4" s="46"/>
      <c r="D4" s="148">
        <f>'PROFIT &amp; LOSS'!D4</f>
        <v>30</v>
      </c>
      <c r="E4" s="46"/>
      <c r="F4" s="149">
        <f t="shared" ref="F4:F18" si="1">D4*J4</f>
        <v>90000</v>
      </c>
      <c r="G4" s="46"/>
      <c r="H4" s="150" t="str">
        <f>'PROFIT &amp; LOSS'!H4</f>
        <v/>
      </c>
      <c r="I4" s="46"/>
      <c r="J4" s="150">
        <f>'PROFIT &amp; LOSS'!J4</f>
        <v>3000</v>
      </c>
      <c r="K4" s="46"/>
      <c r="L4" s="151">
        <f t="shared" ref="L4:L18" si="2">H4-J4</f>
        <v>-3000</v>
      </c>
      <c r="M4" s="152" t="str">
        <f t="shared" ref="M4:M18" si="3">IFERROR((H4-J4)/H4,"")</f>
        <v/>
      </c>
      <c r="N4" s="152">
        <f t="shared" ref="N4:N18" si="4">IFERROR(F4/$F$19*M4,"")</f>
        <v>0</v>
      </c>
    </row>
    <row r="5" ht="14.25" customHeight="1">
      <c r="A5" s="110"/>
      <c r="B5" s="147" t="str">
        <f>'PROFIT &amp; LOSS'!B5</f>
        <v/>
      </c>
      <c r="C5" s="46"/>
      <c r="D5" s="148" t="str">
        <f>'PROFIT &amp; LOSS'!D5</f>
        <v/>
      </c>
      <c r="E5" s="46"/>
      <c r="F5" s="149">
        <f t="shared" si="1"/>
        <v>0</v>
      </c>
      <c r="G5" s="46"/>
      <c r="H5" s="150" t="str">
        <f>'PROFIT &amp; LOSS'!H5</f>
        <v/>
      </c>
      <c r="I5" s="46"/>
      <c r="J5" s="150" t="str">
        <f>'PROFIT &amp; LOSS'!J5</f>
        <v/>
      </c>
      <c r="K5" s="46"/>
      <c r="L5" s="151">
        <f t="shared" si="2"/>
        <v>0</v>
      </c>
      <c r="M5" s="152" t="str">
        <f t="shared" si="3"/>
        <v/>
      </c>
      <c r="N5" s="152">
        <f t="shared" si="4"/>
        <v>0</v>
      </c>
    </row>
    <row r="6" ht="14.25" customHeight="1">
      <c r="A6" s="110"/>
      <c r="B6" s="147" t="str">
        <f>'PROFIT &amp; LOSS'!B6</f>
        <v/>
      </c>
      <c r="C6" s="46"/>
      <c r="D6" s="148" t="str">
        <f>'PROFIT &amp; LOSS'!D6</f>
        <v/>
      </c>
      <c r="E6" s="46"/>
      <c r="F6" s="149">
        <f t="shared" si="1"/>
        <v>0</v>
      </c>
      <c r="G6" s="46"/>
      <c r="H6" s="150" t="str">
        <f>'PROFIT &amp; LOSS'!H6</f>
        <v/>
      </c>
      <c r="I6" s="46"/>
      <c r="J6" s="150" t="str">
        <f>'PROFIT &amp; LOSS'!J6</f>
        <v/>
      </c>
      <c r="K6" s="46"/>
      <c r="L6" s="151">
        <f t="shared" si="2"/>
        <v>0</v>
      </c>
      <c r="M6" s="152" t="str">
        <f t="shared" si="3"/>
        <v/>
      </c>
      <c r="N6" s="152">
        <f t="shared" si="4"/>
        <v>0</v>
      </c>
    </row>
    <row r="7" ht="14.25" customHeight="1">
      <c r="A7" s="110"/>
      <c r="B7" s="147" t="str">
        <f>'PROFIT &amp; LOSS'!B7</f>
        <v/>
      </c>
      <c r="C7" s="46"/>
      <c r="D7" s="148" t="str">
        <f>'PROFIT &amp; LOSS'!D7</f>
        <v/>
      </c>
      <c r="E7" s="46"/>
      <c r="F7" s="149">
        <f t="shared" si="1"/>
        <v>0</v>
      </c>
      <c r="G7" s="46"/>
      <c r="H7" s="150" t="str">
        <f>'PROFIT &amp; LOSS'!H7</f>
        <v/>
      </c>
      <c r="I7" s="46"/>
      <c r="J7" s="150" t="str">
        <f>'PROFIT &amp; LOSS'!J7</f>
        <v/>
      </c>
      <c r="K7" s="46"/>
      <c r="L7" s="151">
        <f t="shared" si="2"/>
        <v>0</v>
      </c>
      <c r="M7" s="152" t="str">
        <f t="shared" si="3"/>
        <v/>
      </c>
      <c r="N7" s="152">
        <f t="shared" si="4"/>
        <v>0</v>
      </c>
    </row>
    <row r="8" ht="14.25" customHeight="1">
      <c r="A8" s="110"/>
      <c r="B8" s="147" t="str">
        <f>'PROFIT &amp; LOSS'!B8</f>
        <v/>
      </c>
      <c r="C8" s="46"/>
      <c r="D8" s="148" t="str">
        <f>'PROFIT &amp; LOSS'!D8</f>
        <v/>
      </c>
      <c r="E8" s="46"/>
      <c r="F8" s="149">
        <f t="shared" si="1"/>
        <v>0</v>
      </c>
      <c r="G8" s="46"/>
      <c r="H8" s="150" t="str">
        <f>'PROFIT &amp; LOSS'!H8</f>
        <v/>
      </c>
      <c r="I8" s="46"/>
      <c r="J8" s="150" t="str">
        <f>'PROFIT &amp; LOSS'!J8</f>
        <v/>
      </c>
      <c r="K8" s="46"/>
      <c r="L8" s="151">
        <f t="shared" si="2"/>
        <v>0</v>
      </c>
      <c r="M8" s="152" t="str">
        <f t="shared" si="3"/>
        <v/>
      </c>
      <c r="N8" s="152">
        <f t="shared" si="4"/>
        <v>0</v>
      </c>
    </row>
    <row r="9" ht="14.25" customHeight="1">
      <c r="A9" s="110"/>
      <c r="B9" s="147" t="str">
        <f>'PROFIT &amp; LOSS'!B9</f>
        <v/>
      </c>
      <c r="C9" s="46"/>
      <c r="D9" s="148" t="str">
        <f>'PROFIT &amp; LOSS'!D9</f>
        <v/>
      </c>
      <c r="E9" s="46"/>
      <c r="F9" s="149">
        <f t="shared" si="1"/>
        <v>0</v>
      </c>
      <c r="G9" s="46"/>
      <c r="H9" s="150" t="str">
        <f>'PROFIT &amp; LOSS'!H9</f>
        <v/>
      </c>
      <c r="I9" s="46"/>
      <c r="J9" s="150" t="str">
        <f>'PROFIT &amp; LOSS'!J9</f>
        <v/>
      </c>
      <c r="K9" s="46"/>
      <c r="L9" s="151">
        <f t="shared" si="2"/>
        <v>0</v>
      </c>
      <c r="M9" s="152" t="str">
        <f t="shared" si="3"/>
        <v/>
      </c>
      <c r="N9" s="152">
        <f t="shared" si="4"/>
        <v>0</v>
      </c>
    </row>
    <row r="10" ht="14.25" customHeight="1">
      <c r="A10" s="110"/>
      <c r="B10" s="147" t="str">
        <f>'PROFIT &amp; LOSS'!B10</f>
        <v/>
      </c>
      <c r="C10" s="46"/>
      <c r="D10" s="148" t="str">
        <f>'PROFIT &amp; LOSS'!D10</f>
        <v/>
      </c>
      <c r="E10" s="46"/>
      <c r="F10" s="149">
        <f t="shared" si="1"/>
        <v>0</v>
      </c>
      <c r="G10" s="46"/>
      <c r="H10" s="150" t="str">
        <f>'PROFIT &amp; LOSS'!H10</f>
        <v/>
      </c>
      <c r="I10" s="46"/>
      <c r="J10" s="150" t="str">
        <f>'PROFIT &amp; LOSS'!J10</f>
        <v/>
      </c>
      <c r="K10" s="46"/>
      <c r="L10" s="151">
        <f t="shared" si="2"/>
        <v>0</v>
      </c>
      <c r="M10" s="152" t="str">
        <f t="shared" si="3"/>
        <v/>
      </c>
      <c r="N10" s="152">
        <f t="shared" si="4"/>
        <v>0</v>
      </c>
    </row>
    <row r="11" ht="14.25" customHeight="1">
      <c r="A11" s="110"/>
      <c r="B11" s="147" t="str">
        <f>'PROFIT &amp; LOSS'!B11</f>
        <v/>
      </c>
      <c r="C11" s="46"/>
      <c r="D11" s="148" t="str">
        <f>'PROFIT &amp; LOSS'!D11</f>
        <v/>
      </c>
      <c r="E11" s="46"/>
      <c r="F11" s="149">
        <f t="shared" si="1"/>
        <v>0</v>
      </c>
      <c r="G11" s="46"/>
      <c r="H11" s="150" t="str">
        <f>'PROFIT &amp; LOSS'!H11</f>
        <v/>
      </c>
      <c r="I11" s="46"/>
      <c r="J11" s="150" t="str">
        <f>'PROFIT &amp; LOSS'!J11</f>
        <v/>
      </c>
      <c r="K11" s="46"/>
      <c r="L11" s="151">
        <f t="shared" si="2"/>
        <v>0</v>
      </c>
      <c r="M11" s="152" t="str">
        <f t="shared" si="3"/>
        <v/>
      </c>
      <c r="N11" s="152">
        <f t="shared" si="4"/>
        <v>0</v>
      </c>
    </row>
    <row r="12" ht="14.25" customHeight="1">
      <c r="A12" s="110"/>
      <c r="B12" s="147" t="str">
        <f>'PROFIT &amp; LOSS'!B12</f>
        <v/>
      </c>
      <c r="C12" s="46"/>
      <c r="D12" s="148" t="str">
        <f>'PROFIT &amp; LOSS'!D12</f>
        <v/>
      </c>
      <c r="E12" s="46"/>
      <c r="F12" s="149">
        <f t="shared" si="1"/>
        <v>0</v>
      </c>
      <c r="G12" s="46"/>
      <c r="H12" s="150" t="str">
        <f>'PROFIT &amp; LOSS'!H12</f>
        <v/>
      </c>
      <c r="I12" s="46"/>
      <c r="J12" s="150" t="str">
        <f>'PROFIT &amp; LOSS'!J12</f>
        <v/>
      </c>
      <c r="K12" s="46"/>
      <c r="L12" s="151">
        <f t="shared" si="2"/>
        <v>0</v>
      </c>
      <c r="M12" s="152" t="str">
        <f t="shared" si="3"/>
        <v/>
      </c>
      <c r="N12" s="152">
        <f t="shared" si="4"/>
        <v>0</v>
      </c>
    </row>
    <row r="13" ht="14.25" customHeight="1">
      <c r="A13" s="110"/>
      <c r="B13" s="147" t="str">
        <f>'PROFIT &amp; LOSS'!B13</f>
        <v/>
      </c>
      <c r="C13" s="46"/>
      <c r="D13" s="148" t="str">
        <f>'PROFIT &amp; LOSS'!D13</f>
        <v/>
      </c>
      <c r="E13" s="46"/>
      <c r="F13" s="149">
        <f t="shared" si="1"/>
        <v>0</v>
      </c>
      <c r="G13" s="46"/>
      <c r="H13" s="150" t="str">
        <f>'PROFIT &amp; LOSS'!H13</f>
        <v/>
      </c>
      <c r="I13" s="46"/>
      <c r="J13" s="150" t="str">
        <f>'PROFIT &amp; LOSS'!J13</f>
        <v/>
      </c>
      <c r="K13" s="46"/>
      <c r="L13" s="151">
        <f t="shared" si="2"/>
        <v>0</v>
      </c>
      <c r="M13" s="152" t="str">
        <f t="shared" si="3"/>
        <v/>
      </c>
      <c r="N13" s="152">
        <f t="shared" si="4"/>
        <v>0</v>
      </c>
    </row>
    <row r="14" ht="14.25" customHeight="1">
      <c r="A14" s="110"/>
      <c r="B14" s="147" t="str">
        <f>'PROFIT &amp; LOSS'!B14</f>
        <v/>
      </c>
      <c r="C14" s="46"/>
      <c r="D14" s="148" t="str">
        <f>'PROFIT &amp; LOSS'!D14</f>
        <v/>
      </c>
      <c r="E14" s="46"/>
      <c r="F14" s="149">
        <f t="shared" si="1"/>
        <v>0</v>
      </c>
      <c r="G14" s="46"/>
      <c r="H14" s="150" t="str">
        <f>'PROFIT &amp; LOSS'!H14</f>
        <v/>
      </c>
      <c r="I14" s="46"/>
      <c r="J14" s="150" t="str">
        <f>'PROFIT &amp; LOSS'!J14</f>
        <v/>
      </c>
      <c r="K14" s="46"/>
      <c r="L14" s="151">
        <f t="shared" si="2"/>
        <v>0</v>
      </c>
      <c r="M14" s="152" t="str">
        <f t="shared" si="3"/>
        <v/>
      </c>
      <c r="N14" s="152">
        <f t="shared" si="4"/>
        <v>0</v>
      </c>
    </row>
    <row r="15" ht="14.25" customHeight="1">
      <c r="A15" s="110"/>
      <c r="B15" s="147" t="str">
        <f>'PROFIT &amp; LOSS'!B15</f>
        <v/>
      </c>
      <c r="C15" s="46"/>
      <c r="D15" s="148" t="str">
        <f>'PROFIT &amp; LOSS'!D15</f>
        <v/>
      </c>
      <c r="E15" s="46"/>
      <c r="F15" s="149">
        <f t="shared" si="1"/>
        <v>0</v>
      </c>
      <c r="G15" s="46"/>
      <c r="H15" s="150" t="str">
        <f>'PROFIT &amp; LOSS'!H15</f>
        <v/>
      </c>
      <c r="I15" s="46"/>
      <c r="J15" s="150" t="str">
        <f>'PROFIT &amp; LOSS'!J15</f>
        <v/>
      </c>
      <c r="K15" s="46"/>
      <c r="L15" s="151">
        <f t="shared" si="2"/>
        <v>0</v>
      </c>
      <c r="M15" s="152" t="str">
        <f t="shared" si="3"/>
        <v/>
      </c>
      <c r="N15" s="152">
        <f t="shared" si="4"/>
        <v>0</v>
      </c>
    </row>
    <row r="16" ht="14.25" customHeight="1">
      <c r="A16" s="110"/>
      <c r="B16" s="147" t="str">
        <f>'PROFIT &amp; LOSS'!B16</f>
        <v/>
      </c>
      <c r="C16" s="46"/>
      <c r="D16" s="148" t="str">
        <f>'PROFIT &amp; LOSS'!D16</f>
        <v/>
      </c>
      <c r="E16" s="46"/>
      <c r="F16" s="149">
        <f t="shared" si="1"/>
        <v>0</v>
      </c>
      <c r="G16" s="46"/>
      <c r="H16" s="150" t="str">
        <f>'PROFIT &amp; LOSS'!H16</f>
        <v/>
      </c>
      <c r="I16" s="46"/>
      <c r="J16" s="150" t="str">
        <f>'PROFIT &amp; LOSS'!J16</f>
        <v/>
      </c>
      <c r="K16" s="46"/>
      <c r="L16" s="151">
        <f t="shared" si="2"/>
        <v>0</v>
      </c>
      <c r="M16" s="152" t="str">
        <f t="shared" si="3"/>
        <v/>
      </c>
      <c r="N16" s="152">
        <f t="shared" si="4"/>
        <v>0</v>
      </c>
    </row>
    <row r="17" ht="14.25" customHeight="1">
      <c r="A17" s="110"/>
      <c r="B17" s="147" t="str">
        <f>'PROFIT &amp; LOSS'!B17</f>
        <v/>
      </c>
      <c r="C17" s="46"/>
      <c r="D17" s="148" t="str">
        <f>'PROFIT &amp; LOSS'!D17</f>
        <v/>
      </c>
      <c r="E17" s="46"/>
      <c r="F17" s="149">
        <f t="shared" si="1"/>
        <v>0</v>
      </c>
      <c r="G17" s="46"/>
      <c r="H17" s="150" t="str">
        <f>'PROFIT &amp; LOSS'!H17</f>
        <v/>
      </c>
      <c r="I17" s="46"/>
      <c r="J17" s="150" t="str">
        <f>'PROFIT &amp; LOSS'!J17</f>
        <v/>
      </c>
      <c r="K17" s="46"/>
      <c r="L17" s="151">
        <f t="shared" si="2"/>
        <v>0</v>
      </c>
      <c r="M17" s="152" t="str">
        <f t="shared" si="3"/>
        <v/>
      </c>
      <c r="N17" s="152">
        <f t="shared" si="4"/>
        <v>0</v>
      </c>
    </row>
    <row r="18" ht="14.25" customHeight="1">
      <c r="A18" s="110"/>
      <c r="B18" s="147" t="str">
        <f>'PROFIT &amp; LOSS'!B18</f>
        <v/>
      </c>
      <c r="C18" s="46"/>
      <c r="D18" s="148" t="str">
        <f>'PROFIT &amp; LOSS'!D18</f>
        <v/>
      </c>
      <c r="E18" s="46"/>
      <c r="F18" s="149">
        <f t="shared" si="1"/>
        <v>0</v>
      </c>
      <c r="G18" s="46"/>
      <c r="H18" s="150" t="str">
        <f>'PROFIT &amp; LOSS'!H18</f>
        <v/>
      </c>
      <c r="I18" s="46"/>
      <c r="J18" s="150" t="str">
        <f>'PROFIT &amp; LOSS'!J18</f>
        <v/>
      </c>
      <c r="K18" s="46"/>
      <c r="L18" s="151">
        <f t="shared" si="2"/>
        <v>0</v>
      </c>
      <c r="M18" s="152" t="str">
        <f t="shared" si="3"/>
        <v/>
      </c>
      <c r="N18" s="152">
        <f t="shared" si="4"/>
        <v>0</v>
      </c>
    </row>
    <row r="19" ht="14.25" customHeight="1">
      <c r="A19" s="110"/>
      <c r="B19" s="153" t="s">
        <v>305</v>
      </c>
      <c r="C19" s="46"/>
      <c r="D19" s="154">
        <f>SUM(D4:D18)</f>
        <v>30</v>
      </c>
      <c r="E19" s="155"/>
      <c r="F19" s="156">
        <f>SUM(F4:G18)</f>
        <v>90000</v>
      </c>
      <c r="G19" s="155"/>
      <c r="H19" s="156">
        <f>SUM(H4:H18)</f>
        <v>0</v>
      </c>
      <c r="I19" s="155"/>
      <c r="J19" s="156">
        <f>SUM(J4:J18)</f>
        <v>3000</v>
      </c>
      <c r="K19" s="155"/>
      <c r="L19" s="157">
        <f>SUM(L4:L18)</f>
        <v>-3000</v>
      </c>
      <c r="M19" s="158" t="str">
        <f>IFERROR(AVERAGEIF(M4:M18,"&lt;&gt;0"),"")</f>
        <v/>
      </c>
      <c r="N19" s="158">
        <f>SUM(N4:N18)</f>
        <v>0</v>
      </c>
    </row>
    <row r="20" ht="14.25" customHeight="1">
      <c r="A20" s="110"/>
      <c r="B20" s="159" t="s">
        <v>306</v>
      </c>
      <c r="C20" s="115"/>
      <c r="D20" s="115"/>
      <c r="E20" s="115"/>
      <c r="F20" s="115"/>
      <c r="G20" s="4"/>
      <c r="H20" s="337" t="str">
        <f>M19</f>
        <v/>
      </c>
      <c r="I20" s="161"/>
      <c r="J20" s="162"/>
      <c r="K20" s="163"/>
      <c r="L20" s="163"/>
      <c r="M20" s="163"/>
      <c r="N20" s="164"/>
    </row>
    <row r="21" ht="14.25" customHeight="1">
      <c r="A21" s="110"/>
      <c r="B21" s="159" t="s">
        <v>307</v>
      </c>
      <c r="C21" s="115"/>
      <c r="D21" s="115"/>
      <c r="E21" s="115"/>
      <c r="F21" s="115"/>
      <c r="G21" s="4"/>
      <c r="H21" s="337">
        <f>+IF(N19&lt;M19,N19,M19)</f>
        <v>0</v>
      </c>
      <c r="I21" s="161"/>
      <c r="J21" s="162"/>
      <c r="K21" s="163"/>
      <c r="L21" s="163"/>
      <c r="M21" s="163"/>
      <c r="N21" s="165"/>
    </row>
    <row r="22" ht="14.25" hidden="1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ht="14.2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4" ht="14.2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</row>
    <row r="25" ht="14.2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</row>
    <row r="26" ht="14.25" customHeight="1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ht="14.25" customHeight="1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</row>
    <row r="28" ht="14.25" customHeight="1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</row>
    <row r="29" ht="14.2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</row>
    <row r="30" ht="14.2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</row>
    <row r="31" ht="14.2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</row>
    <row r="32" ht="14.2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ht="14.2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</row>
    <row r="34" ht="14.25" customHeight="1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</row>
    <row r="35" ht="14.2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</row>
    <row r="36" ht="14.2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ht="14.2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ht="14.2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39" ht="14.2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</row>
    <row r="40" ht="14.2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</row>
    <row r="41" ht="14.2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</row>
    <row r="42" ht="14.2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</row>
    <row r="43" ht="14.2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</row>
    <row r="44" ht="14.2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</row>
    <row r="45" ht="14.2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</row>
    <row r="46" ht="14.2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</row>
    <row r="47" ht="14.2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</row>
    <row r="48" ht="14.2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</row>
    <row r="49" ht="14.2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</row>
    <row r="50" ht="14.2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</row>
    <row r="51" ht="14.2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</row>
    <row r="52" ht="14.2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</row>
    <row r="53" ht="14.2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</row>
    <row r="54" ht="14.2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</row>
    <row r="55" ht="14.2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</row>
    <row r="56" ht="14.2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</row>
    <row r="57" ht="14.2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</row>
    <row r="58" ht="14.2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</row>
    <row r="59" ht="14.2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</row>
    <row r="60" ht="14.2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</row>
    <row r="61" ht="14.2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</row>
    <row r="62" ht="14.2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</row>
    <row r="63" ht="14.2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</row>
    <row r="64" ht="14.2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</row>
    <row r="65" ht="14.2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</row>
    <row r="66" ht="14.2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</row>
    <row r="67" ht="14.2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</row>
    <row r="68" ht="14.2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</row>
    <row r="69" ht="14.2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</row>
    <row r="70" ht="14.2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</row>
    <row r="71" ht="14.2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</row>
    <row r="72" ht="14.2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</row>
    <row r="73" ht="14.2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</row>
    <row r="74" ht="14.2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</row>
    <row r="75" ht="14.2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</row>
    <row r="76" ht="14.2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</row>
    <row r="77" ht="14.2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ht="14.2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</row>
    <row r="79" ht="14.2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</row>
    <row r="80" ht="14.2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</row>
    <row r="81" ht="14.2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</row>
    <row r="82" ht="14.2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</row>
    <row r="83" ht="14.2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</row>
    <row r="84" ht="14.2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</row>
    <row r="85" ht="14.2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</row>
    <row r="86" ht="14.2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</row>
    <row r="87" ht="14.2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</row>
    <row r="88" ht="14.2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</row>
    <row r="89" ht="14.2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</row>
    <row r="90" ht="14.2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</row>
    <row r="91" ht="14.2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</row>
    <row r="92" ht="14.2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</row>
    <row r="93" ht="14.2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</row>
    <row r="94" ht="14.2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</row>
    <row r="95" ht="14.2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</row>
    <row r="96" ht="14.2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</row>
    <row r="97" ht="14.2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</row>
    <row r="98" ht="14.2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</row>
    <row r="99" ht="14.2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</row>
    <row r="100" ht="14.2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</row>
    <row r="101" ht="14.2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</row>
    <row r="102" ht="14.2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</row>
    <row r="103" ht="14.2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</row>
    <row r="104" ht="14.2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</row>
    <row r="105" ht="14.2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</row>
    <row r="106" ht="14.2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</row>
    <row r="107" ht="14.2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</row>
    <row r="108" ht="14.2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</row>
    <row r="109" ht="14.2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</row>
    <row r="110" ht="14.2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</row>
    <row r="111" ht="14.2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</row>
    <row r="112" ht="14.2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</row>
    <row r="113" ht="14.2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</row>
    <row r="114" ht="14.2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</row>
    <row r="115" ht="14.2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</row>
    <row r="116" ht="14.2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</row>
    <row r="117" ht="14.2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</row>
    <row r="118" ht="14.2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</row>
    <row r="119" ht="14.2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</row>
    <row r="120" ht="14.2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</row>
    <row r="121" ht="14.2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</row>
    <row r="122" ht="14.2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</row>
    <row r="123" ht="14.2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</row>
    <row r="124" ht="14.2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</row>
    <row r="125" ht="14.2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</row>
    <row r="126" ht="14.2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</row>
    <row r="127" ht="14.2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</row>
    <row r="128" ht="14.2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</row>
    <row r="129" ht="14.2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</row>
    <row r="130" ht="14.2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</row>
    <row r="131" ht="14.2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</row>
    <row r="132" ht="14.2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</row>
    <row r="133" ht="14.2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</row>
    <row r="134" ht="14.2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</row>
    <row r="135" ht="14.2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</row>
    <row r="136" ht="14.2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</row>
    <row r="137" ht="14.2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</row>
    <row r="138" ht="14.2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</row>
    <row r="139" ht="14.2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</row>
    <row r="140" ht="14.2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</row>
    <row r="141" ht="14.2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</row>
    <row r="142" ht="14.2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</row>
    <row r="143" ht="14.2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</row>
    <row r="144" ht="14.2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</row>
    <row r="145" ht="14.2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</row>
    <row r="146" ht="14.2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</row>
    <row r="147" ht="14.2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</row>
    <row r="148" ht="14.2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</row>
    <row r="149" ht="14.2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</row>
    <row r="150" ht="14.2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</row>
    <row r="151" ht="14.2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</row>
    <row r="152" ht="14.2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</row>
    <row r="153" ht="14.2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</row>
    <row r="154" ht="14.2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</row>
    <row r="155" ht="14.2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</row>
    <row r="156" ht="14.2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</row>
    <row r="157" ht="14.2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</row>
    <row r="158" ht="14.2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</row>
    <row r="159" ht="14.2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</row>
    <row r="160" ht="14.2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</row>
    <row r="161" ht="14.2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</row>
    <row r="162" ht="14.2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</row>
    <row r="163" ht="14.2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</row>
    <row r="164" ht="14.2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</row>
    <row r="165" ht="14.2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</row>
    <row r="166" ht="14.2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</row>
    <row r="167" ht="14.2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</row>
    <row r="168" ht="14.2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</row>
    <row r="169" ht="14.2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</row>
    <row r="170" ht="14.2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</row>
    <row r="171" ht="14.2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</row>
    <row r="172" ht="14.2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</row>
    <row r="173" ht="14.2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</row>
    <row r="174" ht="14.2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</row>
    <row r="175" ht="14.2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</row>
    <row r="176" ht="14.2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</row>
    <row r="177" ht="14.2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</row>
    <row r="178" ht="14.2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</row>
    <row r="179" ht="14.2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</row>
    <row r="180" ht="14.2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</row>
    <row r="181" ht="14.2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</row>
    <row r="182" ht="14.2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</row>
    <row r="183" ht="14.2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</row>
    <row r="184" ht="14.2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</row>
    <row r="185" ht="14.2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</row>
    <row r="186" ht="14.2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</row>
    <row r="187" ht="14.2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</row>
    <row r="188" ht="14.2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</row>
    <row r="189" ht="14.2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</row>
    <row r="190" ht="14.2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</row>
    <row r="191" ht="14.2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</row>
    <row r="192" ht="14.2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</row>
    <row r="193" ht="14.2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</row>
    <row r="194" ht="14.2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</row>
    <row r="195" ht="14.2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</row>
    <row r="196" ht="14.2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</row>
    <row r="197" ht="14.2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</row>
    <row r="198" ht="14.2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</row>
    <row r="199" ht="14.2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</row>
    <row r="200" ht="14.2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</row>
    <row r="201" ht="14.2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</row>
    <row r="202" ht="14.2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</row>
    <row r="203" ht="14.2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</row>
    <row r="204" ht="14.2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</row>
    <row r="205" ht="14.2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</row>
    <row r="206" ht="14.2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</row>
    <row r="207" ht="14.2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</row>
    <row r="208" ht="14.2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</row>
    <row r="209" ht="14.2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</row>
    <row r="210" ht="14.2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</row>
    <row r="211" ht="14.2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</row>
    <row r="212" ht="14.2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</row>
    <row r="213" ht="14.2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</row>
    <row r="214" ht="14.2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</row>
    <row r="215" ht="14.2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</row>
    <row r="216" ht="14.2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</row>
    <row r="217" ht="14.2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</row>
    <row r="218" ht="14.2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</row>
    <row r="219" ht="14.2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</row>
    <row r="220" ht="14.2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</row>
    <row r="221" ht="14.2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</row>
    <row r="222" ht="14.2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</row>
    <row r="223" ht="14.2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</row>
    <row r="224" ht="14.2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</row>
    <row r="225" ht="14.2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</row>
    <row r="226" ht="14.2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</row>
    <row r="227" ht="14.2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</row>
    <row r="228" ht="14.2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</row>
    <row r="229" ht="14.2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</row>
    <row r="230" ht="14.2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</row>
    <row r="231" ht="14.2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</row>
    <row r="232" ht="14.2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</row>
    <row r="233" ht="14.2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</row>
    <row r="234" ht="14.2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</row>
    <row r="235" ht="14.2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</row>
    <row r="236" ht="14.2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</row>
    <row r="237" ht="14.2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</row>
    <row r="238" ht="14.2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</row>
    <row r="239" ht="14.2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</row>
    <row r="240" ht="14.2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</row>
    <row r="241" ht="14.2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</row>
    <row r="242" ht="14.2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</row>
    <row r="243" ht="14.2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</row>
    <row r="244" ht="14.2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</row>
    <row r="245" ht="14.2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</row>
    <row r="246" ht="14.2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</row>
    <row r="247" ht="14.2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</row>
    <row r="248" ht="14.2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</row>
    <row r="249" ht="14.2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</row>
    <row r="250" ht="14.2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</row>
    <row r="251" ht="14.2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</row>
    <row r="252" ht="14.2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</row>
    <row r="253" ht="14.2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</row>
    <row r="254" ht="14.2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</row>
    <row r="255" ht="14.2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</row>
    <row r="256" ht="14.2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</row>
    <row r="257" ht="14.2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</row>
    <row r="258" ht="14.2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</row>
    <row r="259" ht="14.2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</row>
    <row r="260" ht="14.2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</row>
    <row r="261" ht="14.2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</row>
    <row r="262" ht="14.2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</row>
    <row r="263" ht="14.2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</row>
    <row r="264" ht="14.2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</row>
    <row r="265" ht="14.2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</row>
    <row r="266" ht="14.2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</row>
    <row r="267" ht="14.2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</row>
    <row r="268" ht="14.2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</row>
    <row r="269" ht="14.2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</row>
    <row r="270" ht="14.2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</row>
    <row r="271" ht="14.2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</row>
    <row r="272" ht="14.2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</row>
    <row r="273" ht="14.2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</row>
    <row r="274" ht="14.2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</row>
    <row r="275" ht="14.2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</row>
    <row r="276" ht="14.2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</row>
    <row r="277" ht="14.2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</row>
    <row r="278" ht="14.2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</row>
    <row r="279" ht="14.2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</row>
    <row r="280" ht="14.2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</row>
    <row r="281" ht="14.2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</row>
    <row r="282" ht="14.2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</row>
    <row r="283" ht="14.2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</row>
    <row r="284" ht="14.2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</row>
    <row r="285" ht="14.2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</row>
    <row r="286" ht="14.2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</row>
    <row r="287" ht="14.2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</row>
    <row r="288" ht="14.2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</row>
    <row r="289" ht="14.2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</row>
    <row r="290" ht="14.2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</row>
    <row r="291" ht="14.2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</row>
    <row r="292" ht="14.2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</row>
    <row r="293" ht="14.2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</row>
    <row r="294" ht="14.2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</row>
    <row r="295" ht="14.2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</row>
    <row r="296" ht="14.2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</row>
    <row r="297" ht="14.2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</row>
    <row r="298" ht="14.2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</row>
    <row r="299" ht="14.2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</row>
    <row r="300" ht="14.2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</row>
    <row r="301" ht="14.2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</row>
    <row r="302" ht="14.2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</row>
    <row r="303" ht="14.2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</row>
    <row r="304" ht="14.2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</row>
    <row r="305" ht="14.2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</row>
    <row r="306" ht="14.2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</row>
    <row r="307" ht="14.2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</row>
    <row r="308" ht="14.2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</row>
    <row r="309" ht="14.2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</row>
    <row r="310" ht="14.2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</row>
    <row r="311" ht="14.2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</row>
    <row r="312" ht="14.2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</row>
    <row r="313" ht="14.2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</row>
    <row r="314" ht="14.2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</row>
    <row r="315" ht="14.2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</row>
    <row r="316" ht="14.2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</row>
    <row r="317" ht="14.2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</row>
    <row r="318" ht="14.2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</row>
    <row r="319" ht="14.2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</row>
    <row r="320" ht="14.2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</row>
    <row r="321" ht="14.2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</row>
    <row r="322" ht="14.2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</row>
    <row r="323" ht="14.2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</row>
    <row r="324" ht="14.2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</row>
    <row r="325" ht="14.2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</row>
    <row r="326" ht="14.2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</row>
    <row r="327" ht="14.2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</row>
    <row r="328" ht="14.2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</row>
    <row r="329" ht="14.2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</row>
    <row r="330" ht="14.2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</row>
    <row r="331" ht="14.2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</row>
    <row r="332" ht="14.2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</row>
    <row r="333" ht="14.2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</row>
    <row r="334" ht="14.2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</row>
    <row r="335" ht="14.2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</row>
    <row r="336" ht="14.2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</row>
    <row r="337" ht="14.2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</row>
    <row r="338" ht="14.2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</row>
    <row r="339" ht="14.2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</row>
    <row r="340" ht="14.2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</row>
    <row r="341" ht="14.2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</row>
    <row r="342" ht="14.2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</row>
    <row r="343" ht="14.2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</row>
    <row r="344" ht="14.2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</row>
    <row r="345" ht="14.2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</row>
    <row r="346" ht="14.2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</row>
    <row r="347" ht="14.2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</row>
    <row r="348" ht="14.2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</row>
    <row r="349" ht="14.2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</row>
    <row r="350" ht="14.2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</row>
    <row r="351" ht="14.2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</row>
    <row r="352" ht="14.2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</row>
    <row r="353" ht="14.2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</row>
    <row r="354" ht="14.2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</row>
    <row r="355" ht="14.2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</row>
    <row r="356" ht="14.2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</row>
    <row r="357" ht="14.2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</row>
    <row r="358" ht="14.2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</row>
    <row r="359" ht="14.2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</row>
    <row r="360" ht="14.2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</row>
    <row r="361" ht="14.2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</row>
    <row r="362" ht="14.2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</row>
    <row r="363" ht="14.2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</row>
    <row r="364" ht="14.2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</row>
    <row r="365" ht="14.2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</row>
    <row r="366" ht="14.2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</row>
    <row r="367" ht="14.2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</row>
    <row r="368" ht="14.2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</row>
    <row r="369" ht="14.2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</row>
    <row r="370" ht="14.2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</row>
    <row r="371" ht="14.2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</row>
    <row r="372" ht="14.2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</row>
    <row r="373" ht="14.2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</row>
    <row r="374" ht="14.2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</row>
    <row r="375" ht="14.2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</row>
    <row r="376" ht="14.2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</row>
    <row r="377" ht="14.2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</row>
    <row r="378" ht="14.2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</row>
    <row r="379" ht="14.2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</row>
    <row r="380" ht="14.2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</row>
    <row r="381" ht="14.2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</row>
    <row r="382" ht="14.2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</row>
    <row r="383" ht="14.2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</row>
    <row r="384" ht="14.2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</row>
    <row r="385" ht="14.2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</row>
    <row r="386" ht="14.2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</row>
    <row r="387" ht="14.2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</row>
    <row r="388" ht="14.2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</row>
    <row r="389" ht="14.2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</row>
    <row r="390" ht="14.2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</row>
    <row r="391" ht="14.2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</row>
    <row r="392" ht="14.2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</row>
    <row r="393" ht="14.2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</row>
    <row r="394" ht="14.2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</row>
    <row r="395" ht="14.2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</row>
    <row r="396" ht="14.2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</row>
    <row r="397" ht="14.2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</row>
    <row r="398" ht="14.2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</row>
    <row r="399" ht="14.2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</row>
    <row r="400" ht="14.2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</row>
    <row r="401" ht="14.2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</row>
    <row r="402" ht="14.2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</row>
    <row r="403" ht="14.2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</row>
    <row r="404" ht="14.2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</row>
    <row r="405" ht="14.2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</row>
    <row r="406" ht="14.2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</row>
    <row r="407" ht="14.2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</row>
    <row r="408" ht="14.2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</row>
    <row r="409" ht="14.2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</row>
    <row r="410" ht="14.2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</row>
    <row r="411" ht="14.2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</row>
    <row r="412" ht="14.2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</row>
    <row r="413" ht="14.2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</row>
    <row r="414" ht="14.2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</row>
    <row r="415" ht="14.2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</row>
    <row r="416" ht="14.2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</row>
    <row r="417" ht="14.2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</row>
    <row r="418" ht="14.2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</row>
    <row r="419" ht="14.2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</row>
    <row r="420" ht="14.2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</row>
    <row r="421" ht="14.2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</row>
    <row r="422" ht="14.2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</row>
    <row r="423" ht="14.2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</row>
    <row r="424" ht="14.2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</row>
    <row r="425" ht="14.2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</row>
    <row r="426" ht="14.2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</row>
    <row r="427" ht="14.2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</row>
    <row r="428" ht="14.2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</row>
    <row r="429" ht="14.2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</row>
    <row r="430" ht="14.2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</row>
    <row r="431" ht="14.2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</row>
    <row r="432" ht="14.2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</row>
    <row r="433" ht="14.2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</row>
    <row r="434" ht="14.2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</row>
    <row r="435" ht="14.2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</row>
    <row r="436" ht="14.2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</row>
    <row r="437" ht="14.2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</row>
    <row r="438" ht="14.2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</row>
    <row r="439" ht="14.2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</row>
    <row r="440" ht="14.2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</row>
    <row r="441" ht="14.2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</row>
    <row r="442" ht="14.2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</row>
    <row r="443" ht="14.2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</row>
    <row r="444" ht="14.2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</row>
    <row r="445" ht="14.2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</row>
    <row r="446" ht="14.2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</row>
    <row r="447" ht="14.2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</row>
    <row r="448" ht="14.2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</row>
    <row r="449" ht="14.2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</row>
    <row r="450" ht="14.2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</row>
    <row r="451" ht="14.2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</row>
    <row r="452" ht="14.2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</row>
    <row r="453" ht="14.2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</row>
    <row r="454" ht="14.2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</row>
    <row r="455" ht="14.2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</row>
    <row r="456" ht="14.2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</row>
    <row r="457" ht="14.2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</row>
    <row r="458" ht="14.2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</row>
    <row r="459" ht="14.2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</row>
    <row r="460" ht="14.2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</row>
    <row r="461" ht="14.2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</row>
    <row r="462" ht="14.2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</row>
    <row r="463" ht="14.2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</row>
    <row r="464" ht="14.2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</row>
    <row r="465" ht="14.2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</row>
    <row r="466" ht="14.2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</row>
    <row r="467" ht="14.2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</row>
    <row r="468" ht="14.2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</row>
    <row r="469" ht="14.2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</row>
    <row r="470" ht="14.2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</row>
    <row r="471" ht="14.2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</row>
    <row r="472" ht="14.2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</row>
    <row r="473" ht="14.2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</row>
    <row r="474" ht="14.2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</row>
    <row r="475" ht="14.2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</row>
    <row r="476" ht="14.2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</row>
    <row r="477" ht="14.2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</row>
    <row r="478" ht="14.2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</row>
    <row r="479" ht="14.2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</row>
    <row r="480" ht="14.2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</row>
    <row r="481" ht="14.2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</row>
    <row r="482" ht="14.2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</row>
    <row r="483" ht="14.2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</row>
    <row r="484" ht="14.2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</row>
    <row r="485" ht="14.2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</row>
    <row r="486" ht="14.2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</row>
    <row r="487" ht="14.2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</row>
    <row r="488" ht="14.2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</row>
    <row r="489" ht="14.2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</row>
    <row r="490" ht="14.2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</row>
    <row r="491" ht="14.2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</row>
    <row r="492" ht="14.2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</row>
    <row r="493" ht="14.2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</row>
    <row r="494" ht="14.2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</row>
    <row r="495" ht="14.2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</row>
    <row r="496" ht="14.2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</row>
    <row r="497" ht="14.2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</row>
    <row r="498" ht="14.2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</row>
    <row r="499" ht="14.2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</row>
    <row r="500" ht="14.2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</row>
    <row r="501" ht="14.2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</row>
    <row r="502" ht="14.2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</row>
    <row r="503" ht="14.2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</row>
    <row r="504" ht="14.2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</row>
    <row r="505" ht="14.2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</row>
    <row r="506" ht="14.2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</row>
    <row r="507" ht="14.2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</row>
    <row r="508" ht="14.2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</row>
    <row r="509" ht="14.2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</row>
    <row r="510" ht="14.2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</row>
    <row r="511" ht="14.2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</row>
    <row r="512" ht="14.2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</row>
    <row r="513" ht="14.2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</row>
    <row r="514" ht="14.2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</row>
    <row r="515" ht="14.2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</row>
    <row r="516" ht="14.2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</row>
    <row r="517" ht="14.2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</row>
    <row r="518" ht="14.2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</row>
    <row r="519" ht="14.2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</row>
    <row r="520" ht="14.2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</row>
    <row r="521" ht="14.2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</row>
    <row r="522" ht="14.2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</row>
    <row r="523" ht="14.2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</row>
    <row r="524" ht="14.2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</row>
    <row r="525" ht="14.2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</row>
    <row r="526" ht="14.2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</row>
    <row r="527" ht="14.2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</row>
    <row r="528" ht="14.2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</row>
    <row r="529" ht="14.2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</row>
    <row r="530" ht="14.2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</row>
    <row r="531" ht="14.2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</row>
    <row r="532" ht="14.2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</row>
    <row r="533" ht="14.2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</row>
    <row r="534" ht="14.2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</row>
    <row r="535" ht="14.2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</row>
    <row r="536" ht="14.2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</row>
    <row r="537" ht="14.2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</row>
    <row r="538" ht="14.2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</row>
    <row r="539" ht="14.2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</row>
    <row r="540" ht="14.2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</row>
    <row r="541" ht="14.2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</row>
    <row r="542" ht="14.2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</row>
    <row r="543" ht="14.2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</row>
    <row r="544" ht="14.2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</row>
    <row r="545" ht="14.2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</row>
    <row r="546" ht="14.2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</row>
    <row r="547" ht="14.2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</row>
    <row r="548" ht="14.2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</row>
    <row r="549" ht="14.2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</row>
    <row r="550" ht="14.2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</row>
    <row r="551" ht="14.2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</row>
    <row r="552" ht="14.2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</row>
    <row r="553" ht="14.2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</row>
    <row r="554" ht="14.2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</row>
    <row r="555" ht="14.2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</row>
    <row r="556" ht="14.2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</row>
    <row r="557" ht="14.2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</row>
    <row r="558" ht="14.2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</row>
    <row r="559" ht="14.2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</row>
    <row r="560" ht="14.2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</row>
    <row r="561" ht="14.2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</row>
    <row r="562" ht="14.2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</row>
    <row r="563" ht="14.2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</row>
    <row r="564" ht="14.2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</row>
    <row r="565" ht="14.2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</row>
    <row r="566" ht="14.2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</row>
    <row r="567" ht="14.2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</row>
    <row r="568" ht="14.2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</row>
    <row r="569" ht="14.2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</row>
    <row r="570" ht="14.2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</row>
    <row r="571" ht="14.2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</row>
    <row r="572" ht="14.2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</row>
    <row r="573" ht="14.2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</row>
    <row r="574" ht="14.2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</row>
    <row r="575" ht="14.2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</row>
    <row r="576" ht="14.2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</row>
    <row r="577" ht="14.2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</row>
    <row r="578" ht="14.2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</row>
    <row r="579" ht="14.2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</row>
    <row r="580" ht="14.2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</row>
    <row r="581" ht="14.2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</row>
    <row r="582" ht="14.2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</row>
    <row r="583" ht="14.2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</row>
    <row r="584" ht="14.2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</row>
    <row r="585" ht="14.2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</row>
    <row r="586" ht="14.2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</row>
    <row r="587" ht="14.2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</row>
    <row r="588" ht="14.2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</row>
    <row r="589" ht="14.2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</row>
    <row r="590" ht="14.2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</row>
    <row r="591" ht="14.2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</row>
    <row r="592" ht="14.2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</row>
    <row r="593" ht="14.2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</row>
    <row r="594" ht="14.2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</row>
    <row r="595" ht="14.2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</row>
    <row r="596" ht="14.2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</row>
    <row r="597" ht="14.2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</row>
    <row r="598" ht="14.2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</row>
    <row r="599" ht="14.2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</row>
    <row r="600" ht="14.2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</row>
    <row r="601" ht="14.2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</row>
    <row r="602" ht="14.2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</row>
    <row r="603" ht="14.2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</row>
    <row r="604" ht="14.2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</row>
    <row r="605" ht="14.2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</row>
    <row r="606" ht="14.2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</row>
    <row r="607" ht="14.2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</row>
    <row r="608" ht="14.2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</row>
    <row r="609" ht="14.2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</row>
    <row r="610" ht="14.2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</row>
    <row r="611" ht="14.2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</row>
    <row r="612" ht="14.2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</row>
    <row r="613" ht="14.2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</row>
    <row r="614" ht="14.2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</row>
    <row r="615" ht="14.2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</row>
    <row r="616" ht="14.2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</row>
    <row r="617" ht="14.2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</row>
    <row r="618" ht="14.2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</row>
    <row r="619" ht="14.2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</row>
    <row r="620" ht="14.2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</row>
    <row r="621" ht="14.2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</row>
    <row r="622" ht="14.2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</row>
    <row r="623" ht="14.2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</row>
    <row r="624" ht="14.2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</row>
    <row r="625" ht="14.2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</row>
    <row r="626" ht="14.2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</row>
    <row r="627" ht="14.2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</row>
    <row r="628" ht="14.2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</row>
    <row r="629" ht="14.2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</row>
    <row r="630" ht="14.2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</row>
    <row r="631" ht="14.2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</row>
    <row r="632" ht="14.2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</row>
    <row r="633" ht="14.2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</row>
    <row r="634" ht="14.2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</row>
    <row r="635" ht="14.2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</row>
    <row r="636" ht="14.2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</row>
    <row r="637" ht="14.2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</row>
    <row r="638" ht="14.2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</row>
    <row r="639" ht="14.2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</row>
    <row r="640" ht="14.2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</row>
    <row r="641" ht="14.2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</row>
    <row r="642" ht="14.2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</row>
    <row r="643" ht="14.2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</row>
    <row r="644" ht="14.2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</row>
    <row r="645" ht="14.2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</row>
    <row r="646" ht="14.2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</row>
    <row r="647" ht="14.2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</row>
    <row r="648" ht="14.2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</row>
    <row r="649" ht="14.2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</row>
    <row r="650" ht="14.2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</row>
    <row r="651" ht="14.2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</row>
    <row r="652" ht="14.2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</row>
    <row r="653" ht="14.2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</row>
    <row r="654" ht="14.2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</row>
    <row r="655" ht="14.2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</row>
    <row r="656" ht="14.2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</row>
    <row r="657" ht="14.2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</row>
    <row r="658" ht="14.2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</row>
    <row r="659" ht="14.2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</row>
    <row r="660" ht="14.2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</row>
    <row r="661" ht="14.2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</row>
    <row r="662" ht="14.2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</row>
    <row r="663" ht="14.2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</row>
    <row r="664" ht="14.2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</row>
    <row r="665" ht="14.2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</row>
    <row r="666" ht="14.2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</row>
    <row r="667" ht="14.2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</row>
    <row r="668" ht="14.2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</row>
    <row r="669" ht="14.2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</row>
    <row r="670" ht="14.2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</row>
    <row r="671" ht="14.2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</row>
    <row r="672" ht="14.2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</row>
    <row r="673" ht="14.2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</row>
    <row r="674" ht="14.2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</row>
    <row r="675" ht="14.2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</row>
    <row r="676" ht="14.2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</row>
    <row r="677" ht="14.2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</row>
    <row r="678" ht="14.2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</row>
    <row r="679" ht="14.2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</row>
    <row r="680" ht="14.2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</row>
    <row r="681" ht="14.2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</row>
    <row r="682" ht="14.2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</row>
    <row r="683" ht="14.2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</row>
    <row r="684" ht="14.2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</row>
    <row r="685" ht="14.2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</row>
    <row r="686" ht="14.2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</row>
    <row r="687" ht="14.2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</row>
    <row r="688" ht="14.2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</row>
    <row r="689" ht="14.2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</row>
    <row r="690" ht="14.2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</row>
    <row r="691" ht="14.2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</row>
    <row r="692" ht="14.2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</row>
    <row r="693" ht="14.2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</row>
    <row r="694" ht="14.2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</row>
    <row r="695" ht="14.2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</row>
    <row r="696" ht="14.2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</row>
    <row r="697" ht="14.2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</row>
    <row r="698" ht="14.2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</row>
    <row r="699" ht="14.2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</row>
    <row r="700" ht="14.2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</row>
    <row r="701" ht="14.2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</row>
    <row r="702" ht="14.2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</row>
    <row r="703" ht="14.2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</row>
    <row r="704" ht="14.2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</row>
    <row r="705" ht="14.2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</row>
    <row r="706" ht="14.2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</row>
    <row r="707" ht="14.2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</row>
    <row r="708" ht="14.2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</row>
    <row r="709" ht="14.2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</row>
    <row r="710" ht="14.2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</row>
    <row r="711" ht="14.2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</row>
    <row r="712" ht="14.2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</row>
    <row r="713" ht="14.2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</row>
    <row r="714" ht="14.2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</row>
    <row r="715" ht="14.2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</row>
    <row r="716" ht="14.2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</row>
    <row r="717" ht="14.2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</row>
    <row r="718" ht="14.2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</row>
    <row r="719" ht="14.2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</row>
    <row r="720" ht="14.2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</row>
    <row r="721" ht="14.2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</row>
    <row r="722" ht="14.2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</row>
    <row r="723" ht="14.2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</row>
    <row r="724" ht="14.2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</row>
    <row r="725" ht="14.2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</row>
    <row r="726" ht="14.2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</row>
    <row r="727" ht="14.2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</row>
    <row r="728" ht="14.2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</row>
    <row r="729" ht="14.2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</row>
    <row r="730" ht="14.2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</row>
    <row r="731" ht="14.2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</row>
    <row r="732" ht="14.2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</row>
    <row r="733" ht="14.2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</row>
    <row r="734" ht="14.2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</row>
    <row r="735" ht="14.2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</row>
    <row r="736" ht="14.2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</row>
    <row r="737" ht="14.2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</row>
    <row r="738" ht="14.2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</row>
    <row r="739" ht="14.2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</row>
    <row r="740" ht="14.2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</row>
    <row r="741" ht="14.2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</row>
    <row r="742" ht="14.2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</row>
    <row r="743" ht="14.2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</row>
    <row r="744" ht="14.2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</row>
    <row r="745" ht="14.2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</row>
    <row r="746" ht="14.2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</row>
    <row r="747" ht="14.2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</row>
    <row r="748" ht="14.2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</row>
    <row r="749" ht="14.2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</row>
    <row r="750" ht="14.2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</row>
    <row r="751" ht="14.2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</row>
    <row r="752" ht="14.2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</row>
    <row r="753" ht="14.2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</row>
    <row r="754" ht="14.2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</row>
    <row r="755" ht="14.2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</row>
    <row r="756" ht="14.2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</row>
    <row r="757" ht="14.2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</row>
    <row r="758" ht="14.2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</row>
    <row r="759" ht="14.2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</row>
    <row r="760" ht="14.2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</row>
    <row r="761" ht="14.2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</row>
    <row r="762" ht="14.2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</row>
    <row r="763" ht="14.2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</row>
    <row r="764" ht="14.2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</row>
    <row r="765" ht="14.2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</row>
    <row r="766" ht="14.2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</row>
    <row r="767" ht="14.2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</row>
    <row r="768" ht="14.2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</row>
    <row r="769" ht="14.2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</row>
    <row r="770" ht="14.2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</row>
    <row r="771" ht="14.2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</row>
    <row r="772" ht="14.2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</row>
    <row r="773" ht="14.2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</row>
    <row r="774" ht="14.2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</row>
    <row r="775" ht="14.2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</row>
    <row r="776" ht="14.2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</row>
    <row r="777" ht="14.2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</row>
    <row r="778" ht="14.2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</row>
    <row r="779" ht="14.2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</row>
    <row r="780" ht="14.2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</row>
    <row r="781" ht="14.2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</row>
    <row r="782" ht="14.2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</row>
    <row r="783" ht="14.2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</row>
    <row r="784" ht="14.2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</row>
    <row r="785" ht="14.2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</row>
    <row r="786" ht="14.2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</row>
    <row r="787" ht="14.2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</row>
    <row r="788" ht="14.2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</row>
    <row r="789" ht="14.2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</row>
    <row r="790" ht="14.2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</row>
    <row r="791" ht="14.2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</row>
    <row r="792" ht="14.2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</row>
    <row r="793" ht="14.2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</row>
    <row r="794" ht="14.2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</row>
    <row r="795" ht="14.2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</row>
    <row r="796" ht="14.2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</row>
    <row r="797" ht="14.2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</row>
    <row r="798" ht="14.2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</row>
    <row r="799" ht="14.2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</row>
    <row r="800" ht="14.2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</row>
    <row r="801" ht="14.2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</row>
    <row r="802" ht="14.2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</row>
    <row r="803" ht="14.2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</row>
    <row r="804" ht="14.2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</row>
    <row r="805" ht="14.2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</row>
    <row r="806" ht="14.2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</row>
    <row r="807" ht="14.2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</row>
    <row r="808" ht="14.2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</row>
    <row r="809" ht="14.2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</row>
    <row r="810" ht="14.2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</row>
    <row r="811" ht="14.2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</row>
    <row r="812" ht="14.2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</row>
    <row r="813" ht="14.2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</row>
    <row r="814" ht="14.2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</row>
    <row r="815" ht="14.2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</row>
    <row r="816" ht="14.2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</row>
    <row r="817" ht="14.2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</row>
    <row r="818" ht="14.2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</row>
    <row r="819" ht="14.2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</row>
    <row r="820" ht="14.2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</row>
    <row r="821" ht="14.2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</row>
    <row r="822" ht="14.2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</row>
    <row r="823" ht="14.2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</row>
    <row r="824" ht="14.2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</row>
    <row r="825" ht="14.2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</row>
    <row r="826" ht="14.2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</row>
    <row r="827" ht="14.2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</row>
    <row r="828" ht="14.2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</row>
    <row r="829" ht="14.2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</row>
    <row r="830" ht="14.2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</row>
    <row r="831" ht="14.2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</row>
    <row r="832" ht="14.2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</row>
    <row r="833" ht="14.2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</row>
    <row r="834" ht="14.2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</row>
    <row r="835" ht="14.2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</row>
    <row r="836" ht="14.2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</row>
    <row r="837" ht="14.2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</row>
    <row r="838" ht="14.2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</row>
    <row r="839" ht="14.2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</row>
    <row r="840" ht="14.2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</row>
    <row r="841" ht="14.2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</row>
    <row r="842" ht="14.2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</row>
    <row r="843" ht="14.2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</row>
    <row r="844" ht="14.2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</row>
    <row r="845" ht="14.2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</row>
    <row r="846" ht="14.2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</row>
    <row r="847" ht="14.2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</row>
    <row r="848" ht="14.2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</row>
    <row r="849" ht="14.2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</row>
    <row r="850" ht="14.2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</row>
    <row r="851" ht="14.2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</row>
    <row r="852" ht="14.2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</row>
    <row r="853" ht="14.2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</row>
    <row r="854" ht="14.2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</row>
    <row r="855" ht="14.2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</row>
    <row r="856" ht="14.2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</row>
    <row r="857" ht="14.2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</row>
    <row r="858" ht="14.2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</row>
    <row r="859" ht="14.2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</row>
    <row r="860" ht="14.2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</row>
    <row r="861" ht="14.2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</row>
    <row r="862" ht="14.2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</row>
    <row r="863" ht="14.2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</row>
    <row r="864" ht="14.2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</row>
    <row r="865" ht="14.2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</row>
    <row r="866" ht="14.2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</row>
    <row r="867" ht="14.2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</row>
    <row r="868" ht="14.2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</row>
    <row r="869" ht="14.2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</row>
    <row r="870" ht="14.2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</row>
    <row r="871" ht="14.2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</row>
    <row r="872" ht="14.2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</row>
    <row r="873" ht="14.2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</row>
    <row r="874" ht="14.2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</row>
    <row r="875" ht="14.2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</row>
    <row r="876" ht="14.2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</row>
    <row r="877" ht="14.2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</row>
    <row r="878" ht="14.2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</row>
    <row r="879" ht="14.2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</row>
    <row r="880" ht="14.2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</row>
    <row r="881" ht="14.2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</row>
    <row r="882" ht="14.2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</row>
    <row r="883" ht="14.2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</row>
    <row r="884" ht="14.2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</row>
    <row r="885" ht="14.2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</row>
    <row r="886" ht="14.2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</row>
    <row r="887" ht="14.2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</row>
    <row r="888" ht="14.2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</row>
    <row r="889" ht="14.2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</row>
    <row r="890" ht="14.2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</row>
    <row r="891" ht="14.2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</row>
    <row r="892" ht="14.2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</row>
    <row r="893" ht="14.2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</row>
    <row r="894" ht="14.2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</row>
    <row r="895" ht="14.2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</row>
    <row r="896" ht="14.2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</row>
    <row r="897" ht="14.2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</row>
    <row r="898" ht="14.2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</row>
    <row r="899" ht="14.2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</row>
    <row r="900" ht="14.2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</row>
    <row r="901" ht="14.2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</row>
    <row r="902" ht="14.2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</row>
    <row r="903" ht="14.2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</row>
    <row r="904" ht="14.2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</row>
    <row r="905" ht="14.2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</row>
    <row r="906" ht="14.2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</row>
    <row r="907" ht="14.2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</row>
    <row r="908" ht="14.2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</row>
    <row r="909" ht="14.2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</row>
    <row r="910" ht="14.2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</row>
    <row r="911" ht="14.2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</row>
    <row r="912" ht="14.2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</row>
    <row r="913" ht="14.2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</row>
    <row r="914" ht="14.2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</row>
    <row r="915" ht="14.2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</row>
    <row r="916" ht="14.2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</row>
    <row r="917" ht="14.2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</row>
    <row r="918" ht="14.2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</row>
    <row r="919" ht="14.2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</row>
    <row r="920" ht="14.2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</row>
    <row r="921" ht="14.2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</row>
    <row r="922" ht="14.2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</row>
    <row r="923" ht="14.2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</row>
    <row r="924" ht="14.2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</row>
    <row r="925" ht="14.2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</row>
    <row r="926" ht="14.2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</row>
    <row r="927" ht="14.2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</row>
    <row r="928" ht="14.2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</row>
    <row r="929" ht="14.2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</row>
    <row r="930" ht="14.2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</row>
    <row r="931" ht="14.2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</row>
    <row r="932" ht="14.2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</row>
    <row r="933" ht="14.2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</row>
    <row r="934" ht="14.2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</row>
    <row r="935" ht="14.2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</row>
    <row r="936" ht="14.2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</row>
    <row r="937" ht="14.2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</row>
    <row r="938" ht="14.2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</row>
    <row r="939" ht="14.2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</row>
    <row r="940" ht="14.2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</row>
    <row r="941" ht="14.2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</row>
    <row r="942" ht="14.2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</row>
    <row r="943" ht="14.2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</row>
    <row r="944" ht="14.2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</row>
    <row r="945" ht="14.2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</row>
    <row r="946" ht="14.2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</row>
    <row r="947" ht="14.2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</row>
    <row r="948" ht="14.2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</row>
    <row r="949" ht="14.2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</row>
    <row r="950" ht="14.2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</row>
    <row r="951" ht="14.2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</row>
    <row r="952" ht="14.2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</row>
    <row r="953" ht="14.2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</row>
    <row r="954" ht="14.2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</row>
    <row r="955" ht="14.2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</row>
    <row r="956" ht="14.2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</row>
    <row r="957" ht="14.2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</row>
    <row r="958" ht="14.2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</row>
    <row r="959" ht="14.2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</row>
    <row r="960" ht="14.2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</row>
    <row r="961" ht="14.2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</row>
    <row r="962" ht="14.2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</row>
    <row r="963" ht="14.2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</row>
    <row r="964" ht="14.2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</row>
    <row r="965" ht="14.2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</row>
    <row r="966" ht="14.2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</row>
    <row r="967" ht="14.2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</row>
    <row r="968" ht="14.2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</row>
    <row r="969" ht="14.2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</row>
    <row r="970" ht="14.2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</row>
    <row r="971" ht="14.2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</row>
    <row r="972" ht="14.2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</row>
    <row r="973" ht="14.2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</row>
    <row r="974" ht="14.2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</row>
    <row r="975" ht="14.2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</row>
    <row r="976" ht="14.2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</row>
    <row r="977" ht="14.2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</row>
    <row r="978" ht="14.2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</row>
    <row r="979" ht="14.2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</row>
    <row r="980" ht="14.2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</row>
    <row r="981" ht="14.2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</row>
    <row r="982" ht="14.2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</row>
    <row r="983" ht="14.2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</row>
    <row r="984" ht="14.2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</row>
    <row r="985" ht="14.2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</row>
    <row r="986" ht="14.2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</row>
    <row r="987" ht="14.2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</row>
    <row r="988" ht="14.2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</row>
    <row r="989" ht="14.2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</row>
    <row r="990" ht="14.2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</row>
    <row r="991" ht="14.2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</row>
    <row r="992" ht="14.2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</row>
    <row r="993" ht="14.2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</row>
    <row r="994" ht="14.2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</row>
    <row r="995" ht="14.2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</row>
    <row r="996" ht="14.2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</row>
    <row r="997" ht="14.2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</row>
    <row r="998" ht="14.2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</row>
    <row r="999" ht="14.2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</row>
    <row r="1000" ht="14.2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</row>
  </sheetData>
  <mergeCells count="91">
    <mergeCell ref="M1:N1"/>
    <mergeCell ref="B2:G2"/>
    <mergeCell ref="B3:C3"/>
    <mergeCell ref="D3:E3"/>
    <mergeCell ref="F3:G3"/>
    <mergeCell ref="H3:I3"/>
    <mergeCell ref="J3:K3"/>
    <mergeCell ref="F5:G5"/>
    <mergeCell ref="H5:I5"/>
    <mergeCell ref="B4:C4"/>
    <mergeCell ref="D4:E4"/>
    <mergeCell ref="F4:G4"/>
    <mergeCell ref="H4:I4"/>
    <mergeCell ref="J4:K4"/>
    <mergeCell ref="D5:E5"/>
    <mergeCell ref="J5:K5"/>
    <mergeCell ref="H7:I7"/>
    <mergeCell ref="J7:K7"/>
    <mergeCell ref="H8:I8"/>
    <mergeCell ref="J8:K8"/>
    <mergeCell ref="H9:I9"/>
    <mergeCell ref="J9:K9"/>
    <mergeCell ref="B5:C5"/>
    <mergeCell ref="B6:C6"/>
    <mergeCell ref="D6:E6"/>
    <mergeCell ref="F6:G6"/>
    <mergeCell ref="H6:I6"/>
    <mergeCell ref="J6:K6"/>
    <mergeCell ref="B7:C7"/>
    <mergeCell ref="D7:E7"/>
    <mergeCell ref="F7:G7"/>
    <mergeCell ref="B8:C8"/>
    <mergeCell ref="D8:E8"/>
    <mergeCell ref="F8:G8"/>
    <mergeCell ref="D9:E9"/>
    <mergeCell ref="F9:G9"/>
    <mergeCell ref="D11:E11"/>
    <mergeCell ref="F11:G11"/>
    <mergeCell ref="D19:E19"/>
    <mergeCell ref="F19:G19"/>
    <mergeCell ref="B20:G20"/>
    <mergeCell ref="B21:G21"/>
    <mergeCell ref="H19:I19"/>
    <mergeCell ref="J19:K19"/>
    <mergeCell ref="H20:J20"/>
    <mergeCell ref="H21:J21"/>
    <mergeCell ref="B17:C17"/>
    <mergeCell ref="B18:C18"/>
    <mergeCell ref="D18:E18"/>
    <mergeCell ref="F18:G18"/>
    <mergeCell ref="H18:I18"/>
    <mergeCell ref="J18:K18"/>
    <mergeCell ref="B19:C19"/>
    <mergeCell ref="H11:I11"/>
    <mergeCell ref="J11:K11"/>
    <mergeCell ref="B9:C9"/>
    <mergeCell ref="B10:C10"/>
    <mergeCell ref="D10:E10"/>
    <mergeCell ref="F10:G10"/>
    <mergeCell ref="H10:I10"/>
    <mergeCell ref="J10:K10"/>
    <mergeCell ref="B11:C11"/>
    <mergeCell ref="F13:G13"/>
    <mergeCell ref="H13:I13"/>
    <mergeCell ref="B12:C12"/>
    <mergeCell ref="D12:E12"/>
    <mergeCell ref="F12:G12"/>
    <mergeCell ref="H12:I12"/>
    <mergeCell ref="J12:K12"/>
    <mergeCell ref="D13:E13"/>
    <mergeCell ref="J13:K13"/>
    <mergeCell ref="H15:I15"/>
    <mergeCell ref="J15:K15"/>
    <mergeCell ref="H16:I16"/>
    <mergeCell ref="J16:K16"/>
    <mergeCell ref="H17:I17"/>
    <mergeCell ref="J17:K17"/>
    <mergeCell ref="B13:C13"/>
    <mergeCell ref="B14:C14"/>
    <mergeCell ref="D14:E14"/>
    <mergeCell ref="F14:G14"/>
    <mergeCell ref="H14:I14"/>
    <mergeCell ref="J14:K14"/>
    <mergeCell ref="B15:C15"/>
    <mergeCell ref="D15:E15"/>
    <mergeCell ref="F15:G15"/>
    <mergeCell ref="B16:C16"/>
    <mergeCell ref="D16:E16"/>
    <mergeCell ref="F16:G16"/>
    <mergeCell ref="D17:E17"/>
    <mergeCell ref="F17:G17"/>
  </mergeCells>
  <printOptions/>
  <pageMargins bottom="0.75" footer="0.0" header="0.0" left="0.7" right="0.7" top="0.75"/>
  <pageSetup orientation="portrait"/>
  <drawing r:id="rId1"/>
</worksheet>
</file>