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76AE17DD-4C47-4D1E-88E6-06922D3E7652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MZN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L67" i="1"/>
  <c r="L70" i="1"/>
  <c r="L69" i="1"/>
  <c r="J50" i="1"/>
  <c r="K50" i="1"/>
  <c r="L50" i="1"/>
  <c r="M50" i="1"/>
  <c r="N50" i="1"/>
  <c r="I50" i="1"/>
  <c r="J47" i="1"/>
  <c r="K47" i="1"/>
  <c r="L47" i="1"/>
  <c r="M47" i="1"/>
  <c r="N47" i="1"/>
  <c r="I47" i="1"/>
  <c r="I56" i="1"/>
  <c r="J56" i="1"/>
  <c r="K56" i="1"/>
  <c r="L56" i="1"/>
  <c r="M56" i="1"/>
  <c r="N56" i="1"/>
  <c r="C56" i="1"/>
  <c r="D56" i="1"/>
  <c r="E56" i="1"/>
  <c r="F56" i="1"/>
  <c r="G56" i="1"/>
  <c r="H56" i="1"/>
  <c r="H58" i="1"/>
  <c r="D67" i="1"/>
  <c r="D66" i="1"/>
  <c r="I36" i="1"/>
  <c r="J11" i="1"/>
  <c r="K11" i="1"/>
  <c r="L11" i="1" s="1"/>
  <c r="I11" i="1"/>
  <c r="H60" i="1"/>
  <c r="F58" i="1"/>
  <c r="G58" i="1"/>
  <c r="H31" i="1"/>
  <c r="H20" i="1"/>
  <c r="H12" i="1"/>
  <c r="C31" i="1"/>
  <c r="C32" i="1" s="1"/>
  <c r="G31" i="1"/>
  <c r="F31" i="1"/>
  <c r="E31" i="1"/>
  <c r="D31" i="1"/>
  <c r="G12" i="2"/>
  <c r="D70" i="1"/>
  <c r="C12" i="2" s="1"/>
  <c r="M11" i="1" l="1"/>
  <c r="G29" i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E16" i="1"/>
  <c r="C16" i="1"/>
  <c r="F54" i="1"/>
  <c r="G54" i="1"/>
  <c r="H54" i="1"/>
  <c r="F48" i="1"/>
  <c r="F16" i="1"/>
  <c r="G16" i="1"/>
  <c r="G34" i="1" s="1"/>
  <c r="H16" i="1"/>
  <c r="H34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N11" i="1" l="1"/>
  <c r="J36" i="1"/>
  <c r="C34" i="1"/>
  <c r="C38" i="1"/>
  <c r="C58" i="1" s="1"/>
  <c r="F38" i="1"/>
  <c r="F34" i="1"/>
  <c r="C40" i="1"/>
  <c r="C60" i="1" s="1"/>
  <c r="D38" i="1"/>
  <c r="D58" i="1" s="1"/>
  <c r="D34" i="1"/>
  <c r="E34" i="1"/>
  <c r="E40" i="1" s="1"/>
  <c r="E38" i="1"/>
  <c r="E58" i="1" s="1"/>
  <c r="H38" i="1"/>
  <c r="G38" i="1"/>
  <c r="F17" i="1"/>
  <c r="D17" i="1"/>
  <c r="I28" i="1"/>
  <c r="I22" i="1"/>
  <c r="I25" i="1"/>
  <c r="H17" i="1"/>
  <c r="I53" i="1"/>
  <c r="E54" i="1"/>
  <c r="K12" i="2"/>
  <c r="I16" i="1"/>
  <c r="G17" i="1"/>
  <c r="C17" i="1"/>
  <c r="E17" i="1"/>
  <c r="H32" i="1"/>
  <c r="F32" i="1"/>
  <c r="D32" i="1"/>
  <c r="O11" i="1" l="1"/>
  <c r="K36" i="1"/>
  <c r="E44" i="1"/>
  <c r="G40" i="1"/>
  <c r="K28" i="1"/>
  <c r="J28" i="1"/>
  <c r="J25" i="1"/>
  <c r="J22" i="1"/>
  <c r="I14" i="1"/>
  <c r="C13" i="2"/>
  <c r="G13" i="2"/>
  <c r="D40" i="1"/>
  <c r="F40" i="1"/>
  <c r="H40" i="1"/>
  <c r="J53" i="1"/>
  <c r="J16" i="1"/>
  <c r="O50" i="1" l="1"/>
  <c r="O47" i="1"/>
  <c r="P11" i="1"/>
  <c r="L36" i="1"/>
  <c r="F44" i="1"/>
  <c r="H44" i="1"/>
  <c r="C44" i="1"/>
  <c r="G60" i="1"/>
  <c r="G44" i="1"/>
  <c r="D60" i="1"/>
  <c r="D44" i="1"/>
  <c r="K25" i="1"/>
  <c r="K22" i="1"/>
  <c r="G41" i="1"/>
  <c r="F60" i="1"/>
  <c r="E60" i="1"/>
  <c r="E41" i="1"/>
  <c r="C41" i="1"/>
  <c r="K14" i="2"/>
  <c r="E5" i="1" s="1"/>
  <c r="J14" i="1"/>
  <c r="K16" i="1"/>
  <c r="D41" i="1"/>
  <c r="H41" i="1"/>
  <c r="F41" i="1"/>
  <c r="K53" i="1"/>
  <c r="P50" i="1" l="1"/>
  <c r="P47" i="1"/>
  <c r="Q11" i="1"/>
  <c r="M36" i="1"/>
  <c r="K14" i="1"/>
  <c r="L25" i="1"/>
  <c r="L22" i="1"/>
  <c r="L28" i="1"/>
  <c r="L53" i="1"/>
  <c r="L16" i="1"/>
  <c r="Q50" i="1" l="1"/>
  <c r="Q47" i="1"/>
  <c r="R11" i="1"/>
  <c r="N36" i="1"/>
  <c r="M28" i="1"/>
  <c r="M25" i="1"/>
  <c r="M22" i="1"/>
  <c r="L14" i="1"/>
  <c r="M16" i="1"/>
  <c r="M53" i="1"/>
  <c r="R50" i="1" l="1"/>
  <c r="R47" i="1"/>
  <c r="O36" i="1"/>
  <c r="M14" i="1"/>
  <c r="N25" i="1"/>
  <c r="N22" i="1"/>
  <c r="N28" i="1"/>
  <c r="N53" i="1"/>
  <c r="N16" i="1"/>
  <c r="P36" i="1" l="1"/>
  <c r="N14" i="1"/>
  <c r="O28" i="1"/>
  <c r="O25" i="1"/>
  <c r="O22" i="1"/>
  <c r="O16" i="1"/>
  <c r="O53" i="1"/>
  <c r="Q36" i="1" l="1"/>
  <c r="O14" i="1"/>
  <c r="P25" i="1"/>
  <c r="P22" i="1"/>
  <c r="P28" i="1"/>
  <c r="P16" i="1"/>
  <c r="P53" i="1"/>
  <c r="R36" i="1" l="1"/>
  <c r="Q28" i="1"/>
  <c r="Q25" i="1"/>
  <c r="Q22" i="1"/>
  <c r="P14" i="1"/>
  <c r="Q16" i="1"/>
  <c r="Q53" i="1"/>
  <c r="R25" i="1" l="1"/>
  <c r="R22" i="1"/>
  <c r="R28" i="1"/>
  <c r="R16" i="1"/>
  <c r="R53" i="1"/>
  <c r="Q14" i="1"/>
  <c r="R14" i="1" l="1"/>
  <c r="J19" i="1" l="1"/>
  <c r="K19" i="1"/>
  <c r="L19" i="1"/>
  <c r="M19" i="1"/>
  <c r="N19" i="1"/>
  <c r="O19" i="1"/>
  <c r="P19" i="1"/>
  <c r="Q19" i="1"/>
  <c r="I19" i="1"/>
  <c r="R19" i="1"/>
  <c r="R34" i="1" l="1"/>
  <c r="R40" i="1" s="1"/>
  <c r="Q34" i="1"/>
  <c r="Q40" i="1" s="1"/>
  <c r="P34" i="1"/>
  <c r="P40" i="1" s="1"/>
  <c r="N31" i="1"/>
  <c r="N38" i="1" s="1"/>
  <c r="N34" i="1"/>
  <c r="N40" i="1" s="1"/>
  <c r="L31" i="1"/>
  <c r="L38" i="1" s="1"/>
  <c r="L34" i="1"/>
  <c r="L40" i="1" s="1"/>
  <c r="K34" i="1"/>
  <c r="K40" i="1" s="1"/>
  <c r="I34" i="1"/>
  <c r="I40" i="1" s="1"/>
  <c r="Q31" i="1"/>
  <c r="Q38" i="1" s="1"/>
  <c r="O31" i="1"/>
  <c r="O38" i="1" s="1"/>
  <c r="O34" i="1"/>
  <c r="O40" i="1" s="1"/>
  <c r="M34" i="1"/>
  <c r="M40" i="1" s="1"/>
  <c r="K31" i="1"/>
  <c r="K38" i="1" s="1"/>
  <c r="J34" i="1"/>
  <c r="J40" i="1" s="1"/>
  <c r="R31" i="1"/>
  <c r="I31" i="1"/>
  <c r="P31" i="1"/>
  <c r="M31" i="1"/>
  <c r="J31" i="1"/>
  <c r="O32" i="1" l="1"/>
  <c r="N32" i="1"/>
  <c r="L32" i="1"/>
  <c r="K32" i="1"/>
  <c r="I43" i="1"/>
  <c r="I41" i="1"/>
  <c r="Q32" i="1"/>
  <c r="K41" i="1"/>
  <c r="K43" i="1"/>
  <c r="Q41" i="1"/>
  <c r="Q43" i="1"/>
  <c r="Q56" i="1" s="1"/>
  <c r="P43" i="1"/>
  <c r="P56" i="1" s="1"/>
  <c r="P41" i="1"/>
  <c r="R41" i="1"/>
  <c r="R43" i="1"/>
  <c r="R56" i="1" s="1"/>
  <c r="J43" i="1"/>
  <c r="J41" i="1"/>
  <c r="M43" i="1"/>
  <c r="M41" i="1"/>
  <c r="J38" i="1"/>
  <c r="J58" i="1" s="1"/>
  <c r="J32" i="1"/>
  <c r="N43" i="1"/>
  <c r="N41" i="1"/>
  <c r="R38" i="1"/>
  <c r="R32" i="1"/>
  <c r="L43" i="1"/>
  <c r="L41" i="1"/>
  <c r="P38" i="1"/>
  <c r="P58" i="1" s="1"/>
  <c r="P32" i="1"/>
  <c r="M32" i="1"/>
  <c r="M38" i="1"/>
  <c r="O41" i="1"/>
  <c r="O43" i="1"/>
  <c r="O56" i="1" s="1"/>
  <c r="I32" i="1"/>
  <c r="I38" i="1"/>
  <c r="I58" i="1" s="1"/>
  <c r="O58" i="1" l="1"/>
  <c r="K58" i="1"/>
  <c r="Q58" i="1"/>
  <c r="R58" i="1"/>
  <c r="L58" i="1"/>
  <c r="M58" i="1"/>
  <c r="N58" i="1"/>
  <c r="I60" i="1"/>
  <c r="I61" i="1" s="1"/>
  <c r="J60" i="1"/>
  <c r="J61" i="1" s="1"/>
  <c r="K60" i="1"/>
  <c r="K61" i="1" s="1"/>
  <c r="L60" i="1"/>
  <c r="L61" i="1" s="1"/>
  <c r="M60" i="1"/>
  <c r="M61" i="1" s="1"/>
  <c r="N60" i="1"/>
  <c r="N61" i="1" s="1"/>
  <c r="O60" i="1"/>
  <c r="O61" i="1" s="1"/>
  <c r="P60" i="1"/>
  <c r="P61" i="1" s="1"/>
  <c r="Q60" i="1"/>
  <c r="Q61" i="1" s="1"/>
  <c r="R60" i="1"/>
  <c r="C63" i="1" s="1"/>
  <c r="C64" i="1" s="1"/>
  <c r="S58" i="1" l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R61" i="1"/>
  <c r="G66" i="1" s="1"/>
  <c r="G68" i="1" s="1"/>
  <c r="G71" i="1" s="1"/>
  <c r="F63" i="1" l="1"/>
  <c r="H66" i="1" s="1"/>
  <c r="H68" i="1" s="1"/>
  <c r="H71" i="1" s="1"/>
  <c r="D71" i="1" s="1"/>
  <c r="L65" i="1" l="1"/>
  <c r="J6" i="1"/>
  <c r="N5" i="1" s="1"/>
</calcChain>
</file>

<file path=xl/sharedStrings.xml><?xml version="1.0" encoding="utf-8"?>
<sst xmlns="http://schemas.openxmlformats.org/spreadsheetml/2006/main" count="86" uniqueCount="59">
  <si>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</si>
  <si>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</si>
  <si>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</si>
  <si>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</si>
  <si>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</si>
  <si>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</si>
  <si>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</si>
  <si>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</si>
  <si>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</si>
  <si>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</si>
  <si>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</si>
  <si>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</si>
  <si>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</si>
  <si>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</si>
  <si>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</si>
  <si>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</si>
  <si>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</si>
  <si>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</si>
  <si>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</si>
  <si>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</si>
  <si>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</si>
  <si>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</si>
  <si>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</si>
  <si>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</si>
  <si>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</si>
  <si>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</si>
  <si>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</si>
  <si>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</si>
  <si>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</si>
  <si>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</si>
  <si>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</si>
  <si>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</si>
  <si>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</si>
  <si>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</si>
  <si>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</si>
  <si>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</si>
  <si>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</si>
  <si>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</si>
  <si>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</si>
  <si>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</si>
  <si>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</si>
  <si>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</si>
  <si>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</si>
  <si>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</si>
  <si>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</si>
  <si>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</si>
  <si>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</si>
  <si>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</si>
  <si>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</si>
  <si>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</si>
  <si>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</si>
  <si>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</si>
  <si>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</si>
  <si>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</si>
  <si>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</si>
  <si>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</si>
  <si>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</si>
  <si>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NCI</t>
  </si>
  <si>
    <t>Amazon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</si>
</sst>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64" fontId="8" fillId="2" borderId="0" xfId="0" applyNumberFormat="1" applyFont="1" applyFill="1"/>
    <xf numFmtId="2" fontId="3" fillId="2" borderId="0" xfId="0" applyNumberFormat="1" applyFont="1" applyFill="1" applyAlignment="1">
      <alignment horizontal="left"/>
    </xf>
    <xf numFmtId="1" fontId="3" fillId="2" borderId="4" xfId="1" applyNumberFormat="1" applyFont="1" applyFill="1" applyBorder="1"/>
    <xf numFmtId="1" fontId="3" fillId="2" borderId="0" xfId="1" applyNumberFormat="1" applyFont="1" applyFill="1" applyBorder="1"/>
    <xf numFmtId="10" fontId="8" fillId="2" borderId="0" xfId="0" applyNumberFormat="1" applyFont="1" applyFill="1"/>
    <xf numFmtId="164" fontId="3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workbookViewId="0">
      <selection activeCell="J7" sqref="J7"/>
    </sheetView>
  </sheetViews>
  <sheetFormatPr defaultRowHeight="15" x14ac:dyDescent="0.25"/>
  <cols>
    <col min="1" max="1" width="7.7109375" style="2" customWidth="1"/>
    <col min="2" max="2" width="17.1406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0.10756074645514095</v>
      </c>
      <c r="G5" s="1"/>
      <c r="H5" s="1" t="s">
        <v>2</v>
      </c>
      <c r="I5" s="1"/>
      <c r="J5" s="7">
        <v>129.78</v>
      </c>
      <c r="K5" s="1"/>
      <c r="L5" s="1" t="s">
        <v>3</v>
      </c>
      <c r="M5" s="1"/>
      <c r="N5" s="77">
        <f>(J6/J5)-1</f>
        <v>-0.16284359902001222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0.04</v>
      </c>
      <c r="G6" s="1"/>
      <c r="H6" s="1" t="s">
        <v>5</v>
      </c>
      <c r="I6" s="1"/>
      <c r="J6" s="85">
        <f>D71</f>
        <v>108.64615771918281</v>
      </c>
      <c r="K6" s="1"/>
      <c r="L6" s="1" t="s">
        <v>53</v>
      </c>
      <c r="M6" s="1"/>
      <c r="N6" s="76">
        <v>45062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177866</v>
      </c>
      <c r="D11" s="12">
        <v>232887</v>
      </c>
      <c r="E11" s="12">
        <v>280522</v>
      </c>
      <c r="F11" s="12">
        <v>386064</v>
      </c>
      <c r="G11" s="12">
        <v>469822</v>
      </c>
      <c r="H11" s="12">
        <v>513983</v>
      </c>
      <c r="I11" s="22">
        <f>H11*(1+I12)</f>
        <v>560480</v>
      </c>
      <c r="J11" s="19">
        <f t="shared" ref="J11:R11" si="1">I11*(1+J12)</f>
        <v>626930</v>
      </c>
      <c r="K11" s="19">
        <f t="shared" si="1"/>
        <v>701460</v>
      </c>
      <c r="L11" s="19">
        <f t="shared" si="1"/>
        <v>786680.00000000012</v>
      </c>
      <c r="M11" s="19">
        <f t="shared" si="1"/>
        <v>865030.00000000012</v>
      </c>
      <c r="N11" s="19">
        <f t="shared" si="1"/>
        <v>968500.00000000012</v>
      </c>
      <c r="O11" s="19">
        <f t="shared" si="1"/>
        <v>1011260.0000000001</v>
      </c>
      <c r="P11" s="19">
        <f t="shared" si="1"/>
        <v>1093050.0000000002</v>
      </c>
      <c r="Q11" s="19">
        <f t="shared" si="1"/>
        <v>1185770.0000000002</v>
      </c>
      <c r="R11" s="19">
        <f t="shared" si="1"/>
        <v>1278900.0000000002</v>
      </c>
    </row>
    <row r="12" spans="1:86" x14ac:dyDescent="0.25">
      <c r="A12" s="1"/>
      <c r="B12" s="80" t="s">
        <v>8</v>
      </c>
      <c r="C12" s="81"/>
      <c r="D12" s="81">
        <f>(D11/C11)-1</f>
        <v>0.3093396152159491</v>
      </c>
      <c r="E12" s="81">
        <f>(E11/D11)-1</f>
        <v>0.20454125820676983</v>
      </c>
      <c r="F12" s="81">
        <f>(F11/E11)-1</f>
        <v>0.37623430604373276</v>
      </c>
      <c r="G12" s="81">
        <f>(G11/F11)-1</f>
        <v>0.21695366571345676</v>
      </c>
      <c r="H12" s="81">
        <f>(H11/G11)-1</f>
        <v>9.399517263985091E-2</v>
      </c>
      <c r="I12" s="70">
        <v>9.0464081496858917E-2</v>
      </c>
      <c r="J12" s="66">
        <v>0.11855909220667993</v>
      </c>
      <c r="K12" s="66">
        <v>0.1188808957937888</v>
      </c>
      <c r="L12" s="66">
        <v>0.1214894648304965</v>
      </c>
      <c r="M12" s="66">
        <v>9.9595769563227687E-2</v>
      </c>
      <c r="N12" s="66">
        <v>0.1196143486353074</v>
      </c>
      <c r="O12" s="66">
        <v>4.4150748580278787E-2</v>
      </c>
      <c r="P12" s="66">
        <v>8.0879299092221579E-2</v>
      </c>
      <c r="Q12" s="66">
        <v>8.4826860619367839E-2</v>
      </c>
      <c r="R12" s="66">
        <v>7.8539683075132594E-2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</row>
    <row r="14" spans="1:86" x14ac:dyDescent="0.25">
      <c r="A14" s="1"/>
      <c r="B14" s="1" t="s">
        <v>9</v>
      </c>
      <c r="C14" s="12">
        <v>111934</v>
      </c>
      <c r="D14" s="12">
        <v>139156</v>
      </c>
      <c r="E14" s="12">
        <v>165536</v>
      </c>
      <c r="F14" s="12">
        <v>233307</v>
      </c>
      <c r="G14" s="12">
        <v>272344</v>
      </c>
      <c r="H14" s="38">
        <v>288831</v>
      </c>
      <c r="I14" s="71">
        <f>I11-I16</f>
        <v>304508.78399999999</v>
      </c>
      <c r="J14" s="68">
        <f t="shared" ref="J14:K14" si="2">J11-J16</f>
        <v>337852.57699999999</v>
      </c>
      <c r="K14" s="68">
        <f t="shared" si="2"/>
        <v>374018.47200000001</v>
      </c>
      <c r="L14" s="68">
        <f t="shared" ref="L14:R14" si="3">L11-L16</f>
        <v>421660.48000000004</v>
      </c>
      <c r="M14" s="68">
        <f t="shared" si="3"/>
        <v>452670.19900000002</v>
      </c>
      <c r="N14" s="68">
        <f t="shared" si="3"/>
        <v>499939.70000000007</v>
      </c>
      <c r="O14" s="68">
        <f t="shared" si="3"/>
        <v>510686.30000000005</v>
      </c>
      <c r="P14" s="68">
        <f t="shared" si="3"/>
        <v>546525.00000000012</v>
      </c>
      <c r="Q14" s="68">
        <f t="shared" si="3"/>
        <v>592885.00000000012</v>
      </c>
      <c r="R14" s="68">
        <f t="shared" si="3"/>
        <v>639450.00000000012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H16" si="4">C11-C14</f>
        <v>65932</v>
      </c>
      <c r="D16" s="12">
        <f t="shared" si="4"/>
        <v>93731</v>
      </c>
      <c r="E16" s="12">
        <f t="shared" si="4"/>
        <v>114986</v>
      </c>
      <c r="F16" s="12">
        <f t="shared" si="4"/>
        <v>152757</v>
      </c>
      <c r="G16" s="12">
        <f t="shared" si="4"/>
        <v>197478</v>
      </c>
      <c r="H16" s="12">
        <f t="shared" si="4"/>
        <v>225152</v>
      </c>
      <c r="I16" s="22">
        <f>I11*I17</f>
        <v>255971.21599999999</v>
      </c>
      <c r="J16" s="19">
        <f t="shared" ref="J16:R16" si="5">J11*J17</f>
        <v>289077.42300000001</v>
      </c>
      <c r="K16" s="19">
        <f t="shared" si="5"/>
        <v>327441.52799999999</v>
      </c>
      <c r="L16" s="19">
        <f t="shared" si="5"/>
        <v>365019.52000000008</v>
      </c>
      <c r="M16" s="19">
        <f t="shared" si="5"/>
        <v>412359.80100000009</v>
      </c>
      <c r="N16" s="19">
        <f t="shared" si="5"/>
        <v>468560.30000000005</v>
      </c>
      <c r="O16" s="19">
        <f t="shared" si="5"/>
        <v>500573.70000000007</v>
      </c>
      <c r="P16" s="19">
        <f t="shared" si="5"/>
        <v>546525.00000000012</v>
      </c>
      <c r="Q16" s="19">
        <f t="shared" si="5"/>
        <v>592885.00000000012</v>
      </c>
      <c r="R16" s="19">
        <f t="shared" si="5"/>
        <v>639450.00000000012</v>
      </c>
    </row>
    <row r="17" spans="1:18" x14ac:dyDescent="0.25">
      <c r="A17" s="1"/>
      <c r="B17" s="80" t="s">
        <v>11</v>
      </c>
      <c r="C17" s="81">
        <f t="shared" ref="C17:H17" si="6">C16/C11</f>
        <v>0.3706835482891615</v>
      </c>
      <c r="D17" s="81">
        <f t="shared" si="6"/>
        <v>0.40247416128852193</v>
      </c>
      <c r="E17" s="81">
        <f t="shared" si="6"/>
        <v>0.40990011478600608</v>
      </c>
      <c r="F17" s="81">
        <f t="shared" si="6"/>
        <v>0.3956779186870571</v>
      </c>
      <c r="G17" s="81">
        <f t="shared" si="6"/>
        <v>0.42032514441639601</v>
      </c>
      <c r="H17" s="81">
        <f t="shared" si="6"/>
        <v>0.43805339865326287</v>
      </c>
      <c r="I17" s="79">
        <v>0.45669999999999999</v>
      </c>
      <c r="J17" s="84">
        <v>0.46110000000000001</v>
      </c>
      <c r="K17" s="84">
        <v>0.46679999999999999</v>
      </c>
      <c r="L17" s="84">
        <v>0.46400000000000002</v>
      </c>
      <c r="M17" s="84">
        <v>0.47670000000000001</v>
      </c>
      <c r="N17" s="84">
        <v>0.48380000000000001</v>
      </c>
      <c r="O17" s="84">
        <v>0.495</v>
      </c>
      <c r="P17" s="84">
        <v>0.5</v>
      </c>
      <c r="Q17" s="84">
        <v>0.5</v>
      </c>
      <c r="R17" s="84">
        <v>0.5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47869</v>
      </c>
      <c r="D19" s="12">
        <v>62864</v>
      </c>
      <c r="E19" s="12">
        <v>76163</v>
      </c>
      <c r="F19" s="12">
        <v>101257</v>
      </c>
      <c r="G19" s="12">
        <v>131163</v>
      </c>
      <c r="H19" s="12">
        <v>157512</v>
      </c>
      <c r="I19" s="22">
        <f>I20*I11</f>
        <v>168144</v>
      </c>
      <c r="J19" s="19">
        <f t="shared" ref="J19:R19" si="7">J20*J11</f>
        <v>181809.69999999998</v>
      </c>
      <c r="K19" s="19">
        <f t="shared" si="7"/>
        <v>197811.71999999997</v>
      </c>
      <c r="L19" s="19">
        <f t="shared" si="7"/>
        <v>212403.60000000003</v>
      </c>
      <c r="M19" s="19">
        <f t="shared" si="7"/>
        <v>231828.04000000004</v>
      </c>
      <c r="N19" s="19">
        <f t="shared" si="7"/>
        <v>251810.00000000003</v>
      </c>
      <c r="O19" s="19">
        <f t="shared" si="7"/>
        <v>283152.80000000005</v>
      </c>
      <c r="P19" s="19">
        <f t="shared" si="7"/>
        <v>302774.85000000009</v>
      </c>
      <c r="Q19" s="19">
        <f t="shared" si="7"/>
        <v>314229.0500000001</v>
      </c>
      <c r="R19" s="19">
        <f t="shared" si="7"/>
        <v>332514.00000000006</v>
      </c>
    </row>
    <row r="20" spans="1:18" x14ac:dyDescent="0.25">
      <c r="A20" s="1"/>
      <c r="B20" s="80" t="s">
        <v>18</v>
      </c>
      <c r="C20" s="81">
        <f t="shared" ref="C20:H20" si="8">C19/C11</f>
        <v>0.26912956945115984</v>
      </c>
      <c r="D20" s="81">
        <f t="shared" si="8"/>
        <v>0.26993348705595416</v>
      </c>
      <c r="E20" s="81">
        <f t="shared" si="8"/>
        <v>0.27150455222763276</v>
      </c>
      <c r="F20" s="81">
        <f t="shared" si="8"/>
        <v>0.26228034729992955</v>
      </c>
      <c r="G20" s="81">
        <f t="shared" si="8"/>
        <v>0.27917594322956352</v>
      </c>
      <c r="H20" s="81">
        <f t="shared" si="8"/>
        <v>0.30645371539525629</v>
      </c>
      <c r="I20" s="70">
        <v>0.3</v>
      </c>
      <c r="J20" s="66">
        <v>0.28999999999999998</v>
      </c>
      <c r="K20" s="66">
        <v>0.28199999999999997</v>
      </c>
      <c r="L20" s="66">
        <v>0.27</v>
      </c>
      <c r="M20" s="66">
        <v>0.26800000000000002</v>
      </c>
      <c r="N20" s="66">
        <v>0.26</v>
      </c>
      <c r="O20" s="66">
        <v>0.28000000000000003</v>
      </c>
      <c r="P20" s="66">
        <v>0.27700000000000002</v>
      </c>
      <c r="Q20" s="66">
        <v>0.26500000000000001</v>
      </c>
      <c r="R20" s="66">
        <v>0.26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1"/>
      <c r="B22" s="1" t="s">
        <v>54</v>
      </c>
      <c r="C22" s="12">
        <v>10069</v>
      </c>
      <c r="D22" s="12">
        <v>13814</v>
      </c>
      <c r="E22" s="12">
        <v>18878</v>
      </c>
      <c r="F22" s="12">
        <v>22008</v>
      </c>
      <c r="G22" s="12">
        <v>32551</v>
      </c>
      <c r="H22" s="12">
        <v>42238</v>
      </c>
      <c r="I22" s="22">
        <f>I23*I11</f>
        <v>49322.239999999998</v>
      </c>
      <c r="J22" s="19">
        <f t="shared" ref="J22:R22" si="9">J23*J11</f>
        <v>54229.444999999992</v>
      </c>
      <c r="K22" s="19">
        <f t="shared" si="9"/>
        <v>58922.640000000007</v>
      </c>
      <c r="L22" s="19">
        <f t="shared" si="9"/>
        <v>65294.44000000001</v>
      </c>
      <c r="M22" s="19">
        <f t="shared" si="9"/>
        <v>71797.49000000002</v>
      </c>
      <c r="N22" s="19">
        <f t="shared" si="9"/>
        <v>80385.500000000015</v>
      </c>
      <c r="O22" s="19">
        <f t="shared" si="9"/>
        <v>80900.800000000017</v>
      </c>
      <c r="P22" s="19">
        <f t="shared" si="9"/>
        <v>87444.000000000015</v>
      </c>
      <c r="Q22" s="19">
        <f t="shared" si="9"/>
        <v>96047.370000000024</v>
      </c>
      <c r="R22" s="19">
        <f t="shared" si="9"/>
        <v>102312.00000000001</v>
      </c>
    </row>
    <row r="23" spans="1:18" x14ac:dyDescent="0.25">
      <c r="A23" s="1"/>
      <c r="B23" s="80" t="s">
        <v>18</v>
      </c>
      <c r="C23" s="81">
        <f t="shared" ref="C23:H23" si="10">C22/C11</f>
        <v>5.6610032271485276E-2</v>
      </c>
      <c r="D23" s="81">
        <f t="shared" si="10"/>
        <v>5.9316320790769775E-2</v>
      </c>
      <c r="E23" s="81">
        <f t="shared" si="10"/>
        <v>6.7295969656568824E-2</v>
      </c>
      <c r="F23" s="81">
        <f t="shared" si="10"/>
        <v>5.7006092254134028E-2</v>
      </c>
      <c r="G23" s="81">
        <f t="shared" si="10"/>
        <v>6.9283686161993263E-2</v>
      </c>
      <c r="H23" s="81">
        <f t="shared" si="10"/>
        <v>8.2177815219569517E-2</v>
      </c>
      <c r="I23" s="70">
        <v>8.7999999999999995E-2</v>
      </c>
      <c r="J23" s="66">
        <v>8.6499999999999994E-2</v>
      </c>
      <c r="K23" s="66">
        <v>8.4000000000000005E-2</v>
      </c>
      <c r="L23" s="66">
        <v>8.3000000000000004E-2</v>
      </c>
      <c r="M23" s="66">
        <v>8.3000000000000004E-2</v>
      </c>
      <c r="N23" s="66">
        <v>8.3000000000000004E-2</v>
      </c>
      <c r="O23" s="66">
        <v>0.08</v>
      </c>
      <c r="P23" s="66">
        <v>0.08</v>
      </c>
      <c r="Q23" s="66">
        <v>8.1000000000000003E-2</v>
      </c>
      <c r="R23" s="66">
        <v>0.08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"/>
      <c r="B25" s="1" t="s">
        <v>55</v>
      </c>
      <c r="C25" s="12">
        <v>3674</v>
      </c>
      <c r="D25" s="12">
        <v>4336</v>
      </c>
      <c r="E25" s="12">
        <v>5203</v>
      </c>
      <c r="F25" s="12">
        <v>6668</v>
      </c>
      <c r="G25" s="12">
        <v>8823</v>
      </c>
      <c r="H25" s="12">
        <v>11891</v>
      </c>
      <c r="I25" s="73">
        <f t="shared" ref="I25:R25" si="11">I26*I11</f>
        <v>14012</v>
      </c>
      <c r="J25" s="12">
        <f t="shared" si="11"/>
        <v>14419.39</v>
      </c>
      <c r="K25" s="12">
        <f t="shared" si="11"/>
        <v>16133.58</v>
      </c>
      <c r="L25" s="12">
        <f t="shared" si="11"/>
        <v>18093.640000000003</v>
      </c>
      <c r="M25" s="12">
        <f t="shared" si="11"/>
        <v>19895.690000000002</v>
      </c>
      <c r="N25" s="12">
        <f t="shared" si="11"/>
        <v>22275.500000000004</v>
      </c>
      <c r="O25" s="12">
        <f t="shared" si="11"/>
        <v>23258.980000000003</v>
      </c>
      <c r="P25" s="12">
        <f t="shared" si="11"/>
        <v>24812.235000000008</v>
      </c>
      <c r="Q25" s="12">
        <f t="shared" si="11"/>
        <v>26086.940000000002</v>
      </c>
      <c r="R25" s="12">
        <f t="shared" si="11"/>
        <v>26856.900000000005</v>
      </c>
    </row>
    <row r="26" spans="1:18" x14ac:dyDescent="0.25">
      <c r="A26" s="1"/>
      <c r="B26" s="80" t="s">
        <v>18</v>
      </c>
      <c r="C26" s="81">
        <f t="shared" ref="C26:H26" si="12">C25/C11</f>
        <v>2.0655999460267842E-2</v>
      </c>
      <c r="D26" s="81">
        <f t="shared" si="12"/>
        <v>1.8618471619283171E-2</v>
      </c>
      <c r="E26" s="81">
        <f t="shared" si="12"/>
        <v>1.8547564896870834E-2</v>
      </c>
      <c r="F26" s="81">
        <f t="shared" si="12"/>
        <v>1.7271747689502258E-2</v>
      </c>
      <c r="G26" s="81">
        <f t="shared" si="12"/>
        <v>1.8779452643767215E-2</v>
      </c>
      <c r="H26" s="81">
        <f t="shared" si="12"/>
        <v>2.3135006410717866E-2</v>
      </c>
      <c r="I26" s="20">
        <v>2.5000000000000001E-2</v>
      </c>
      <c r="J26" s="67">
        <v>2.3E-2</v>
      </c>
      <c r="K26" s="67">
        <v>2.3E-2</v>
      </c>
      <c r="L26" s="67">
        <v>2.3E-2</v>
      </c>
      <c r="M26" s="67">
        <v>2.3E-2</v>
      </c>
      <c r="N26" s="67">
        <v>2.3E-2</v>
      </c>
      <c r="O26" s="67">
        <v>2.3E-2</v>
      </c>
      <c r="P26" s="67">
        <v>2.2700000000000001E-2</v>
      </c>
      <c r="Q26" s="67">
        <v>2.1999999999999999E-2</v>
      </c>
      <c r="R26" s="67">
        <v>2.1000000000000001E-2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3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1"/>
      <c r="B28" s="1" t="s">
        <v>56</v>
      </c>
      <c r="C28" s="12">
        <v>214</v>
      </c>
      <c r="D28" s="12">
        <v>296</v>
      </c>
      <c r="E28" s="12">
        <v>201</v>
      </c>
      <c r="F28" s="12">
        <v>-75</v>
      </c>
      <c r="G28" s="12">
        <v>62</v>
      </c>
      <c r="H28" s="12">
        <v>1263</v>
      </c>
      <c r="I28" s="73">
        <f t="shared" ref="I28:R28" si="13">I29*I11</f>
        <v>560.48</v>
      </c>
      <c r="J28" s="12">
        <f t="shared" si="13"/>
        <v>626.93000000000006</v>
      </c>
      <c r="K28" s="12">
        <f t="shared" si="13"/>
        <v>701.46</v>
      </c>
      <c r="L28" s="12">
        <f t="shared" si="13"/>
        <v>786.68000000000018</v>
      </c>
      <c r="M28" s="12">
        <f t="shared" si="13"/>
        <v>865.03000000000009</v>
      </c>
      <c r="N28" s="12">
        <f t="shared" si="13"/>
        <v>968.50000000000011</v>
      </c>
      <c r="O28" s="12">
        <f t="shared" si="13"/>
        <v>1011.2600000000001</v>
      </c>
      <c r="P28" s="12">
        <f t="shared" si="13"/>
        <v>1093.0500000000002</v>
      </c>
      <c r="Q28" s="12">
        <f t="shared" si="13"/>
        <v>1185.7700000000002</v>
      </c>
      <c r="R28" s="12">
        <f t="shared" si="13"/>
        <v>1278.9000000000003</v>
      </c>
    </row>
    <row r="29" spans="1:18" x14ac:dyDescent="0.25">
      <c r="A29" s="1"/>
      <c r="B29" s="80" t="s">
        <v>18</v>
      </c>
      <c r="C29" s="81">
        <f t="shared" ref="C29:H29" si="14">C28/C11</f>
        <v>1.2031529353558298E-3</v>
      </c>
      <c r="D29" s="81">
        <f t="shared" si="14"/>
        <v>1.271002675117117E-3</v>
      </c>
      <c r="E29" s="81">
        <f t="shared" si="14"/>
        <v>7.1652134235461028E-4</v>
      </c>
      <c r="F29" s="81">
        <f t="shared" si="14"/>
        <v>-1.9426830784533136E-4</v>
      </c>
      <c r="G29" s="81">
        <f t="shared" si="14"/>
        <v>1.3196487180251244E-4</v>
      </c>
      <c r="H29" s="81">
        <f t="shared" si="14"/>
        <v>2.4572797154769712E-3</v>
      </c>
      <c r="I29" s="20">
        <v>1E-3</v>
      </c>
      <c r="J29" s="67">
        <v>1E-3</v>
      </c>
      <c r="K29" s="67">
        <v>1E-3</v>
      </c>
      <c r="L29" s="67">
        <v>1E-3</v>
      </c>
      <c r="M29" s="67">
        <v>1E-3</v>
      </c>
      <c r="N29" s="67">
        <v>1E-3</v>
      </c>
      <c r="O29" s="67">
        <v>1E-3</v>
      </c>
      <c r="P29" s="67">
        <v>1E-3</v>
      </c>
      <c r="Q29" s="67">
        <v>1E-3</v>
      </c>
      <c r="R29" s="67">
        <v>1E-3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73"/>
      <c r="J30" s="12"/>
      <c r="K30" s="12"/>
      <c r="L30" s="12"/>
      <c r="M30" s="12"/>
      <c r="N30" s="12"/>
      <c r="O30" s="12"/>
      <c r="P30" s="12"/>
      <c r="Q30" s="12"/>
      <c r="R30" s="25"/>
    </row>
    <row r="31" spans="1:18" x14ac:dyDescent="0.25">
      <c r="A31" s="1"/>
      <c r="B31" s="1" t="s">
        <v>13</v>
      </c>
      <c r="C31" s="12">
        <f t="shared" ref="C31:G31" si="15">C19+C22+C25+C28</f>
        <v>61826</v>
      </c>
      <c r="D31" s="12">
        <f t="shared" si="15"/>
        <v>81310</v>
      </c>
      <c r="E31" s="12">
        <f t="shared" si="15"/>
        <v>100445</v>
      </c>
      <c r="F31" s="12">
        <f t="shared" si="15"/>
        <v>129858</v>
      </c>
      <c r="G31" s="12">
        <f t="shared" si="15"/>
        <v>172599</v>
      </c>
      <c r="H31" s="12">
        <f>H19+H22+H25+H28</f>
        <v>212904</v>
      </c>
      <c r="I31" s="73">
        <f t="shared" ref="I31:R31" si="16">I19+I22+I25+I28</f>
        <v>232038.72</v>
      </c>
      <c r="J31" s="12">
        <f t="shared" si="16"/>
        <v>251085.46499999997</v>
      </c>
      <c r="K31" s="12">
        <f t="shared" si="16"/>
        <v>273569.40000000002</v>
      </c>
      <c r="L31" s="12">
        <f t="shared" si="16"/>
        <v>296578.36000000004</v>
      </c>
      <c r="M31" s="12">
        <f t="shared" si="16"/>
        <v>324386.25000000006</v>
      </c>
      <c r="N31" s="12">
        <f t="shared" si="16"/>
        <v>355439.50000000006</v>
      </c>
      <c r="O31" s="12">
        <f t="shared" si="16"/>
        <v>388323.84000000008</v>
      </c>
      <c r="P31" s="12">
        <f t="shared" si="16"/>
        <v>416124.13500000007</v>
      </c>
      <c r="Q31" s="12">
        <f t="shared" si="16"/>
        <v>437549.13000000018</v>
      </c>
      <c r="R31" s="12">
        <f t="shared" si="16"/>
        <v>462961.8000000001</v>
      </c>
    </row>
    <row r="32" spans="1:18" x14ac:dyDescent="0.25">
      <c r="A32" s="1"/>
      <c r="B32" s="80" t="s">
        <v>18</v>
      </c>
      <c r="C32" s="81">
        <f t="shared" ref="C32:H32" si="17">C31/C11</f>
        <v>0.34759875411826879</v>
      </c>
      <c r="D32" s="81">
        <f t="shared" si="17"/>
        <v>0.34913928214112422</v>
      </c>
      <c r="E32" s="81">
        <f t="shared" si="17"/>
        <v>0.35806460812342705</v>
      </c>
      <c r="F32" s="81">
        <f t="shared" si="17"/>
        <v>0.33636391893572049</v>
      </c>
      <c r="G32" s="81">
        <f t="shared" si="17"/>
        <v>0.36737104690712652</v>
      </c>
      <c r="H32" s="81">
        <f t="shared" si="17"/>
        <v>0.4142238167410206</v>
      </c>
      <c r="I32" s="20">
        <f t="shared" ref="I32:R32" si="18">I31/I11</f>
        <v>0.41399999999999998</v>
      </c>
      <c r="J32" s="67">
        <f t="shared" si="18"/>
        <v>0.40049999999999997</v>
      </c>
      <c r="K32" s="67">
        <f t="shared" si="18"/>
        <v>0.39</v>
      </c>
      <c r="L32" s="67">
        <f t="shared" si="18"/>
        <v>0.377</v>
      </c>
      <c r="M32" s="67">
        <f t="shared" si="18"/>
        <v>0.375</v>
      </c>
      <c r="N32" s="67">
        <f t="shared" si="18"/>
        <v>0.36699999999999999</v>
      </c>
      <c r="O32" s="67">
        <f t="shared" si="18"/>
        <v>0.38400000000000006</v>
      </c>
      <c r="P32" s="67">
        <f t="shared" si="18"/>
        <v>0.38069999999999998</v>
      </c>
      <c r="Q32" s="67">
        <f t="shared" si="18"/>
        <v>0.36900000000000011</v>
      </c>
      <c r="R32" s="67">
        <f t="shared" si="18"/>
        <v>0.36199999999999999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3"/>
      <c r="K33" s="53"/>
      <c r="L33" s="53"/>
      <c r="M33" s="53"/>
      <c r="N33" s="53"/>
      <c r="O33" s="53"/>
      <c r="P33" s="53"/>
      <c r="Q33" s="53"/>
      <c r="R33" s="53"/>
    </row>
    <row r="34" spans="1:86" x14ac:dyDescent="0.25">
      <c r="A34" s="1"/>
      <c r="B34" s="1" t="s">
        <v>14</v>
      </c>
      <c r="C34" s="12">
        <f t="shared" ref="C34:R34" si="19">C16-C19-C22-C25-C28</f>
        <v>4106</v>
      </c>
      <c r="D34" s="12">
        <f t="shared" si="19"/>
        <v>12421</v>
      </c>
      <c r="E34" s="12">
        <f t="shared" si="19"/>
        <v>14541</v>
      </c>
      <c r="F34" s="12">
        <f t="shared" si="19"/>
        <v>22899</v>
      </c>
      <c r="G34" s="12">
        <f t="shared" si="19"/>
        <v>24879</v>
      </c>
      <c r="H34" s="12">
        <f t="shared" si="19"/>
        <v>12248</v>
      </c>
      <c r="I34" s="73">
        <f t="shared" si="19"/>
        <v>23932.495999999988</v>
      </c>
      <c r="J34" s="12">
        <f t="shared" si="19"/>
        <v>37991.958000000035</v>
      </c>
      <c r="K34" s="12">
        <f t="shared" si="19"/>
        <v>53872.128000000004</v>
      </c>
      <c r="L34" s="12">
        <f t="shared" si="19"/>
        <v>68441.160000000047</v>
      </c>
      <c r="M34" s="12">
        <f t="shared" si="19"/>
        <v>87973.551000000036</v>
      </c>
      <c r="N34" s="12">
        <f t="shared" si="19"/>
        <v>113120.79999999999</v>
      </c>
      <c r="O34" s="12">
        <f t="shared" si="19"/>
        <v>112249.86</v>
      </c>
      <c r="P34" s="12">
        <f t="shared" si="19"/>
        <v>130400.86500000001</v>
      </c>
      <c r="Q34" s="12">
        <f t="shared" si="19"/>
        <v>155335.87</v>
      </c>
      <c r="R34" s="12">
        <f t="shared" si="19"/>
        <v>176488.20000000007</v>
      </c>
    </row>
    <row r="35" spans="1:86" x14ac:dyDescent="0.25">
      <c r="A35" s="1"/>
      <c r="B35" s="1"/>
      <c r="C35" s="12"/>
      <c r="D35" s="12"/>
      <c r="E35" s="12"/>
      <c r="F35" s="12"/>
      <c r="G35" s="12"/>
      <c r="H35" s="12"/>
      <c r="I35" s="73"/>
      <c r="J35" s="12"/>
      <c r="K35" s="12"/>
      <c r="L35" s="12"/>
      <c r="M35" s="12"/>
      <c r="N35" s="12"/>
      <c r="O35" s="12"/>
      <c r="P35" s="12"/>
      <c r="Q35" s="12"/>
      <c r="R35" s="12"/>
    </row>
    <row r="36" spans="1:86" x14ac:dyDescent="0.25">
      <c r="A36" s="1"/>
      <c r="B36" s="1" t="s">
        <v>15</v>
      </c>
      <c r="C36" s="83">
        <v>-300</v>
      </c>
      <c r="D36" s="83">
        <v>-1160</v>
      </c>
      <c r="E36" s="83">
        <v>-565</v>
      </c>
      <c r="F36" s="83">
        <v>1279</v>
      </c>
      <c r="G36" s="83">
        <v>13272</v>
      </c>
      <c r="H36" s="83">
        <v>-18184</v>
      </c>
      <c r="I36" s="86">
        <f>I11*(-0.51%)</f>
        <v>-2858.4480000000003</v>
      </c>
      <c r="J36" s="87">
        <f t="shared" ref="J36:R36" si="20">J11*(-0.51%)</f>
        <v>-3197.3430000000003</v>
      </c>
      <c r="K36" s="87">
        <f t="shared" si="20"/>
        <v>-3577.4460000000004</v>
      </c>
      <c r="L36" s="87">
        <f t="shared" si="20"/>
        <v>-4012.0680000000007</v>
      </c>
      <c r="M36" s="87">
        <f t="shared" si="20"/>
        <v>-4411.6530000000012</v>
      </c>
      <c r="N36" s="87">
        <f t="shared" si="20"/>
        <v>-4939.3500000000013</v>
      </c>
      <c r="O36" s="87">
        <f t="shared" si="20"/>
        <v>-5157.4260000000013</v>
      </c>
      <c r="P36" s="87">
        <f t="shared" si="20"/>
        <v>-5574.5550000000012</v>
      </c>
      <c r="Q36" s="87">
        <f t="shared" si="20"/>
        <v>-6047.4270000000015</v>
      </c>
      <c r="R36" s="87">
        <f t="shared" si="20"/>
        <v>-6522.3900000000012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24"/>
    </row>
    <row r="38" spans="1:86" x14ac:dyDescent="0.25">
      <c r="A38" s="1"/>
      <c r="B38" s="1" t="s">
        <v>16</v>
      </c>
      <c r="C38" s="12">
        <f t="shared" ref="C38:H38" si="21">C16-C31+C36</f>
        <v>3806</v>
      </c>
      <c r="D38" s="12">
        <f t="shared" si="21"/>
        <v>11261</v>
      </c>
      <c r="E38" s="12">
        <f t="shared" si="21"/>
        <v>13976</v>
      </c>
      <c r="F38" s="12">
        <f t="shared" si="21"/>
        <v>24178</v>
      </c>
      <c r="G38" s="12">
        <f t="shared" si="21"/>
        <v>38151</v>
      </c>
      <c r="H38" s="12">
        <f t="shared" si="21"/>
        <v>-5936</v>
      </c>
      <c r="I38" s="73">
        <f t="shared" ref="I38:R38" si="22">I16-I31+I36</f>
        <v>21074.047999999984</v>
      </c>
      <c r="J38" s="12">
        <f t="shared" si="22"/>
        <v>34794.615000000042</v>
      </c>
      <c r="K38" s="12">
        <f t="shared" si="22"/>
        <v>50294.681999999964</v>
      </c>
      <c r="L38" s="12">
        <f t="shared" si="22"/>
        <v>64429.092000000033</v>
      </c>
      <c r="M38" s="12">
        <f t="shared" si="22"/>
        <v>83561.89800000003</v>
      </c>
      <c r="N38" s="12">
        <f t="shared" si="22"/>
        <v>108181.44999999998</v>
      </c>
      <c r="O38" s="12">
        <f t="shared" si="22"/>
        <v>107092.43399999998</v>
      </c>
      <c r="P38" s="12">
        <f t="shared" si="22"/>
        <v>124826.31000000004</v>
      </c>
      <c r="Q38" s="12">
        <f t="shared" si="22"/>
        <v>149288.44299999994</v>
      </c>
      <c r="R38" s="12">
        <f t="shared" si="22"/>
        <v>169965.81</v>
      </c>
    </row>
    <row r="39" spans="1:86" x14ac:dyDescent="0.25">
      <c r="A39" s="1"/>
      <c r="B39" s="1"/>
      <c r="C39" s="23"/>
      <c r="D39" s="23"/>
      <c r="E39" s="23"/>
      <c r="F39" s="23"/>
      <c r="G39" s="23"/>
      <c r="H39" s="23"/>
      <c r="I39" s="13"/>
      <c r="J39" s="1"/>
      <c r="K39" s="1"/>
      <c r="L39" s="1"/>
      <c r="M39" s="1"/>
      <c r="N39" s="1"/>
      <c r="O39" s="1"/>
      <c r="P39" s="1"/>
      <c r="Q39" s="1"/>
    </row>
    <row r="40" spans="1:86" x14ac:dyDescent="0.25">
      <c r="A40" s="1"/>
      <c r="B40" s="1" t="s">
        <v>17</v>
      </c>
      <c r="C40" s="12">
        <f t="shared" ref="C40:I40" si="23">C34</f>
        <v>4106</v>
      </c>
      <c r="D40" s="12">
        <f t="shared" si="23"/>
        <v>12421</v>
      </c>
      <c r="E40" s="12">
        <f t="shared" si="23"/>
        <v>14541</v>
      </c>
      <c r="F40" s="12">
        <f t="shared" si="23"/>
        <v>22899</v>
      </c>
      <c r="G40" s="12">
        <f t="shared" si="23"/>
        <v>24879</v>
      </c>
      <c r="H40" s="12">
        <f t="shared" si="23"/>
        <v>12248</v>
      </c>
      <c r="I40" s="73">
        <f t="shared" si="23"/>
        <v>23932.495999999988</v>
      </c>
      <c r="J40" s="12">
        <f t="shared" ref="J40:R40" si="24">J34</f>
        <v>37991.958000000035</v>
      </c>
      <c r="K40" s="12">
        <f t="shared" si="24"/>
        <v>53872.128000000004</v>
      </c>
      <c r="L40" s="12">
        <f t="shared" si="24"/>
        <v>68441.160000000047</v>
      </c>
      <c r="M40" s="12">
        <f t="shared" si="24"/>
        <v>87973.551000000036</v>
      </c>
      <c r="N40" s="12">
        <f t="shared" si="24"/>
        <v>113120.79999999999</v>
      </c>
      <c r="O40" s="12">
        <f t="shared" si="24"/>
        <v>112249.86</v>
      </c>
      <c r="P40" s="12">
        <f t="shared" si="24"/>
        <v>130400.86500000001</v>
      </c>
      <c r="Q40" s="12">
        <f t="shared" si="24"/>
        <v>155335.87</v>
      </c>
      <c r="R40" s="12">
        <f t="shared" si="24"/>
        <v>176488.20000000007</v>
      </c>
    </row>
    <row r="41" spans="1:86" x14ac:dyDescent="0.25">
      <c r="A41" s="1"/>
      <c r="B41" s="80" t="s">
        <v>18</v>
      </c>
      <c r="C41" s="81">
        <f t="shared" ref="C41:I41" si="25">C40/C11</f>
        <v>2.3084794170892695E-2</v>
      </c>
      <c r="D41" s="81">
        <f t="shared" si="25"/>
        <v>5.3334879147397665E-2</v>
      </c>
      <c r="E41" s="81">
        <f t="shared" si="25"/>
        <v>5.1835506662579051E-2</v>
      </c>
      <c r="F41" s="81">
        <f t="shared" si="25"/>
        <v>5.9313999751336569E-2</v>
      </c>
      <c r="G41" s="81">
        <f t="shared" si="25"/>
        <v>5.2954097509269465E-2</v>
      </c>
      <c r="H41" s="81">
        <f t="shared" si="25"/>
        <v>2.3829581912242232E-2</v>
      </c>
      <c r="I41" s="70">
        <f t="shared" si="25"/>
        <v>4.2699999999999981E-2</v>
      </c>
      <c r="J41" s="66">
        <f t="shared" ref="J41:R41" si="26">J40/J11</f>
        <v>6.0600000000000057E-2</v>
      </c>
      <c r="K41" s="66">
        <f t="shared" si="26"/>
        <v>7.6800000000000007E-2</v>
      </c>
      <c r="L41" s="66">
        <f t="shared" si="26"/>
        <v>8.700000000000005E-2</v>
      </c>
      <c r="M41" s="66">
        <f t="shared" si="26"/>
        <v>0.10170000000000003</v>
      </c>
      <c r="N41" s="66">
        <f t="shared" si="26"/>
        <v>0.11679999999999997</v>
      </c>
      <c r="O41" s="66">
        <f t="shared" si="26"/>
        <v>0.11099999999999999</v>
      </c>
      <c r="P41" s="66">
        <f t="shared" si="26"/>
        <v>0.11929999999999998</v>
      </c>
      <c r="Q41" s="66">
        <f t="shared" si="26"/>
        <v>0.13099999999999998</v>
      </c>
      <c r="R41" s="66">
        <f t="shared" si="26"/>
        <v>0.13800000000000004</v>
      </c>
    </row>
    <row r="42" spans="1:86" x14ac:dyDescent="0.25">
      <c r="A42" s="1"/>
      <c r="B42" s="14"/>
      <c r="C42" s="1"/>
      <c r="D42" s="1"/>
      <c r="E42" s="1"/>
      <c r="G42" s="1"/>
      <c r="H42" s="1"/>
      <c r="I42" s="13"/>
      <c r="J42" s="1"/>
      <c r="K42" s="1"/>
      <c r="L42" s="1"/>
      <c r="M42" s="1"/>
      <c r="N42" s="1"/>
    </row>
    <row r="43" spans="1:86" x14ac:dyDescent="0.25">
      <c r="A43" s="1"/>
      <c r="B43" s="1" t="s">
        <v>19</v>
      </c>
      <c r="C43" s="19">
        <v>-769</v>
      </c>
      <c r="D43" s="12">
        <v>-1197</v>
      </c>
      <c r="E43" s="12">
        <v>-2374</v>
      </c>
      <c r="F43" s="25">
        <v>-2863</v>
      </c>
      <c r="G43" s="12">
        <v>-4791</v>
      </c>
      <c r="H43" s="12">
        <v>3217</v>
      </c>
      <c r="I43" s="22">
        <f>I44*I40</f>
        <v>-5059.3296543999977</v>
      </c>
      <c r="J43" s="19">
        <f t="shared" ref="J43:R43" si="27">J44*J40</f>
        <v>-7609.789187400007</v>
      </c>
      <c r="K43" s="19">
        <f t="shared" si="27"/>
        <v>-10655.906918400002</v>
      </c>
      <c r="L43" s="19">
        <f t="shared" si="27"/>
        <v>-14215.228932000009</v>
      </c>
      <c r="M43" s="19">
        <f t="shared" si="27"/>
        <v>-19239.815603700008</v>
      </c>
      <c r="N43" s="19">
        <f t="shared" si="27"/>
        <v>-24739.518959999998</v>
      </c>
      <c r="O43" s="19">
        <f t="shared" si="27"/>
        <v>-24549.044382</v>
      </c>
      <c r="P43" s="19">
        <f t="shared" si="27"/>
        <v>-28518.669175500003</v>
      </c>
      <c r="Q43" s="19">
        <f t="shared" si="27"/>
        <v>-33971.954768999996</v>
      </c>
      <c r="R43" s="19">
        <f t="shared" si="27"/>
        <v>-38597.969340000018</v>
      </c>
    </row>
    <row r="44" spans="1:86" x14ac:dyDescent="0.25">
      <c r="A44" s="1"/>
      <c r="B44" s="80" t="s">
        <v>20</v>
      </c>
      <c r="C44" s="82">
        <f t="shared" ref="C44:H44" si="28">C43/C40</f>
        <v>-0.18728689722357525</v>
      </c>
      <c r="D44" s="82">
        <f t="shared" si="28"/>
        <v>-9.6369052411239026E-2</v>
      </c>
      <c r="E44" s="82">
        <f t="shared" si="28"/>
        <v>-0.16326249914036173</v>
      </c>
      <c r="F44" s="82">
        <f t="shared" si="28"/>
        <v>-0.12502729376828683</v>
      </c>
      <c r="G44" s="82">
        <f t="shared" si="28"/>
        <v>-0.1925720487157844</v>
      </c>
      <c r="H44" s="82">
        <f t="shared" si="28"/>
        <v>0.2626551273677335</v>
      </c>
      <c r="I44" s="72">
        <v>-0.2114</v>
      </c>
      <c r="J44" s="88">
        <v>-0.20030000000000001</v>
      </c>
      <c r="K44" s="88">
        <v>-0.1978</v>
      </c>
      <c r="L44" s="88">
        <v>-0.2077</v>
      </c>
      <c r="M44" s="88">
        <v>-0.21870000000000001</v>
      </c>
      <c r="N44" s="88">
        <v>-0.21870000000000001</v>
      </c>
      <c r="O44" s="88">
        <v>-0.21870000000000001</v>
      </c>
      <c r="P44" s="88">
        <v>-0.21870000000000001</v>
      </c>
      <c r="Q44" s="88">
        <v>-0.21870000000000001</v>
      </c>
      <c r="R44" s="88">
        <v>-0.21870000000000001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74">
        <v>2023</v>
      </c>
      <c r="J46" s="10">
        <v>2024</v>
      </c>
      <c r="K46" s="10">
        <v>2025</v>
      </c>
      <c r="L46" s="10">
        <v>2026</v>
      </c>
      <c r="M46" s="10">
        <v>2027</v>
      </c>
      <c r="N46" s="10">
        <v>2028</v>
      </c>
      <c r="O46" s="10">
        <v>2029</v>
      </c>
      <c r="P46" s="10">
        <v>2030</v>
      </c>
      <c r="Q46" s="10">
        <v>2031</v>
      </c>
      <c r="R46" s="10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v>11478</v>
      </c>
      <c r="D47" s="12">
        <v>15341</v>
      </c>
      <c r="E47" s="12">
        <v>21789</v>
      </c>
      <c r="F47" s="25">
        <v>25180</v>
      </c>
      <c r="G47" s="12">
        <v>34433</v>
      </c>
      <c r="H47" s="12">
        <v>41921</v>
      </c>
      <c r="I47" s="22">
        <f>I48*I11</f>
        <v>47270</v>
      </c>
      <c r="J47" s="22">
        <f t="shared" ref="J47:R47" si="29">J48*J11</f>
        <v>52230</v>
      </c>
      <c r="K47" s="22">
        <f t="shared" si="29"/>
        <v>57970</v>
      </c>
      <c r="L47" s="22">
        <f t="shared" si="29"/>
        <v>62170</v>
      </c>
      <c r="M47" s="22">
        <f t="shared" si="29"/>
        <v>66330</v>
      </c>
      <c r="N47" s="22">
        <f t="shared" si="29"/>
        <v>70500</v>
      </c>
      <c r="O47" s="22">
        <f t="shared" si="29"/>
        <v>64250.000000000007</v>
      </c>
      <c r="P47" s="22">
        <f t="shared" si="29"/>
        <v>67410</v>
      </c>
      <c r="Q47" s="22">
        <f t="shared" si="29"/>
        <v>62870</v>
      </c>
      <c r="R47" s="22">
        <f t="shared" si="29"/>
        <v>65610</v>
      </c>
    </row>
    <row r="48" spans="1:86" x14ac:dyDescent="0.25">
      <c r="A48" s="1"/>
      <c r="B48" s="80" t="s">
        <v>18</v>
      </c>
      <c r="C48" s="81">
        <f t="shared" ref="C48:R48" si="30">C47/C11</f>
        <v>6.4531726130907532E-2</v>
      </c>
      <c r="D48" s="81">
        <f t="shared" si="30"/>
        <v>6.5873148780309768E-2</v>
      </c>
      <c r="E48" s="81">
        <f t="shared" si="30"/>
        <v>7.7673052380918428E-2</v>
      </c>
      <c r="F48" s="81">
        <f t="shared" si="30"/>
        <v>6.5222346553939242E-2</v>
      </c>
      <c r="G48" s="81">
        <f t="shared" si="30"/>
        <v>7.3289458560901785E-2</v>
      </c>
      <c r="H48" s="81">
        <f t="shared" si="30"/>
        <v>8.1561063303650122E-2</v>
      </c>
      <c r="I48" s="81">
        <v>8.4338424207821866E-2</v>
      </c>
      <c r="J48" s="81">
        <v>8.3310736445855196E-2</v>
      </c>
      <c r="K48" s="81">
        <v>8.2641918284720436E-2</v>
      </c>
      <c r="L48" s="81">
        <v>7.9028321553871961E-2</v>
      </c>
      <c r="M48" s="81">
        <v>7.6679421522952956E-2</v>
      </c>
      <c r="N48" s="81">
        <v>7.2792978833247285E-2</v>
      </c>
      <c r="O48" s="81">
        <v>6.3534600399501609E-2</v>
      </c>
      <c r="P48" s="81">
        <v>6.1671469740633991E-2</v>
      </c>
      <c r="Q48" s="81">
        <v>5.3020400246253478E-2</v>
      </c>
      <c r="R48" s="81">
        <v>5.1301900070372969E-2</v>
      </c>
    </row>
    <row r="49" spans="1:86" x14ac:dyDescent="0.25">
      <c r="A49" s="1"/>
      <c r="B49" s="1"/>
      <c r="C49" s="1"/>
      <c r="D49" s="1"/>
      <c r="E49" s="1"/>
      <c r="G49" s="1"/>
      <c r="H49" s="1"/>
      <c r="I49" s="13"/>
      <c r="J49" s="1"/>
      <c r="K49" s="1"/>
      <c r="L49" s="1"/>
      <c r="M49" s="1"/>
      <c r="N49" s="1"/>
      <c r="O49" s="1"/>
      <c r="P49" s="1"/>
      <c r="Q49" s="1"/>
      <c r="R49" s="1"/>
    </row>
    <row r="50" spans="1:86" x14ac:dyDescent="0.25">
      <c r="A50" s="1"/>
      <c r="B50" s="1" t="s">
        <v>23</v>
      </c>
      <c r="C50" s="12">
        <v>-11955</v>
      </c>
      <c r="D50" s="12">
        <v>-13427</v>
      </c>
      <c r="E50" s="12">
        <v>-16861</v>
      </c>
      <c r="F50" s="25">
        <v>-40140</v>
      </c>
      <c r="G50" s="12">
        <v>-61053</v>
      </c>
      <c r="H50" s="12">
        <v>-63645</v>
      </c>
      <c r="I50" s="22">
        <f>I51*I11</f>
        <v>-57350</v>
      </c>
      <c r="J50" s="22">
        <f t="shared" ref="J50:R50" si="31">J51*J11</f>
        <v>-60320</v>
      </c>
      <c r="K50" s="22">
        <f t="shared" si="31"/>
        <v>-63540</v>
      </c>
      <c r="L50" s="22">
        <f t="shared" si="31"/>
        <v>-64169.999999999993</v>
      </c>
      <c r="M50" s="22">
        <f t="shared" si="31"/>
        <v>-66450</v>
      </c>
      <c r="N50" s="22">
        <f t="shared" si="31"/>
        <v>-63590</v>
      </c>
      <c r="O50" s="22">
        <f t="shared" si="31"/>
        <v>-68150</v>
      </c>
      <c r="P50" s="22">
        <f t="shared" si="31"/>
        <v>-69850</v>
      </c>
      <c r="Q50" s="22">
        <f t="shared" si="31"/>
        <v>-71600</v>
      </c>
      <c r="R50" s="22">
        <f t="shared" si="31"/>
        <v>-73390</v>
      </c>
    </row>
    <row r="51" spans="1:86" x14ac:dyDescent="0.25">
      <c r="A51" s="1"/>
      <c r="B51" s="80" t="s">
        <v>18</v>
      </c>
      <c r="C51" s="81">
        <f t="shared" ref="C51:R51" si="32">C50/C11</f>
        <v>-6.7213520290555814E-2</v>
      </c>
      <c r="D51" s="81">
        <f t="shared" si="32"/>
        <v>-5.7654570671613274E-2</v>
      </c>
      <c r="E51" s="81">
        <f t="shared" si="32"/>
        <v>-6.0105802753438235E-2</v>
      </c>
      <c r="F51" s="81">
        <f t="shared" si="32"/>
        <v>-0.10397239835882134</v>
      </c>
      <c r="G51" s="81">
        <f t="shared" si="32"/>
        <v>-0.12994921480901278</v>
      </c>
      <c r="H51" s="81">
        <f t="shared" si="32"/>
        <v>-0.12382705264571008</v>
      </c>
      <c r="I51" s="81">
        <v>-0.10232300884955753</v>
      </c>
      <c r="J51" s="81">
        <v>-9.6214888424545009E-2</v>
      </c>
      <c r="K51" s="81">
        <v>-9.0582499358480881E-2</v>
      </c>
      <c r="L51" s="81">
        <v>-8.1570651344892442E-2</v>
      </c>
      <c r="M51" s="81">
        <v>-7.6818145035432286E-2</v>
      </c>
      <c r="N51" s="81">
        <v>-6.5658234383066588E-2</v>
      </c>
      <c r="O51" s="81">
        <v>-6.7391175365385747E-2</v>
      </c>
      <c r="P51" s="81">
        <v>-6.3903755546406829E-2</v>
      </c>
      <c r="Q51" s="81">
        <v>-6.0382704909046431E-2</v>
      </c>
      <c r="R51" s="81">
        <v>-5.7385252951755401E-2</v>
      </c>
    </row>
    <row r="52" spans="1:86" x14ac:dyDescent="0.25">
      <c r="A52" s="1"/>
      <c r="B52" s="1"/>
      <c r="C52" s="1"/>
      <c r="D52" s="1"/>
      <c r="E52" s="1"/>
      <c r="G52" s="1"/>
      <c r="H52" s="1"/>
      <c r="I52" s="13"/>
      <c r="J52" s="1"/>
      <c r="K52" s="1"/>
      <c r="L52" s="1"/>
      <c r="M52" s="1"/>
      <c r="N52" s="1"/>
      <c r="O52" s="1"/>
      <c r="P52" s="1"/>
    </row>
    <row r="53" spans="1:86" x14ac:dyDescent="0.25">
      <c r="A53" s="1"/>
      <c r="B53" s="1" t="s">
        <v>24</v>
      </c>
      <c r="C53" s="25">
        <v>-242</v>
      </c>
      <c r="D53" s="25">
        <v>-1043</v>
      </c>
      <c r="E53" s="25">
        <v>-2438</v>
      </c>
      <c r="F53" s="2">
        <v>13481</v>
      </c>
      <c r="G53" s="1">
        <v>-19611</v>
      </c>
      <c r="H53" s="1">
        <v>-20886</v>
      </c>
      <c r="I53" s="22">
        <f t="shared" ref="I53:R53" si="33">I54*I11</f>
        <v>-22419.200000000001</v>
      </c>
      <c r="J53" s="19">
        <f t="shared" si="33"/>
        <v>-18807.899999999998</v>
      </c>
      <c r="K53" s="19">
        <f t="shared" si="33"/>
        <v>-21043.8</v>
      </c>
      <c r="L53" s="19">
        <f t="shared" si="33"/>
        <v>-15733.600000000002</v>
      </c>
      <c r="M53" s="19">
        <f t="shared" si="33"/>
        <v>-17300.600000000002</v>
      </c>
      <c r="N53" s="19">
        <f t="shared" si="33"/>
        <v>-9685.0000000000018</v>
      </c>
      <c r="O53" s="19">
        <f t="shared" si="33"/>
        <v>-10112.600000000002</v>
      </c>
      <c r="P53" s="19">
        <f t="shared" si="33"/>
        <v>-5465.2500000000009</v>
      </c>
      <c r="Q53" s="19">
        <f t="shared" si="33"/>
        <v>-5928.8500000000013</v>
      </c>
      <c r="R53" s="19">
        <f t="shared" si="33"/>
        <v>-6394.5000000000009</v>
      </c>
    </row>
    <row r="54" spans="1:86" x14ac:dyDescent="0.25">
      <c r="A54" s="1"/>
      <c r="B54" s="80" t="s">
        <v>18</v>
      </c>
      <c r="C54" s="81">
        <f t="shared" ref="C54:H54" si="34">C53/C11</f>
        <v>-1.3605748147481813E-3</v>
      </c>
      <c r="D54" s="81">
        <f t="shared" si="34"/>
        <v>-4.4785668586052466E-3</v>
      </c>
      <c r="E54" s="81">
        <f t="shared" si="34"/>
        <v>-8.6909404609977117E-3</v>
      </c>
      <c r="F54" s="81">
        <f t="shared" si="34"/>
        <v>3.4919080774172155E-2</v>
      </c>
      <c r="G54" s="81">
        <f t="shared" si="34"/>
        <v>-4.1741340337404377E-2</v>
      </c>
      <c r="H54" s="81">
        <f t="shared" si="34"/>
        <v>-4.0635585223635799E-2</v>
      </c>
      <c r="I54" s="75">
        <v>-0.04</v>
      </c>
      <c r="J54" s="89">
        <v>-0.03</v>
      </c>
      <c r="K54" s="89">
        <v>-0.03</v>
      </c>
      <c r="L54" s="89">
        <v>-0.02</v>
      </c>
      <c r="M54" s="89">
        <v>-0.02</v>
      </c>
      <c r="N54" s="89">
        <v>-0.01</v>
      </c>
      <c r="O54" s="89">
        <v>-0.01</v>
      </c>
      <c r="P54" s="89">
        <v>-5.0000000000000001E-3</v>
      </c>
      <c r="Q54" s="89">
        <v>-5.0000000000000001E-3</v>
      </c>
      <c r="R54" s="89">
        <v>-5.0000000000000001E-3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13"/>
      <c r="J55" s="1"/>
      <c r="K55" s="1"/>
      <c r="L55" s="1"/>
      <c r="M55" s="1"/>
      <c r="N55" s="1"/>
      <c r="O55" s="1"/>
      <c r="P55" s="1"/>
      <c r="Q55" s="1"/>
    </row>
    <row r="56" spans="1:86" x14ac:dyDescent="0.25">
      <c r="A56" s="1"/>
      <c r="B56" s="10" t="s">
        <v>25</v>
      </c>
      <c r="C56" s="12">
        <f t="shared" ref="C56:G56" si="35">C40+C43</f>
        <v>3337</v>
      </c>
      <c r="D56" s="12">
        <f t="shared" si="35"/>
        <v>11224</v>
      </c>
      <c r="E56" s="12">
        <f t="shared" si="35"/>
        <v>12167</v>
      </c>
      <c r="F56" s="12">
        <f t="shared" si="35"/>
        <v>20036</v>
      </c>
      <c r="G56" s="12">
        <f t="shared" si="35"/>
        <v>20088</v>
      </c>
      <c r="H56" s="12">
        <f>H40+H43</f>
        <v>15465</v>
      </c>
      <c r="I56" s="12">
        <f t="shared" ref="I56:R56" si="36">I40+I43</f>
        <v>18873.166345599991</v>
      </c>
      <c r="J56" s="12">
        <f t="shared" si="36"/>
        <v>30382.16881260003</v>
      </c>
      <c r="K56" s="12">
        <f t="shared" si="36"/>
        <v>43216.221081600001</v>
      </c>
      <c r="L56" s="12">
        <f t="shared" si="36"/>
        <v>54225.931068000034</v>
      </c>
      <c r="M56" s="12">
        <f t="shared" si="36"/>
        <v>68733.735396300035</v>
      </c>
      <c r="N56" s="12">
        <f t="shared" si="36"/>
        <v>88381.281039999987</v>
      </c>
      <c r="O56" s="12">
        <f t="shared" si="36"/>
        <v>87700.815617999993</v>
      </c>
      <c r="P56" s="12">
        <f t="shared" si="36"/>
        <v>101882.1958245</v>
      </c>
      <c r="Q56" s="12">
        <f t="shared" si="36"/>
        <v>121363.91523099999</v>
      </c>
      <c r="R56" s="12">
        <f t="shared" si="36"/>
        <v>137890.23066000006</v>
      </c>
    </row>
    <row r="57" spans="1:86" x14ac:dyDescent="0.25">
      <c r="A57" s="1"/>
      <c r="B57" s="10" t="s">
        <v>57</v>
      </c>
      <c r="C57" s="12">
        <v>-4</v>
      </c>
      <c r="D57" s="12">
        <v>9</v>
      </c>
      <c r="E57" s="12">
        <v>-14</v>
      </c>
      <c r="F57" s="12">
        <v>16</v>
      </c>
      <c r="G57" s="12">
        <v>4</v>
      </c>
      <c r="H57" s="12">
        <v>-3</v>
      </c>
      <c r="I57" s="73">
        <v>3.3333333333333299</v>
      </c>
      <c r="J57" s="12">
        <v>3.9047619047619002</v>
      </c>
      <c r="K57" s="12">
        <v>4.4761904761904798</v>
      </c>
      <c r="L57" s="12">
        <v>5.0476190476190501</v>
      </c>
      <c r="M57" s="12">
        <v>5.6190476190476204</v>
      </c>
      <c r="N57" s="12">
        <v>6.1904761904761898</v>
      </c>
      <c r="O57" s="12">
        <v>6.7619047619047601</v>
      </c>
      <c r="P57" s="12">
        <v>7.3333333333333401</v>
      </c>
      <c r="Q57" s="12">
        <v>7.9047619047619104</v>
      </c>
      <c r="R57" s="12">
        <v>8.4761904761904798</v>
      </c>
    </row>
    <row r="58" spans="1:86" x14ac:dyDescent="0.25">
      <c r="A58" s="1"/>
      <c r="B58" s="10" t="s">
        <v>26</v>
      </c>
      <c r="C58" s="12">
        <f t="shared" ref="C58:G58" si="37">C38+C43+C57</f>
        <v>3033</v>
      </c>
      <c r="D58" s="12">
        <f t="shared" si="37"/>
        <v>10073</v>
      </c>
      <c r="E58" s="12">
        <f t="shared" si="37"/>
        <v>11588</v>
      </c>
      <c r="F58" s="12">
        <f t="shared" si="37"/>
        <v>21331</v>
      </c>
      <c r="G58" s="12">
        <f t="shared" si="37"/>
        <v>33364</v>
      </c>
      <c r="H58" s="12">
        <f>H38+H43+H57</f>
        <v>-2722</v>
      </c>
      <c r="I58" s="73">
        <f>I38+I43+I57</f>
        <v>16018.051678933321</v>
      </c>
      <c r="J58" s="12">
        <f t="shared" ref="I58:R58" si="38">J38+J43+J57</f>
        <v>27188.7305745048</v>
      </c>
      <c r="K58" s="12">
        <f t="shared" si="38"/>
        <v>39643.251272076152</v>
      </c>
      <c r="L58" s="12">
        <f t="shared" si="38"/>
        <v>50218.910687047639</v>
      </c>
      <c r="M58" s="12">
        <f t="shared" si="38"/>
        <v>64327.701443919068</v>
      </c>
      <c r="N58" s="12">
        <f t="shared" si="38"/>
        <v>83448.121516190455</v>
      </c>
      <c r="O58" s="12">
        <f t="shared" si="38"/>
        <v>82550.151522761895</v>
      </c>
      <c r="P58" s="12">
        <f t="shared" si="38"/>
        <v>96314.974157833363</v>
      </c>
      <c r="Q58" s="12">
        <f t="shared" si="38"/>
        <v>115324.3929929047</v>
      </c>
      <c r="R58" s="12">
        <f t="shared" si="38"/>
        <v>131376.31685047617</v>
      </c>
      <c r="S58" s="65">
        <f>R58*(1+$E$6)</f>
        <v>136631.36952449521</v>
      </c>
      <c r="T58" s="65">
        <f t="shared" ref="T58:CE58" si="39">S58*(1+$E$6)</f>
        <v>142096.62430547504</v>
      </c>
      <c r="U58" s="65">
        <f t="shared" si="39"/>
        <v>147780.48927769405</v>
      </c>
      <c r="V58" s="65">
        <f t="shared" si="39"/>
        <v>153691.70884880182</v>
      </c>
      <c r="W58" s="65">
        <f t="shared" si="39"/>
        <v>159839.37720275391</v>
      </c>
      <c r="X58" s="65">
        <f t="shared" si="39"/>
        <v>166232.95229086408</v>
      </c>
      <c r="Y58" s="65">
        <f t="shared" si="39"/>
        <v>172882.27038249865</v>
      </c>
      <c r="Z58" s="65">
        <f t="shared" si="39"/>
        <v>179797.56119779861</v>
      </c>
      <c r="AA58" s="65">
        <f t="shared" si="39"/>
        <v>186989.46364571055</v>
      </c>
      <c r="AB58" s="65">
        <f t="shared" si="39"/>
        <v>194469.04219153899</v>
      </c>
      <c r="AC58" s="65">
        <f t="shared" si="39"/>
        <v>202247.80387920057</v>
      </c>
      <c r="AD58" s="65">
        <f t="shared" si="39"/>
        <v>210337.71603436861</v>
      </c>
      <c r="AE58" s="65">
        <f t="shared" si="39"/>
        <v>218751.22467574337</v>
      </c>
      <c r="AF58" s="65">
        <f t="shared" si="39"/>
        <v>227501.27366277311</v>
      </c>
      <c r="AG58" s="65">
        <f t="shared" si="39"/>
        <v>236601.32460928403</v>
      </c>
      <c r="AH58" s="65">
        <f t="shared" si="39"/>
        <v>246065.3775936554</v>
      </c>
      <c r="AI58" s="65">
        <f t="shared" si="39"/>
        <v>255907.99269740161</v>
      </c>
      <c r="AJ58" s="65">
        <f t="shared" si="39"/>
        <v>266144.31240529771</v>
      </c>
      <c r="AK58" s="65">
        <f t="shared" si="39"/>
        <v>276790.08490150963</v>
      </c>
      <c r="AL58" s="65">
        <f t="shared" si="39"/>
        <v>287861.68829757004</v>
      </c>
      <c r="AM58" s="65">
        <f t="shared" si="39"/>
        <v>299376.15582947287</v>
      </c>
      <c r="AN58" s="65">
        <f t="shared" si="39"/>
        <v>311351.20206265181</v>
      </c>
      <c r="AO58" s="65">
        <f t="shared" si="39"/>
        <v>323805.25014515792</v>
      </c>
      <c r="AP58" s="65">
        <f t="shared" si="39"/>
        <v>336757.46015096427</v>
      </c>
      <c r="AQ58" s="65">
        <f t="shared" si="39"/>
        <v>350227.75855700288</v>
      </c>
      <c r="AR58" s="65">
        <f t="shared" si="39"/>
        <v>364236.868899283</v>
      </c>
      <c r="AS58" s="65">
        <f t="shared" si="39"/>
        <v>378806.34365525434</v>
      </c>
      <c r="AT58" s="65">
        <f t="shared" si="39"/>
        <v>393958.59740146453</v>
      </c>
      <c r="AU58" s="65">
        <f t="shared" si="39"/>
        <v>409716.94129752315</v>
      </c>
      <c r="AV58" s="65">
        <f t="shared" si="39"/>
        <v>426105.61894942407</v>
      </c>
      <c r="AW58" s="65">
        <f t="shared" si="39"/>
        <v>443149.84370740107</v>
      </c>
      <c r="AX58" s="65">
        <f t="shared" si="39"/>
        <v>460875.83745569712</v>
      </c>
      <c r="AY58" s="65">
        <f t="shared" si="39"/>
        <v>479310.87095392501</v>
      </c>
      <c r="AZ58" s="65">
        <f t="shared" si="39"/>
        <v>498483.30579208204</v>
      </c>
      <c r="BA58" s="65">
        <f t="shared" si="39"/>
        <v>518422.63802376535</v>
      </c>
      <c r="BB58" s="65">
        <f t="shared" si="39"/>
        <v>539159.54354471597</v>
      </c>
      <c r="BC58" s="65">
        <f t="shared" si="39"/>
        <v>560725.92528650467</v>
      </c>
      <c r="BD58" s="65">
        <f t="shared" si="39"/>
        <v>583154.96229796484</v>
      </c>
      <c r="BE58" s="65">
        <f t="shared" si="39"/>
        <v>606481.16078988346</v>
      </c>
      <c r="BF58" s="65">
        <f t="shared" si="39"/>
        <v>630740.40722147888</v>
      </c>
      <c r="BG58" s="65">
        <f t="shared" si="39"/>
        <v>655970.02351033804</v>
      </c>
      <c r="BH58" s="65">
        <f t="shared" si="39"/>
        <v>682208.82445075153</v>
      </c>
      <c r="BI58" s="65">
        <f t="shared" si="39"/>
        <v>709497.17742878164</v>
      </c>
      <c r="BJ58" s="65">
        <f t="shared" si="39"/>
        <v>737877.06452593289</v>
      </c>
      <c r="BK58" s="65">
        <f t="shared" si="39"/>
        <v>767392.14710697019</v>
      </c>
      <c r="BL58" s="65">
        <f t="shared" si="39"/>
        <v>798087.83299124904</v>
      </c>
      <c r="BM58" s="65">
        <f t="shared" si="39"/>
        <v>830011.34631089901</v>
      </c>
      <c r="BN58" s="65">
        <f t="shared" si="39"/>
        <v>863211.80016333505</v>
      </c>
      <c r="BO58" s="65">
        <f t="shared" si="39"/>
        <v>897740.27216986846</v>
      </c>
      <c r="BP58" s="65">
        <f t="shared" si="39"/>
        <v>933649.88305666321</v>
      </c>
      <c r="BQ58" s="65">
        <f t="shared" si="39"/>
        <v>970995.8783789298</v>
      </c>
      <c r="BR58" s="65">
        <f t="shared" si="39"/>
        <v>1009835.713514087</v>
      </c>
      <c r="BS58" s="65">
        <f t="shared" si="39"/>
        <v>1050229.1420546505</v>
      </c>
      <c r="BT58" s="65">
        <f t="shared" si="39"/>
        <v>1092238.3077368366</v>
      </c>
      <c r="BU58" s="65">
        <f t="shared" si="39"/>
        <v>1135927.8400463101</v>
      </c>
      <c r="BV58" s="65">
        <f t="shared" si="39"/>
        <v>1181364.9536481625</v>
      </c>
      <c r="BW58" s="65">
        <f t="shared" si="39"/>
        <v>1228619.5517940891</v>
      </c>
      <c r="BX58" s="65">
        <f t="shared" si="39"/>
        <v>1277764.3338658528</v>
      </c>
      <c r="BY58" s="65">
        <f t="shared" si="39"/>
        <v>1328874.907220487</v>
      </c>
      <c r="BZ58" s="65">
        <f t="shared" si="39"/>
        <v>1382029.9035093065</v>
      </c>
      <c r="CA58" s="65">
        <f t="shared" si="39"/>
        <v>1437311.0996496787</v>
      </c>
      <c r="CB58" s="65">
        <f t="shared" si="39"/>
        <v>1494803.5436356659</v>
      </c>
      <c r="CC58" s="65">
        <f t="shared" si="39"/>
        <v>1554595.6853810926</v>
      </c>
      <c r="CD58" s="65">
        <f t="shared" si="39"/>
        <v>1616779.5127963363</v>
      </c>
      <c r="CE58" s="65">
        <f t="shared" si="39"/>
        <v>1681450.6933081897</v>
      </c>
      <c r="CF58" s="65">
        <f t="shared" ref="CF58:CH58" si="40">CE58*(1+$E$6)</f>
        <v>1748708.7210405173</v>
      </c>
      <c r="CG58" s="65">
        <f t="shared" si="40"/>
        <v>1818657.0698821382</v>
      </c>
      <c r="CH58" s="65">
        <f t="shared" si="40"/>
        <v>1891403.3526774237</v>
      </c>
    </row>
    <row r="59" spans="1:86" x14ac:dyDescent="0.25">
      <c r="A59" s="1"/>
      <c r="B59" s="6"/>
      <c r="C59" s="23"/>
      <c r="D59" s="23"/>
      <c r="E59" s="23"/>
      <c r="F59" s="23"/>
      <c r="G59" s="23"/>
      <c r="H59" s="23"/>
      <c r="I59" s="13"/>
      <c r="J59" s="1"/>
      <c r="K59" s="1"/>
      <c r="L59" s="1"/>
      <c r="M59" s="1"/>
      <c r="N59" s="1"/>
      <c r="O59" s="1"/>
      <c r="P59" s="1"/>
      <c r="Q59" s="1"/>
    </row>
    <row r="60" spans="1:86" x14ac:dyDescent="0.25">
      <c r="A60" s="1"/>
      <c r="B60" s="10" t="s">
        <v>27</v>
      </c>
      <c r="C60" s="12">
        <f t="shared" ref="C60:R60" si="41">C56+C47+C50-C53</f>
        <v>3102</v>
      </c>
      <c r="D60" s="12">
        <f t="shared" si="41"/>
        <v>14181</v>
      </c>
      <c r="E60" s="12">
        <f t="shared" si="41"/>
        <v>19533</v>
      </c>
      <c r="F60" s="12">
        <f t="shared" si="41"/>
        <v>-8405</v>
      </c>
      <c r="G60" s="12">
        <f t="shared" si="41"/>
        <v>13079</v>
      </c>
      <c r="H60" s="12">
        <f t="shared" si="41"/>
        <v>14627</v>
      </c>
      <c r="I60" s="73">
        <f t="shared" si="41"/>
        <v>31212.366345599996</v>
      </c>
      <c r="J60" s="12">
        <f t="shared" si="41"/>
        <v>41100.068812600017</v>
      </c>
      <c r="K60" s="12">
        <f t="shared" si="41"/>
        <v>58690.021081600004</v>
      </c>
      <c r="L60" s="12">
        <f t="shared" si="41"/>
        <v>67959.53106800004</v>
      </c>
      <c r="M60" s="12">
        <f t="shared" si="41"/>
        <v>85914.335396300041</v>
      </c>
      <c r="N60" s="12">
        <f t="shared" si="41"/>
        <v>104976.28103999997</v>
      </c>
      <c r="O60" s="12">
        <f t="shared" si="41"/>
        <v>93913.415617999999</v>
      </c>
      <c r="P60" s="12">
        <f t="shared" si="41"/>
        <v>104907.4458245</v>
      </c>
      <c r="Q60" s="12">
        <f t="shared" si="41"/>
        <v>118562.765231</v>
      </c>
      <c r="R60" s="12">
        <f t="shared" si="41"/>
        <v>136504.73066000006</v>
      </c>
    </row>
    <row r="61" spans="1:86" x14ac:dyDescent="0.25">
      <c r="A61" s="1"/>
      <c r="B61" s="26" t="s">
        <v>28</v>
      </c>
      <c r="C61" s="1"/>
      <c r="D61" s="1"/>
      <c r="E61" s="1"/>
      <c r="F61" s="1"/>
      <c r="G61" s="1"/>
      <c r="H61" s="1"/>
      <c r="I61" s="71">
        <f t="shared" ref="I61:R61" si="42">I60/((1+$E$5)^I9)</f>
        <v>28181.177822975671</v>
      </c>
      <c r="J61" s="68">
        <f t="shared" si="42"/>
        <v>33504.831515088204</v>
      </c>
      <c r="K61" s="68">
        <f t="shared" si="42"/>
        <v>43197.797029265043</v>
      </c>
      <c r="L61" s="68">
        <f t="shared" si="42"/>
        <v>45162.726452895229</v>
      </c>
      <c r="M61" s="68">
        <f t="shared" si="42"/>
        <v>51549.903693536922</v>
      </c>
      <c r="N61" s="68">
        <f t="shared" si="42"/>
        <v>56870.343463520963</v>
      </c>
      <c r="O61" s="68">
        <f t="shared" si="42"/>
        <v>45936.16644592653</v>
      </c>
      <c r="P61" s="68">
        <f t="shared" si="42"/>
        <v>46330.380909533858</v>
      </c>
      <c r="Q61" s="68">
        <f t="shared" si="42"/>
        <v>47275.956224873902</v>
      </c>
      <c r="R61" s="68">
        <f t="shared" si="42"/>
        <v>49144.186352416713</v>
      </c>
    </row>
    <row r="62" spans="1:86" x14ac:dyDescent="0.25">
      <c r="A62" s="1"/>
      <c r="B62" s="27"/>
      <c r="C62" s="27"/>
      <c r="D62" s="27"/>
      <c r="E62" s="27"/>
      <c r="F62" s="27"/>
      <c r="G62" s="27"/>
      <c r="H62" s="27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8">
        <f>(R60*(1+$E$6))/($E$5-$E$6)</f>
        <v>2101292.9450189257</v>
      </c>
      <c r="D63" s="1"/>
      <c r="E63" s="1" t="s">
        <v>30</v>
      </c>
      <c r="F63" s="19">
        <f>NPV($E$5,I58:CH58)</f>
        <v>1077182.4306831502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9">
        <f>C63/((1+$E$5)^$R$9)</f>
        <v>756503.68724758574</v>
      </c>
      <c r="D64" s="17"/>
      <c r="E64" s="3"/>
      <c r="F64" s="3"/>
      <c r="G64" s="3"/>
      <c r="H64" s="17"/>
      <c r="I64" s="13"/>
      <c r="J64" s="1"/>
      <c r="L64" s="55" t="s">
        <v>52</v>
      </c>
      <c r="M64" s="56"/>
      <c r="N64" s="56"/>
      <c r="O64" s="56"/>
      <c r="P64" s="56"/>
      <c r="Q64" s="55"/>
    </row>
    <row r="65" spans="1:17" x14ac:dyDescent="0.25">
      <c r="A65" s="1"/>
      <c r="B65" s="6" t="s">
        <v>32</v>
      </c>
      <c r="C65" s="6"/>
      <c r="D65" s="1"/>
      <c r="E65" s="6"/>
      <c r="F65" s="6"/>
      <c r="G65" s="30" t="s">
        <v>33</v>
      </c>
      <c r="H65" s="30" t="s">
        <v>30</v>
      </c>
      <c r="I65" s="16"/>
      <c r="J65" s="1"/>
      <c r="K65" s="55"/>
      <c r="L65" s="57">
        <f>D71</f>
        <v>108.64615771918281</v>
      </c>
      <c r="M65" s="58">
        <v>-0.01</v>
      </c>
      <c r="N65" s="58">
        <v>0.03</v>
      </c>
      <c r="O65" s="58">
        <v>0.04</v>
      </c>
      <c r="P65" s="58">
        <v>0.05</v>
      </c>
      <c r="Q65" s="58">
        <v>0.06</v>
      </c>
    </row>
    <row r="66" spans="1:17" x14ac:dyDescent="0.25">
      <c r="A66" s="1"/>
      <c r="B66" s="31" t="s">
        <v>34</v>
      </c>
      <c r="C66" s="1"/>
      <c r="D66" s="39">
        <f>49343+15062</f>
        <v>64405</v>
      </c>
      <c r="E66" s="1"/>
      <c r="F66" s="1"/>
      <c r="G66" s="28">
        <f>C64+SUM(I61:R61)</f>
        <v>1203657.1571576188</v>
      </c>
      <c r="H66" s="19">
        <f>F63</f>
        <v>1077182.4306831502</v>
      </c>
      <c r="I66" s="16"/>
      <c r="J66" s="1"/>
      <c r="K66" s="55"/>
      <c r="L66" s="59">
        <f>L67-1%</f>
        <v>8.5514242810595484E-2</v>
      </c>
      <c r="M66" s="60">
        <f t="dataTable" ref="M66:Q70" dt2D="1" dtr="1" r1="E6" r2="E5"/>
        <v>101.49254922453167</v>
      </c>
      <c r="N66" s="60">
        <v>146.74956344376011</v>
      </c>
      <c r="O66" s="60">
        <v>169.22136621404752</v>
      </c>
      <c r="P66" s="60">
        <v>202.35288385611</v>
      </c>
      <c r="Q66" s="60">
        <v>256.18533103802969</v>
      </c>
    </row>
    <row r="67" spans="1:17" x14ac:dyDescent="0.25">
      <c r="A67" s="1"/>
      <c r="B67" s="32" t="s">
        <v>35</v>
      </c>
      <c r="C67" s="3"/>
      <c r="D67" s="33">
        <f>66382+14281</f>
        <v>80663</v>
      </c>
      <c r="E67" s="3"/>
      <c r="F67" s="3"/>
      <c r="G67" s="3"/>
      <c r="H67" s="3"/>
      <c r="I67" s="16"/>
      <c r="J67" s="1"/>
      <c r="K67" s="56"/>
      <c r="L67" s="59">
        <f>L68-1%</f>
        <v>9.5514242810595479E-2</v>
      </c>
      <c r="M67" s="60">
        <v>88.825894055090259</v>
      </c>
      <c r="N67" s="61">
        <v>121.20218748147767</v>
      </c>
      <c r="O67" s="61">
        <v>136.07639691325215</v>
      </c>
      <c r="P67" s="61">
        <v>156.72521747585864</v>
      </c>
      <c r="Q67" s="60">
        <v>187.15085103150352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4">
        <f>(G66+D66-D67)</f>
        <v>1187399.1571576188</v>
      </c>
      <c r="H68" s="35">
        <f>(H66+D66-D67)</f>
        <v>1060924.4306831502</v>
      </c>
      <c r="I68" s="16"/>
      <c r="J68"/>
      <c r="K68" s="55" t="s">
        <v>1</v>
      </c>
      <c r="L68" s="62">
        <v>0.10551424281059547</v>
      </c>
      <c r="M68" s="60">
        <v>78.507094969281454</v>
      </c>
      <c r="N68" s="61">
        <v>102.32618267182048</v>
      </c>
      <c r="O68" s="63">
        <v>112.61288536561112</v>
      </c>
      <c r="P68" s="61">
        <v>126.29824755934838</v>
      </c>
      <c r="Q68" s="60">
        <v>145.28605109255898</v>
      </c>
    </row>
    <row r="69" spans="1:17" x14ac:dyDescent="0.25">
      <c r="A69" s="1"/>
      <c r="B69" s="3" t="s">
        <v>37</v>
      </c>
      <c r="C69" s="3"/>
      <c r="D69" s="39">
        <v>10347</v>
      </c>
      <c r="E69" s="3"/>
      <c r="F69" s="3"/>
      <c r="G69" s="3"/>
      <c r="H69" s="3"/>
      <c r="I69" s="16"/>
      <c r="J69" s="1"/>
      <c r="K69" s="55"/>
      <c r="L69" s="64">
        <f>L68+1%</f>
        <v>0.11551424281059547</v>
      </c>
      <c r="M69" s="60">
        <v>69.968740745817684</v>
      </c>
      <c r="N69" s="61">
        <v>87.897086356878248</v>
      </c>
      <c r="O69" s="61">
        <v>95.255460010290761</v>
      </c>
      <c r="P69" s="61">
        <v>104.73117266613649</v>
      </c>
      <c r="Q69" s="60">
        <v>117.3318079541859</v>
      </c>
    </row>
    <row r="70" spans="1:17" x14ac:dyDescent="0.25">
      <c r="A70" s="1"/>
      <c r="B70" s="18" t="s">
        <v>38</v>
      </c>
      <c r="C70" s="18"/>
      <c r="D70" s="18">
        <f>D69*$J$5</f>
        <v>1342833.66</v>
      </c>
      <c r="E70" s="18"/>
      <c r="F70" s="18"/>
      <c r="G70" s="18"/>
      <c r="H70" s="36"/>
      <c r="I70" s="1"/>
      <c r="J70" s="1"/>
      <c r="K70" s="55"/>
      <c r="L70" s="64">
        <f>L69+1%</f>
        <v>0.12551424281059548</v>
      </c>
      <c r="M70" s="60">
        <v>62.80915236705431</v>
      </c>
      <c r="N70" s="60">
        <v>76.563110036053502</v>
      </c>
      <c r="O70" s="60">
        <v>81.971831037032842</v>
      </c>
      <c r="P70" s="60">
        <v>88.757260950316379</v>
      </c>
      <c r="Q70" s="60">
        <v>97.492100232180064</v>
      </c>
    </row>
    <row r="71" spans="1:17" x14ac:dyDescent="0.25">
      <c r="A71" s="1"/>
      <c r="B71" s="6" t="s">
        <v>39</v>
      </c>
      <c r="C71" s="6" t="s">
        <v>40</v>
      </c>
      <c r="D71" s="37">
        <f>(G71+H71)/2</f>
        <v>108.64615771918281</v>
      </c>
      <c r="F71" s="6"/>
      <c r="G71" s="37">
        <f>G68/D69</f>
        <v>114.75781938316602</v>
      </c>
      <c r="H71" s="37">
        <f>H68/D69</f>
        <v>102.5344960551996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9" sqref="D9"/>
    </sheetView>
  </sheetViews>
  <sheetFormatPr defaultRowHeight="15" x14ac:dyDescent="0.25"/>
  <cols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v>0.21099999999999999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1.26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AMZN!D70</f>
        <v>1342833.66</v>
      </c>
      <c r="D12" s="2"/>
      <c r="E12" s="2" t="s">
        <v>35</v>
      </c>
      <c r="F12" s="2"/>
      <c r="G12" s="25">
        <f>AMZN!D67</f>
        <v>80663</v>
      </c>
      <c r="H12" s="2"/>
      <c r="I12" s="2" t="s">
        <v>47</v>
      </c>
      <c r="J12" s="2"/>
      <c r="K12" s="25">
        <f>G12+C12</f>
        <v>1423496.66</v>
      </c>
      <c r="L12" s="2"/>
    </row>
    <row r="13" spans="1:14" x14ac:dyDescent="0.25">
      <c r="A13" s="2" t="s">
        <v>48</v>
      </c>
      <c r="B13" s="2"/>
      <c r="C13" s="47">
        <f>C12/K12</f>
        <v>0.9433346053653543</v>
      </c>
      <c r="D13" s="2"/>
      <c r="E13" s="2" t="s">
        <v>49</v>
      </c>
      <c r="F13" s="2"/>
      <c r="G13" s="48">
        <f>G12/K12</f>
        <v>5.6665394634645649E-2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0.11260000000000001</v>
      </c>
      <c r="D14" s="2"/>
      <c r="E14" s="2" t="s">
        <v>51</v>
      </c>
      <c r="F14" s="2"/>
      <c r="G14" s="50">
        <v>0.03</v>
      </c>
      <c r="H14" s="2"/>
      <c r="I14" s="51" t="s">
        <v>1</v>
      </c>
      <c r="J14" s="52"/>
      <c r="K14" s="78">
        <f>C13*C14+G14*G13*(1-D6)</f>
        <v>0.10756074645514095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AMZN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2023-07-08T14:47:24Z</dcterms:modified>
</cp:coreProperties>
</file>