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A49E5558-AC11-4205-88AB-308A823814C3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CTSH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1" l="1"/>
  <c r="J49" i="1"/>
  <c r="K49" i="1"/>
  <c r="L49" i="1"/>
  <c r="M49" i="1"/>
  <c r="N49" i="1"/>
  <c r="O49" i="1"/>
  <c r="P49" i="1"/>
  <c r="Q49" i="1"/>
  <c r="R49" i="1"/>
  <c r="C49" i="1"/>
  <c r="D49" i="1"/>
  <c r="E49" i="1"/>
  <c r="F49" i="1"/>
  <c r="G49" i="1"/>
  <c r="H49" i="1"/>
  <c r="C53" i="1"/>
  <c r="I53" i="1"/>
  <c r="J53" i="1"/>
  <c r="K53" i="1"/>
  <c r="L53" i="1"/>
  <c r="M53" i="1"/>
  <c r="N53" i="1"/>
  <c r="O53" i="1"/>
  <c r="P53" i="1"/>
  <c r="Q53" i="1"/>
  <c r="R53" i="1"/>
  <c r="I51" i="1"/>
  <c r="J51" i="1"/>
  <c r="K51" i="1"/>
  <c r="L51" i="1"/>
  <c r="M51" i="1"/>
  <c r="N51" i="1"/>
  <c r="O51" i="1"/>
  <c r="P51" i="1"/>
  <c r="Q51" i="1"/>
  <c r="R51" i="1"/>
  <c r="D60" i="1"/>
  <c r="D59" i="1"/>
  <c r="J43" i="1"/>
  <c r="K43" i="1"/>
  <c r="L43" i="1"/>
  <c r="M43" i="1"/>
  <c r="I43" i="1"/>
  <c r="J40" i="1"/>
  <c r="K40" i="1"/>
  <c r="L40" i="1"/>
  <c r="M40" i="1"/>
  <c r="I40" i="1"/>
  <c r="N11" i="1"/>
  <c r="N43" i="1" s="1"/>
  <c r="O11" i="1"/>
  <c r="P11" i="1" s="1"/>
  <c r="Q11" i="1" s="1"/>
  <c r="R11" i="1" s="1"/>
  <c r="R43" i="1" s="1"/>
  <c r="J11" i="1"/>
  <c r="K11" i="1"/>
  <c r="L11" i="1" s="1"/>
  <c r="I11" i="1"/>
  <c r="O43" i="1" l="1"/>
  <c r="Q40" i="1"/>
  <c r="O40" i="1"/>
  <c r="Q43" i="1"/>
  <c r="R40" i="1"/>
  <c r="P40" i="1"/>
  <c r="N40" i="1"/>
  <c r="P43" i="1"/>
  <c r="M11" i="1"/>
  <c r="C51" i="1"/>
  <c r="D51" i="1"/>
  <c r="E51" i="1"/>
  <c r="F51" i="1"/>
  <c r="G51" i="1"/>
  <c r="C28" i="1"/>
  <c r="C25" i="1"/>
  <c r="D25" i="1"/>
  <c r="E25" i="1"/>
  <c r="F25" i="1"/>
  <c r="G25" i="1"/>
  <c r="H53" i="1"/>
  <c r="H51" i="1"/>
  <c r="H25" i="1"/>
  <c r="C26" i="1"/>
  <c r="D23" i="1"/>
  <c r="E23" i="1"/>
  <c r="F23" i="1"/>
  <c r="G23" i="1"/>
  <c r="H23" i="1"/>
  <c r="D20" i="1"/>
  <c r="E20" i="1"/>
  <c r="F20" i="1"/>
  <c r="G20" i="1"/>
  <c r="H20" i="1"/>
  <c r="C23" i="1" l="1"/>
  <c r="I22" i="1"/>
  <c r="G12" i="2"/>
  <c r="D63" i="1"/>
  <c r="C12" i="2" s="1"/>
  <c r="C16" i="1"/>
  <c r="C33" i="1" s="1"/>
  <c r="D16" i="1"/>
  <c r="D17" i="1" s="1"/>
  <c r="E16" i="1"/>
  <c r="E17" i="1" s="1"/>
  <c r="L60" i="1"/>
  <c r="L59" i="1" s="1"/>
  <c r="L62" i="1"/>
  <c r="L63" i="1" s="1"/>
  <c r="D28" i="1" l="1"/>
  <c r="D31" i="1" s="1"/>
  <c r="E28" i="1"/>
  <c r="E31" i="1" s="1"/>
  <c r="C31" i="1"/>
  <c r="H26" i="1"/>
  <c r="C20" i="1"/>
  <c r="C14" i="2"/>
  <c r="F44" i="1"/>
  <c r="G44" i="1"/>
  <c r="H44" i="1"/>
  <c r="E44" i="1"/>
  <c r="D44" i="1"/>
  <c r="C44" i="1"/>
  <c r="D41" i="1"/>
  <c r="C41" i="1"/>
  <c r="F41" i="1"/>
  <c r="H41" i="1"/>
  <c r="F26" i="1"/>
  <c r="D26" i="1"/>
  <c r="G47" i="1"/>
  <c r="H47" i="1"/>
  <c r="G41" i="1"/>
  <c r="G16" i="1"/>
  <c r="F16" i="1"/>
  <c r="H16" i="1"/>
  <c r="E47" i="1"/>
  <c r="D47" i="1"/>
  <c r="C47" i="1"/>
  <c r="E41" i="1"/>
  <c r="D39" i="1"/>
  <c r="E39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17" i="1" l="1"/>
  <c r="H28" i="1"/>
  <c r="H31" i="1" s="1"/>
  <c r="G17" i="1"/>
  <c r="G28" i="1"/>
  <c r="G33" i="1" s="1"/>
  <c r="F17" i="1"/>
  <c r="F28" i="1"/>
  <c r="F31" i="1" s="1"/>
  <c r="C17" i="1"/>
  <c r="F47" i="1"/>
  <c r="K12" i="2"/>
  <c r="E26" i="1"/>
  <c r="G26" i="1"/>
  <c r="H33" i="1" l="1"/>
  <c r="G53" i="1"/>
  <c r="G34" i="1"/>
  <c r="G31" i="1"/>
  <c r="F33" i="1"/>
  <c r="F53" i="1" s="1"/>
  <c r="D33" i="1"/>
  <c r="C13" i="2"/>
  <c r="G13" i="2"/>
  <c r="E33" i="1"/>
  <c r="E37" i="1" s="1"/>
  <c r="C37" i="1"/>
  <c r="F37" i="1" l="1"/>
  <c r="H37" i="1"/>
  <c r="D53" i="1"/>
  <c r="D37" i="1"/>
  <c r="G37" i="1"/>
  <c r="D34" i="1"/>
  <c r="E53" i="1"/>
  <c r="F34" i="1"/>
  <c r="H34" i="1"/>
  <c r="K14" i="2"/>
  <c r="E5" i="1" s="1"/>
  <c r="C34" i="1"/>
  <c r="E34" i="1"/>
  <c r="I46" i="1" l="1"/>
  <c r="I19" i="1"/>
  <c r="I25" i="1" s="1"/>
  <c r="I16" i="1"/>
  <c r="J22" i="1" l="1"/>
  <c r="I28" i="1"/>
  <c r="I31" i="1" s="1"/>
  <c r="J19" i="1"/>
  <c r="J25" i="1" s="1"/>
  <c r="J46" i="1"/>
  <c r="J16" i="1"/>
  <c r="I14" i="1"/>
  <c r="J14" i="1" l="1"/>
  <c r="I33" i="1"/>
  <c r="K22" i="1"/>
  <c r="J28" i="1"/>
  <c r="J31" i="1" s="1"/>
  <c r="I26" i="1"/>
  <c r="J26" i="1"/>
  <c r="K19" i="1"/>
  <c r="K25" i="1" s="1"/>
  <c r="K16" i="1"/>
  <c r="K46" i="1"/>
  <c r="I34" i="1" l="1"/>
  <c r="L22" i="1"/>
  <c r="J33" i="1"/>
  <c r="K28" i="1"/>
  <c r="K31" i="1" s="1"/>
  <c r="L19" i="1"/>
  <c r="L46" i="1"/>
  <c r="L16" i="1"/>
  <c r="K14" i="1"/>
  <c r="L25" i="1" l="1"/>
  <c r="K26" i="1"/>
  <c r="M22" i="1"/>
  <c r="K33" i="1"/>
  <c r="L28" i="1"/>
  <c r="L31" i="1" s="1"/>
  <c r="I36" i="1"/>
  <c r="M46" i="1"/>
  <c r="M19" i="1"/>
  <c r="M16" i="1"/>
  <c r="L14" i="1"/>
  <c r="M25" i="1" l="1"/>
  <c r="I54" i="1"/>
  <c r="L26" i="1"/>
  <c r="N22" i="1"/>
  <c r="L33" i="1"/>
  <c r="M28" i="1"/>
  <c r="M31" i="1" s="1"/>
  <c r="J36" i="1"/>
  <c r="J34" i="1"/>
  <c r="N19" i="1"/>
  <c r="N16" i="1"/>
  <c r="N46" i="1"/>
  <c r="M14" i="1"/>
  <c r="N25" i="1" l="1"/>
  <c r="J54" i="1"/>
  <c r="N14" i="1"/>
  <c r="O22" i="1"/>
  <c r="M33" i="1"/>
  <c r="M26" i="1"/>
  <c r="K34" i="1"/>
  <c r="K36" i="1"/>
  <c r="O19" i="1"/>
  <c r="O16" i="1"/>
  <c r="O46" i="1"/>
  <c r="O25" i="1" l="1"/>
  <c r="K54" i="1"/>
  <c r="N26" i="1"/>
  <c r="N28" i="1"/>
  <c r="N31" i="1" s="1"/>
  <c r="P22" i="1"/>
  <c r="O28" i="1"/>
  <c r="O31" i="1" s="1"/>
  <c r="L34" i="1"/>
  <c r="L36" i="1"/>
  <c r="M34" i="1"/>
  <c r="M36" i="1"/>
  <c r="O14" i="1"/>
  <c r="P19" i="1"/>
  <c r="P46" i="1"/>
  <c r="P16" i="1"/>
  <c r="P25" i="1" l="1"/>
  <c r="L54" i="1"/>
  <c r="M54" i="1"/>
  <c r="N33" i="1"/>
  <c r="O33" i="1"/>
  <c r="Q22" i="1"/>
  <c r="O26" i="1"/>
  <c r="P14" i="1"/>
  <c r="Q19" i="1"/>
  <c r="Q46" i="1"/>
  <c r="Q16" i="1"/>
  <c r="Q25" i="1" l="1"/>
  <c r="P26" i="1"/>
  <c r="P28" i="1"/>
  <c r="P31" i="1" s="1"/>
  <c r="R22" i="1"/>
  <c r="Q14" i="1"/>
  <c r="N34" i="1"/>
  <c r="N36" i="1"/>
  <c r="R46" i="1"/>
  <c r="R19" i="1"/>
  <c r="R16" i="1"/>
  <c r="O36" i="1"/>
  <c r="O34" i="1"/>
  <c r="R25" i="1" l="1"/>
  <c r="O54" i="1"/>
  <c r="N54" i="1"/>
  <c r="Q26" i="1"/>
  <c r="Q28" i="1"/>
  <c r="Q31" i="1" s="1"/>
  <c r="P33" i="1"/>
  <c r="R14" i="1"/>
  <c r="Q33" i="1" l="1"/>
  <c r="R26" i="1"/>
  <c r="R28" i="1"/>
  <c r="R31" i="1" s="1"/>
  <c r="P34" i="1"/>
  <c r="P36" i="1"/>
  <c r="Q34" i="1"/>
  <c r="Q36" i="1"/>
  <c r="R33" i="1" l="1"/>
  <c r="Q54" i="1"/>
  <c r="P54" i="1"/>
  <c r="R36" i="1" l="1"/>
  <c r="C56" i="1" s="1"/>
  <c r="C57" i="1" s="1"/>
  <c r="R34" i="1"/>
  <c r="S51" i="1" l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R54" i="1"/>
  <c r="G59" i="1" s="1"/>
  <c r="G61" i="1" s="1"/>
  <c r="G64" i="1" s="1"/>
  <c r="F56" i="1" l="1"/>
  <c r="H59" i="1" s="1"/>
  <c r="H61" i="1" s="1"/>
  <c r="H64" i="1" s="1"/>
  <c r="D64" i="1" s="1"/>
  <c r="L58" i="1" s="1"/>
  <c r="J6" i="1" l="1"/>
  <c r="N5" i="1" s="1"/>
</calcChain>
</file>

<file path=xl/sharedStrings.xml><?xml version="1.0" encoding="utf-8"?>
<sst xmlns="http://schemas.openxmlformats.org/spreadsheetml/2006/main" count="82" uniqueCount="57">
  <si>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</si>
  <si>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</si>
  <si>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</si>
  <si>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</si>
  <si>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</si>
  <si>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</si>
  <si>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</si>
  <si>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</si>
  <si>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</si>
  <si>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</si>
  <si>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</si>
  <si>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</si>
  <si>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</si>
  <si>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</si>
  <si>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</si>
  <si>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</si>
  <si>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</si>
  <si>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</si>
  <si>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</si>
  <si>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</si>
  <si>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</si>
  <si>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</si>
  <si>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</si>
  <si>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</si>
  <si>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</si>
  <si>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</si>
  <si>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</si>
  <si>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</si>
  <si>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</si>
  <si>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</si>
  <si>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</si>
  <si>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</si>
  <si>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</si>
  <si>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</si>
  <si>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</si>
  <si>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</si>
  <si>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</si>
  <si>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</si>
  <si>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</si>
  <si>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</si>
  <si>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</si>
  <si>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</si>
  <si>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</si>
  <si>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</si>
  <si>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</si>
  <si>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</si>
  <si>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</si>
  <si>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</si>
  <si>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</si>
  <si>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</si>
  <si>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</si>
  <si>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</si>
  <si>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</si>
  <si>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</si>
  <si>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</si>
  <si>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Last update :</t>
  </si>
  <si>
    <t>Cognizant Corp.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</si>
</sst>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3" fillId="2" borderId="4" xfId="0" applyNumberFormat="1" applyFont="1" applyFill="1" applyBorder="1"/>
    <xf numFmtId="0" fontId="3" fillId="12" borderId="0" xfId="0" applyFont="1" applyFill="1"/>
    <xf numFmtId="10" fontId="7" fillId="12" borderId="0" xfId="1" applyNumberFormat="1" applyFont="1" applyFill="1"/>
    <xf numFmtId="0" fontId="0" fillId="2" borderId="4" xfId="0" applyFill="1" applyBorder="1"/>
    <xf numFmtId="14" fontId="3" fillId="2" borderId="0" xfId="0" applyNumberFormat="1" applyFont="1" applyFill="1" applyAlignment="1">
      <alignment horizontal="left"/>
    </xf>
    <xf numFmtId="1" fontId="3" fillId="2" borderId="0" xfId="1" applyNumberFormat="1" applyFont="1" applyFill="1" applyBorder="1"/>
    <xf numFmtId="1" fontId="3" fillId="2" borderId="4" xfId="1" applyNumberFormat="1" applyFont="1" applyFill="1" applyBorder="1"/>
    <xf numFmtId="164" fontId="8" fillId="8" borderId="4" xfId="0" applyNumberFormat="1" applyFont="1" applyFill="1" applyBorder="1"/>
    <xf numFmtId="164" fontId="8" fillId="8" borderId="4" xfId="1" applyNumberFormat="1" applyFont="1" applyFill="1" applyBorder="1"/>
    <xf numFmtId="164" fontId="8" fillId="8" borderId="0" xfId="1" applyNumberFormat="1" applyFont="1" applyFill="1" applyBorder="1"/>
    <xf numFmtId="164" fontId="9" fillId="8" borderId="4" xfId="1" applyNumberFormat="1" applyFont="1" applyFill="1" applyBorder="1"/>
    <xf numFmtId="164" fontId="9" fillId="8" borderId="0" xfId="1" applyNumberFormat="1" applyFont="1" applyFill="1" applyBorder="1"/>
    <xf numFmtId="10" fontId="9" fillId="8" borderId="4" xfId="0" applyNumberFormat="1" applyFont="1" applyFill="1" applyBorder="1"/>
    <xf numFmtId="10" fontId="8" fillId="8" borderId="4" xfId="0" applyNumberFormat="1" applyFont="1" applyFill="1" applyBorder="1"/>
    <xf numFmtId="164" fontId="7" fillId="8" borderId="4" xfId="1" applyNumberFormat="1" applyFont="1" applyFill="1" applyBorder="1"/>
    <xf numFmtId="164" fontId="7" fillId="8" borderId="0" xfId="1" applyNumberFormat="1" applyFont="1" applyFill="1" applyBorder="1"/>
    <xf numFmtId="164" fontId="3" fillId="8" borderId="4" xfId="0" applyNumberFormat="1" applyFont="1" applyFill="1" applyBorder="1"/>
    <xf numFmtId="164" fontId="3" fillId="2" borderId="4" xfId="1" applyNumberFormat="1" applyFont="1" applyFill="1" applyBorder="1"/>
    <xf numFmtId="10" fontId="3" fillId="2" borderId="4" xfId="1" applyNumberFormat="1" applyFont="1" applyFill="1" applyBorder="1"/>
    <xf numFmtId="0" fontId="0" fillId="0" borderId="1" xfId="0" applyBorder="1"/>
    <xf numFmtId="1" fontId="3" fillId="2" borderId="0" xfId="0" applyNumberFormat="1" applyFont="1" applyFill="1" applyBorder="1"/>
    <xf numFmtId="164" fontId="3" fillId="2" borderId="0" xfId="1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8" borderId="0" xfId="0" applyNumberFormat="1" applyFont="1" applyFill="1" applyBorder="1"/>
    <xf numFmtId="3" fontId="3" fillId="2" borderId="0" xfId="0" applyNumberFormat="1" applyFont="1" applyFill="1" applyBorder="1"/>
    <xf numFmtId="10" fontId="9" fillId="8" borderId="0" xfId="0" applyNumberFormat="1" applyFont="1" applyFill="1" applyBorder="1"/>
    <xf numFmtId="10" fontId="3" fillId="2" borderId="0" xfId="0" applyNumberFormat="1" applyFont="1" applyFill="1" applyBorder="1"/>
    <xf numFmtId="10" fontId="8" fillId="8" borderId="0" xfId="0" applyNumberFormat="1" applyFont="1" applyFill="1" applyBorder="1"/>
    <xf numFmtId="0" fontId="6" fillId="3" borderId="0" xfId="0" applyFont="1" applyFill="1" applyBorder="1"/>
    <xf numFmtId="10" fontId="3" fillId="2" borderId="0" xfId="1" applyNumberFormat="1" applyFont="1" applyFill="1" applyBorder="1"/>
    <xf numFmtId="164" fontId="3" fillId="8" borderId="0" xfId="0" applyNumberFormat="1" applyFont="1" applyFill="1" applyBorder="1"/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5"/>
  <sheetViews>
    <sheetView tabSelected="1" workbookViewId="0">
      <selection activeCell="J8" sqref="J8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49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9.8378913379486385E-2</v>
      </c>
      <c r="G5" s="1"/>
      <c r="H5" s="1" t="s">
        <v>2</v>
      </c>
      <c r="I5" s="1"/>
      <c r="J5" s="7">
        <v>61.46</v>
      </c>
      <c r="K5" s="1"/>
      <c r="L5" s="1" t="s">
        <v>3</v>
      </c>
      <c r="M5" s="1"/>
      <c r="N5" s="67">
        <f>(J6/J5)-1</f>
        <v>-6.8625275367684146E-4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-0.01</v>
      </c>
      <c r="G6" s="1"/>
      <c r="H6" s="1" t="s">
        <v>5</v>
      </c>
      <c r="I6" s="1"/>
      <c r="J6" s="7">
        <f>D64</f>
        <v>61.417822905759024</v>
      </c>
      <c r="K6" s="1"/>
      <c r="L6" s="1" t="s">
        <v>55</v>
      </c>
      <c r="M6" s="1"/>
      <c r="N6" s="77">
        <v>45057</v>
      </c>
      <c r="O6" s="1"/>
      <c r="P6" s="1"/>
      <c r="Q6" s="1"/>
    </row>
    <row r="7" spans="1:86" x14ac:dyDescent="0.25">
      <c r="B7" s="66"/>
      <c r="C7" s="1"/>
      <c r="D7" s="1"/>
      <c r="E7" s="8"/>
      <c r="F7" s="1"/>
      <c r="G7" s="1"/>
      <c r="H7" s="1"/>
      <c r="I7" s="1"/>
      <c r="J7" s="1"/>
      <c r="K7" s="1"/>
      <c r="L7" s="55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5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>
        <v>2017</v>
      </c>
      <c r="D10" s="9">
        <v>2018</v>
      </c>
      <c r="E10" s="10">
        <v>2019</v>
      </c>
      <c r="F10" s="9">
        <v>2020</v>
      </c>
      <c r="G10" s="9">
        <v>2021</v>
      </c>
      <c r="H10" s="9">
        <v>2022</v>
      </c>
      <c r="I10" s="62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14810</v>
      </c>
      <c r="D11" s="11">
        <v>16125</v>
      </c>
      <c r="E11" s="11">
        <v>16783</v>
      </c>
      <c r="F11" s="11">
        <v>16652</v>
      </c>
      <c r="G11" s="11">
        <v>18507</v>
      </c>
      <c r="H11" s="11">
        <v>19428</v>
      </c>
      <c r="I11" s="20">
        <f>H11*(1+I12)</f>
        <v>19470</v>
      </c>
      <c r="J11" s="93">
        <f t="shared" ref="J11:M11" si="1">I11*(1+J12)</f>
        <v>20480</v>
      </c>
      <c r="K11" s="93">
        <f t="shared" si="1"/>
        <v>21850</v>
      </c>
      <c r="L11" s="93">
        <f t="shared" si="1"/>
        <v>26160</v>
      </c>
      <c r="M11" s="93">
        <f t="shared" si="1"/>
        <v>28760.000000000004</v>
      </c>
      <c r="N11" s="93">
        <f t="shared" ref="N11" si="2">M11*(1+N12)</f>
        <v>29047.600000000002</v>
      </c>
      <c r="O11" s="93">
        <f t="shared" ref="O11" si="3">N11*(1+O12)</f>
        <v>29338.076000000001</v>
      </c>
      <c r="P11" s="93">
        <f t="shared" ref="P11" si="4">O11*(1+P12)</f>
        <v>29631.456760000001</v>
      </c>
      <c r="Q11" s="93">
        <f t="shared" ref="Q11" si="5">P11*(1+Q12)</f>
        <v>29927.771327599999</v>
      </c>
      <c r="R11" s="93">
        <f t="shared" ref="R11" si="6">Q11*(1+R12)</f>
        <v>30227.049040876002</v>
      </c>
    </row>
    <row r="12" spans="1:86" x14ac:dyDescent="0.25">
      <c r="A12" s="1"/>
      <c r="B12" s="69" t="s">
        <v>8</v>
      </c>
      <c r="C12" s="70"/>
      <c r="D12" s="70">
        <f>(D11/C11)-1</f>
        <v>8.8791357191086995E-2</v>
      </c>
      <c r="E12" s="70">
        <f t="shared" ref="E12:H12" si="7">(E11/D11)-1</f>
        <v>4.0806201550387611E-2</v>
      </c>
      <c r="F12" s="70">
        <f t="shared" si="7"/>
        <v>-7.8055174879342326E-3</v>
      </c>
      <c r="G12" s="70">
        <f t="shared" si="7"/>
        <v>0.11139803026663464</v>
      </c>
      <c r="H12" s="70">
        <f t="shared" si="7"/>
        <v>4.9764953801264333E-2</v>
      </c>
      <c r="I12" s="81">
        <v>2.1618282890674134E-3</v>
      </c>
      <c r="J12" s="82">
        <v>5.1874678993323098E-2</v>
      </c>
      <c r="K12" s="82">
        <v>6.689453125E-2</v>
      </c>
      <c r="L12" s="82">
        <v>0.19725400457665909</v>
      </c>
      <c r="M12" s="82">
        <v>9.9388379204893074E-2</v>
      </c>
      <c r="N12" s="82">
        <v>0.01</v>
      </c>
      <c r="O12" s="82">
        <v>0.01</v>
      </c>
      <c r="P12" s="82">
        <v>0.01</v>
      </c>
      <c r="Q12" s="82">
        <v>0.01</v>
      </c>
      <c r="R12" s="82">
        <v>0.01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90"/>
      <c r="J13" s="94"/>
      <c r="K13" s="94"/>
      <c r="L13" s="94"/>
      <c r="M13" s="94"/>
      <c r="N13" s="94"/>
      <c r="O13" s="95"/>
      <c r="P13" s="95"/>
      <c r="Q13" s="95"/>
      <c r="R13" s="96"/>
    </row>
    <row r="14" spans="1:86" x14ac:dyDescent="0.25">
      <c r="A14" s="1"/>
      <c r="B14" s="1" t="s">
        <v>9</v>
      </c>
      <c r="C14" s="11">
        <v>9152</v>
      </c>
      <c r="D14" s="11">
        <v>9838</v>
      </c>
      <c r="E14" s="11">
        <v>10634</v>
      </c>
      <c r="F14" s="11">
        <v>10671</v>
      </c>
      <c r="G14" s="11">
        <v>11604</v>
      </c>
      <c r="H14" s="33">
        <v>12448</v>
      </c>
      <c r="I14" s="63">
        <f>I11-I16</f>
        <v>12643.817999999999</v>
      </c>
      <c r="J14" s="61">
        <f t="shared" ref="J14:K14" si="8">J11-J16</f>
        <v>13162.495999999999</v>
      </c>
      <c r="K14" s="61">
        <f t="shared" si="8"/>
        <v>14193.76</v>
      </c>
      <c r="L14" s="61">
        <f t="shared" ref="L14:R14" si="9">L11-L16</f>
        <v>16768.559999999998</v>
      </c>
      <c r="M14" s="61">
        <f t="shared" si="9"/>
        <v>18348.880000000005</v>
      </c>
      <c r="N14" s="61">
        <f t="shared" si="9"/>
        <v>18532.368800000004</v>
      </c>
      <c r="O14" s="61">
        <f t="shared" si="9"/>
        <v>18717.692488000001</v>
      </c>
      <c r="P14" s="61">
        <f t="shared" si="9"/>
        <v>18904.869412880002</v>
      </c>
      <c r="Q14" s="61">
        <f t="shared" si="9"/>
        <v>19093.918107008802</v>
      </c>
      <c r="R14" s="61">
        <f t="shared" si="9"/>
        <v>19284.857288078889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5"/>
      <c r="K15" s="95"/>
      <c r="L15" s="95"/>
      <c r="M15" s="95"/>
      <c r="N15" s="95"/>
      <c r="O15" s="95"/>
      <c r="P15" s="95"/>
      <c r="Q15" s="95"/>
      <c r="R15" s="96"/>
    </row>
    <row r="16" spans="1:86" x14ac:dyDescent="0.25">
      <c r="A16" s="1"/>
      <c r="B16" s="1" t="s">
        <v>10</v>
      </c>
      <c r="C16" s="11">
        <f t="shared" ref="C16:E16" si="10">C11-C14</f>
        <v>5658</v>
      </c>
      <c r="D16" s="11">
        <f t="shared" si="10"/>
        <v>6287</v>
      </c>
      <c r="E16" s="11">
        <f t="shared" si="10"/>
        <v>6149</v>
      </c>
      <c r="F16" s="11">
        <f t="shared" ref="F16" si="11">F11-F14</f>
        <v>5981</v>
      </c>
      <c r="G16" s="11">
        <f>G11-G14</f>
        <v>6903</v>
      </c>
      <c r="H16" s="11">
        <f>H11-H14</f>
        <v>6980</v>
      </c>
      <c r="I16" s="20">
        <f>I11*I17</f>
        <v>6826.1820000000007</v>
      </c>
      <c r="J16" s="93">
        <f t="shared" ref="J16:R16" si="12">J11*J17</f>
        <v>7317.5039999999999</v>
      </c>
      <c r="K16" s="93">
        <f t="shared" si="12"/>
        <v>7656.24</v>
      </c>
      <c r="L16" s="93">
        <f t="shared" si="12"/>
        <v>9391.44</v>
      </c>
      <c r="M16" s="93">
        <f t="shared" si="12"/>
        <v>10411.120000000001</v>
      </c>
      <c r="N16" s="93">
        <f t="shared" si="12"/>
        <v>10515.2312</v>
      </c>
      <c r="O16" s="93">
        <f t="shared" si="12"/>
        <v>10620.383512</v>
      </c>
      <c r="P16" s="93">
        <f t="shared" si="12"/>
        <v>10726.587347119999</v>
      </c>
      <c r="Q16" s="93">
        <f t="shared" si="12"/>
        <v>10833.8532205912</v>
      </c>
      <c r="R16" s="93">
        <f t="shared" si="12"/>
        <v>10942.191752797113</v>
      </c>
    </row>
    <row r="17" spans="1:18" x14ac:dyDescent="0.25">
      <c r="A17" s="1"/>
      <c r="B17" s="69" t="s">
        <v>11</v>
      </c>
      <c r="C17" s="70">
        <f>C16/C11</f>
        <v>0.38203916272788657</v>
      </c>
      <c r="D17" s="70">
        <f t="shared" ref="D17:H17" si="13">D16/D11</f>
        <v>0.38989147286821707</v>
      </c>
      <c r="E17" s="70">
        <f t="shared" si="13"/>
        <v>0.36638264910921764</v>
      </c>
      <c r="F17" s="70">
        <f t="shared" si="13"/>
        <v>0.35917607494595244</v>
      </c>
      <c r="G17" s="70">
        <f t="shared" si="13"/>
        <v>0.3729940022694116</v>
      </c>
      <c r="H17" s="70">
        <f t="shared" si="13"/>
        <v>0.35927527280214122</v>
      </c>
      <c r="I17" s="80">
        <v>0.35060000000000002</v>
      </c>
      <c r="J17" s="97">
        <v>0.35730000000000001</v>
      </c>
      <c r="K17" s="97">
        <v>0.35039999999999999</v>
      </c>
      <c r="L17" s="97">
        <v>0.35899999999999999</v>
      </c>
      <c r="M17" s="97">
        <v>0.36199999999999999</v>
      </c>
      <c r="N17" s="97">
        <v>0.36199999999999999</v>
      </c>
      <c r="O17" s="97">
        <v>0.36199999999999999</v>
      </c>
      <c r="P17" s="97">
        <v>0.36199999999999999</v>
      </c>
      <c r="Q17" s="97">
        <v>0.36199999999999999</v>
      </c>
      <c r="R17" s="97">
        <v>0.36199999999999999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95"/>
      <c r="K18" s="95"/>
      <c r="L18" s="95"/>
      <c r="M18" s="95"/>
      <c r="N18" s="95"/>
      <c r="O18" s="95"/>
      <c r="P18" s="95"/>
      <c r="Q18" s="95"/>
      <c r="R18" s="96"/>
    </row>
    <row r="19" spans="1:18" x14ac:dyDescent="0.25">
      <c r="A19" s="1"/>
      <c r="B19" s="1" t="s">
        <v>53</v>
      </c>
      <c r="C19" s="11">
        <v>2697</v>
      </c>
      <c r="D19" s="11">
        <v>3007</v>
      </c>
      <c r="E19" s="11">
        <v>2972</v>
      </c>
      <c r="F19" s="11">
        <v>3100</v>
      </c>
      <c r="G19" s="11">
        <v>3503</v>
      </c>
      <c r="H19" s="11">
        <v>3443</v>
      </c>
      <c r="I19" s="20">
        <f>I20*I11</f>
        <v>3446.1899999999996</v>
      </c>
      <c r="J19" s="93">
        <f t="shared" ref="J19:R19" si="14">J20*J11</f>
        <v>3624.96</v>
      </c>
      <c r="K19" s="93">
        <f t="shared" si="14"/>
        <v>3867.45</v>
      </c>
      <c r="L19" s="93">
        <f t="shared" si="14"/>
        <v>4630.32</v>
      </c>
      <c r="M19" s="93">
        <f t="shared" si="14"/>
        <v>5090.5200000000004</v>
      </c>
      <c r="N19" s="93">
        <f t="shared" si="14"/>
        <v>5141.4251999999997</v>
      </c>
      <c r="O19" s="93">
        <f t="shared" si="14"/>
        <v>5192.8394520000002</v>
      </c>
      <c r="P19" s="93">
        <f t="shared" si="14"/>
        <v>5244.7678465199997</v>
      </c>
      <c r="Q19" s="93">
        <f t="shared" si="14"/>
        <v>5297.2155249851994</v>
      </c>
      <c r="R19" s="93">
        <f t="shared" si="14"/>
        <v>5350.1876802350516</v>
      </c>
    </row>
    <row r="20" spans="1:18" x14ac:dyDescent="0.25">
      <c r="A20" s="1"/>
      <c r="B20" s="69" t="s">
        <v>17</v>
      </c>
      <c r="C20" s="70">
        <f>C19/C11</f>
        <v>0.18210668467251856</v>
      </c>
      <c r="D20" s="70">
        <f t="shared" ref="D20:H20" si="15">D19/D11</f>
        <v>0.18648062015503877</v>
      </c>
      <c r="E20" s="70">
        <f t="shared" si="15"/>
        <v>0.17708395400107252</v>
      </c>
      <c r="F20" s="70">
        <f t="shared" si="15"/>
        <v>0.18616382416526545</v>
      </c>
      <c r="G20" s="70">
        <f t="shared" si="15"/>
        <v>0.18927973199329984</v>
      </c>
      <c r="H20" s="70">
        <f t="shared" si="15"/>
        <v>0.17721844760140004</v>
      </c>
      <c r="I20" s="83">
        <v>0.17699999999999999</v>
      </c>
      <c r="J20" s="84">
        <v>0.17699999999999999</v>
      </c>
      <c r="K20" s="84">
        <v>0.17699999999999999</v>
      </c>
      <c r="L20" s="84">
        <v>0.17699999999999999</v>
      </c>
      <c r="M20" s="84">
        <v>0.17699999999999999</v>
      </c>
      <c r="N20" s="84">
        <v>0.17699999999999999</v>
      </c>
      <c r="O20" s="84">
        <v>0.17699999999999999</v>
      </c>
      <c r="P20" s="84">
        <v>0.17699999999999999</v>
      </c>
      <c r="Q20" s="84">
        <v>0.17699999999999999</v>
      </c>
      <c r="R20" s="84">
        <v>0.17699999999999999</v>
      </c>
    </row>
    <row r="21" spans="1:18" x14ac:dyDescent="0.25">
      <c r="A21" s="1"/>
      <c r="B21" s="13"/>
      <c r="C21" s="11"/>
      <c r="D21" s="11"/>
      <c r="E21" s="11"/>
      <c r="F21" s="11"/>
      <c r="G21" s="11"/>
      <c r="H21" s="11"/>
      <c r="I21" s="64"/>
      <c r="J21" s="98"/>
      <c r="K21" s="98"/>
      <c r="L21" s="98"/>
      <c r="M21" s="98"/>
      <c r="N21" s="98"/>
      <c r="O21" s="98"/>
      <c r="P21" s="98"/>
      <c r="Q21" s="98"/>
      <c r="R21" s="98"/>
    </row>
    <row r="22" spans="1:18" x14ac:dyDescent="0.25">
      <c r="A22" s="1"/>
      <c r="B22" s="1" t="s">
        <v>52</v>
      </c>
      <c r="C22" s="11">
        <v>480</v>
      </c>
      <c r="D22" s="11">
        <v>479</v>
      </c>
      <c r="E22" s="11">
        <v>724</v>
      </c>
      <c r="F22" s="11">
        <v>767</v>
      </c>
      <c r="G22" s="11">
        <v>574</v>
      </c>
      <c r="H22" s="11">
        <v>569</v>
      </c>
      <c r="I22" s="20">
        <f>I23*I11</f>
        <v>642.51</v>
      </c>
      <c r="J22" s="93">
        <f>J23*J11</f>
        <v>675.84</v>
      </c>
      <c r="K22" s="93">
        <f>K23*K11</f>
        <v>721.05000000000007</v>
      </c>
      <c r="L22" s="93">
        <f>L23*L11</f>
        <v>863.28000000000009</v>
      </c>
      <c r="M22" s="93">
        <f>M23*M11</f>
        <v>949.08000000000015</v>
      </c>
      <c r="N22" s="93">
        <f>N23*N11</f>
        <v>958.57080000000008</v>
      </c>
      <c r="O22" s="93">
        <f>O23*O11</f>
        <v>968.15650800000003</v>
      </c>
      <c r="P22" s="93">
        <f>P23*P11</f>
        <v>977.83807308000007</v>
      </c>
      <c r="Q22" s="93">
        <f>Q23*Q11</f>
        <v>987.61645381080007</v>
      </c>
      <c r="R22" s="93">
        <f>R23*R11</f>
        <v>997.49261834890808</v>
      </c>
    </row>
    <row r="23" spans="1:18" x14ac:dyDescent="0.25">
      <c r="A23" s="1"/>
      <c r="B23" s="74" t="s">
        <v>17</v>
      </c>
      <c r="C23" s="75">
        <f>C22/C11</f>
        <v>3.2410533423362593E-2</v>
      </c>
      <c r="D23" s="75">
        <f>D22/D11</f>
        <v>2.9705426356589147E-2</v>
      </c>
      <c r="E23" s="75">
        <f>E22/E11</f>
        <v>4.3138890544002863E-2</v>
      </c>
      <c r="F23" s="75">
        <f>F22/F11</f>
        <v>4.6060533269276963E-2</v>
      </c>
      <c r="G23" s="75">
        <f>G22/G11</f>
        <v>3.1015291511320042E-2</v>
      </c>
      <c r="H23" s="75">
        <f>H22/H11</f>
        <v>2.9287626106650196E-2</v>
      </c>
      <c r="I23" s="85">
        <v>3.3000000000000002E-2</v>
      </c>
      <c r="J23" s="99">
        <v>3.3000000000000002E-2</v>
      </c>
      <c r="K23" s="99">
        <v>3.3000000000000002E-2</v>
      </c>
      <c r="L23" s="99">
        <v>3.3000000000000002E-2</v>
      </c>
      <c r="M23" s="99">
        <v>3.3000000000000002E-2</v>
      </c>
      <c r="N23" s="99">
        <v>3.3000000000000002E-2</v>
      </c>
      <c r="O23" s="99">
        <v>3.3000000000000002E-2</v>
      </c>
      <c r="P23" s="99">
        <v>3.3000000000000002E-2</v>
      </c>
      <c r="Q23" s="99">
        <v>3.3000000000000002E-2</v>
      </c>
      <c r="R23" s="99">
        <v>3.3000000000000002E-2</v>
      </c>
    </row>
    <row r="24" spans="1:18" x14ac:dyDescent="0.25">
      <c r="A24" s="1"/>
      <c r="B24" s="1"/>
      <c r="C24" s="21"/>
      <c r="D24" s="21"/>
      <c r="E24" s="21"/>
      <c r="F24" s="21"/>
      <c r="G24" s="21"/>
      <c r="H24" s="21"/>
      <c r="I24" s="73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18" x14ac:dyDescent="0.25">
      <c r="A25" s="1"/>
      <c r="B25" s="1" t="s">
        <v>12</v>
      </c>
      <c r="C25" s="11">
        <f t="shared" ref="C25:G25" si="16">C19+C22</f>
        <v>3177</v>
      </c>
      <c r="D25" s="11">
        <f t="shared" si="16"/>
        <v>3486</v>
      </c>
      <c r="E25" s="11">
        <f t="shared" si="16"/>
        <v>3696</v>
      </c>
      <c r="F25" s="11">
        <f t="shared" si="16"/>
        <v>3867</v>
      </c>
      <c r="G25" s="11">
        <f t="shared" si="16"/>
        <v>4077</v>
      </c>
      <c r="H25" s="11">
        <f>H19+H22</f>
        <v>4012</v>
      </c>
      <c r="I25" s="64">
        <f t="shared" ref="I25:R25" si="17">I19+I22</f>
        <v>4088.7</v>
      </c>
      <c r="J25" s="98">
        <f t="shared" si="17"/>
        <v>4300.8</v>
      </c>
      <c r="K25" s="98">
        <f t="shared" si="17"/>
        <v>4588.5</v>
      </c>
      <c r="L25" s="98">
        <f t="shared" si="17"/>
        <v>5493.5999999999995</v>
      </c>
      <c r="M25" s="98">
        <f t="shared" si="17"/>
        <v>6039.6</v>
      </c>
      <c r="N25" s="98">
        <f t="shared" si="17"/>
        <v>6099.9960000000001</v>
      </c>
      <c r="O25" s="98">
        <f t="shared" si="17"/>
        <v>6160.9959600000002</v>
      </c>
      <c r="P25" s="98">
        <f t="shared" si="17"/>
        <v>6222.6059195999997</v>
      </c>
      <c r="Q25" s="98">
        <f t="shared" si="17"/>
        <v>6284.831978795999</v>
      </c>
      <c r="R25" s="98">
        <f t="shared" si="17"/>
        <v>6347.6802985839595</v>
      </c>
    </row>
    <row r="26" spans="1:18" x14ac:dyDescent="0.25">
      <c r="A26" s="1"/>
      <c r="B26" s="69" t="s">
        <v>17</v>
      </c>
      <c r="C26" s="70">
        <f>C25/C11</f>
        <v>0.21451721809588117</v>
      </c>
      <c r="D26" s="70">
        <f>D25/D11</f>
        <v>0.2161860465116279</v>
      </c>
      <c r="E26" s="70">
        <f>E25/E11</f>
        <v>0.22022284454507537</v>
      </c>
      <c r="F26" s="70">
        <f>F25/F11</f>
        <v>0.23222435743454239</v>
      </c>
      <c r="G26" s="70">
        <f>G25/G11</f>
        <v>0.22029502350461988</v>
      </c>
      <c r="H26" s="70">
        <f>H25/H11</f>
        <v>0.20650607370805024</v>
      </c>
      <c r="I26" s="83">
        <f>I25/I11</f>
        <v>0.21</v>
      </c>
      <c r="J26" s="84">
        <f>J25/J11</f>
        <v>0.21000000000000002</v>
      </c>
      <c r="K26" s="84">
        <f>K25/K11</f>
        <v>0.21</v>
      </c>
      <c r="L26" s="84">
        <f>L25/L11</f>
        <v>0.21</v>
      </c>
      <c r="M26" s="84">
        <f>M25/M11</f>
        <v>0.21</v>
      </c>
      <c r="N26" s="84">
        <f>N25/N11</f>
        <v>0.21</v>
      </c>
      <c r="O26" s="84">
        <f>O25/O11</f>
        <v>0.21</v>
      </c>
      <c r="P26" s="84">
        <f>P25/P11</f>
        <v>0.21</v>
      </c>
      <c r="Q26" s="84">
        <f>Q25/Q11</f>
        <v>0.20999999999999996</v>
      </c>
      <c r="R26" s="84">
        <f>R25/R11</f>
        <v>0.20999999999999996</v>
      </c>
    </row>
    <row r="27" spans="1:18" x14ac:dyDescent="0.25">
      <c r="A27" s="1"/>
      <c r="B27" s="1"/>
      <c r="C27" s="14"/>
      <c r="D27" s="14"/>
      <c r="E27" s="14"/>
      <c r="F27" s="72"/>
      <c r="G27" s="72"/>
      <c r="H27" s="72"/>
      <c r="I27" s="19"/>
      <c r="J27" s="48"/>
      <c r="K27" s="48"/>
      <c r="L27" s="48"/>
      <c r="M27" s="48"/>
      <c r="N27" s="48"/>
      <c r="O27" s="48"/>
      <c r="P27" s="48"/>
      <c r="Q27" s="48"/>
      <c r="R27" s="48"/>
    </row>
    <row r="28" spans="1:18" x14ac:dyDescent="0.25">
      <c r="A28" s="1"/>
      <c r="B28" s="1" t="s">
        <v>13</v>
      </c>
      <c r="C28" s="11">
        <f>C16-C25</f>
        <v>2481</v>
      </c>
      <c r="D28" s="11">
        <f>D16-D25</f>
        <v>2801</v>
      </c>
      <c r="E28" s="11">
        <f>E16-E25</f>
        <v>2453</v>
      </c>
      <c r="F28" s="11">
        <f>F16-F25</f>
        <v>2114</v>
      </c>
      <c r="G28" s="11">
        <f>G16-G25</f>
        <v>2826</v>
      </c>
      <c r="H28" s="11">
        <f>H16-H25</f>
        <v>2968</v>
      </c>
      <c r="I28" s="64">
        <f>I16-I25</f>
        <v>2737.4820000000009</v>
      </c>
      <c r="J28" s="98">
        <f>J16-J25</f>
        <v>3016.7039999999997</v>
      </c>
      <c r="K28" s="98">
        <f>K16-K25</f>
        <v>3067.74</v>
      </c>
      <c r="L28" s="98">
        <f>L16-L25</f>
        <v>3897.8400000000011</v>
      </c>
      <c r="M28" s="98">
        <f>M16-M25</f>
        <v>4371.5200000000004</v>
      </c>
      <c r="N28" s="98">
        <f>N16-N25</f>
        <v>4415.2352000000001</v>
      </c>
      <c r="O28" s="98">
        <f>O16-O25</f>
        <v>4459.3875520000001</v>
      </c>
      <c r="P28" s="98">
        <f>P16-P25</f>
        <v>4503.9814275199997</v>
      </c>
      <c r="Q28" s="98">
        <f>Q16-Q25</f>
        <v>4549.0212417952007</v>
      </c>
      <c r="R28" s="98">
        <f>R16-R25</f>
        <v>4594.5114542131532</v>
      </c>
    </row>
    <row r="29" spans="1:18" x14ac:dyDescent="0.25">
      <c r="A29" s="1"/>
      <c r="B29" s="1" t="s">
        <v>14</v>
      </c>
      <c r="C29" s="72">
        <v>174</v>
      </c>
      <c r="D29" s="72">
        <v>-4</v>
      </c>
      <c r="E29" s="72">
        <v>90</v>
      </c>
      <c r="F29" s="72">
        <v>-18</v>
      </c>
      <c r="G29" s="72">
        <v>1</v>
      </c>
      <c r="H29" s="72">
        <v>48</v>
      </c>
      <c r="I29" s="79">
        <v>20</v>
      </c>
      <c r="J29" s="78">
        <v>20</v>
      </c>
      <c r="K29" s="78">
        <v>20</v>
      </c>
      <c r="L29" s="78">
        <v>20</v>
      </c>
      <c r="M29" s="78">
        <v>20</v>
      </c>
      <c r="N29" s="78">
        <v>20</v>
      </c>
      <c r="O29" s="78">
        <v>20</v>
      </c>
      <c r="P29" s="78">
        <v>20</v>
      </c>
      <c r="Q29" s="78">
        <v>20</v>
      </c>
      <c r="R29" s="78">
        <v>20</v>
      </c>
    </row>
    <row r="30" spans="1:18" x14ac:dyDescent="0.25">
      <c r="A30" s="1"/>
      <c r="B30" s="13"/>
      <c r="C30" s="21"/>
      <c r="D30" s="21"/>
      <c r="E30" s="21"/>
      <c r="F30" s="21"/>
      <c r="G30" s="21"/>
      <c r="H30" s="21"/>
      <c r="I30" s="76"/>
      <c r="J30" s="96"/>
      <c r="K30" s="96"/>
      <c r="L30" s="96"/>
      <c r="M30" s="96"/>
      <c r="N30" s="96"/>
      <c r="O30" s="96"/>
      <c r="P30" s="96"/>
      <c r="Q30" s="96"/>
      <c r="R30" s="96"/>
    </row>
    <row r="31" spans="1:18" x14ac:dyDescent="0.25">
      <c r="A31" s="1"/>
      <c r="B31" s="1" t="s">
        <v>15</v>
      </c>
      <c r="C31" s="11">
        <f t="shared" ref="C31:G31" si="18">C28+C29</f>
        <v>2655</v>
      </c>
      <c r="D31" s="11">
        <f t="shared" si="18"/>
        <v>2797</v>
      </c>
      <c r="E31" s="11">
        <f t="shared" si="18"/>
        <v>2543</v>
      </c>
      <c r="F31" s="11">
        <f t="shared" si="18"/>
        <v>2096</v>
      </c>
      <c r="G31" s="11">
        <f t="shared" si="18"/>
        <v>2827</v>
      </c>
      <c r="H31" s="11">
        <f>H28+H29</f>
        <v>3016</v>
      </c>
      <c r="I31" s="64">
        <f t="shared" ref="I31:R31" si="19">I28+I29</f>
        <v>2757.4820000000009</v>
      </c>
      <c r="J31" s="98">
        <f t="shared" si="19"/>
        <v>3036.7039999999997</v>
      </c>
      <c r="K31" s="98">
        <f t="shared" si="19"/>
        <v>3087.74</v>
      </c>
      <c r="L31" s="98">
        <f t="shared" si="19"/>
        <v>3917.8400000000011</v>
      </c>
      <c r="M31" s="98">
        <f t="shared" si="19"/>
        <v>4391.5200000000004</v>
      </c>
      <c r="N31" s="98">
        <f t="shared" si="19"/>
        <v>4435.2352000000001</v>
      </c>
      <c r="O31" s="98">
        <f t="shared" si="19"/>
        <v>4479.3875520000001</v>
      </c>
      <c r="P31" s="98">
        <f t="shared" si="19"/>
        <v>4523.9814275199997</v>
      </c>
      <c r="Q31" s="98">
        <f t="shared" si="19"/>
        <v>4569.0212417952007</v>
      </c>
      <c r="R31" s="98">
        <f t="shared" si="19"/>
        <v>4614.5114542131532</v>
      </c>
    </row>
    <row r="32" spans="1:18" x14ac:dyDescent="0.25">
      <c r="A32" s="1"/>
      <c r="B32" s="1"/>
      <c r="C32" s="21"/>
      <c r="D32" s="21"/>
      <c r="E32" s="21"/>
      <c r="F32" s="21"/>
      <c r="G32" s="21"/>
      <c r="H32" s="21"/>
      <c r="I32" s="12"/>
      <c r="J32" s="95"/>
      <c r="K32" s="95"/>
      <c r="L32" s="95"/>
      <c r="M32" s="95"/>
      <c r="N32" s="95"/>
      <c r="O32" s="95"/>
      <c r="P32" s="95"/>
      <c r="Q32" s="95"/>
      <c r="R32" s="96"/>
    </row>
    <row r="33" spans="1:86" x14ac:dyDescent="0.25">
      <c r="A33" s="1"/>
      <c r="B33" s="1" t="s">
        <v>16</v>
      </c>
      <c r="C33" s="11">
        <f>C28</f>
        <v>2481</v>
      </c>
      <c r="D33" s="11">
        <f t="shared" ref="D33:F33" si="20">D28</f>
        <v>2801</v>
      </c>
      <c r="E33" s="11">
        <f t="shared" si="20"/>
        <v>2453</v>
      </c>
      <c r="F33" s="11">
        <f t="shared" si="20"/>
        <v>2114</v>
      </c>
      <c r="G33" s="11">
        <f>G28</f>
        <v>2826</v>
      </c>
      <c r="H33" s="11">
        <f>H28</f>
        <v>2968</v>
      </c>
      <c r="I33" s="64">
        <f>I28</f>
        <v>2737.4820000000009</v>
      </c>
      <c r="J33" s="98">
        <f t="shared" ref="J33:R33" si="21">J28</f>
        <v>3016.7039999999997</v>
      </c>
      <c r="K33" s="98">
        <f t="shared" si="21"/>
        <v>3067.74</v>
      </c>
      <c r="L33" s="98">
        <f t="shared" si="21"/>
        <v>3897.8400000000011</v>
      </c>
      <c r="M33" s="98">
        <f t="shared" si="21"/>
        <v>4371.5200000000004</v>
      </c>
      <c r="N33" s="98">
        <f t="shared" si="21"/>
        <v>4415.2352000000001</v>
      </c>
      <c r="O33" s="98">
        <f t="shared" si="21"/>
        <v>4459.3875520000001</v>
      </c>
      <c r="P33" s="98">
        <f t="shared" si="21"/>
        <v>4503.9814275199997</v>
      </c>
      <c r="Q33" s="98">
        <f t="shared" si="21"/>
        <v>4549.0212417952007</v>
      </c>
      <c r="R33" s="98">
        <f t="shared" si="21"/>
        <v>4594.5114542131532</v>
      </c>
    </row>
    <row r="34" spans="1:86" x14ac:dyDescent="0.25">
      <c r="A34" s="1"/>
      <c r="B34" s="69" t="s">
        <v>17</v>
      </c>
      <c r="C34" s="70">
        <f>C33/C11</f>
        <v>0.1675219446320054</v>
      </c>
      <c r="D34" s="70">
        <f>D33/D11</f>
        <v>0.17370542635658914</v>
      </c>
      <c r="E34" s="70">
        <f>E33/E11</f>
        <v>0.14615980456414229</v>
      </c>
      <c r="F34" s="70">
        <f>F33/F11</f>
        <v>0.12695171751141004</v>
      </c>
      <c r="G34" s="70">
        <f>G33/G11</f>
        <v>0.15269897876479169</v>
      </c>
      <c r="H34" s="70">
        <f>H33/H11</f>
        <v>0.15276919909409101</v>
      </c>
      <c r="I34" s="81">
        <f>I33/I11</f>
        <v>0.14060000000000006</v>
      </c>
      <c r="J34" s="82">
        <f>J33/J11</f>
        <v>0.14729999999999999</v>
      </c>
      <c r="K34" s="82">
        <f>K33/K11</f>
        <v>0.1404</v>
      </c>
      <c r="L34" s="82">
        <f>L33/L11</f>
        <v>0.14900000000000005</v>
      </c>
      <c r="M34" s="82">
        <f>M33/M11</f>
        <v>0.152</v>
      </c>
      <c r="N34" s="82">
        <f>N33/N11</f>
        <v>0.152</v>
      </c>
      <c r="O34" s="82">
        <f>O33/O11</f>
        <v>0.152</v>
      </c>
      <c r="P34" s="82">
        <f>P33/P11</f>
        <v>0.152</v>
      </c>
      <c r="Q34" s="82">
        <f>Q33/Q11</f>
        <v>0.15200000000000002</v>
      </c>
      <c r="R34" s="82">
        <f>R33/R11</f>
        <v>0.15200000000000002</v>
      </c>
    </row>
    <row r="35" spans="1:86" x14ac:dyDescent="0.25">
      <c r="A35" s="1"/>
      <c r="B35" s="13"/>
      <c r="C35" s="1"/>
      <c r="D35" s="1"/>
      <c r="F35" s="1"/>
      <c r="G35" s="1"/>
      <c r="H35" s="1"/>
      <c r="I35" s="12"/>
      <c r="J35" s="95"/>
      <c r="K35" s="95"/>
      <c r="L35" s="95"/>
      <c r="M35" s="95"/>
      <c r="N35" s="95"/>
      <c r="O35" s="96"/>
      <c r="P35" s="96"/>
      <c r="Q35" s="96"/>
      <c r="R35" s="96"/>
    </row>
    <row r="36" spans="1:86" x14ac:dyDescent="0.25">
      <c r="A36" s="1"/>
      <c r="B36" s="1" t="s">
        <v>18</v>
      </c>
      <c r="C36" s="11">
        <v>-1153</v>
      </c>
      <c r="D36" s="11">
        <v>-698</v>
      </c>
      <c r="E36" s="22">
        <v>-643</v>
      </c>
      <c r="F36" s="11">
        <v>-704</v>
      </c>
      <c r="G36" s="11">
        <v>-693</v>
      </c>
      <c r="H36" s="18">
        <v>-730</v>
      </c>
      <c r="I36" s="20">
        <f>I37*I33</f>
        <v>-676.70555040000022</v>
      </c>
      <c r="J36" s="93">
        <f t="shared" ref="J36:R36" si="22">J37*J33</f>
        <v>-748.14259199999992</v>
      </c>
      <c r="K36" s="93">
        <f t="shared" si="22"/>
        <v>-766.93499999999995</v>
      </c>
      <c r="L36" s="93">
        <f t="shared" si="22"/>
        <v>-974.46000000000026</v>
      </c>
      <c r="M36" s="93">
        <f t="shared" si="22"/>
        <v>-1092.8800000000001</v>
      </c>
      <c r="N36" s="93">
        <f t="shared" si="22"/>
        <v>-1103.8088</v>
      </c>
      <c r="O36" s="93">
        <f t="shared" si="22"/>
        <v>-1114.846888</v>
      </c>
      <c r="P36" s="93">
        <f t="shared" si="22"/>
        <v>-1125.9953568799999</v>
      </c>
      <c r="Q36" s="93">
        <f t="shared" si="22"/>
        <v>-1137.2553104488002</v>
      </c>
      <c r="R36" s="93">
        <f t="shared" si="22"/>
        <v>-1148.6278635532883</v>
      </c>
    </row>
    <row r="37" spans="1:86" x14ac:dyDescent="0.25">
      <c r="A37" s="1"/>
      <c r="B37" s="69" t="s">
        <v>19</v>
      </c>
      <c r="C37" s="71">
        <f>C36/C33</f>
        <v>-0.46473196291817814</v>
      </c>
      <c r="D37" s="71">
        <f t="shared" ref="D37:G37" si="23">D36/D33</f>
        <v>-0.24919671545876473</v>
      </c>
      <c r="E37" s="71">
        <f>E36/E33</f>
        <v>-0.26212800652262536</v>
      </c>
      <c r="F37" s="71">
        <f>F36/F33</f>
        <v>-0.33301797540208139</v>
      </c>
      <c r="G37" s="71">
        <f t="shared" si="23"/>
        <v>-0.24522292993630573</v>
      </c>
      <c r="H37" s="71">
        <f>H36/H33</f>
        <v>-0.24595687331536389</v>
      </c>
      <c r="I37" s="86">
        <v>-0.2472</v>
      </c>
      <c r="J37" s="101">
        <v>-0.248</v>
      </c>
      <c r="K37" s="101">
        <v>-0.25</v>
      </c>
      <c r="L37" s="101">
        <v>-0.25</v>
      </c>
      <c r="M37" s="101">
        <v>-0.25</v>
      </c>
      <c r="N37" s="101">
        <v>-0.25</v>
      </c>
      <c r="O37" s="101">
        <v>-0.25</v>
      </c>
      <c r="P37" s="101">
        <v>-0.25</v>
      </c>
      <c r="Q37" s="101">
        <v>-0.25</v>
      </c>
      <c r="R37" s="101">
        <v>-0.25</v>
      </c>
    </row>
    <row r="38" spans="1:86" x14ac:dyDescent="0.25">
      <c r="A38" s="1"/>
      <c r="B38" s="1"/>
      <c r="C38" s="1"/>
      <c r="D38" s="1"/>
      <c r="E38" s="1"/>
      <c r="F38" s="1"/>
      <c r="G38" s="1"/>
      <c r="H38" s="1"/>
      <c r="I38" s="12"/>
      <c r="J38" s="95"/>
      <c r="K38" s="95"/>
      <c r="L38" s="95"/>
      <c r="M38" s="95"/>
      <c r="N38" s="95"/>
      <c r="O38" s="95"/>
      <c r="P38" s="95"/>
      <c r="Q38" s="95"/>
      <c r="R38" s="96"/>
    </row>
    <row r="39" spans="1:86" x14ac:dyDescent="0.25">
      <c r="A39" s="1"/>
      <c r="B39" s="9" t="s">
        <v>20</v>
      </c>
      <c r="C39" s="9">
        <v>2017</v>
      </c>
      <c r="D39" s="9">
        <f>C39+1</f>
        <v>2018</v>
      </c>
      <c r="E39" s="9">
        <f>D39+1</f>
        <v>2019</v>
      </c>
      <c r="F39" s="9">
        <v>2020</v>
      </c>
      <c r="G39" s="9">
        <v>2021</v>
      </c>
      <c r="H39" s="9">
        <v>2022</v>
      </c>
      <c r="I39" s="65">
        <v>2023</v>
      </c>
      <c r="J39" s="102">
        <v>2024</v>
      </c>
      <c r="K39" s="102">
        <v>2025</v>
      </c>
      <c r="L39" s="102">
        <v>2026</v>
      </c>
      <c r="M39" s="102">
        <v>2027</v>
      </c>
      <c r="N39" s="102">
        <v>2028</v>
      </c>
      <c r="O39" s="102">
        <v>2029</v>
      </c>
      <c r="P39" s="102">
        <v>2030</v>
      </c>
      <c r="Q39" s="102">
        <v>2031</v>
      </c>
      <c r="R39" s="102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x14ac:dyDescent="0.25">
      <c r="A40" s="1"/>
      <c r="B40" s="1" t="s">
        <v>21</v>
      </c>
      <c r="C40" s="11">
        <v>443</v>
      </c>
      <c r="D40" s="11">
        <v>498</v>
      </c>
      <c r="E40" s="22">
        <v>526</v>
      </c>
      <c r="F40" s="11">
        <v>559</v>
      </c>
      <c r="G40" s="11">
        <v>574</v>
      </c>
      <c r="H40" s="11">
        <v>569</v>
      </c>
      <c r="I40" s="20">
        <f>I41*I11</f>
        <v>551.76</v>
      </c>
      <c r="J40" s="93">
        <f t="shared" ref="J40:R40" si="24">J41*J11</f>
        <v>587.25</v>
      </c>
      <c r="K40" s="93">
        <f t="shared" si="24"/>
        <v>625.26</v>
      </c>
      <c r="L40" s="93">
        <f t="shared" si="24"/>
        <v>784.87</v>
      </c>
      <c r="M40" s="93">
        <f t="shared" si="24"/>
        <v>862.94</v>
      </c>
      <c r="N40" s="93">
        <f t="shared" si="24"/>
        <v>871.56939999999997</v>
      </c>
      <c r="O40" s="93">
        <f t="shared" si="24"/>
        <v>880.28509399999996</v>
      </c>
      <c r="P40" s="93">
        <f t="shared" si="24"/>
        <v>889.08794493999994</v>
      </c>
      <c r="Q40" s="93">
        <f t="shared" si="24"/>
        <v>897.97882438939996</v>
      </c>
      <c r="R40" s="93">
        <f t="shared" si="24"/>
        <v>906.95861263329391</v>
      </c>
    </row>
    <row r="41" spans="1:86" x14ac:dyDescent="0.25">
      <c r="A41" s="1"/>
      <c r="B41" s="69" t="s">
        <v>17</v>
      </c>
      <c r="C41" s="70">
        <f>C40/C11</f>
        <v>2.9912221471978393E-2</v>
      </c>
      <c r="D41" s="70">
        <f>D40/D11</f>
        <v>3.0883720930232558E-2</v>
      </c>
      <c r="E41" s="70">
        <f>E40/E11</f>
        <v>3.1341238157659539E-2</v>
      </c>
      <c r="F41" s="70">
        <f>F40/F11</f>
        <v>3.3569541196252703E-2</v>
      </c>
      <c r="G41" s="70">
        <f>G40/G11</f>
        <v>3.1015291511320042E-2</v>
      </c>
      <c r="H41" s="70">
        <f>H40/H11</f>
        <v>2.9287626106650196E-2</v>
      </c>
      <c r="I41" s="87">
        <v>2.8338983050847456E-2</v>
      </c>
      <c r="J41" s="88">
        <v>2.8674316406250001E-2</v>
      </c>
      <c r="K41" s="88">
        <v>2.8616018306636154E-2</v>
      </c>
      <c r="L41" s="88">
        <v>3.0002675840978592E-2</v>
      </c>
      <c r="M41" s="88">
        <v>3.0004867872044504E-2</v>
      </c>
      <c r="N41" s="88">
        <v>3.0004867872044504E-2</v>
      </c>
      <c r="O41" s="88">
        <v>3.0004867872044504E-2</v>
      </c>
      <c r="P41" s="88">
        <v>3.0004867872044504E-2</v>
      </c>
      <c r="Q41" s="88">
        <v>3.0004867872044504E-2</v>
      </c>
      <c r="R41" s="88">
        <v>3.0004867872044504E-2</v>
      </c>
    </row>
    <row r="42" spans="1:86" x14ac:dyDescent="0.25">
      <c r="A42" s="1"/>
      <c r="B42" s="1"/>
      <c r="C42" s="1"/>
      <c r="D42" s="1"/>
      <c r="F42" s="1"/>
      <c r="G42" s="1"/>
      <c r="H42" s="1"/>
      <c r="I42" s="91"/>
      <c r="J42" s="103"/>
      <c r="K42" s="103"/>
      <c r="L42" s="103"/>
      <c r="M42" s="103"/>
      <c r="N42" s="103"/>
      <c r="O42" s="103"/>
      <c r="P42" s="103"/>
      <c r="Q42" s="103"/>
      <c r="R42" s="103"/>
    </row>
    <row r="43" spans="1:86" x14ac:dyDescent="0.25">
      <c r="A43" s="1"/>
      <c r="B43" s="1" t="s">
        <v>22</v>
      </c>
      <c r="C43" s="11">
        <v>-284</v>
      </c>
      <c r="D43" s="11">
        <v>-377</v>
      </c>
      <c r="E43" s="22">
        <v>-392</v>
      </c>
      <c r="F43" s="11">
        <v>-398</v>
      </c>
      <c r="G43" s="11">
        <v>-279</v>
      </c>
      <c r="H43" s="11">
        <v>-332</v>
      </c>
      <c r="I43" s="20">
        <f>I44*I11</f>
        <v>-347.11</v>
      </c>
      <c r="J43" s="93">
        <f t="shared" ref="J43:R43" si="25">J44*J11</f>
        <v>-414.87</v>
      </c>
      <c r="K43" s="93">
        <f t="shared" si="25"/>
        <v>-483.38</v>
      </c>
      <c r="L43" s="93">
        <f t="shared" si="25"/>
        <v>-700.97</v>
      </c>
      <c r="M43" s="93">
        <f t="shared" si="25"/>
        <v>-799.3</v>
      </c>
      <c r="N43" s="93">
        <f t="shared" si="25"/>
        <v>-807.29299999999989</v>
      </c>
      <c r="O43" s="93">
        <f t="shared" si="25"/>
        <v>-815.36592999999993</v>
      </c>
      <c r="P43" s="93">
        <f t="shared" si="25"/>
        <v>-823.51958929999989</v>
      </c>
      <c r="Q43" s="93">
        <f t="shared" si="25"/>
        <v>-831.75478519299986</v>
      </c>
      <c r="R43" s="93">
        <f t="shared" si="25"/>
        <v>-840.07233304492991</v>
      </c>
    </row>
    <row r="44" spans="1:86" x14ac:dyDescent="0.25">
      <c r="A44" s="1"/>
      <c r="B44" s="69" t="s">
        <v>17</v>
      </c>
      <c r="C44" s="70">
        <f>C43/C11</f>
        <v>-1.9176232275489535E-2</v>
      </c>
      <c r="D44" s="70">
        <f>D43/D11</f>
        <v>-2.337984496124031E-2</v>
      </c>
      <c r="E44" s="70">
        <f>E43/E11</f>
        <v>-2.3356968360841328E-2</v>
      </c>
      <c r="F44" s="70">
        <f>F43/F11</f>
        <v>-2.3901032908959886E-2</v>
      </c>
      <c r="G44" s="70">
        <f>G43/G11</f>
        <v>-1.507537688442211E-2</v>
      </c>
      <c r="H44" s="70">
        <f>H43/H11</f>
        <v>-1.7088737904056003E-2</v>
      </c>
      <c r="I44" s="87">
        <v>-1.7827940421160759E-2</v>
      </c>
      <c r="J44" s="88">
        <v>-2.0257324218750001E-2</v>
      </c>
      <c r="K44" s="88">
        <v>-2.2122654462242562E-2</v>
      </c>
      <c r="L44" s="88">
        <v>-2.6795489296636086E-2</v>
      </c>
      <c r="M44" s="88">
        <v>-2.7792072322670371E-2</v>
      </c>
      <c r="N44" s="88">
        <v>-2.7792072322670371E-2</v>
      </c>
      <c r="O44" s="88">
        <v>-2.7792072322670371E-2</v>
      </c>
      <c r="P44" s="88">
        <v>-2.7792072322670371E-2</v>
      </c>
      <c r="Q44" s="88">
        <v>-2.7792072322670371E-2</v>
      </c>
      <c r="R44" s="88">
        <v>-2.7792072322670371E-2</v>
      </c>
    </row>
    <row r="45" spans="1:86" x14ac:dyDescent="0.25">
      <c r="A45" s="1"/>
      <c r="B45" s="1"/>
      <c r="C45" s="1"/>
      <c r="D45" s="1"/>
      <c r="F45" s="1"/>
      <c r="G45" s="1"/>
      <c r="H45" s="1"/>
      <c r="I45" s="91"/>
      <c r="J45" s="103"/>
      <c r="K45" s="103"/>
      <c r="L45" s="103"/>
      <c r="M45" s="103"/>
      <c r="N45" s="95"/>
      <c r="O45" s="96"/>
      <c r="P45" s="96"/>
      <c r="Q45" s="96"/>
      <c r="R45" s="96"/>
    </row>
    <row r="46" spans="1:86" x14ac:dyDescent="0.25">
      <c r="A46" s="1"/>
      <c r="B46" s="1" t="s">
        <v>23</v>
      </c>
      <c r="C46" s="1">
        <v>186</v>
      </c>
      <c r="D46" s="1">
        <v>-407</v>
      </c>
      <c r="E46" s="2">
        <v>101</v>
      </c>
      <c r="F46" s="34">
        <v>813</v>
      </c>
      <c r="G46" s="34">
        <v>-488</v>
      </c>
      <c r="H46" s="34">
        <v>-324</v>
      </c>
      <c r="I46" s="20">
        <f>I47*I11</f>
        <v>-97.350000000000009</v>
      </c>
      <c r="J46" s="93">
        <f>J47*J11</f>
        <v>-102.4</v>
      </c>
      <c r="K46" s="93">
        <f>K47*K11</f>
        <v>-109.25</v>
      </c>
      <c r="L46" s="93">
        <f>L47*L11</f>
        <v>-130.80000000000001</v>
      </c>
      <c r="M46" s="93">
        <f>M47*M11</f>
        <v>-143.80000000000001</v>
      </c>
      <c r="N46" s="93">
        <f>N47*N11</f>
        <v>-145.23800000000003</v>
      </c>
      <c r="O46" s="93">
        <f>O47*O11</f>
        <v>-146.69038</v>
      </c>
      <c r="P46" s="93">
        <f>P47*P11</f>
        <v>-148.15728380000002</v>
      </c>
      <c r="Q46" s="93">
        <f>Q47*Q11</f>
        <v>-149.63885663799999</v>
      </c>
      <c r="R46" s="93">
        <f>R47*R11</f>
        <v>-151.13524520438</v>
      </c>
    </row>
    <row r="47" spans="1:86" x14ac:dyDescent="0.25">
      <c r="A47" s="1"/>
      <c r="B47" s="69" t="s">
        <v>17</v>
      </c>
      <c r="C47" s="70">
        <f>C46/C11</f>
        <v>1.2559081701553005E-2</v>
      </c>
      <c r="D47" s="70">
        <f>D46/D11</f>
        <v>-2.5240310077519378E-2</v>
      </c>
      <c r="E47" s="70">
        <f>E46/E11</f>
        <v>6.0179943990943214E-3</v>
      </c>
      <c r="F47" s="70">
        <f>F46/F11</f>
        <v>4.8822964208503482E-2</v>
      </c>
      <c r="G47" s="70">
        <f>G46/G11</f>
        <v>-2.6368401145512508E-2</v>
      </c>
      <c r="H47" s="70">
        <f>H46/H11</f>
        <v>-1.6676961087090797E-2</v>
      </c>
      <c r="I47" s="89">
        <v>-5.0000000000000001E-3</v>
      </c>
      <c r="J47" s="104">
        <v>-5.0000000000000001E-3</v>
      </c>
      <c r="K47" s="104">
        <v>-5.0000000000000001E-3</v>
      </c>
      <c r="L47" s="104">
        <v>-5.0000000000000001E-3</v>
      </c>
      <c r="M47" s="104">
        <v>-5.0000000000000001E-3</v>
      </c>
      <c r="N47" s="104">
        <v>-5.0000000000000001E-3</v>
      </c>
      <c r="O47" s="104">
        <v>-5.0000000000000001E-3</v>
      </c>
      <c r="P47" s="104">
        <v>-5.0000000000000001E-3</v>
      </c>
      <c r="Q47" s="104">
        <v>-5.0000000000000001E-3</v>
      </c>
      <c r="R47" s="104">
        <v>-5.0000000000000001E-3</v>
      </c>
    </row>
    <row r="48" spans="1:86" x14ac:dyDescent="0.25">
      <c r="A48" s="1"/>
      <c r="B48" s="1"/>
      <c r="C48" s="1"/>
      <c r="D48" s="1"/>
      <c r="E48" s="1"/>
      <c r="F48" s="1"/>
      <c r="G48" s="1"/>
      <c r="H48" s="1"/>
      <c r="I48" s="12"/>
      <c r="J48" s="95"/>
      <c r="K48" s="95"/>
      <c r="L48" s="95"/>
      <c r="M48" s="95"/>
      <c r="N48" s="95"/>
      <c r="O48" s="95"/>
      <c r="P48" s="95"/>
      <c r="Q48" s="95"/>
      <c r="R48" s="96"/>
    </row>
    <row r="49" spans="1:86" x14ac:dyDescent="0.25">
      <c r="A49" s="1"/>
      <c r="B49" s="9" t="s">
        <v>24</v>
      </c>
      <c r="C49" s="11">
        <f t="shared" ref="C49:G49" si="26">C33+C36</f>
        <v>1328</v>
      </c>
      <c r="D49" s="11">
        <f t="shared" si="26"/>
        <v>2103</v>
      </c>
      <c r="E49" s="11">
        <f t="shared" si="26"/>
        <v>1810</v>
      </c>
      <c r="F49" s="11">
        <f t="shared" si="26"/>
        <v>1410</v>
      </c>
      <c r="G49" s="11">
        <f t="shared" si="26"/>
        <v>2133</v>
      </c>
      <c r="H49" s="11">
        <f>H33+H36</f>
        <v>2238</v>
      </c>
      <c r="I49" s="64">
        <f t="shared" ref="I49:R49" si="27">I33+I36</f>
        <v>2060.7764496000009</v>
      </c>
      <c r="J49" s="98">
        <f t="shared" si="27"/>
        <v>2268.5614079999996</v>
      </c>
      <c r="K49" s="98">
        <f t="shared" si="27"/>
        <v>2300.8049999999998</v>
      </c>
      <c r="L49" s="98">
        <f t="shared" si="27"/>
        <v>2923.380000000001</v>
      </c>
      <c r="M49" s="98">
        <f t="shared" si="27"/>
        <v>3278.6400000000003</v>
      </c>
      <c r="N49" s="98">
        <f t="shared" si="27"/>
        <v>3311.4264000000003</v>
      </c>
      <c r="O49" s="98">
        <f t="shared" si="27"/>
        <v>3344.5406640000001</v>
      </c>
      <c r="P49" s="98">
        <f t="shared" si="27"/>
        <v>3377.9860706399995</v>
      </c>
      <c r="Q49" s="98">
        <f t="shared" si="27"/>
        <v>3411.7659313464005</v>
      </c>
      <c r="R49" s="98">
        <f t="shared" si="27"/>
        <v>3445.8835906598651</v>
      </c>
    </row>
    <row r="50" spans="1:86" x14ac:dyDescent="0.25">
      <c r="A50" s="1"/>
      <c r="B50" s="9" t="s">
        <v>54</v>
      </c>
      <c r="C50" s="11">
        <v>2</v>
      </c>
      <c r="D50" s="11">
        <v>2</v>
      </c>
      <c r="E50" s="11">
        <v>-58</v>
      </c>
      <c r="F50" s="11">
        <v>0</v>
      </c>
      <c r="G50" s="11">
        <v>3</v>
      </c>
      <c r="H50" s="11">
        <v>4</v>
      </c>
      <c r="I50" s="64">
        <v>2</v>
      </c>
      <c r="J50" s="98">
        <v>2</v>
      </c>
      <c r="K50" s="98">
        <v>2</v>
      </c>
      <c r="L50" s="98">
        <v>2</v>
      </c>
      <c r="M50" s="98">
        <v>2</v>
      </c>
      <c r="N50" s="98">
        <v>2</v>
      </c>
      <c r="O50" s="98">
        <v>2</v>
      </c>
      <c r="P50" s="98">
        <v>2</v>
      </c>
      <c r="Q50" s="98">
        <v>2</v>
      </c>
      <c r="R50" s="98">
        <v>2</v>
      </c>
    </row>
    <row r="51" spans="1:86" x14ac:dyDescent="0.25">
      <c r="A51" s="1"/>
      <c r="B51" s="9" t="s">
        <v>25</v>
      </c>
      <c r="C51" s="11">
        <f t="shared" ref="C51" si="28">C31+C36+C50</f>
        <v>1504</v>
      </c>
      <c r="D51" s="11">
        <f t="shared" ref="D51" si="29">D31+D36+D50</f>
        <v>2101</v>
      </c>
      <c r="E51" s="11">
        <f t="shared" ref="E51" si="30">E31+E36+E50</f>
        <v>1842</v>
      </c>
      <c r="F51" s="11">
        <f t="shared" ref="F51" si="31">F31+F36+F50</f>
        <v>1392</v>
      </c>
      <c r="G51" s="11">
        <f t="shared" ref="G51" si="32">G31+G36+G50</f>
        <v>2137</v>
      </c>
      <c r="H51" s="11">
        <f t="shared" ref="G51:H51" si="33">H31+H36+H50</f>
        <v>2290</v>
      </c>
      <c r="I51" s="64">
        <f t="shared" ref="I51" si="34">I31+I36+I50</f>
        <v>2082.7764496000009</v>
      </c>
      <c r="J51" s="98">
        <f t="shared" ref="J51" si="35">J31+J36+J50</f>
        <v>2290.5614079999996</v>
      </c>
      <c r="K51" s="98">
        <f t="shared" ref="K51" si="36">K31+K36+K50</f>
        <v>2322.8049999999998</v>
      </c>
      <c r="L51" s="98">
        <f t="shared" ref="L51" si="37">L31+L36+L50</f>
        <v>2945.380000000001</v>
      </c>
      <c r="M51" s="98">
        <f t="shared" ref="M51" si="38">M31+M36+M50</f>
        <v>3300.6400000000003</v>
      </c>
      <c r="N51" s="98">
        <f t="shared" ref="N51" si="39">N31+N36+N50</f>
        <v>3333.4264000000003</v>
      </c>
      <c r="O51" s="98">
        <f t="shared" ref="O51" si="40">O31+O36+O50</f>
        <v>3366.5406640000001</v>
      </c>
      <c r="P51" s="98">
        <f t="shared" ref="P51" si="41">P31+P36+P50</f>
        <v>3399.9860706399995</v>
      </c>
      <c r="Q51" s="98">
        <f t="shared" ref="Q51" si="42">Q31+Q36+Q50</f>
        <v>3433.7659313464005</v>
      </c>
      <c r="R51" s="98">
        <f t="shared" ref="R51" si="43">R31+R36+R50</f>
        <v>3467.8835906598651</v>
      </c>
      <c r="S51" s="60">
        <f>R51*(1+$E$6)</f>
        <v>3433.2047547532666</v>
      </c>
      <c r="T51" s="60">
        <f t="shared" ref="T51:CE51" si="44">S51*(1+$E$6)</f>
        <v>3398.8727072057341</v>
      </c>
      <c r="U51" s="60">
        <f t="shared" si="44"/>
        <v>3364.8839801336767</v>
      </c>
      <c r="V51" s="60">
        <f t="shared" si="44"/>
        <v>3331.2351403323401</v>
      </c>
      <c r="W51" s="60">
        <f t="shared" si="44"/>
        <v>3297.9227889290164</v>
      </c>
      <c r="X51" s="60">
        <f t="shared" si="44"/>
        <v>3264.9435610397263</v>
      </c>
      <c r="Y51" s="60">
        <f t="shared" si="44"/>
        <v>3232.2941254293291</v>
      </c>
      <c r="Z51" s="60">
        <f t="shared" si="44"/>
        <v>3199.9711841750359</v>
      </c>
      <c r="AA51" s="60">
        <f t="shared" si="44"/>
        <v>3167.9714723332854</v>
      </c>
      <c r="AB51" s="60">
        <f t="shared" si="44"/>
        <v>3136.2917576099526</v>
      </c>
      <c r="AC51" s="60">
        <f t="shared" si="44"/>
        <v>3104.9288400338532</v>
      </c>
      <c r="AD51" s="60">
        <f t="shared" si="44"/>
        <v>3073.8795516335149</v>
      </c>
      <c r="AE51" s="60">
        <f t="shared" si="44"/>
        <v>3043.1407561171795</v>
      </c>
      <c r="AF51" s="60">
        <f t="shared" si="44"/>
        <v>3012.7093485560076</v>
      </c>
      <c r="AG51" s="60">
        <f t="shared" si="44"/>
        <v>2982.5822550704474</v>
      </c>
      <c r="AH51" s="60">
        <f t="shared" si="44"/>
        <v>2952.7564325197432</v>
      </c>
      <c r="AI51" s="60">
        <f t="shared" si="44"/>
        <v>2923.2288681945456</v>
      </c>
      <c r="AJ51" s="60">
        <f t="shared" si="44"/>
        <v>2893.9965795126</v>
      </c>
      <c r="AK51" s="60">
        <f t="shared" si="44"/>
        <v>2865.0566137174737</v>
      </c>
      <c r="AL51" s="60">
        <f t="shared" si="44"/>
        <v>2836.4060475802989</v>
      </c>
      <c r="AM51" s="60">
        <f t="shared" si="44"/>
        <v>2808.041987104496</v>
      </c>
      <c r="AN51" s="60">
        <f t="shared" si="44"/>
        <v>2779.9615672334512</v>
      </c>
      <c r="AO51" s="60">
        <f t="shared" si="44"/>
        <v>2752.1619515611169</v>
      </c>
      <c r="AP51" s="60">
        <f t="shared" si="44"/>
        <v>2724.6403320455056</v>
      </c>
      <c r="AQ51" s="60">
        <f t="shared" si="44"/>
        <v>2697.3939287250505</v>
      </c>
      <c r="AR51" s="60">
        <f t="shared" si="44"/>
        <v>2670.4199894377998</v>
      </c>
      <c r="AS51" s="60">
        <f t="shared" si="44"/>
        <v>2643.7157895434216</v>
      </c>
      <c r="AT51" s="60">
        <f t="shared" si="44"/>
        <v>2617.2786316479874</v>
      </c>
      <c r="AU51" s="60">
        <f t="shared" si="44"/>
        <v>2591.1058453315077</v>
      </c>
      <c r="AV51" s="60">
        <f t="shared" si="44"/>
        <v>2565.1947868781926</v>
      </c>
      <c r="AW51" s="60">
        <f t="shared" si="44"/>
        <v>2539.5428390094107</v>
      </c>
      <c r="AX51" s="60">
        <f t="shared" si="44"/>
        <v>2514.1474106193168</v>
      </c>
      <c r="AY51" s="60">
        <f t="shared" si="44"/>
        <v>2489.0059365131237</v>
      </c>
      <c r="AZ51" s="60">
        <f t="shared" si="44"/>
        <v>2464.1158771479927</v>
      </c>
      <c r="BA51" s="60">
        <f t="shared" si="44"/>
        <v>2439.4747183765126</v>
      </c>
      <c r="BB51" s="60">
        <f t="shared" si="44"/>
        <v>2415.0799711927475</v>
      </c>
      <c r="BC51" s="60">
        <f t="shared" si="44"/>
        <v>2390.9291714808201</v>
      </c>
      <c r="BD51" s="60">
        <f t="shared" si="44"/>
        <v>2367.0198797660119</v>
      </c>
      <c r="BE51" s="60">
        <f t="shared" si="44"/>
        <v>2343.3496809683515</v>
      </c>
      <c r="BF51" s="60">
        <f t="shared" si="44"/>
        <v>2319.9161841586679</v>
      </c>
      <c r="BG51" s="60">
        <f t="shared" si="44"/>
        <v>2296.717022317081</v>
      </c>
      <c r="BH51" s="60">
        <f t="shared" si="44"/>
        <v>2273.7498520939102</v>
      </c>
      <c r="BI51" s="60">
        <f t="shared" si="44"/>
        <v>2251.0123535729713</v>
      </c>
      <c r="BJ51" s="60">
        <f t="shared" si="44"/>
        <v>2228.5022300372416</v>
      </c>
      <c r="BK51" s="60">
        <f t="shared" si="44"/>
        <v>2206.2172077368691</v>
      </c>
      <c r="BL51" s="60">
        <f t="shared" si="44"/>
        <v>2184.1550356595003</v>
      </c>
      <c r="BM51" s="60">
        <f t="shared" si="44"/>
        <v>2162.3134853029051</v>
      </c>
      <c r="BN51" s="60">
        <f t="shared" si="44"/>
        <v>2140.690350449876</v>
      </c>
      <c r="BO51" s="60">
        <f t="shared" si="44"/>
        <v>2119.2834469453774</v>
      </c>
      <c r="BP51" s="60">
        <f t="shared" si="44"/>
        <v>2098.0906124759235</v>
      </c>
      <c r="BQ51" s="60">
        <f t="shared" si="44"/>
        <v>2077.1097063511643</v>
      </c>
      <c r="BR51" s="60">
        <f t="shared" si="44"/>
        <v>2056.3386092876526</v>
      </c>
      <c r="BS51" s="60">
        <f t="shared" si="44"/>
        <v>2035.7752231947761</v>
      </c>
      <c r="BT51" s="60">
        <f t="shared" si="44"/>
        <v>2015.4174709628282</v>
      </c>
      <c r="BU51" s="60">
        <f t="shared" si="44"/>
        <v>1995.2632962532</v>
      </c>
      <c r="BV51" s="60">
        <f t="shared" si="44"/>
        <v>1975.3106632906679</v>
      </c>
      <c r="BW51" s="60">
        <f t="shared" si="44"/>
        <v>1955.5575566577611</v>
      </c>
      <c r="BX51" s="60">
        <f t="shared" si="44"/>
        <v>1936.0019810911836</v>
      </c>
      <c r="BY51" s="60">
        <f t="shared" si="44"/>
        <v>1916.6419612802717</v>
      </c>
      <c r="BZ51" s="60">
        <f t="shared" si="44"/>
        <v>1897.4755416674691</v>
      </c>
      <c r="CA51" s="60">
        <f t="shared" si="44"/>
        <v>1878.5007862507944</v>
      </c>
      <c r="CB51" s="60">
        <f t="shared" si="44"/>
        <v>1859.7157783882865</v>
      </c>
      <c r="CC51" s="60">
        <f t="shared" si="44"/>
        <v>1841.1186206044035</v>
      </c>
      <c r="CD51" s="60">
        <f t="shared" si="44"/>
        <v>1822.7074343983595</v>
      </c>
      <c r="CE51" s="60">
        <f t="shared" si="44"/>
        <v>1804.480360054376</v>
      </c>
      <c r="CF51" s="60">
        <f t="shared" ref="CF51:CH51" si="45">CE51*(1+$E$6)</f>
        <v>1786.4355564538323</v>
      </c>
      <c r="CG51" s="60">
        <f t="shared" si="45"/>
        <v>1768.571200889294</v>
      </c>
      <c r="CH51" s="60">
        <f t="shared" si="45"/>
        <v>1750.885488880401</v>
      </c>
    </row>
    <row r="52" spans="1:86" x14ac:dyDescent="0.25">
      <c r="A52" s="1"/>
      <c r="B52" s="6"/>
      <c r="C52" s="21"/>
      <c r="D52" s="21"/>
      <c r="E52" s="21"/>
      <c r="F52" s="21"/>
      <c r="G52" s="21"/>
      <c r="H52" s="21"/>
      <c r="I52" s="12"/>
      <c r="J52" s="95"/>
      <c r="K52" s="95"/>
      <c r="L52" s="95"/>
      <c r="M52" s="95"/>
      <c r="N52" s="95"/>
      <c r="O52" s="95"/>
      <c r="P52" s="95"/>
      <c r="Q52" s="95"/>
      <c r="R52" s="96"/>
    </row>
    <row r="53" spans="1:86" x14ac:dyDescent="0.25">
      <c r="A53" s="1"/>
      <c r="B53" s="9" t="s">
        <v>26</v>
      </c>
      <c r="C53" s="11">
        <f>C49+C40+C43-C46</f>
        <v>1301</v>
      </c>
      <c r="D53" s="11">
        <f t="shared" ref="D53:E53" si="46">D49+D40+D43-D46</f>
        <v>2631</v>
      </c>
      <c r="E53" s="11">
        <f t="shared" si="46"/>
        <v>1843</v>
      </c>
      <c r="F53" s="11">
        <f>F49+F40+F43-F46</f>
        <v>758</v>
      </c>
      <c r="G53" s="11">
        <f>G49+G40+G43-G46</f>
        <v>2916</v>
      </c>
      <c r="H53" s="11">
        <f>H49+H40+H43-H46</f>
        <v>2799</v>
      </c>
      <c r="I53" s="64">
        <f t="shared" ref="I53:R53" si="47">I49+I40+I43-I46</f>
        <v>2362.7764496000009</v>
      </c>
      <c r="J53" s="98">
        <f t="shared" si="47"/>
        <v>2543.3414079999998</v>
      </c>
      <c r="K53" s="98">
        <f t="shared" si="47"/>
        <v>2551.9349999999995</v>
      </c>
      <c r="L53" s="98">
        <f t="shared" si="47"/>
        <v>3138.0800000000008</v>
      </c>
      <c r="M53" s="98">
        <f t="shared" si="47"/>
        <v>3486.08</v>
      </c>
      <c r="N53" s="98">
        <f t="shared" si="47"/>
        <v>3520.9408000000008</v>
      </c>
      <c r="O53" s="98">
        <f t="shared" si="47"/>
        <v>3556.150208</v>
      </c>
      <c r="P53" s="98">
        <f t="shared" si="47"/>
        <v>3591.7117100799996</v>
      </c>
      <c r="Q53" s="98">
        <f t="shared" si="47"/>
        <v>3627.6288271808012</v>
      </c>
      <c r="R53" s="98">
        <f t="shared" si="47"/>
        <v>3663.9051154526096</v>
      </c>
    </row>
    <row r="54" spans="1:86" x14ac:dyDescent="0.25">
      <c r="A54" s="1"/>
      <c r="B54" s="105" t="s">
        <v>27</v>
      </c>
      <c r="C54" s="1"/>
      <c r="D54" s="1"/>
      <c r="E54" s="1"/>
      <c r="F54" s="1"/>
      <c r="G54" s="1"/>
      <c r="H54" s="1"/>
      <c r="I54" s="63">
        <f>I53/((1+$E$5)^I9)</f>
        <v>2151.1487709921735</v>
      </c>
      <c r="J54" s="61">
        <f>J53/((1+$E$5)^J9)</f>
        <v>2108.1440769488609</v>
      </c>
      <c r="K54" s="61">
        <f>K53/((1+$E$5)^K9)</f>
        <v>1925.8082732332607</v>
      </c>
      <c r="L54" s="61">
        <f>L53/((1+$E$5)^L9)</f>
        <v>2156.0323058537774</v>
      </c>
      <c r="M54" s="61">
        <f>M53/((1+$E$5)^M9)</f>
        <v>2180.6020474536303</v>
      </c>
      <c r="N54" s="61">
        <f>N53/((1+$E$5)^N9)</f>
        <v>2005.1441639131706</v>
      </c>
      <c r="O54" s="61">
        <f>O53/((1+$E$5)^O9)</f>
        <v>1843.8041561824882</v>
      </c>
      <c r="P54" s="61">
        <f>P53/((1+$E$5)^P9)</f>
        <v>1695.4460569664211</v>
      </c>
      <c r="Q54" s="61">
        <f>Q53/((1+$E$5)^Q9)</f>
        <v>1559.025302358893</v>
      </c>
      <c r="R54" s="61">
        <f>R53/((1+$E$5)^R9)</f>
        <v>1433.5813772477782</v>
      </c>
    </row>
    <row r="55" spans="1:86" x14ac:dyDescent="0.25">
      <c r="A55" s="1"/>
      <c r="B55" s="23"/>
      <c r="C55" s="23"/>
      <c r="D55" s="23"/>
      <c r="E55" s="23"/>
      <c r="F55" s="23"/>
      <c r="G55" s="23"/>
      <c r="H55" s="23"/>
      <c r="I55" s="15"/>
      <c r="J55" s="1"/>
      <c r="K55" s="1"/>
      <c r="L55" s="1"/>
      <c r="M55" s="1"/>
      <c r="N55" s="1"/>
      <c r="O55" s="1"/>
      <c r="P55" s="1"/>
      <c r="Q55" s="1"/>
      <c r="R55" s="1"/>
    </row>
    <row r="56" spans="1:86" x14ac:dyDescent="0.25">
      <c r="A56" s="1"/>
      <c r="B56" s="1" t="s">
        <v>28</v>
      </c>
      <c r="C56" s="24">
        <f>(R53*(1+$E$6))/($E$5-$E$6)</f>
        <v>33468.374531467125</v>
      </c>
      <c r="D56" s="1"/>
      <c r="E56" s="1" t="s">
        <v>29</v>
      </c>
      <c r="F56" s="18">
        <f>NPV($E$5,I51:CH51)</f>
        <v>30101.388576389327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</row>
    <row r="57" spans="1:86" x14ac:dyDescent="0.25">
      <c r="A57" s="1"/>
      <c r="B57" s="3" t="s">
        <v>30</v>
      </c>
      <c r="C57" s="25">
        <f>C56/((1+$E$5)^$R$9)</f>
        <v>13095.21861052291</v>
      </c>
      <c r="D57" s="16"/>
      <c r="E57" s="3"/>
      <c r="F57" s="3"/>
      <c r="G57" s="3"/>
      <c r="H57" s="16"/>
      <c r="I57" s="12"/>
      <c r="J57" s="1"/>
      <c r="L57" s="50" t="s">
        <v>51</v>
      </c>
      <c r="M57" s="51"/>
      <c r="N57" s="51"/>
      <c r="O57" s="51"/>
      <c r="P57" s="51"/>
      <c r="Q57" s="50"/>
    </row>
    <row r="58" spans="1:86" x14ac:dyDescent="0.25">
      <c r="A58" s="1"/>
      <c r="B58" s="6" t="s">
        <v>31</v>
      </c>
      <c r="C58" s="6"/>
      <c r="D58" s="1"/>
      <c r="E58" s="6"/>
      <c r="F58" s="6"/>
      <c r="G58" s="26" t="s">
        <v>32</v>
      </c>
      <c r="H58" s="26" t="s">
        <v>29</v>
      </c>
      <c r="I58" s="15"/>
      <c r="J58" s="1"/>
      <c r="K58" s="50"/>
      <c r="L58" s="52">
        <f>D64</f>
        <v>61.417822905759024</v>
      </c>
      <c r="M58" s="53">
        <v>-0.03</v>
      </c>
      <c r="N58" s="53">
        <v>-0.02</v>
      </c>
      <c r="O58" s="53">
        <v>-0.01</v>
      </c>
      <c r="P58" s="53">
        <v>0.01</v>
      </c>
      <c r="Q58" s="53">
        <v>0.03</v>
      </c>
    </row>
    <row r="59" spans="1:86" x14ac:dyDescent="0.25">
      <c r="A59" s="1"/>
      <c r="B59" s="27" t="s">
        <v>33</v>
      </c>
      <c r="C59" s="1"/>
      <c r="D59" s="22">
        <f>2458+23</f>
        <v>2481</v>
      </c>
      <c r="E59" s="1"/>
      <c r="F59" s="1"/>
      <c r="G59" s="24">
        <f>C57+SUM(I54:R54)</f>
        <v>32153.955141673367</v>
      </c>
      <c r="H59" s="18">
        <f>F56</f>
        <v>30101.388576389327</v>
      </c>
      <c r="I59" s="15"/>
      <c r="J59" s="1"/>
      <c r="K59" s="50"/>
      <c r="L59" s="54">
        <f>L60-2%</f>
        <v>5.8378913379486377E-2</v>
      </c>
      <c r="M59" s="55">
        <f t="dataTable" ref="M59:Q63" dt2D="1" dtr="1" r1="E6" r2="E5"/>
        <v>87.849988665769558</v>
      </c>
      <c r="N59" s="55">
        <v>93.84655526772724</v>
      </c>
      <c r="O59" s="55">
        <v>101.52197350084518</v>
      </c>
      <c r="P59" s="55">
        <v>125.56314570220769</v>
      </c>
      <c r="Q59" s="55">
        <v>177.43789692491976</v>
      </c>
    </row>
    <row r="60" spans="1:86" x14ac:dyDescent="0.25">
      <c r="A60" s="1"/>
      <c r="B60" s="28" t="s">
        <v>34</v>
      </c>
      <c r="C60" s="3"/>
      <c r="D60" s="92">
        <f>2331+16</f>
        <v>2347</v>
      </c>
      <c r="E60" s="3"/>
      <c r="F60" s="3"/>
      <c r="G60" s="3"/>
      <c r="H60" s="3"/>
      <c r="I60" s="15"/>
      <c r="J60" s="1"/>
      <c r="K60" s="51"/>
      <c r="L60" s="54">
        <f>L61-2%</f>
        <v>7.8378913379486381E-2</v>
      </c>
      <c r="M60" s="55">
        <v>69.534814220206783</v>
      </c>
      <c r="N60" s="56">
        <v>72.853287194976474</v>
      </c>
      <c r="O60" s="56">
        <v>76.909238824841367</v>
      </c>
      <c r="P60" s="56">
        <v>88.443939687634867</v>
      </c>
      <c r="Q60" s="55">
        <v>108.69125918335777</v>
      </c>
    </row>
    <row r="61" spans="1:86" x14ac:dyDescent="0.25">
      <c r="A61" s="1"/>
      <c r="B61" s="6" t="s">
        <v>35</v>
      </c>
      <c r="C61" s="6"/>
      <c r="D61" s="6"/>
      <c r="E61" s="6"/>
      <c r="F61" s="6"/>
      <c r="G61" s="29">
        <f>(G59+D59-D60)</f>
        <v>32287.955141673367</v>
      </c>
      <c r="H61" s="30">
        <f>(H59+D59-D60)</f>
        <v>30235.388576389327</v>
      </c>
      <c r="I61" s="15"/>
      <c r="J61"/>
      <c r="K61" s="50" t="s">
        <v>1</v>
      </c>
      <c r="L61" s="57">
        <v>9.8378913379486385E-2</v>
      </c>
      <c r="M61" s="55">
        <v>57.098231823073277</v>
      </c>
      <c r="N61" s="56">
        <v>59.076780400570499</v>
      </c>
      <c r="O61" s="58">
        <v>61.417822905759024</v>
      </c>
      <c r="P61" s="56">
        <v>67.664105557527023</v>
      </c>
      <c r="Q61" s="55">
        <v>77.425206891184544</v>
      </c>
    </row>
    <row r="62" spans="1:86" x14ac:dyDescent="0.25">
      <c r="A62" s="1"/>
      <c r="B62" s="3" t="s">
        <v>36</v>
      </c>
      <c r="C62" s="3"/>
      <c r="D62" s="34">
        <v>509</v>
      </c>
      <c r="E62" s="3"/>
      <c r="F62" s="3"/>
      <c r="G62" s="3"/>
      <c r="H62" s="3"/>
      <c r="I62" s="15"/>
      <c r="J62" s="1"/>
      <c r="K62" s="50"/>
      <c r="L62" s="59">
        <f>L61+2%</f>
        <v>0.11837891337948639</v>
      </c>
      <c r="M62" s="55">
        <v>48.155828981982921</v>
      </c>
      <c r="N62" s="56">
        <v>49.401838320884814</v>
      </c>
      <c r="O62" s="56">
        <v>50.841420021910949</v>
      </c>
      <c r="P62" s="56">
        <v>54.512540373269175</v>
      </c>
      <c r="Q62" s="55">
        <v>59.818855655799538</v>
      </c>
    </row>
    <row r="63" spans="1:86" x14ac:dyDescent="0.25">
      <c r="A63" s="1"/>
      <c r="B63" s="17" t="s">
        <v>37</v>
      </c>
      <c r="C63" s="17"/>
      <c r="D63" s="17">
        <f>D62*$J$5</f>
        <v>31283.14</v>
      </c>
      <c r="E63" s="17"/>
      <c r="F63" s="17"/>
      <c r="G63" s="17"/>
      <c r="H63" s="31"/>
      <c r="I63" s="1"/>
      <c r="J63" s="1"/>
      <c r="K63" s="50"/>
      <c r="L63" s="59">
        <f>L62+2%</f>
        <v>0.13837891337948638</v>
      </c>
      <c r="M63" s="55">
        <v>41.448783096127414</v>
      </c>
      <c r="N63" s="55">
        <v>42.266912865710452</v>
      </c>
      <c r="O63" s="55">
        <v>43.195200712735485</v>
      </c>
      <c r="P63" s="55">
        <v>45.484564725569633</v>
      </c>
      <c r="Q63" s="55">
        <v>48.613486535153498</v>
      </c>
    </row>
    <row r="64" spans="1:86" x14ac:dyDescent="0.25">
      <c r="A64" s="1"/>
      <c r="B64" s="6" t="s">
        <v>38</v>
      </c>
      <c r="C64" s="6" t="s">
        <v>39</v>
      </c>
      <c r="D64" s="32">
        <f>(G64+H64)/2</f>
        <v>61.417822905759024</v>
      </c>
      <c r="F64" s="6"/>
      <c r="G64" s="32">
        <f>G61/D62</f>
        <v>63.43409654552724</v>
      </c>
      <c r="H64" s="32">
        <f>H61/D62</f>
        <v>59.401549265990816</v>
      </c>
      <c r="I64" s="15"/>
      <c r="J64" s="1"/>
    </row>
    <row r="65" spans="1:4" x14ac:dyDescent="0.25">
      <c r="A65"/>
      <c r="C65" s="1"/>
      <c r="D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17" sqref="E17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42</v>
      </c>
      <c r="C6" s="2"/>
      <c r="D6" s="40">
        <v>0.247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43</v>
      </c>
      <c r="C7" s="2"/>
      <c r="D7" s="40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44</v>
      </c>
      <c r="C8" s="2"/>
      <c r="D8" s="41">
        <v>1.1000000000000001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45</v>
      </c>
      <c r="C9" s="2"/>
      <c r="D9" s="40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35</v>
      </c>
      <c r="B12" s="2"/>
      <c r="C12" s="22">
        <f>'CTSH DCF'!D63</f>
        <v>31283.14</v>
      </c>
      <c r="D12" s="2"/>
      <c r="E12" s="2" t="s">
        <v>34</v>
      </c>
      <c r="F12" s="2"/>
      <c r="G12" s="22">
        <f>'CTSH DCF'!D60</f>
        <v>2347</v>
      </c>
      <c r="H12" s="2"/>
      <c r="I12" s="2" t="s">
        <v>46</v>
      </c>
      <c r="J12" s="2"/>
      <c r="K12" s="22">
        <f>G12+C12</f>
        <v>33630.14</v>
      </c>
      <c r="L12" s="2"/>
    </row>
    <row r="13" spans="1:14" x14ac:dyDescent="0.25">
      <c r="A13" s="2" t="s">
        <v>47</v>
      </c>
      <c r="B13" s="2"/>
      <c r="C13" s="42">
        <f>C12/K12</f>
        <v>0.93021141154928288</v>
      </c>
      <c r="D13" s="2"/>
      <c r="E13" s="2" t="s">
        <v>48</v>
      </c>
      <c r="F13" s="2"/>
      <c r="G13" s="43">
        <f>G12/K12</f>
        <v>6.9788588450717129E-2</v>
      </c>
      <c r="H13" s="2"/>
      <c r="I13" s="2"/>
      <c r="J13" s="2"/>
      <c r="K13" s="2"/>
      <c r="L13" s="2"/>
      <c r="M13" s="34"/>
    </row>
    <row r="14" spans="1:14" x14ac:dyDescent="0.25">
      <c r="A14" s="2" t="s">
        <v>49</v>
      </c>
      <c r="B14" s="2"/>
      <c r="C14" s="44">
        <f>D7+D8*(D9)</f>
        <v>0.10350000000000001</v>
      </c>
      <c r="D14" s="2"/>
      <c r="E14" s="2" t="s">
        <v>50</v>
      </c>
      <c r="F14" s="2"/>
      <c r="G14" s="45">
        <v>0.04</v>
      </c>
      <c r="H14" s="2"/>
      <c r="I14" s="46" t="s">
        <v>1</v>
      </c>
      <c r="J14" s="47"/>
      <c r="K14" s="68">
        <f>C13*C14+G14*G13*(1-D6)</f>
        <v>9.8378913379486385E-2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CTSH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2023-05-12T17:06:12Z</dcterms:modified>
</cp:coreProperties>
</file>