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0D9476EF-6BE2-4807-BA9D-A4DE9128F50E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DBE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1" l="1"/>
  <c r="H56" i="1"/>
  <c r="H57" i="1"/>
  <c r="J50" i="1"/>
  <c r="K50" i="1"/>
  <c r="I50" i="1"/>
  <c r="J47" i="1"/>
  <c r="K47" i="1"/>
  <c r="I47" i="1"/>
  <c r="I38" i="1"/>
  <c r="J38" i="1"/>
  <c r="K38" i="1"/>
  <c r="J36" i="1"/>
  <c r="K36" i="1"/>
  <c r="I36" i="1"/>
  <c r="H20" i="1"/>
  <c r="J11" i="1"/>
  <c r="K11" i="1"/>
  <c r="L11" i="1" s="1"/>
  <c r="L50" i="1" s="1"/>
  <c r="I11" i="1"/>
  <c r="H12" i="1"/>
  <c r="C31" i="1"/>
  <c r="G31" i="1"/>
  <c r="F31" i="1"/>
  <c r="E31" i="1"/>
  <c r="D31" i="1"/>
  <c r="D6" i="2"/>
  <c r="H31" i="1"/>
  <c r="G12" i="2"/>
  <c r="C32" i="1"/>
  <c r="L66" i="1"/>
  <c r="L65" i="1" s="1"/>
  <c r="D69" i="1"/>
  <c r="C12" i="2" s="1"/>
  <c r="L68" i="1"/>
  <c r="L69" i="1" s="1"/>
  <c r="L36" i="1" l="1"/>
  <c r="L47" i="1"/>
  <c r="M11" i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E16" i="1"/>
  <c r="C16" i="1"/>
  <c r="F54" i="1"/>
  <c r="G54" i="1"/>
  <c r="H54" i="1"/>
  <c r="F48" i="1"/>
  <c r="F16" i="1"/>
  <c r="G16" i="1"/>
  <c r="G34" i="1" s="1"/>
  <c r="H16" i="1"/>
  <c r="H34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M50" i="1" l="1"/>
  <c r="M47" i="1"/>
  <c r="M36" i="1"/>
  <c r="N11" i="1"/>
  <c r="C34" i="1"/>
  <c r="C38" i="1"/>
  <c r="C57" i="1" s="1"/>
  <c r="F38" i="1"/>
  <c r="F34" i="1"/>
  <c r="C40" i="1"/>
  <c r="C56" i="1" s="1"/>
  <c r="C59" i="1" s="1"/>
  <c r="D38" i="1"/>
  <c r="D34" i="1"/>
  <c r="E34" i="1"/>
  <c r="E40" i="1" s="1"/>
  <c r="E56" i="1" s="1"/>
  <c r="E38" i="1"/>
  <c r="E57" i="1" s="1"/>
  <c r="H38" i="1"/>
  <c r="G38" i="1"/>
  <c r="G57" i="1" s="1"/>
  <c r="F17" i="1"/>
  <c r="D17" i="1"/>
  <c r="I28" i="1"/>
  <c r="I19" i="1"/>
  <c r="I22" i="1"/>
  <c r="I25" i="1"/>
  <c r="H17" i="1"/>
  <c r="I53" i="1"/>
  <c r="E54" i="1"/>
  <c r="K12" i="2"/>
  <c r="I16" i="1"/>
  <c r="G17" i="1"/>
  <c r="C17" i="1"/>
  <c r="E17" i="1"/>
  <c r="H32" i="1"/>
  <c r="F32" i="1"/>
  <c r="D32" i="1"/>
  <c r="N50" i="1" l="1"/>
  <c r="N47" i="1"/>
  <c r="N36" i="1"/>
  <c r="O11" i="1"/>
  <c r="I34" i="1"/>
  <c r="I40" i="1" s="1"/>
  <c r="I31" i="1"/>
  <c r="D57" i="1"/>
  <c r="F57" i="1"/>
  <c r="E44" i="1"/>
  <c r="G40" i="1"/>
  <c r="G56" i="1" s="1"/>
  <c r="K28" i="1"/>
  <c r="J28" i="1"/>
  <c r="J25" i="1"/>
  <c r="J22" i="1"/>
  <c r="J19" i="1"/>
  <c r="I14" i="1"/>
  <c r="C13" i="2"/>
  <c r="G13" i="2"/>
  <c r="D40" i="1"/>
  <c r="D56" i="1" s="1"/>
  <c r="F40" i="1"/>
  <c r="F56" i="1" s="1"/>
  <c r="H40" i="1"/>
  <c r="J53" i="1"/>
  <c r="J16" i="1"/>
  <c r="O50" i="1" l="1"/>
  <c r="O47" i="1"/>
  <c r="O36" i="1"/>
  <c r="P11" i="1"/>
  <c r="I32" i="1"/>
  <c r="J34" i="1"/>
  <c r="I41" i="1"/>
  <c r="J31" i="1"/>
  <c r="J40" i="1"/>
  <c r="F44" i="1"/>
  <c r="H44" i="1"/>
  <c r="I43" i="1"/>
  <c r="I57" i="1" s="1"/>
  <c r="C44" i="1"/>
  <c r="G59" i="1"/>
  <c r="G44" i="1"/>
  <c r="D59" i="1"/>
  <c r="D44" i="1"/>
  <c r="K25" i="1"/>
  <c r="K19" i="1"/>
  <c r="K22" i="1"/>
  <c r="G41" i="1"/>
  <c r="F59" i="1"/>
  <c r="E59" i="1"/>
  <c r="E41" i="1"/>
  <c r="C41" i="1"/>
  <c r="K14" i="2"/>
  <c r="E5" i="1" s="1"/>
  <c r="J14" i="1"/>
  <c r="K16" i="1"/>
  <c r="D41" i="1"/>
  <c r="H41" i="1"/>
  <c r="F41" i="1"/>
  <c r="K53" i="1"/>
  <c r="P50" i="1" l="1"/>
  <c r="P47" i="1"/>
  <c r="P36" i="1"/>
  <c r="Q11" i="1"/>
  <c r="K34" i="1"/>
  <c r="I56" i="1"/>
  <c r="I59" i="1" s="1"/>
  <c r="I60" i="1" s="1"/>
  <c r="J41" i="1"/>
  <c r="K31" i="1"/>
  <c r="K40" i="1"/>
  <c r="J43" i="1"/>
  <c r="J57" i="1" s="1"/>
  <c r="K41" i="1"/>
  <c r="J32" i="1"/>
  <c r="K14" i="1"/>
  <c r="L25" i="1"/>
  <c r="L22" i="1"/>
  <c r="L19" i="1"/>
  <c r="L28" i="1"/>
  <c r="L53" i="1"/>
  <c r="L16" i="1"/>
  <c r="Q50" i="1" l="1"/>
  <c r="Q47" i="1"/>
  <c r="Q36" i="1"/>
  <c r="R11" i="1"/>
  <c r="L34" i="1"/>
  <c r="L40" i="1" s="1"/>
  <c r="K32" i="1"/>
  <c r="J56" i="1"/>
  <c r="J59" i="1" s="1"/>
  <c r="J60" i="1" s="1"/>
  <c r="K43" i="1"/>
  <c r="K56" i="1" s="1"/>
  <c r="K59" i="1" s="1"/>
  <c r="L31" i="1"/>
  <c r="L38" i="1" s="1"/>
  <c r="M28" i="1"/>
  <c r="M25" i="1"/>
  <c r="M22" i="1"/>
  <c r="M19" i="1"/>
  <c r="L14" i="1"/>
  <c r="M16" i="1"/>
  <c r="M53" i="1"/>
  <c r="R50" i="1" l="1"/>
  <c r="R47" i="1"/>
  <c r="R36" i="1"/>
  <c r="M34" i="1"/>
  <c r="M40" i="1" s="1"/>
  <c r="M41" i="1" s="1"/>
  <c r="K57" i="1"/>
  <c r="L32" i="1"/>
  <c r="L41" i="1"/>
  <c r="M31" i="1"/>
  <c r="M38" i="1" s="1"/>
  <c r="L43" i="1"/>
  <c r="L57" i="1" s="1"/>
  <c r="K60" i="1"/>
  <c r="M14" i="1"/>
  <c r="N25" i="1"/>
  <c r="N22" i="1"/>
  <c r="N19" i="1"/>
  <c r="N28" i="1"/>
  <c r="N53" i="1"/>
  <c r="N16" i="1"/>
  <c r="N34" i="1" l="1"/>
  <c r="N40" i="1" s="1"/>
  <c r="N41" i="1" s="1"/>
  <c r="L56" i="1"/>
  <c r="L59" i="1" s="1"/>
  <c r="L60" i="1" s="1"/>
  <c r="N31" i="1"/>
  <c r="N38" i="1" s="1"/>
  <c r="M43" i="1"/>
  <c r="M32" i="1"/>
  <c r="N14" i="1"/>
  <c r="O28" i="1"/>
  <c r="O25" i="1"/>
  <c r="O22" i="1"/>
  <c r="O19" i="1"/>
  <c r="O16" i="1"/>
  <c r="O53" i="1"/>
  <c r="O34" i="1" l="1"/>
  <c r="M56" i="1"/>
  <c r="M59" i="1" s="1"/>
  <c r="M60" i="1" s="1"/>
  <c r="M57" i="1"/>
  <c r="O31" i="1"/>
  <c r="O38" i="1" s="1"/>
  <c r="O40" i="1"/>
  <c r="N43" i="1"/>
  <c r="N57" i="1" s="1"/>
  <c r="N32" i="1"/>
  <c r="O14" i="1"/>
  <c r="P25" i="1"/>
  <c r="P22" i="1"/>
  <c r="P19" i="1"/>
  <c r="P28" i="1"/>
  <c r="P16" i="1"/>
  <c r="P53" i="1"/>
  <c r="P34" i="1" l="1"/>
  <c r="P40" i="1" s="1"/>
  <c r="N56" i="1"/>
  <c r="N59" i="1" s="1"/>
  <c r="N60" i="1" s="1"/>
  <c r="O41" i="1"/>
  <c r="P31" i="1"/>
  <c r="P38" i="1" s="1"/>
  <c r="O43" i="1"/>
  <c r="O57" i="1" s="1"/>
  <c r="O32" i="1"/>
  <c r="Q28" i="1"/>
  <c r="Q25" i="1"/>
  <c r="Q22" i="1"/>
  <c r="Q19" i="1"/>
  <c r="P14" i="1"/>
  <c r="Q16" i="1"/>
  <c r="Q53" i="1"/>
  <c r="Q34" i="1" l="1"/>
  <c r="Q40" i="1" s="1"/>
  <c r="P41" i="1"/>
  <c r="O56" i="1"/>
  <c r="O59" i="1" s="1"/>
  <c r="O60" i="1" s="1"/>
  <c r="Q31" i="1"/>
  <c r="Q38" i="1" s="1"/>
  <c r="P43" i="1"/>
  <c r="P57" i="1" s="1"/>
  <c r="P32" i="1"/>
  <c r="R25" i="1"/>
  <c r="R22" i="1"/>
  <c r="R19" i="1"/>
  <c r="R28" i="1"/>
  <c r="R16" i="1"/>
  <c r="R53" i="1"/>
  <c r="Q14" i="1"/>
  <c r="R34" i="1" l="1"/>
  <c r="R40" i="1" s="1"/>
  <c r="P56" i="1"/>
  <c r="P59" i="1" s="1"/>
  <c r="P60" i="1" s="1"/>
  <c r="Q32" i="1"/>
  <c r="Q41" i="1"/>
  <c r="R31" i="1"/>
  <c r="R38" i="1" s="1"/>
  <c r="Q43" i="1"/>
  <c r="R14" i="1"/>
  <c r="Q56" i="1" l="1"/>
  <c r="Q59" i="1" s="1"/>
  <c r="Q60" i="1" s="1"/>
  <c r="R32" i="1"/>
  <c r="R41" i="1"/>
  <c r="Q57" i="1"/>
  <c r="R43" i="1"/>
  <c r="R57" i="1" s="1"/>
  <c r="R56" i="1" l="1"/>
  <c r="S57" i="1" l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F62" i="1" l="1"/>
  <c r="H65" i="1" s="1"/>
  <c r="H67" i="1" s="1"/>
  <c r="H70" i="1" l="1"/>
  <c r="F46" i="1" l="1"/>
  <c r="G46" i="1"/>
  <c r="R59" i="1"/>
  <c r="C62" i="1" s="1"/>
  <c r="C63" i="1" s="1"/>
  <c r="R60" i="1" l="1"/>
  <c r="G65" i="1" s="1"/>
  <c r="G67" i="1" s="1"/>
  <c r="G70" i="1" s="1"/>
  <c r="D70" i="1" s="1"/>
  <c r="L64" i="1" l="1"/>
  <c r="J6" i="1"/>
  <c r="N5" i="1" s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<sst xmlns="http://schemas.openxmlformats.org/spreadsheetml/2006/main" count="85" uniqueCount="58">
  <si>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</si>
  <si>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</si>
  <si>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</si>
  <si>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</si>
  <si>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</si>
  <si>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</si>
  <si>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</si>
  <si>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</si>
  <si>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</si>
  <si>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</si>
  <si>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</si>
  <si>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</si>
  <si>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</si>
  <si>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</si>
  <si>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</si>
  <si>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</si>
  <si>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</si>
  <si>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</si>
  <si>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</si>
  <si>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</si>
  <si>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</si>
  <si>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</si>
  <si>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</si>
  <si>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</si>
  <si>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</si>
  <si>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</si>
  <si>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</si>
  <si>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</si>
  <si>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</si>
  <si>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</si>
  <si>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</si>
  <si>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</si>
  <si>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</si>
  <si>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</si>
  <si>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</si>
  <si>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</si>
  <si>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</si>
  <si>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</si>
  <si>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</si>
  <si>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</si>
  <si>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</si>
  <si>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</si>
  <si>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</si>
  <si>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</si>
  <si>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</si>
  <si>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</si>
  <si>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</si>
  <si>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</si>
  <si>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</si>
  <si>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</si>
  <si>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</si>
  <si>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</si>
  <si>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</si>
  <si>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</si>
  <si>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</si>
  <si>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</si>
  <si>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</si>
  <si>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Adobe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</si>
</sst>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64" fontId="8" fillId="2" borderId="0" xfId="0" applyNumberFormat="1" applyFont="1" applyFill="1"/>
    <xf numFmtId="2" fontId="3" fillId="2" borderId="0" xfId="0" applyNumberFormat="1" applyFont="1" applyFill="1" applyAlignment="1">
      <alignment horizontal="left"/>
    </xf>
    <xf numFmtId="1" fontId="3" fillId="2" borderId="4" xfId="1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1" fontId="3" fillId="2" borderId="0" xfId="1" applyNumberFormat="1" applyFont="1" applyFill="1" applyBorder="1"/>
    <xf numFmtId="10" fontId="8" fillId="2" borderId="0" xfId="0" applyNumberFormat="1" applyFont="1" applyFill="1" applyBorder="1"/>
    <xf numFmtId="164" fontId="3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workbookViewId="0">
      <selection activeCell="E2" sqref="E2"/>
    </sheetView>
  </sheetViews>
  <sheetFormatPr defaultRowHeight="15" x14ac:dyDescent="0.25"/>
  <cols>
    <col min="1" max="1" width="7.7109375" style="2" customWidth="1"/>
    <col min="2" max="2" width="17.1406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0.10925789255861114</v>
      </c>
      <c r="G5" s="1"/>
      <c r="H5" s="1" t="s">
        <v>2</v>
      </c>
      <c r="I5" s="1"/>
      <c r="J5" s="7">
        <v>335.45</v>
      </c>
      <c r="K5" s="1"/>
      <c r="L5" s="1" t="s">
        <v>3</v>
      </c>
      <c r="M5" s="1"/>
      <c r="N5" s="77">
        <f>(J6/J5)-1</f>
        <v>-0.31435501742373795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85">
        <f>D70</f>
        <v>229.99960940520708</v>
      </c>
      <c r="K6" s="1"/>
      <c r="L6" s="1" t="s">
        <v>53</v>
      </c>
      <c r="M6" s="1"/>
      <c r="N6" s="76">
        <v>45061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7302</v>
      </c>
      <c r="D11" s="12">
        <v>9030</v>
      </c>
      <c r="E11" s="12">
        <v>11171</v>
      </c>
      <c r="F11" s="12">
        <v>12868</v>
      </c>
      <c r="G11" s="12">
        <v>15785</v>
      </c>
      <c r="H11" s="12">
        <v>17606</v>
      </c>
      <c r="I11" s="22">
        <f>H11*(1+I12)</f>
        <v>19299.999999999996</v>
      </c>
      <c r="J11" s="87">
        <f t="shared" ref="J11:R11" si="1">I11*(1+J12)</f>
        <v>21589.999999999996</v>
      </c>
      <c r="K11" s="87">
        <f t="shared" si="1"/>
        <v>24059.999999999993</v>
      </c>
      <c r="L11" s="87">
        <f t="shared" si="1"/>
        <v>26599.999999999993</v>
      </c>
      <c r="M11" s="87">
        <f t="shared" si="1"/>
        <v>29319.999999999989</v>
      </c>
      <c r="N11" s="87">
        <f t="shared" si="1"/>
        <v>32129.999999999989</v>
      </c>
      <c r="O11" s="87">
        <f t="shared" si="1"/>
        <v>35049.999999999993</v>
      </c>
      <c r="P11" s="87">
        <f t="shared" si="1"/>
        <v>38069.999999999993</v>
      </c>
      <c r="Q11" s="87">
        <f t="shared" si="1"/>
        <v>41159.999999999993</v>
      </c>
      <c r="R11" s="87">
        <f t="shared" si="1"/>
        <v>44409.999999999993</v>
      </c>
    </row>
    <row r="12" spans="1:86" x14ac:dyDescent="0.25">
      <c r="A12" s="1"/>
      <c r="B12" s="80" t="s">
        <v>8</v>
      </c>
      <c r="C12" s="81"/>
      <c r="D12" s="81">
        <f>(D11/C11)-1</f>
        <v>0.23664749383730488</v>
      </c>
      <c r="E12" s="81">
        <f>(E11/D11)-1</f>
        <v>0.23709856035437427</v>
      </c>
      <c r="F12" s="81">
        <f>(F11/E11)-1</f>
        <v>0.151911198639334</v>
      </c>
      <c r="G12" s="81">
        <f>(G11/F11)-1</f>
        <v>0.22668635374572577</v>
      </c>
      <c r="H12" s="81">
        <f>(H11/G11)-1</f>
        <v>0.11536268609439349</v>
      </c>
      <c r="I12" s="70">
        <v>9.6217198682267302E-2</v>
      </c>
      <c r="J12" s="66">
        <v>0.11865284974093271</v>
      </c>
      <c r="K12" s="66">
        <v>0.11440481704492811</v>
      </c>
      <c r="L12" s="66">
        <v>0.10556940980881135</v>
      </c>
      <c r="M12" s="66">
        <v>0.10225563909774427</v>
      </c>
      <c r="N12" s="66">
        <v>9.583901773533432E-2</v>
      </c>
      <c r="O12" s="66">
        <v>9.0880796763149752E-2</v>
      </c>
      <c r="P12" s="66">
        <v>8.6162624821683353E-2</v>
      </c>
      <c r="Q12" s="66">
        <v>8.1166272655634364E-2</v>
      </c>
      <c r="R12" s="66">
        <v>7.8960155490767736E-2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8"/>
      <c r="K13" s="88"/>
      <c r="L13" s="88"/>
      <c r="M13" s="88"/>
      <c r="N13" s="88"/>
      <c r="O13" s="88"/>
      <c r="P13" s="88"/>
      <c r="Q13" s="88"/>
      <c r="R13" s="88"/>
    </row>
    <row r="14" spans="1:86" x14ac:dyDescent="0.25">
      <c r="A14" s="1"/>
      <c r="B14" s="1" t="s">
        <v>9</v>
      </c>
      <c r="C14" s="12">
        <v>1011</v>
      </c>
      <c r="D14" s="12">
        <v>1195</v>
      </c>
      <c r="E14" s="12">
        <v>1673</v>
      </c>
      <c r="F14" s="12">
        <v>1722</v>
      </c>
      <c r="G14" s="12">
        <v>1865</v>
      </c>
      <c r="H14" s="38">
        <v>2165</v>
      </c>
      <c r="I14" s="71">
        <f>I11-I16</f>
        <v>2111.4200000000019</v>
      </c>
      <c r="J14" s="68">
        <f t="shared" ref="J14:K14" si="2">J11-J16</f>
        <v>2323.0839999999989</v>
      </c>
      <c r="K14" s="68">
        <f t="shared" si="2"/>
        <v>2723.5919999999969</v>
      </c>
      <c r="L14" s="68">
        <f t="shared" ref="L14:R14" si="3">L11-L16</f>
        <v>3192</v>
      </c>
      <c r="M14" s="68">
        <f t="shared" si="3"/>
        <v>3489.0799999999981</v>
      </c>
      <c r="N14" s="68">
        <f t="shared" si="3"/>
        <v>3791.34</v>
      </c>
      <c r="O14" s="68">
        <f t="shared" si="3"/>
        <v>4135.8999999999978</v>
      </c>
      <c r="P14" s="68">
        <f t="shared" si="3"/>
        <v>4492.260000000002</v>
      </c>
      <c r="Q14" s="68">
        <f t="shared" si="3"/>
        <v>4856.8799999999974</v>
      </c>
      <c r="R14" s="68">
        <f t="shared" si="3"/>
        <v>5240.3799999999974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H16" si="4">C11-C14</f>
        <v>6291</v>
      </c>
      <c r="D16" s="12">
        <f t="shared" si="4"/>
        <v>7835</v>
      </c>
      <c r="E16" s="12">
        <f t="shared" si="4"/>
        <v>9498</v>
      </c>
      <c r="F16" s="12">
        <f t="shared" si="4"/>
        <v>11146</v>
      </c>
      <c r="G16" s="12">
        <f t="shared" si="4"/>
        <v>13920</v>
      </c>
      <c r="H16" s="12">
        <f t="shared" si="4"/>
        <v>15441</v>
      </c>
      <c r="I16" s="22">
        <f>I11*I17</f>
        <v>17188.579999999994</v>
      </c>
      <c r="J16" s="19">
        <f t="shared" ref="J16:R16" si="5">J11*J17</f>
        <v>19266.915999999997</v>
      </c>
      <c r="K16" s="19">
        <f t="shared" si="5"/>
        <v>21336.407999999996</v>
      </c>
      <c r="L16" s="19">
        <f t="shared" si="5"/>
        <v>23407.999999999993</v>
      </c>
      <c r="M16" s="19">
        <f t="shared" si="5"/>
        <v>25830.919999999991</v>
      </c>
      <c r="N16" s="19">
        <f t="shared" si="5"/>
        <v>28338.659999999989</v>
      </c>
      <c r="O16" s="19">
        <f t="shared" si="5"/>
        <v>30914.099999999995</v>
      </c>
      <c r="P16" s="19">
        <f t="shared" si="5"/>
        <v>33577.739999999991</v>
      </c>
      <c r="Q16" s="19">
        <f t="shared" si="5"/>
        <v>36303.119999999995</v>
      </c>
      <c r="R16" s="19">
        <f t="shared" si="5"/>
        <v>39169.619999999995</v>
      </c>
    </row>
    <row r="17" spans="1:18" x14ac:dyDescent="0.25">
      <c r="A17" s="1"/>
      <c r="B17" s="80" t="s">
        <v>11</v>
      </c>
      <c r="C17" s="81">
        <f t="shared" ref="C17:H17" si="6">C16/C11</f>
        <v>0.86154478225143794</v>
      </c>
      <c r="D17" s="81">
        <f t="shared" si="6"/>
        <v>0.86766334440753046</v>
      </c>
      <c r="E17" s="81">
        <f t="shared" si="6"/>
        <v>0.85023722137677915</v>
      </c>
      <c r="F17" s="81">
        <f t="shared" si="6"/>
        <v>0.86617967050046629</v>
      </c>
      <c r="G17" s="81">
        <f t="shared" si="6"/>
        <v>0.88184985745961353</v>
      </c>
      <c r="H17" s="81">
        <f t="shared" si="6"/>
        <v>0.87703055776439853</v>
      </c>
      <c r="I17" s="79">
        <v>0.89059999999999995</v>
      </c>
      <c r="J17" s="84">
        <v>0.89239999999999997</v>
      </c>
      <c r="K17" s="84">
        <v>0.88680000000000003</v>
      </c>
      <c r="L17" s="84">
        <v>0.88</v>
      </c>
      <c r="M17" s="84">
        <v>0.88100000000000001</v>
      </c>
      <c r="N17" s="84">
        <v>0.88200000000000001</v>
      </c>
      <c r="O17" s="84">
        <v>0.88200000000000001</v>
      </c>
      <c r="P17" s="84">
        <v>0.88200000000000001</v>
      </c>
      <c r="Q17" s="84">
        <v>0.88200000000000001</v>
      </c>
      <c r="R17" s="84">
        <v>0.88200000000000001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1224</v>
      </c>
      <c r="D19" s="12">
        <v>1538</v>
      </c>
      <c r="E19" s="12">
        <v>1930</v>
      </c>
      <c r="F19" s="12">
        <v>2188</v>
      </c>
      <c r="G19" s="12">
        <v>2540</v>
      </c>
      <c r="H19" s="12">
        <v>2987</v>
      </c>
      <c r="I19" s="22">
        <f>I20*I11</f>
        <v>3280.9999999999995</v>
      </c>
      <c r="J19" s="19">
        <f t="shared" ref="J19:R19" si="7">J20*J11</f>
        <v>3670.2999999999997</v>
      </c>
      <c r="K19" s="19">
        <f t="shared" si="7"/>
        <v>4090.1999999999989</v>
      </c>
      <c r="L19" s="19">
        <f t="shared" si="7"/>
        <v>4521.9999999999991</v>
      </c>
      <c r="M19" s="19">
        <f t="shared" si="7"/>
        <v>4984.3999999999987</v>
      </c>
      <c r="N19" s="19">
        <f t="shared" si="7"/>
        <v>5462.0999999999985</v>
      </c>
      <c r="O19" s="19">
        <f t="shared" si="7"/>
        <v>5958.4999999999991</v>
      </c>
      <c r="P19" s="19">
        <f t="shared" si="7"/>
        <v>6471.9</v>
      </c>
      <c r="Q19" s="19">
        <f t="shared" si="7"/>
        <v>6997.1999999999989</v>
      </c>
      <c r="R19" s="19">
        <f t="shared" si="7"/>
        <v>7549.6999999999989</v>
      </c>
    </row>
    <row r="20" spans="1:18" x14ac:dyDescent="0.25">
      <c r="A20" s="1"/>
      <c r="B20" s="80" t="s">
        <v>18</v>
      </c>
      <c r="C20" s="81">
        <f t="shared" ref="C20:H20" si="8">C19/C11</f>
        <v>0.16762530813475759</v>
      </c>
      <c r="D20" s="81">
        <f t="shared" si="8"/>
        <v>0.17032115171650056</v>
      </c>
      <c r="E20" s="81">
        <f t="shared" si="8"/>
        <v>0.17276877629576581</v>
      </c>
      <c r="F20" s="81">
        <f t="shared" si="8"/>
        <v>0.17003419334783959</v>
      </c>
      <c r="G20" s="81">
        <f t="shared" si="8"/>
        <v>0.16091225847323409</v>
      </c>
      <c r="H20" s="81">
        <f t="shared" si="8"/>
        <v>0.16965807111212086</v>
      </c>
      <c r="I20" s="70">
        <v>0.17</v>
      </c>
      <c r="J20" s="66">
        <v>0.17</v>
      </c>
      <c r="K20" s="66">
        <v>0.17</v>
      </c>
      <c r="L20" s="66">
        <v>0.17</v>
      </c>
      <c r="M20" s="66">
        <v>0.17</v>
      </c>
      <c r="N20" s="66">
        <v>0.17</v>
      </c>
      <c r="O20" s="66">
        <v>0.17</v>
      </c>
      <c r="P20" s="66">
        <v>0.17</v>
      </c>
      <c r="Q20" s="66">
        <v>0.17</v>
      </c>
      <c r="R20" s="66">
        <v>0.17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7"/>
      <c r="K21" s="87"/>
      <c r="L21" s="87"/>
      <c r="M21" s="87"/>
      <c r="N21" s="87"/>
      <c r="O21" s="87"/>
      <c r="P21" s="87"/>
      <c r="Q21" s="87"/>
      <c r="R21" s="87"/>
    </row>
    <row r="22" spans="1:18" x14ac:dyDescent="0.25">
      <c r="A22" s="1"/>
      <c r="B22" s="1" t="s">
        <v>54</v>
      </c>
      <c r="C22" s="12">
        <v>2198</v>
      </c>
      <c r="D22" s="12">
        <v>2620</v>
      </c>
      <c r="E22" s="12">
        <v>3244</v>
      </c>
      <c r="F22" s="12">
        <v>3591</v>
      </c>
      <c r="G22" s="12">
        <v>4321</v>
      </c>
      <c r="H22" s="12">
        <v>4968</v>
      </c>
      <c r="I22" s="22">
        <f>I23*I11</f>
        <v>5442.5999999999985</v>
      </c>
      <c r="J22" s="87">
        <f t="shared" ref="J22:R22" si="9">J23*J11</f>
        <v>6088.3799999999983</v>
      </c>
      <c r="K22" s="87">
        <f t="shared" si="9"/>
        <v>6784.9199999999973</v>
      </c>
      <c r="L22" s="87">
        <f t="shared" si="9"/>
        <v>7501.1999999999971</v>
      </c>
      <c r="M22" s="87">
        <f t="shared" si="9"/>
        <v>8268.2399999999961</v>
      </c>
      <c r="N22" s="87">
        <f t="shared" si="9"/>
        <v>9060.6599999999962</v>
      </c>
      <c r="O22" s="87">
        <f t="shared" si="9"/>
        <v>9884.0999999999967</v>
      </c>
      <c r="P22" s="87">
        <f t="shared" si="9"/>
        <v>10735.739999999996</v>
      </c>
      <c r="Q22" s="87">
        <f t="shared" si="9"/>
        <v>11607.119999999997</v>
      </c>
      <c r="R22" s="87">
        <f t="shared" si="9"/>
        <v>12523.619999999997</v>
      </c>
    </row>
    <row r="23" spans="1:18" x14ac:dyDescent="0.25">
      <c r="A23" s="1"/>
      <c r="B23" s="80" t="s">
        <v>18</v>
      </c>
      <c r="C23" s="81">
        <f t="shared" ref="C23:H23" si="10">C22/C11</f>
        <v>0.30101342098055328</v>
      </c>
      <c r="D23" s="81">
        <f t="shared" si="10"/>
        <v>0.29014396456256919</v>
      </c>
      <c r="E23" s="81">
        <f t="shared" si="10"/>
        <v>0.29039477217796078</v>
      </c>
      <c r="F23" s="81">
        <f t="shared" si="10"/>
        <v>0.27906434566366178</v>
      </c>
      <c r="G23" s="81">
        <f t="shared" si="10"/>
        <v>0.27374089325308837</v>
      </c>
      <c r="H23" s="81">
        <f t="shared" si="10"/>
        <v>0.28217653072816085</v>
      </c>
      <c r="I23" s="70">
        <v>0.28199999999999997</v>
      </c>
      <c r="J23" s="66">
        <v>0.28199999999999997</v>
      </c>
      <c r="K23" s="66">
        <v>0.28199999999999997</v>
      </c>
      <c r="L23" s="66">
        <v>0.28199999999999997</v>
      </c>
      <c r="M23" s="66">
        <v>0.28199999999999997</v>
      </c>
      <c r="N23" s="66">
        <v>0.28199999999999997</v>
      </c>
      <c r="O23" s="66">
        <v>0.28199999999999997</v>
      </c>
      <c r="P23" s="66">
        <v>0.28199999999999997</v>
      </c>
      <c r="Q23" s="66">
        <v>0.28199999999999997</v>
      </c>
      <c r="R23" s="66">
        <v>0.28199999999999997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7"/>
      <c r="K24" s="87"/>
      <c r="L24" s="87"/>
      <c r="M24" s="87"/>
      <c r="N24" s="87"/>
      <c r="O24" s="87"/>
      <c r="P24" s="87"/>
      <c r="Q24" s="87"/>
      <c r="R24" s="87"/>
    </row>
    <row r="25" spans="1:18" x14ac:dyDescent="0.25">
      <c r="A25" s="1"/>
      <c r="B25" s="1" t="s">
        <v>55</v>
      </c>
      <c r="C25" s="12">
        <v>625</v>
      </c>
      <c r="D25" s="12">
        <v>745</v>
      </c>
      <c r="E25" s="12">
        <v>881</v>
      </c>
      <c r="F25" s="12">
        <v>968</v>
      </c>
      <c r="G25" s="12">
        <v>1085</v>
      </c>
      <c r="H25" s="12">
        <v>1219</v>
      </c>
      <c r="I25" s="73">
        <f t="shared" ref="I25:R25" si="11">I26*I11</f>
        <v>1350.9999999999998</v>
      </c>
      <c r="J25" s="89">
        <f t="shared" si="11"/>
        <v>1511.3</v>
      </c>
      <c r="K25" s="89">
        <f t="shared" si="11"/>
        <v>1684.1999999999996</v>
      </c>
      <c r="L25" s="89">
        <f t="shared" si="11"/>
        <v>1861.9999999999998</v>
      </c>
      <c r="M25" s="89">
        <f t="shared" si="11"/>
        <v>2052.3999999999996</v>
      </c>
      <c r="N25" s="89">
        <f t="shared" si="11"/>
        <v>2249.0999999999995</v>
      </c>
      <c r="O25" s="89">
        <f t="shared" si="11"/>
        <v>2453.4999999999995</v>
      </c>
      <c r="P25" s="89">
        <f t="shared" si="11"/>
        <v>2664.8999999999996</v>
      </c>
      <c r="Q25" s="89">
        <f t="shared" si="11"/>
        <v>2881.2</v>
      </c>
      <c r="R25" s="89">
        <f t="shared" si="11"/>
        <v>3108.7</v>
      </c>
    </row>
    <row r="26" spans="1:18" x14ac:dyDescent="0.25">
      <c r="A26" s="1"/>
      <c r="B26" s="80" t="s">
        <v>18</v>
      </c>
      <c r="C26" s="81">
        <f t="shared" ref="C26:H26" si="12">C25/C11</f>
        <v>8.5592988222404826E-2</v>
      </c>
      <c r="D26" s="81">
        <f t="shared" si="12"/>
        <v>8.2502768549280181E-2</v>
      </c>
      <c r="E26" s="81">
        <f t="shared" si="12"/>
        <v>7.886491809148688E-2</v>
      </c>
      <c r="F26" s="81">
        <f t="shared" si="12"/>
        <v>7.5225365247124656E-2</v>
      </c>
      <c r="G26" s="81">
        <f t="shared" si="12"/>
        <v>6.8736141906873618E-2</v>
      </c>
      <c r="H26" s="81">
        <f t="shared" si="12"/>
        <v>6.923775985459503E-2</v>
      </c>
      <c r="I26" s="20">
        <v>7.0000000000000007E-2</v>
      </c>
      <c r="J26" s="67">
        <v>7.0000000000000007E-2</v>
      </c>
      <c r="K26" s="67">
        <v>7.0000000000000007E-2</v>
      </c>
      <c r="L26" s="67">
        <v>7.0000000000000007E-2</v>
      </c>
      <c r="M26" s="67">
        <v>7.0000000000000007E-2</v>
      </c>
      <c r="N26" s="67">
        <v>7.0000000000000007E-2</v>
      </c>
      <c r="O26" s="67">
        <v>7.0000000000000007E-2</v>
      </c>
      <c r="P26" s="67">
        <v>7.0000000000000007E-2</v>
      </c>
      <c r="Q26" s="67">
        <v>7.0000000000000007E-2</v>
      </c>
      <c r="R26" s="67">
        <v>7.0000000000000007E-2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89"/>
      <c r="K27" s="89"/>
      <c r="L27" s="89"/>
      <c r="M27" s="89"/>
      <c r="N27" s="89"/>
      <c r="O27" s="89"/>
      <c r="P27" s="89"/>
      <c r="Q27" s="89"/>
      <c r="R27" s="89"/>
    </row>
    <row r="28" spans="1:18" x14ac:dyDescent="0.25">
      <c r="A28" s="1"/>
      <c r="B28" s="1" t="s">
        <v>56</v>
      </c>
      <c r="C28" s="12">
        <v>77</v>
      </c>
      <c r="D28" s="12">
        <v>91</v>
      </c>
      <c r="E28" s="12">
        <v>175</v>
      </c>
      <c r="F28" s="12">
        <v>162</v>
      </c>
      <c r="G28" s="12">
        <v>172</v>
      </c>
      <c r="H28" s="12">
        <v>169</v>
      </c>
      <c r="I28" s="73">
        <f t="shared" ref="I28:R28" si="13">I29*I11</f>
        <v>192.99999999999997</v>
      </c>
      <c r="J28" s="89">
        <f t="shared" si="13"/>
        <v>215.89999999999998</v>
      </c>
      <c r="K28" s="89">
        <f t="shared" si="13"/>
        <v>240.59999999999994</v>
      </c>
      <c r="L28" s="89">
        <f t="shared" si="13"/>
        <v>265.99999999999994</v>
      </c>
      <c r="M28" s="89">
        <f t="shared" si="13"/>
        <v>293.19999999999987</v>
      </c>
      <c r="N28" s="89">
        <f t="shared" si="13"/>
        <v>321.2999999999999</v>
      </c>
      <c r="O28" s="89">
        <f t="shared" si="13"/>
        <v>350.49999999999994</v>
      </c>
      <c r="P28" s="89">
        <f t="shared" si="13"/>
        <v>380.69999999999993</v>
      </c>
      <c r="Q28" s="89">
        <f t="shared" si="13"/>
        <v>411.59999999999991</v>
      </c>
      <c r="R28" s="89">
        <f t="shared" si="13"/>
        <v>444.09999999999991</v>
      </c>
    </row>
    <row r="29" spans="1:18" x14ac:dyDescent="0.25">
      <c r="A29" s="1"/>
      <c r="B29" s="80" t="s">
        <v>18</v>
      </c>
      <c r="C29" s="81">
        <f t="shared" ref="C29:H29" si="14">C28/C11</f>
        <v>1.0545056149000274E-2</v>
      </c>
      <c r="D29" s="81">
        <f t="shared" si="14"/>
        <v>1.0077519379844961E-2</v>
      </c>
      <c r="E29" s="81">
        <f t="shared" si="14"/>
        <v>1.5665562617491718E-2</v>
      </c>
      <c r="F29" s="81">
        <f t="shared" si="14"/>
        <v>1.2589368977308051E-2</v>
      </c>
      <c r="G29" s="81">
        <f t="shared" si="14"/>
        <v>1.0896420652518213E-2</v>
      </c>
      <c r="H29" s="81">
        <f t="shared" si="14"/>
        <v>9.5990003407929111E-3</v>
      </c>
      <c r="I29" s="20">
        <v>0.01</v>
      </c>
      <c r="J29" s="67">
        <v>0.01</v>
      </c>
      <c r="K29" s="67">
        <v>0.01</v>
      </c>
      <c r="L29" s="67">
        <v>0.01</v>
      </c>
      <c r="M29" s="67">
        <v>0.01</v>
      </c>
      <c r="N29" s="67">
        <v>0.01</v>
      </c>
      <c r="O29" s="67">
        <v>0.01</v>
      </c>
      <c r="P29" s="67">
        <v>0.01</v>
      </c>
      <c r="Q29" s="67">
        <v>0.01</v>
      </c>
      <c r="R29" s="67">
        <v>0.01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13"/>
      <c r="J30" s="88"/>
      <c r="K30" s="88"/>
      <c r="L30" s="88"/>
      <c r="M30" s="88"/>
      <c r="N30" s="88"/>
      <c r="O30" s="88"/>
      <c r="P30" s="88"/>
      <c r="Q30" s="88"/>
      <c r="R30" s="90"/>
    </row>
    <row r="31" spans="1:18" x14ac:dyDescent="0.25">
      <c r="A31" s="1"/>
      <c r="B31" s="1" t="s">
        <v>13</v>
      </c>
      <c r="C31" s="12">
        <f t="shared" ref="C31:H31" si="15">C19+C22+C25+C28</f>
        <v>4124</v>
      </c>
      <c r="D31" s="12">
        <f t="shared" si="15"/>
        <v>4994</v>
      </c>
      <c r="E31" s="12">
        <f t="shared" si="15"/>
        <v>6230</v>
      </c>
      <c r="F31" s="12">
        <f t="shared" si="15"/>
        <v>6909</v>
      </c>
      <c r="G31" s="12">
        <f t="shared" si="15"/>
        <v>8118</v>
      </c>
      <c r="H31" s="12">
        <f t="shared" si="15"/>
        <v>9343</v>
      </c>
      <c r="I31" s="73">
        <f t="shared" ref="I31:R31" si="16">I19+I22+I25+I28</f>
        <v>10267.599999999999</v>
      </c>
      <c r="J31" s="89">
        <f t="shared" si="16"/>
        <v>11485.879999999997</v>
      </c>
      <c r="K31" s="89">
        <f t="shared" si="16"/>
        <v>12799.919999999995</v>
      </c>
      <c r="L31" s="89">
        <f t="shared" si="16"/>
        <v>14151.199999999997</v>
      </c>
      <c r="M31" s="89">
        <f t="shared" si="16"/>
        <v>15598.239999999996</v>
      </c>
      <c r="N31" s="89">
        <f t="shared" si="16"/>
        <v>17093.159999999993</v>
      </c>
      <c r="O31" s="89">
        <f t="shared" si="16"/>
        <v>18646.599999999995</v>
      </c>
      <c r="P31" s="89">
        <f t="shared" si="16"/>
        <v>20253.239999999994</v>
      </c>
      <c r="Q31" s="89">
        <f t="shared" si="16"/>
        <v>21897.119999999995</v>
      </c>
      <c r="R31" s="89">
        <f t="shared" si="16"/>
        <v>23626.119999999995</v>
      </c>
    </row>
    <row r="32" spans="1:18" x14ac:dyDescent="0.25">
      <c r="A32" s="1"/>
      <c r="B32" s="80" t="s">
        <v>18</v>
      </c>
      <c r="C32" s="81">
        <f t="shared" ref="C32:H32" si="17">C31/C11</f>
        <v>0.56477677348671596</v>
      </c>
      <c r="D32" s="81">
        <f t="shared" si="17"/>
        <v>0.55304540420819492</v>
      </c>
      <c r="E32" s="81">
        <f t="shared" si="17"/>
        <v>0.55769402918270516</v>
      </c>
      <c r="F32" s="81">
        <f t="shared" si="17"/>
        <v>0.53691327323593407</v>
      </c>
      <c r="G32" s="81">
        <f t="shared" si="17"/>
        <v>0.51428571428571423</v>
      </c>
      <c r="H32" s="81">
        <f t="shared" si="17"/>
        <v>0.53067136203566967</v>
      </c>
      <c r="I32" s="20">
        <f t="shared" ref="I32:R32" si="18">I31/I11</f>
        <v>0.53200000000000003</v>
      </c>
      <c r="J32" s="67">
        <f t="shared" si="18"/>
        <v>0.53199999999999992</v>
      </c>
      <c r="K32" s="67">
        <f t="shared" si="18"/>
        <v>0.53199999999999992</v>
      </c>
      <c r="L32" s="67">
        <f t="shared" si="18"/>
        <v>0.53200000000000003</v>
      </c>
      <c r="M32" s="67">
        <f t="shared" si="18"/>
        <v>0.53200000000000003</v>
      </c>
      <c r="N32" s="67">
        <f t="shared" si="18"/>
        <v>0.53199999999999992</v>
      </c>
      <c r="O32" s="67">
        <f t="shared" si="18"/>
        <v>0.53199999999999992</v>
      </c>
      <c r="P32" s="67">
        <f t="shared" si="18"/>
        <v>0.53199999999999992</v>
      </c>
      <c r="Q32" s="67">
        <f t="shared" si="18"/>
        <v>0.53200000000000003</v>
      </c>
      <c r="R32" s="67">
        <f t="shared" si="18"/>
        <v>0.53200000000000003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 t="shared" ref="C34:I34" si="19">C16-C19-C22-C25-C28</f>
        <v>2167</v>
      </c>
      <c r="D34" s="12">
        <f t="shared" si="19"/>
        <v>2841</v>
      </c>
      <c r="E34" s="12">
        <f t="shared" si="19"/>
        <v>3268</v>
      </c>
      <c r="F34" s="12">
        <f t="shared" si="19"/>
        <v>4237</v>
      </c>
      <c r="G34" s="12">
        <f t="shared" si="19"/>
        <v>5802</v>
      </c>
      <c r="H34" s="12">
        <f t="shared" si="19"/>
        <v>6098</v>
      </c>
      <c r="I34" s="73">
        <f t="shared" si="19"/>
        <v>6920.9799999999959</v>
      </c>
      <c r="J34" s="89">
        <f t="shared" ref="J34:R34" si="20">J16-J19-J22-J25-J28</f>
        <v>7781.036000000001</v>
      </c>
      <c r="K34" s="89">
        <f t="shared" si="20"/>
        <v>8536.4880000000012</v>
      </c>
      <c r="L34" s="89">
        <f t="shared" si="20"/>
        <v>9256.7999999999956</v>
      </c>
      <c r="M34" s="89">
        <f t="shared" si="20"/>
        <v>10232.679999999997</v>
      </c>
      <c r="N34" s="89">
        <f t="shared" si="20"/>
        <v>11245.499999999996</v>
      </c>
      <c r="O34" s="89">
        <f t="shared" si="20"/>
        <v>12267.499999999998</v>
      </c>
      <c r="P34" s="89">
        <f t="shared" si="20"/>
        <v>13324.499999999993</v>
      </c>
      <c r="Q34" s="89">
        <f t="shared" si="20"/>
        <v>14406.000000000002</v>
      </c>
      <c r="R34" s="89">
        <f t="shared" si="20"/>
        <v>15543.500000000002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3"/>
      <c r="J35" s="89"/>
      <c r="K35" s="89"/>
      <c r="L35" s="89"/>
      <c r="M35" s="89"/>
      <c r="N35" s="89"/>
      <c r="O35" s="89"/>
      <c r="P35" s="89"/>
      <c r="Q35" s="89"/>
      <c r="R35" s="89"/>
    </row>
    <row r="36" spans="1:86" x14ac:dyDescent="0.25">
      <c r="A36" s="1"/>
      <c r="B36" s="1" t="s">
        <v>15</v>
      </c>
      <c r="C36" s="83">
        <v>-30</v>
      </c>
      <c r="D36" s="83">
        <v>-46</v>
      </c>
      <c r="E36" s="83">
        <v>-63</v>
      </c>
      <c r="F36" s="83">
        <v>-61</v>
      </c>
      <c r="G36" s="83">
        <v>-97</v>
      </c>
      <c r="H36" s="83">
        <v>-90</v>
      </c>
      <c r="I36" s="86">
        <f>I11*(-0.51%)</f>
        <v>-98.429999999999993</v>
      </c>
      <c r="J36" s="91">
        <f t="shared" ref="J36:R36" si="21">J11*(-0.51%)</f>
        <v>-110.10899999999999</v>
      </c>
      <c r="K36" s="91">
        <f t="shared" si="21"/>
        <v>-122.70599999999997</v>
      </c>
      <c r="L36" s="91">
        <f t="shared" si="21"/>
        <v>-135.65999999999997</v>
      </c>
      <c r="M36" s="91">
        <f t="shared" si="21"/>
        <v>-149.53199999999995</v>
      </c>
      <c r="N36" s="91">
        <f t="shared" si="21"/>
        <v>-163.86299999999994</v>
      </c>
      <c r="O36" s="91">
        <f t="shared" si="21"/>
        <v>-178.75499999999997</v>
      </c>
      <c r="P36" s="91">
        <f t="shared" si="21"/>
        <v>-194.15699999999998</v>
      </c>
      <c r="Q36" s="91">
        <f t="shared" si="21"/>
        <v>-209.91599999999997</v>
      </c>
      <c r="R36" s="91">
        <f t="shared" si="21"/>
        <v>-226.49099999999999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24"/>
      <c r="J37" s="90"/>
      <c r="K37" s="90"/>
      <c r="L37" s="90"/>
      <c r="M37" s="90"/>
      <c r="N37" s="90"/>
      <c r="O37" s="90"/>
      <c r="P37" s="90"/>
      <c r="Q37" s="90"/>
      <c r="R37" s="90"/>
    </row>
    <row r="38" spans="1:86" x14ac:dyDescent="0.25">
      <c r="A38" s="1"/>
      <c r="B38" s="1" t="s">
        <v>16</v>
      </c>
      <c r="C38" s="12">
        <f t="shared" ref="C38:H38" si="22">C16-C31+C36</f>
        <v>2137</v>
      </c>
      <c r="D38" s="12">
        <f t="shared" si="22"/>
        <v>2795</v>
      </c>
      <c r="E38" s="12">
        <f t="shared" si="22"/>
        <v>3205</v>
      </c>
      <c r="F38" s="12">
        <f t="shared" si="22"/>
        <v>4176</v>
      </c>
      <c r="G38" s="12">
        <f t="shared" si="22"/>
        <v>5705</v>
      </c>
      <c r="H38" s="12">
        <f t="shared" si="22"/>
        <v>6008</v>
      </c>
      <c r="I38" s="73">
        <f t="shared" ref="I38:R38" si="23">I16-I31+I36</f>
        <v>6822.5499999999956</v>
      </c>
      <c r="J38" s="89">
        <f t="shared" si="23"/>
        <v>7670.9269999999997</v>
      </c>
      <c r="K38" s="89">
        <f t="shared" si="23"/>
        <v>8413.7820000000011</v>
      </c>
      <c r="L38" s="89">
        <f t="shared" si="23"/>
        <v>9121.1399999999958</v>
      </c>
      <c r="M38" s="89">
        <f t="shared" si="23"/>
        <v>10083.147999999996</v>
      </c>
      <c r="N38" s="89">
        <f t="shared" si="23"/>
        <v>11081.636999999997</v>
      </c>
      <c r="O38" s="89">
        <f t="shared" si="23"/>
        <v>12088.745000000001</v>
      </c>
      <c r="P38" s="89">
        <f t="shared" si="23"/>
        <v>13130.342999999997</v>
      </c>
      <c r="Q38" s="89">
        <f t="shared" si="23"/>
        <v>14196.084000000001</v>
      </c>
      <c r="R38" s="89">
        <f t="shared" si="23"/>
        <v>15317.009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88"/>
      <c r="K39" s="88"/>
      <c r="L39" s="88"/>
      <c r="M39" s="88"/>
      <c r="N39" s="88"/>
      <c r="O39" s="88"/>
      <c r="P39" s="88"/>
      <c r="Q39" s="88"/>
      <c r="R39" s="90"/>
    </row>
    <row r="40" spans="1:86" x14ac:dyDescent="0.25">
      <c r="A40" s="1"/>
      <c r="B40" s="1" t="s">
        <v>17</v>
      </c>
      <c r="C40" s="12">
        <f t="shared" ref="C40:I40" si="24">C34</f>
        <v>2167</v>
      </c>
      <c r="D40" s="12">
        <f t="shared" si="24"/>
        <v>2841</v>
      </c>
      <c r="E40" s="12">
        <f t="shared" si="24"/>
        <v>3268</v>
      </c>
      <c r="F40" s="12">
        <f t="shared" si="24"/>
        <v>4237</v>
      </c>
      <c r="G40" s="12">
        <f t="shared" si="24"/>
        <v>5802</v>
      </c>
      <c r="H40" s="12">
        <f t="shared" si="24"/>
        <v>6098</v>
      </c>
      <c r="I40" s="73">
        <f t="shared" si="24"/>
        <v>6920.9799999999959</v>
      </c>
      <c r="J40" s="89">
        <f t="shared" ref="J40:R40" si="25">J34</f>
        <v>7781.036000000001</v>
      </c>
      <c r="K40" s="89">
        <f t="shared" si="25"/>
        <v>8536.4880000000012</v>
      </c>
      <c r="L40" s="89">
        <f t="shared" si="25"/>
        <v>9256.7999999999956</v>
      </c>
      <c r="M40" s="89">
        <f t="shared" si="25"/>
        <v>10232.679999999997</v>
      </c>
      <c r="N40" s="89">
        <f t="shared" si="25"/>
        <v>11245.499999999996</v>
      </c>
      <c r="O40" s="89">
        <f t="shared" si="25"/>
        <v>12267.499999999998</v>
      </c>
      <c r="P40" s="89">
        <f t="shared" si="25"/>
        <v>13324.499999999993</v>
      </c>
      <c r="Q40" s="89">
        <f t="shared" si="25"/>
        <v>14406.000000000002</v>
      </c>
      <c r="R40" s="89">
        <f t="shared" si="25"/>
        <v>15543.500000000002</v>
      </c>
    </row>
    <row r="41" spans="1:86" x14ac:dyDescent="0.25">
      <c r="A41" s="1"/>
      <c r="B41" s="80" t="s">
        <v>18</v>
      </c>
      <c r="C41" s="81">
        <f t="shared" ref="C41:I41" si="26">C40/C11</f>
        <v>0.29676800876472198</v>
      </c>
      <c r="D41" s="81">
        <f t="shared" si="26"/>
        <v>0.31461794019933553</v>
      </c>
      <c r="E41" s="81">
        <f t="shared" si="26"/>
        <v>0.29254319219407393</v>
      </c>
      <c r="F41" s="81">
        <f t="shared" si="26"/>
        <v>0.32926639726453216</v>
      </c>
      <c r="G41" s="81">
        <f t="shared" si="26"/>
        <v>0.36756414317389929</v>
      </c>
      <c r="H41" s="81">
        <f t="shared" si="26"/>
        <v>0.34635919572872886</v>
      </c>
      <c r="I41" s="70">
        <f t="shared" si="26"/>
        <v>0.35859999999999986</v>
      </c>
      <c r="J41" s="66">
        <f t="shared" ref="J41:R41" si="27">J40/J11</f>
        <v>0.36040000000000011</v>
      </c>
      <c r="K41" s="66">
        <f t="shared" si="27"/>
        <v>0.35480000000000017</v>
      </c>
      <c r="L41" s="66">
        <f t="shared" si="27"/>
        <v>0.34799999999999992</v>
      </c>
      <c r="M41" s="66">
        <f t="shared" si="27"/>
        <v>0.34900000000000003</v>
      </c>
      <c r="N41" s="66">
        <f t="shared" si="27"/>
        <v>0.35000000000000003</v>
      </c>
      <c r="O41" s="66">
        <f t="shared" si="27"/>
        <v>0.35000000000000003</v>
      </c>
      <c r="P41" s="66">
        <f t="shared" si="27"/>
        <v>0.34999999999999987</v>
      </c>
      <c r="Q41" s="66">
        <f t="shared" si="27"/>
        <v>0.35000000000000009</v>
      </c>
      <c r="R41" s="66">
        <f t="shared" si="27"/>
        <v>0.35000000000000009</v>
      </c>
    </row>
    <row r="42" spans="1:86" x14ac:dyDescent="0.25">
      <c r="A42" s="1"/>
      <c r="B42" s="14"/>
      <c r="C42" s="1"/>
      <c r="D42" s="1"/>
      <c r="E42" s="1"/>
      <c r="G42" s="1"/>
      <c r="H42" s="1"/>
      <c r="I42" s="13"/>
      <c r="J42" s="88"/>
      <c r="K42" s="88"/>
      <c r="L42" s="88"/>
      <c r="M42" s="88"/>
      <c r="N42" s="88"/>
      <c r="O42" s="90"/>
      <c r="P42" s="90"/>
      <c r="Q42" s="90"/>
      <c r="R42" s="90"/>
    </row>
    <row r="43" spans="1:86" x14ac:dyDescent="0.25">
      <c r="A43" s="1"/>
      <c r="B43" s="1" t="s">
        <v>19</v>
      </c>
      <c r="C43" s="19">
        <v>444</v>
      </c>
      <c r="D43" s="12">
        <v>203</v>
      </c>
      <c r="E43" s="12">
        <v>253</v>
      </c>
      <c r="F43" s="25">
        <v>-1084</v>
      </c>
      <c r="G43" s="12">
        <v>883</v>
      </c>
      <c r="H43" s="12">
        <v>1252</v>
      </c>
      <c r="I43" s="22">
        <f>I44*I40</f>
        <v>1271.3840259999993</v>
      </c>
      <c r="J43" s="87">
        <f t="shared" ref="J43:R43" si="28">J44*J40</f>
        <v>1429.3763132000001</v>
      </c>
      <c r="K43" s="87">
        <f t="shared" si="28"/>
        <v>1568.1528456000003</v>
      </c>
      <c r="L43" s="87">
        <f t="shared" si="28"/>
        <v>1700.4741599999993</v>
      </c>
      <c r="M43" s="87">
        <f t="shared" si="28"/>
        <v>1879.7433159999994</v>
      </c>
      <c r="N43" s="87">
        <f t="shared" si="28"/>
        <v>2065.7983499999996</v>
      </c>
      <c r="O43" s="87">
        <f t="shared" si="28"/>
        <v>2253.5397499999999</v>
      </c>
      <c r="P43" s="87">
        <f t="shared" si="28"/>
        <v>2447.7106499999986</v>
      </c>
      <c r="Q43" s="87">
        <f t="shared" si="28"/>
        <v>2646.3822000000005</v>
      </c>
      <c r="R43" s="87">
        <f t="shared" si="28"/>
        <v>2855.3409500000002</v>
      </c>
    </row>
    <row r="44" spans="1:86" x14ac:dyDescent="0.25">
      <c r="A44" s="1"/>
      <c r="B44" s="80" t="s">
        <v>20</v>
      </c>
      <c r="C44" s="82">
        <f t="shared" ref="C44:H44" si="29">C43/C40</f>
        <v>0.20489155514536225</v>
      </c>
      <c r="D44" s="82">
        <f t="shared" si="29"/>
        <v>7.1453713481168607E-2</v>
      </c>
      <c r="E44" s="82">
        <f t="shared" si="29"/>
        <v>7.7417380660954715E-2</v>
      </c>
      <c r="F44" s="82">
        <f t="shared" si="29"/>
        <v>-0.25584139721501065</v>
      </c>
      <c r="G44" s="82">
        <f t="shared" si="29"/>
        <v>0.15218890037917959</v>
      </c>
      <c r="H44" s="82">
        <f t="shared" si="29"/>
        <v>0.20531321744834372</v>
      </c>
      <c r="I44" s="72">
        <v>0.1837</v>
      </c>
      <c r="J44" s="92">
        <v>0.1837</v>
      </c>
      <c r="K44" s="92">
        <v>0.1837</v>
      </c>
      <c r="L44" s="92">
        <v>0.1837</v>
      </c>
      <c r="M44" s="92">
        <v>0.1837</v>
      </c>
      <c r="N44" s="92">
        <v>0.1837</v>
      </c>
      <c r="O44" s="92">
        <v>0.1837</v>
      </c>
      <c r="P44" s="92">
        <v>0.1837</v>
      </c>
      <c r="Q44" s="92">
        <v>0.1837</v>
      </c>
      <c r="R44" s="92">
        <v>0.1837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</row>
    <row r="46" spans="1:86" x14ac:dyDescent="0.25">
      <c r="A46" s="1"/>
      <c r="B46" s="10" t="s">
        <v>21</v>
      </c>
      <c r="C46" s="10">
        <v>2022</v>
      </c>
      <c r="D46" s="10">
        <v>2021</v>
      </c>
      <c r="E46" s="10">
        <v>2020</v>
      </c>
      <c r="F46" s="10">
        <f>E46+1</f>
        <v>2021</v>
      </c>
      <c r="G46" s="10">
        <f>F46+1</f>
        <v>2022</v>
      </c>
      <c r="H46" s="10">
        <v>2017</v>
      </c>
      <c r="I46" s="74">
        <v>2023</v>
      </c>
      <c r="J46" s="10">
        <v>2024</v>
      </c>
      <c r="K46" s="10">
        <v>2025</v>
      </c>
      <c r="L46" s="10">
        <v>2026</v>
      </c>
      <c r="M46" s="10">
        <v>2027</v>
      </c>
      <c r="N46" s="10">
        <v>2028</v>
      </c>
      <c r="O46" s="10">
        <v>2029</v>
      </c>
      <c r="P46" s="10">
        <v>2030</v>
      </c>
      <c r="Q46" s="10">
        <v>2031</v>
      </c>
      <c r="R46" s="10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v>326</v>
      </c>
      <c r="D47" s="12">
        <v>346</v>
      </c>
      <c r="E47" s="12">
        <v>737</v>
      </c>
      <c r="F47" s="25">
        <v>757</v>
      </c>
      <c r="G47" s="12">
        <v>788</v>
      </c>
      <c r="H47" s="12">
        <v>856</v>
      </c>
      <c r="I47" s="22">
        <f>I48*I11</f>
        <v>902</v>
      </c>
      <c r="J47" s="87">
        <f t="shared" ref="J47:R47" si="30">J48*J11</f>
        <v>1010</v>
      </c>
      <c r="K47" s="87">
        <f t="shared" si="30"/>
        <v>877.00000000000011</v>
      </c>
      <c r="L47" s="87">
        <f t="shared" si="30"/>
        <v>793</v>
      </c>
      <c r="M47" s="87">
        <f t="shared" si="30"/>
        <v>875</v>
      </c>
      <c r="N47" s="87">
        <f t="shared" si="30"/>
        <v>961</v>
      </c>
      <c r="O47" s="87">
        <f t="shared" si="30"/>
        <v>1050</v>
      </c>
      <c r="P47" s="87">
        <f t="shared" si="30"/>
        <v>1150</v>
      </c>
      <c r="Q47" s="87">
        <f t="shared" si="30"/>
        <v>1250</v>
      </c>
      <c r="R47" s="87">
        <f t="shared" si="30"/>
        <v>1332.2999999999997</v>
      </c>
    </row>
    <row r="48" spans="1:86" x14ac:dyDescent="0.25">
      <c r="A48" s="1"/>
      <c r="B48" s="80" t="s">
        <v>18</v>
      </c>
      <c r="C48" s="81">
        <f t="shared" ref="C48:H48" si="31">C47/C11</f>
        <v>4.4645302656806357E-2</v>
      </c>
      <c r="D48" s="81">
        <f t="shared" si="31"/>
        <v>3.8316722037652268E-2</v>
      </c>
      <c r="E48" s="81">
        <f t="shared" si="31"/>
        <v>6.597439799480799E-2</v>
      </c>
      <c r="F48" s="81">
        <f t="shared" si="31"/>
        <v>5.8828100714951821E-2</v>
      </c>
      <c r="G48" s="81">
        <f t="shared" si="31"/>
        <v>4.9920810896420656E-2</v>
      </c>
      <c r="H48" s="81">
        <f t="shared" si="31"/>
        <v>4.8619788708394868E-2</v>
      </c>
      <c r="I48" s="21">
        <v>4.6735751295336796E-2</v>
      </c>
      <c r="J48" s="53">
        <v>4.6780917091245953E-2</v>
      </c>
      <c r="K48" s="53">
        <v>3.6450540315876988E-2</v>
      </c>
      <c r="L48" s="53">
        <v>2.9812030075187977E-2</v>
      </c>
      <c r="M48" s="53">
        <v>2.9843110504774908E-2</v>
      </c>
      <c r="N48" s="53">
        <v>2.9909741674447567E-2</v>
      </c>
      <c r="O48" s="53">
        <v>2.9957203994293871E-2</v>
      </c>
      <c r="P48" s="53">
        <v>3.020751247701603E-2</v>
      </c>
      <c r="Q48" s="53">
        <v>3.0369290573372211E-2</v>
      </c>
      <c r="R48" s="53">
        <v>0.03</v>
      </c>
    </row>
    <row r="49" spans="1:86" x14ac:dyDescent="0.25">
      <c r="A49" s="1"/>
      <c r="B49" s="1"/>
      <c r="C49" s="1"/>
      <c r="D49" s="1"/>
      <c r="E49" s="1"/>
      <c r="G49" s="1"/>
      <c r="H49" s="1"/>
      <c r="I49" s="13"/>
      <c r="J49" s="88"/>
      <c r="K49" s="88"/>
      <c r="L49" s="88"/>
      <c r="M49" s="88"/>
      <c r="N49" s="88"/>
      <c r="O49" s="88"/>
      <c r="P49" s="88"/>
      <c r="Q49" s="88"/>
      <c r="R49" s="88"/>
    </row>
    <row r="50" spans="1:86" x14ac:dyDescent="0.25">
      <c r="A50" s="1"/>
      <c r="B50" s="1" t="s">
        <v>23</v>
      </c>
      <c r="C50" s="12">
        <v>-178</v>
      </c>
      <c r="D50" s="12">
        <v>-267</v>
      </c>
      <c r="E50" s="12">
        <v>-394</v>
      </c>
      <c r="F50" s="25">
        <v>-704</v>
      </c>
      <c r="G50" s="12">
        <v>-823</v>
      </c>
      <c r="H50" s="12">
        <v>-667</v>
      </c>
      <c r="I50" s="22">
        <f>I51*I11</f>
        <v>-475</v>
      </c>
      <c r="J50" s="87">
        <f t="shared" ref="J50:R50" si="32">J51*J11</f>
        <v>-527</v>
      </c>
      <c r="K50" s="87">
        <f t="shared" si="32"/>
        <v>-582</v>
      </c>
      <c r="L50" s="87">
        <f t="shared" si="32"/>
        <v>-798</v>
      </c>
      <c r="M50" s="87">
        <f t="shared" si="32"/>
        <v>-880</v>
      </c>
      <c r="N50" s="87">
        <f t="shared" si="32"/>
        <v>-964</v>
      </c>
      <c r="O50" s="87">
        <f t="shared" si="32"/>
        <v>-1050</v>
      </c>
      <c r="P50" s="87">
        <f t="shared" si="32"/>
        <v>-1140</v>
      </c>
      <c r="Q50" s="87">
        <f t="shared" si="32"/>
        <v>-1240</v>
      </c>
      <c r="R50" s="87">
        <f t="shared" si="32"/>
        <v>-1337.9105928085519</v>
      </c>
    </row>
    <row r="51" spans="1:86" x14ac:dyDescent="0.25">
      <c r="A51" s="1"/>
      <c r="B51" s="80" t="s">
        <v>18</v>
      </c>
      <c r="C51" s="81">
        <f t="shared" ref="C51:H51" si="33">C50/C11</f>
        <v>-2.4376883045740892E-2</v>
      </c>
      <c r="D51" s="81">
        <f t="shared" si="33"/>
        <v>-2.9568106312292359E-2</v>
      </c>
      <c r="E51" s="81">
        <f t="shared" si="33"/>
        <v>-3.5269895264524218E-2</v>
      </c>
      <c r="F51" s="81">
        <f t="shared" si="33"/>
        <v>-5.4709356543363383E-2</v>
      </c>
      <c r="G51" s="81">
        <f t="shared" si="33"/>
        <v>-5.2138105796642381E-2</v>
      </c>
      <c r="H51" s="81">
        <f t="shared" si="33"/>
        <v>-3.7884811995910483E-2</v>
      </c>
      <c r="I51" s="21">
        <v>-2.4611398963730574E-2</v>
      </c>
      <c r="J51" s="53">
        <v>-2.4409448818897641E-2</v>
      </c>
      <c r="K51" s="53">
        <v>-2.4189526184538662E-2</v>
      </c>
      <c r="L51" s="53">
        <v>-3.0000000000000009E-2</v>
      </c>
      <c r="M51" s="53">
        <v>-3.0013642564802195E-2</v>
      </c>
      <c r="N51" s="53">
        <v>-3.0003112356053543E-2</v>
      </c>
      <c r="O51" s="53">
        <v>-2.9957203994293871E-2</v>
      </c>
      <c r="P51" s="53">
        <v>-2.9944838455476758E-2</v>
      </c>
      <c r="Q51" s="53">
        <v>-3.0126336248785232E-2</v>
      </c>
      <c r="R51" s="53">
        <v>-3.0126336248785232E-2</v>
      </c>
    </row>
    <row r="52" spans="1:86" x14ac:dyDescent="0.25">
      <c r="A52" s="1"/>
      <c r="B52" s="1"/>
      <c r="C52" s="1"/>
      <c r="D52" s="1"/>
      <c r="E52" s="1"/>
      <c r="G52" s="1"/>
      <c r="H52" s="1"/>
      <c r="I52" s="13"/>
      <c r="J52" s="88"/>
      <c r="K52" s="88"/>
      <c r="L52" s="88"/>
      <c r="M52" s="88"/>
      <c r="N52" s="88"/>
      <c r="O52" s="88"/>
      <c r="P52" s="88"/>
      <c r="Q52" s="90"/>
      <c r="R52" s="90"/>
    </row>
    <row r="53" spans="1:86" x14ac:dyDescent="0.25">
      <c r="A53" s="1"/>
      <c r="B53" s="1" t="s">
        <v>24</v>
      </c>
      <c r="C53" s="25">
        <v>387</v>
      </c>
      <c r="D53" s="25">
        <v>943</v>
      </c>
      <c r="E53" s="25">
        <v>-22</v>
      </c>
      <c r="F53" s="2">
        <v>186</v>
      </c>
      <c r="G53" s="1">
        <v>292</v>
      </c>
      <c r="H53" s="1">
        <v>336</v>
      </c>
      <c r="I53" s="22">
        <f t="shared" ref="I53:R53" si="34">I54*I11</f>
        <v>192.99999999999997</v>
      </c>
      <c r="J53" s="87">
        <f t="shared" si="34"/>
        <v>215.89999999999998</v>
      </c>
      <c r="K53" s="87">
        <f t="shared" si="34"/>
        <v>240.59999999999994</v>
      </c>
      <c r="L53" s="87">
        <f t="shared" si="34"/>
        <v>265.99999999999994</v>
      </c>
      <c r="M53" s="87">
        <f t="shared" si="34"/>
        <v>293.19999999999987</v>
      </c>
      <c r="N53" s="87">
        <f t="shared" si="34"/>
        <v>321.2999999999999</v>
      </c>
      <c r="O53" s="87">
        <f t="shared" si="34"/>
        <v>350.49999999999994</v>
      </c>
      <c r="P53" s="87">
        <f t="shared" si="34"/>
        <v>380.69999999999993</v>
      </c>
      <c r="Q53" s="87">
        <f t="shared" si="34"/>
        <v>411.59999999999991</v>
      </c>
      <c r="R53" s="87">
        <f t="shared" si="34"/>
        <v>444.09999999999991</v>
      </c>
    </row>
    <row r="54" spans="1:86" x14ac:dyDescent="0.25">
      <c r="A54" s="1"/>
      <c r="B54" s="80" t="s">
        <v>18</v>
      </c>
      <c r="C54" s="81">
        <f t="shared" ref="C54:H54" si="35">C53/C11</f>
        <v>5.2999178307313065E-2</v>
      </c>
      <c r="D54" s="81">
        <f t="shared" si="35"/>
        <v>0.1044296788482835</v>
      </c>
      <c r="E54" s="81">
        <f t="shared" si="35"/>
        <v>-1.9693850147703877E-3</v>
      </c>
      <c r="F54" s="81">
        <f t="shared" si="35"/>
        <v>1.4454460677649985E-2</v>
      </c>
      <c r="G54" s="81">
        <f t="shared" si="35"/>
        <v>1.8498574596135572E-2</v>
      </c>
      <c r="H54" s="81">
        <f t="shared" si="35"/>
        <v>1.9084403044416675E-2</v>
      </c>
      <c r="I54" s="75">
        <v>0.01</v>
      </c>
      <c r="J54" s="93">
        <v>0.01</v>
      </c>
      <c r="K54" s="93">
        <v>0.01</v>
      </c>
      <c r="L54" s="93">
        <v>0.01</v>
      </c>
      <c r="M54" s="93">
        <v>0.01</v>
      </c>
      <c r="N54" s="93">
        <v>0.01</v>
      </c>
      <c r="O54" s="93">
        <v>0.01</v>
      </c>
      <c r="P54" s="93">
        <v>0.01</v>
      </c>
      <c r="Q54" s="93">
        <v>0.01</v>
      </c>
      <c r="R54" s="93">
        <v>0.01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88"/>
      <c r="K55" s="88"/>
      <c r="L55" s="88"/>
      <c r="M55" s="88"/>
      <c r="N55" s="88"/>
      <c r="O55" s="88"/>
      <c r="P55" s="88"/>
      <c r="Q55" s="88"/>
      <c r="R55" s="90"/>
    </row>
    <row r="56" spans="1:86" x14ac:dyDescent="0.25">
      <c r="A56" s="1"/>
      <c r="B56" s="10" t="s">
        <v>25</v>
      </c>
      <c r="C56" s="12">
        <f t="shared" ref="C56:H56" si="36">C40-C43</f>
        <v>1723</v>
      </c>
      <c r="D56" s="12">
        <f t="shared" si="36"/>
        <v>2638</v>
      </c>
      <c r="E56" s="12">
        <f t="shared" si="36"/>
        <v>3015</v>
      </c>
      <c r="F56" s="12">
        <f t="shared" si="36"/>
        <v>5321</v>
      </c>
      <c r="G56" s="12">
        <f t="shared" si="36"/>
        <v>4919</v>
      </c>
      <c r="H56" s="12">
        <f t="shared" si="36"/>
        <v>4846</v>
      </c>
      <c r="I56" s="73">
        <f t="shared" ref="I56:R56" si="37">I40-I43</f>
        <v>5649.5959739999962</v>
      </c>
      <c r="J56" s="89">
        <f t="shared" si="37"/>
        <v>6351.6596868000006</v>
      </c>
      <c r="K56" s="89">
        <f t="shared" si="37"/>
        <v>6968.3351544000006</v>
      </c>
      <c r="L56" s="89">
        <f t="shared" si="37"/>
        <v>7556.3258399999959</v>
      </c>
      <c r="M56" s="89">
        <f t="shared" si="37"/>
        <v>8352.9366839999966</v>
      </c>
      <c r="N56" s="89">
        <f t="shared" si="37"/>
        <v>9179.7016499999972</v>
      </c>
      <c r="O56" s="89">
        <f t="shared" si="37"/>
        <v>10013.960249999998</v>
      </c>
      <c r="P56" s="89">
        <f t="shared" si="37"/>
        <v>10876.789349999994</v>
      </c>
      <c r="Q56" s="89">
        <f t="shared" si="37"/>
        <v>11759.617800000002</v>
      </c>
      <c r="R56" s="89">
        <f t="shared" si="37"/>
        <v>12688.159050000002</v>
      </c>
    </row>
    <row r="57" spans="1:86" x14ac:dyDescent="0.25">
      <c r="A57" s="1"/>
      <c r="B57" s="10" t="s">
        <v>26</v>
      </c>
      <c r="C57" s="12">
        <f t="shared" ref="C57:H57" si="38">C38-C43</f>
        <v>1693</v>
      </c>
      <c r="D57" s="12">
        <f t="shared" si="38"/>
        <v>2592</v>
      </c>
      <c r="E57" s="12">
        <f t="shared" si="38"/>
        <v>2952</v>
      </c>
      <c r="F57" s="12">
        <f t="shared" si="38"/>
        <v>5260</v>
      </c>
      <c r="G57" s="12">
        <f t="shared" si="38"/>
        <v>4822</v>
      </c>
      <c r="H57" s="12">
        <f t="shared" si="38"/>
        <v>4756</v>
      </c>
      <c r="I57" s="73">
        <f t="shared" ref="I57:R57" si="39">I38-I43</f>
        <v>5551.1659739999959</v>
      </c>
      <c r="J57" s="89">
        <f t="shared" si="39"/>
        <v>6241.5506867999993</v>
      </c>
      <c r="K57" s="89">
        <f t="shared" si="39"/>
        <v>6845.6291544000005</v>
      </c>
      <c r="L57" s="89">
        <f t="shared" si="39"/>
        <v>7420.665839999996</v>
      </c>
      <c r="M57" s="89">
        <f t="shared" si="39"/>
        <v>8203.4046839999955</v>
      </c>
      <c r="N57" s="89">
        <f t="shared" si="39"/>
        <v>9015.8386499999979</v>
      </c>
      <c r="O57" s="89">
        <f t="shared" si="39"/>
        <v>9835.2052500000009</v>
      </c>
      <c r="P57" s="89">
        <f t="shared" si="39"/>
        <v>10682.632349999998</v>
      </c>
      <c r="Q57" s="89">
        <f t="shared" si="39"/>
        <v>11549.701800000001</v>
      </c>
      <c r="R57" s="89">
        <f t="shared" si="39"/>
        <v>12461.66805</v>
      </c>
      <c r="S57" s="65">
        <f>R57*(1+$E$6)</f>
        <v>12835.5180915</v>
      </c>
      <c r="T57" s="65">
        <f t="shared" ref="T57:CE57" si="40">S57*(1+$E$6)</f>
        <v>13220.583634245</v>
      </c>
      <c r="U57" s="65">
        <f t="shared" si="40"/>
        <v>13617.20114327235</v>
      </c>
      <c r="V57" s="65">
        <f t="shared" si="40"/>
        <v>14025.717177570521</v>
      </c>
      <c r="W57" s="65">
        <f t="shared" si="40"/>
        <v>14446.488692897638</v>
      </c>
      <c r="X57" s="65">
        <f t="shared" si="40"/>
        <v>14879.883353684567</v>
      </c>
      <c r="Y57" s="65">
        <f t="shared" si="40"/>
        <v>15326.279854295104</v>
      </c>
      <c r="Z57" s="65">
        <f t="shared" si="40"/>
        <v>15786.068249923957</v>
      </c>
      <c r="AA57" s="65">
        <f t="shared" si="40"/>
        <v>16259.650297421676</v>
      </c>
      <c r="AB57" s="65">
        <f t="shared" si="40"/>
        <v>16747.439806344326</v>
      </c>
      <c r="AC57" s="65">
        <f t="shared" si="40"/>
        <v>17249.863000534657</v>
      </c>
      <c r="AD57" s="65">
        <f t="shared" si="40"/>
        <v>17767.358890550699</v>
      </c>
      <c r="AE57" s="65">
        <f t="shared" si="40"/>
        <v>18300.379657267222</v>
      </c>
      <c r="AF57" s="65">
        <f t="shared" si="40"/>
        <v>18849.391046985238</v>
      </c>
      <c r="AG57" s="65">
        <f t="shared" si="40"/>
        <v>19414.872778394794</v>
      </c>
      <c r="AH57" s="65">
        <f t="shared" si="40"/>
        <v>19997.318961746638</v>
      </c>
      <c r="AI57" s="65">
        <f t="shared" si="40"/>
        <v>20597.238530599039</v>
      </c>
      <c r="AJ57" s="65">
        <f t="shared" si="40"/>
        <v>21215.15568651701</v>
      </c>
      <c r="AK57" s="65">
        <f t="shared" si="40"/>
        <v>21851.61035711252</v>
      </c>
      <c r="AL57" s="65">
        <f t="shared" si="40"/>
        <v>22507.158667825897</v>
      </c>
      <c r="AM57" s="65">
        <f t="shared" si="40"/>
        <v>23182.373427860675</v>
      </c>
      <c r="AN57" s="65">
        <f t="shared" si="40"/>
        <v>23877.844630696498</v>
      </c>
      <c r="AO57" s="65">
        <f t="shared" si="40"/>
        <v>24594.179969617395</v>
      </c>
      <c r="AP57" s="65">
        <f t="shared" si="40"/>
        <v>25332.005368705919</v>
      </c>
      <c r="AQ57" s="65">
        <f t="shared" si="40"/>
        <v>26091.965529767098</v>
      </c>
      <c r="AR57" s="65">
        <f t="shared" si="40"/>
        <v>26874.72449566011</v>
      </c>
      <c r="AS57" s="65">
        <f t="shared" si="40"/>
        <v>27680.966230529913</v>
      </c>
      <c r="AT57" s="65">
        <f t="shared" si="40"/>
        <v>28511.39521744581</v>
      </c>
      <c r="AU57" s="65">
        <f t="shared" si="40"/>
        <v>29366.737073969183</v>
      </c>
      <c r="AV57" s="65">
        <f t="shared" si="40"/>
        <v>30247.739186188261</v>
      </c>
      <c r="AW57" s="65">
        <f t="shared" si="40"/>
        <v>31155.171361773908</v>
      </c>
      <c r="AX57" s="65">
        <f t="shared" si="40"/>
        <v>32089.826502627126</v>
      </c>
      <c r="AY57" s="65">
        <f t="shared" si="40"/>
        <v>33052.521297705942</v>
      </c>
      <c r="AZ57" s="65">
        <f t="shared" si="40"/>
        <v>34044.096936637121</v>
      </c>
      <c r="BA57" s="65">
        <f t="shared" si="40"/>
        <v>35065.419844736236</v>
      </c>
      <c r="BB57" s="65">
        <f t="shared" si="40"/>
        <v>36117.382440078327</v>
      </c>
      <c r="BC57" s="65">
        <f t="shared" si="40"/>
        <v>37200.903913280679</v>
      </c>
      <c r="BD57" s="65">
        <f t="shared" si="40"/>
        <v>38316.931030679101</v>
      </c>
      <c r="BE57" s="65">
        <f t="shared" si="40"/>
        <v>39466.438961599473</v>
      </c>
      <c r="BF57" s="65">
        <f t="shared" si="40"/>
        <v>40650.432130447458</v>
      </c>
      <c r="BG57" s="65">
        <f t="shared" si="40"/>
        <v>41869.945094360883</v>
      </c>
      <c r="BH57" s="65">
        <f t="shared" si="40"/>
        <v>43126.043447191711</v>
      </c>
      <c r="BI57" s="65">
        <f t="shared" si="40"/>
        <v>44419.824750607462</v>
      </c>
      <c r="BJ57" s="65">
        <f t="shared" si="40"/>
        <v>45752.419493125686</v>
      </c>
      <c r="BK57" s="65">
        <f t="shared" si="40"/>
        <v>47124.992077919458</v>
      </c>
      <c r="BL57" s="65">
        <f t="shared" si="40"/>
        <v>48538.74184025704</v>
      </c>
      <c r="BM57" s="65">
        <f t="shared" si="40"/>
        <v>49994.90409546475</v>
      </c>
      <c r="BN57" s="65">
        <f t="shared" si="40"/>
        <v>51494.751218328696</v>
      </c>
      <c r="BO57" s="65">
        <f t="shared" si="40"/>
        <v>53039.593754878559</v>
      </c>
      <c r="BP57" s="65">
        <f t="shared" si="40"/>
        <v>54630.781567524915</v>
      </c>
      <c r="BQ57" s="65">
        <f t="shared" si="40"/>
        <v>56269.705014550666</v>
      </c>
      <c r="BR57" s="65">
        <f t="shared" si="40"/>
        <v>57957.796164987187</v>
      </c>
      <c r="BS57" s="65">
        <f t="shared" si="40"/>
        <v>59696.530049936802</v>
      </c>
      <c r="BT57" s="65">
        <f t="shared" si="40"/>
        <v>61487.425951434911</v>
      </c>
      <c r="BU57" s="65">
        <f t="shared" si="40"/>
        <v>63332.048729977956</v>
      </c>
      <c r="BV57" s="65">
        <f t="shared" si="40"/>
        <v>65232.0101918773</v>
      </c>
      <c r="BW57" s="65">
        <f t="shared" si="40"/>
        <v>67188.970497633622</v>
      </c>
      <c r="BX57" s="65">
        <f t="shared" si="40"/>
        <v>69204.639612562634</v>
      </c>
      <c r="BY57" s="65">
        <f t="shared" si="40"/>
        <v>71280.778800939515</v>
      </c>
      <c r="BZ57" s="65">
        <f t="shared" si="40"/>
        <v>73419.202164967704</v>
      </c>
      <c r="CA57" s="65">
        <f t="shared" si="40"/>
        <v>75621.778229916745</v>
      </c>
      <c r="CB57" s="65">
        <f t="shared" si="40"/>
        <v>77890.431576814255</v>
      </c>
      <c r="CC57" s="65">
        <f t="shared" si="40"/>
        <v>80227.144524118688</v>
      </c>
      <c r="CD57" s="65">
        <f t="shared" si="40"/>
        <v>82633.958859842256</v>
      </c>
      <c r="CE57" s="65">
        <f t="shared" si="40"/>
        <v>85112.977625637519</v>
      </c>
      <c r="CF57" s="65">
        <f t="shared" ref="CF57:CH57" si="41">CE57*(1+$E$6)</f>
        <v>87666.366954406651</v>
      </c>
      <c r="CG57" s="65">
        <f t="shared" si="41"/>
        <v>90296.357963038856</v>
      </c>
      <c r="CH57" s="65">
        <f t="shared" si="41"/>
        <v>93005.248701930017</v>
      </c>
    </row>
    <row r="58" spans="1:86" x14ac:dyDescent="0.25">
      <c r="A58" s="1"/>
      <c r="B58" s="6"/>
      <c r="C58" s="23"/>
      <c r="D58" s="23"/>
      <c r="E58" s="23"/>
      <c r="F58" s="23"/>
      <c r="G58" s="23"/>
      <c r="H58" s="23"/>
      <c r="I58" s="13"/>
      <c r="J58" s="88"/>
      <c r="K58" s="88"/>
      <c r="L58" s="88"/>
      <c r="M58" s="88"/>
      <c r="N58" s="88"/>
      <c r="O58" s="88"/>
      <c r="P58" s="88"/>
      <c r="Q58" s="88"/>
      <c r="R58" s="90"/>
    </row>
    <row r="59" spans="1:86" x14ac:dyDescent="0.25">
      <c r="A59" s="1"/>
      <c r="B59" s="10" t="s">
        <v>27</v>
      </c>
      <c r="C59" s="12">
        <f t="shared" ref="C59:H59" si="42">C56+C47+C50-C53</f>
        <v>1484</v>
      </c>
      <c r="D59" s="12">
        <f t="shared" si="42"/>
        <v>1774</v>
      </c>
      <c r="E59" s="12">
        <f t="shared" si="42"/>
        <v>3380</v>
      </c>
      <c r="F59" s="12">
        <f t="shared" si="42"/>
        <v>5188</v>
      </c>
      <c r="G59" s="12">
        <f t="shared" si="42"/>
        <v>4592</v>
      </c>
      <c r="H59" s="12">
        <f t="shared" si="42"/>
        <v>4699</v>
      </c>
      <c r="I59" s="73">
        <f t="shared" ref="I59:R59" si="43">I56+I47+I50-I53</f>
        <v>5883.5959739999962</v>
      </c>
      <c r="J59" s="89">
        <f t="shared" si="43"/>
        <v>6618.759686800001</v>
      </c>
      <c r="K59" s="89">
        <f t="shared" si="43"/>
        <v>7022.7351544000003</v>
      </c>
      <c r="L59" s="89">
        <f t="shared" si="43"/>
        <v>7285.3258399999959</v>
      </c>
      <c r="M59" s="89">
        <f t="shared" si="43"/>
        <v>8054.7366839999968</v>
      </c>
      <c r="N59" s="89">
        <f t="shared" si="43"/>
        <v>8855.401649999998</v>
      </c>
      <c r="O59" s="89">
        <f t="shared" si="43"/>
        <v>9663.4602499999983</v>
      </c>
      <c r="P59" s="89">
        <f t="shared" si="43"/>
        <v>10506.089349999993</v>
      </c>
      <c r="Q59" s="89">
        <f t="shared" si="43"/>
        <v>11358.017800000001</v>
      </c>
      <c r="R59" s="89">
        <f t="shared" si="43"/>
        <v>12238.448457191449</v>
      </c>
    </row>
    <row r="60" spans="1:86" x14ac:dyDescent="0.25">
      <c r="A60" s="1"/>
      <c r="B60" s="26" t="s">
        <v>28</v>
      </c>
      <c r="C60" s="1"/>
      <c r="D60" s="1"/>
      <c r="E60" s="1"/>
      <c r="F60" s="1"/>
      <c r="G60" s="1"/>
      <c r="H60" s="1"/>
      <c r="I60" s="71">
        <f t="shared" ref="I60:R60" si="44">I59/((1+$E$5)^I9)</f>
        <v>5304.0830391829895</v>
      </c>
      <c r="J60" s="68">
        <f t="shared" si="44"/>
        <v>5379.1240286366365</v>
      </c>
      <c r="K60" s="68">
        <f t="shared" si="44"/>
        <v>5145.2763792543046</v>
      </c>
      <c r="L60" s="68">
        <f t="shared" si="44"/>
        <v>4811.9252325310717</v>
      </c>
      <c r="M60" s="68">
        <f t="shared" si="44"/>
        <v>4796.105306016203</v>
      </c>
      <c r="N60" s="68">
        <f t="shared" si="44"/>
        <v>4753.4956320573847</v>
      </c>
      <c r="O60" s="68">
        <f t="shared" si="44"/>
        <v>4676.3280754716343</v>
      </c>
      <c r="P60" s="68">
        <f t="shared" si="44"/>
        <v>4583.3272830468677</v>
      </c>
      <c r="Q60" s="68">
        <f t="shared" si="44"/>
        <v>4466.9366941716198</v>
      </c>
      <c r="R60" s="68">
        <f t="shared" si="44"/>
        <v>4339.1142798164046</v>
      </c>
    </row>
    <row r="61" spans="1:86" x14ac:dyDescent="0.25">
      <c r="A61" s="1"/>
      <c r="B61" s="27"/>
      <c r="C61" s="27"/>
      <c r="D61" s="27"/>
      <c r="E61" s="27"/>
      <c r="F61" s="27"/>
      <c r="G61" s="27"/>
      <c r="H61" s="27"/>
      <c r="I61" s="16"/>
      <c r="J61" s="1"/>
      <c r="K61" s="1"/>
      <c r="L61" s="1"/>
      <c r="M61" s="1"/>
      <c r="N61" s="1"/>
      <c r="O61" s="1"/>
      <c r="P61" s="1"/>
      <c r="Q61" s="1"/>
      <c r="R61" s="1"/>
    </row>
    <row r="62" spans="1:86" x14ac:dyDescent="0.25">
      <c r="A62" s="1"/>
      <c r="B62" s="1" t="s">
        <v>29</v>
      </c>
      <c r="C62" s="28">
        <f>(R59*(1+$E$6))/($E$5-$E$6)</f>
        <v>159045.38341825531</v>
      </c>
      <c r="D62" s="1"/>
      <c r="E62" s="1" t="s">
        <v>30</v>
      </c>
      <c r="F62" s="19">
        <f>NPV($E$5,I57:CH57)</f>
        <v>105144.74295763453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31</v>
      </c>
      <c r="C63" s="29">
        <f>C62/((1+$E$5)^$R$9)</f>
        <v>56389.181744970854</v>
      </c>
      <c r="D63" s="17"/>
      <c r="E63" s="3"/>
      <c r="F63" s="3"/>
      <c r="G63" s="3"/>
      <c r="H63" s="17"/>
      <c r="I63" s="13"/>
      <c r="J63" s="1"/>
      <c r="L63" s="55" t="s">
        <v>52</v>
      </c>
      <c r="M63" s="56"/>
      <c r="N63" s="56"/>
      <c r="O63" s="56"/>
      <c r="P63" s="56"/>
      <c r="Q63" s="55"/>
    </row>
    <row r="64" spans="1:86" x14ac:dyDescent="0.25">
      <c r="A64" s="1"/>
      <c r="B64" s="6" t="s">
        <v>32</v>
      </c>
      <c r="C64" s="6"/>
      <c r="D64" s="1"/>
      <c r="E64" s="6"/>
      <c r="F64" s="6"/>
      <c r="G64" s="30" t="s">
        <v>33</v>
      </c>
      <c r="H64" s="30" t="s">
        <v>30</v>
      </c>
      <c r="I64" s="16"/>
      <c r="J64" s="1"/>
      <c r="K64" s="55"/>
      <c r="L64" s="57">
        <f>D70</f>
        <v>229.99960940520708</v>
      </c>
      <c r="M64" s="58">
        <v>-0.01</v>
      </c>
      <c r="N64" s="58">
        <v>0.01</v>
      </c>
      <c r="O64" s="58">
        <v>0.03</v>
      </c>
      <c r="P64" s="58">
        <v>0.04</v>
      </c>
      <c r="Q64" s="58">
        <v>0.05</v>
      </c>
    </row>
    <row r="65" spans="1:17" x14ac:dyDescent="0.25">
      <c r="A65" s="1"/>
      <c r="B65" s="31" t="s">
        <v>34</v>
      </c>
      <c r="C65" s="1"/>
      <c r="D65" s="39">
        <v>8342</v>
      </c>
      <c r="E65" s="1"/>
      <c r="F65" s="1"/>
      <c r="G65" s="28">
        <f>C63+SUM(I60:R60)</f>
        <v>104644.89769515597</v>
      </c>
      <c r="H65" s="19">
        <f>F62</f>
        <v>105144.74295763453</v>
      </c>
      <c r="I65" s="16"/>
      <c r="J65" s="1"/>
      <c r="K65" s="55"/>
      <c r="L65" s="59">
        <f>L66-2%</f>
        <v>6.9257892558611131E-2</v>
      </c>
      <c r="M65" s="60">
        <f t="dataTable" ref="M65:Q69" dt2D="1" dtr="1" r1="E6" r2="E5"/>
        <v>301.33594079058389</v>
      </c>
      <c r="N65" s="60">
        <v>361.92485397714597</v>
      </c>
      <c r="O65" s="60">
        <v>476.41287646613995</v>
      </c>
      <c r="P65" s="60">
        <v>581.28557797011968</v>
      </c>
      <c r="Q65" s="60">
        <v>769.5996575642215</v>
      </c>
    </row>
    <row r="66" spans="1:17" x14ac:dyDescent="0.25">
      <c r="A66" s="1"/>
      <c r="B66" s="32" t="s">
        <v>35</v>
      </c>
      <c r="C66" s="3"/>
      <c r="D66" s="33">
        <v>7437</v>
      </c>
      <c r="E66" s="3"/>
      <c r="F66" s="3"/>
      <c r="G66" s="3"/>
      <c r="H66" s="3"/>
      <c r="I66" s="16"/>
      <c r="J66" s="1"/>
      <c r="K66" s="56"/>
      <c r="L66" s="59">
        <f>L67-2%</f>
        <v>8.9257892558611135E-2</v>
      </c>
      <c r="M66" s="60">
        <v>231.35800237172259</v>
      </c>
      <c r="N66" s="61">
        <v>262.63304161241399</v>
      </c>
      <c r="O66" s="61">
        <v>313.79611356067835</v>
      </c>
      <c r="P66" s="61">
        <v>353.40883900588591</v>
      </c>
      <c r="Q66" s="60">
        <v>410.2579686815975</v>
      </c>
    </row>
    <row r="67" spans="1:17" x14ac:dyDescent="0.25">
      <c r="A67" s="1"/>
      <c r="B67" s="6" t="s">
        <v>36</v>
      </c>
      <c r="C67" s="6"/>
      <c r="D67" s="6"/>
      <c r="E67" s="6"/>
      <c r="F67" s="6"/>
      <c r="G67" s="34">
        <f>(G65+D65-D66)</f>
        <v>105549.89769515597</v>
      </c>
      <c r="H67" s="35">
        <f>(H65+D65-D66)</f>
        <v>106049.74295763453</v>
      </c>
      <c r="I67" s="16"/>
      <c r="J67"/>
      <c r="K67" s="55" t="s">
        <v>1</v>
      </c>
      <c r="L67" s="62">
        <v>0.10925789255861114</v>
      </c>
      <c r="M67" s="60">
        <v>185.70212877591109</v>
      </c>
      <c r="N67" s="61">
        <v>203.4763247537515</v>
      </c>
      <c r="O67" s="63">
        <v>229.99960940520708</v>
      </c>
      <c r="P67" s="61">
        <v>248.73920517597185</v>
      </c>
      <c r="Q67" s="60">
        <v>273.33168075525214</v>
      </c>
    </row>
    <row r="68" spans="1:17" x14ac:dyDescent="0.25">
      <c r="A68" s="1"/>
      <c r="B68" s="3" t="s">
        <v>37</v>
      </c>
      <c r="C68" s="3"/>
      <c r="D68" s="39">
        <v>460</v>
      </c>
      <c r="E68" s="3"/>
      <c r="F68" s="3"/>
      <c r="G68" s="3"/>
      <c r="H68" s="3"/>
      <c r="I68" s="16"/>
      <c r="J68" s="1"/>
      <c r="K68" s="55"/>
      <c r="L68" s="64">
        <f>L67+2%</f>
        <v>0.12925789255861114</v>
      </c>
      <c r="M68" s="60">
        <v>153.87528541894562</v>
      </c>
      <c r="N68" s="61">
        <v>164.68848603349051</v>
      </c>
      <c r="O68" s="61">
        <v>179.81547460353764</v>
      </c>
      <c r="P68" s="61">
        <v>189.86978475315206</v>
      </c>
      <c r="Q68" s="60">
        <v>202.37366736253767</v>
      </c>
    </row>
    <row r="69" spans="1:17" x14ac:dyDescent="0.25">
      <c r="A69" s="1"/>
      <c r="B69" s="18" t="s">
        <v>38</v>
      </c>
      <c r="C69" s="18"/>
      <c r="D69" s="18">
        <f>D68*$J$5</f>
        <v>154307</v>
      </c>
      <c r="E69" s="18"/>
      <c r="F69" s="18"/>
      <c r="G69" s="18"/>
      <c r="H69" s="36"/>
      <c r="I69" s="1"/>
      <c r="J69" s="1"/>
      <c r="K69" s="55"/>
      <c r="L69" s="64">
        <f>L68+2%</f>
        <v>0.14925789255861113</v>
      </c>
      <c r="M69" s="60">
        <v>130.5954683504948</v>
      </c>
      <c r="N69" s="60">
        <v>137.51504579179078</v>
      </c>
      <c r="O69" s="60">
        <v>146.74622602988285</v>
      </c>
      <c r="P69" s="60">
        <v>152.61850496255136</v>
      </c>
      <c r="Q69" s="60">
        <v>159.65624657958659</v>
      </c>
    </row>
    <row r="70" spans="1:17" x14ac:dyDescent="0.25">
      <c r="A70" s="1"/>
      <c r="B70" s="6" t="s">
        <v>39</v>
      </c>
      <c r="C70" s="6" t="s">
        <v>40</v>
      </c>
      <c r="D70" s="37">
        <f>(G70+H70)/2</f>
        <v>229.99960940520708</v>
      </c>
      <c r="F70" s="6"/>
      <c r="G70" s="37">
        <f>G67/D68</f>
        <v>229.4562993372956</v>
      </c>
      <c r="H70" s="37">
        <f>H67/D68</f>
        <v>230.54291947311856</v>
      </c>
      <c r="I70" s="16"/>
      <c r="J70" s="1"/>
    </row>
    <row r="71" spans="1:17" x14ac:dyDescent="0.25">
      <c r="A71"/>
      <c r="C71" s="1"/>
      <c r="D71" s="1"/>
    </row>
  </sheetData>
  <sortState xmlns:xlrd2="http://schemas.microsoft.com/office/spreadsheetml/2017/richdata2" columnSort="1" ref="C10:H60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8" sqref="D8"/>
    </sheetView>
  </sheetViews>
  <sheetFormatPr defaultRowHeight="15" x14ac:dyDescent="0.25"/>
  <cols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ADBE!I44</f>
        <v>0.1837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1.31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ADBE!D69</f>
        <v>154307</v>
      </c>
      <c r="D12" s="2"/>
      <c r="E12" s="2" t="s">
        <v>35</v>
      </c>
      <c r="F12" s="2"/>
      <c r="G12" s="25">
        <f>ADBE!D66</f>
        <v>7437</v>
      </c>
      <c r="H12" s="2"/>
      <c r="I12" s="2" t="s">
        <v>47</v>
      </c>
      <c r="J12" s="2"/>
      <c r="K12" s="25">
        <f>G12+C12</f>
        <v>161744</v>
      </c>
      <c r="L12" s="2"/>
    </row>
    <row r="13" spans="1:14" x14ac:dyDescent="0.25">
      <c r="A13" s="2" t="s">
        <v>48</v>
      </c>
      <c r="B13" s="2"/>
      <c r="C13" s="47">
        <f>C12/K12</f>
        <v>0.95401993273320806</v>
      </c>
      <c r="D13" s="2"/>
      <c r="E13" s="2" t="s">
        <v>49</v>
      </c>
      <c r="F13" s="2"/>
      <c r="G13" s="48">
        <f>G12/K12</f>
        <v>4.598006726679197E-2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0.11294999999999999</v>
      </c>
      <c r="D14" s="2"/>
      <c r="E14" s="2" t="s">
        <v>51</v>
      </c>
      <c r="F14" s="2"/>
      <c r="G14" s="50">
        <v>0.04</v>
      </c>
      <c r="H14" s="2"/>
      <c r="I14" s="51" t="s">
        <v>1</v>
      </c>
      <c r="J14" s="52"/>
      <c r="K14" s="78">
        <f>C13*C14+G14*G13*(1-D6)</f>
        <v>0.10925789255861114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ADBE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2023-05-15T11:54:40Z</dcterms:modified>
</cp:coreProperties>
</file>