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ownloads\"/>
    </mc:Choice>
  </mc:AlternateContent>
  <xr:revisionPtr revIDLastSave="0" documentId="13_ncr:1_{5503A767-F71C-4EB3-A2C1-9DFBC6ABEA69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MSFT DCF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7" i="1" l="1"/>
  <c r="J57" i="1"/>
  <c r="K57" i="1"/>
  <c r="L57" i="1"/>
  <c r="M57" i="1"/>
  <c r="H57" i="1"/>
  <c r="I59" i="1"/>
  <c r="J59" i="1"/>
  <c r="K59" i="1"/>
  <c r="L59" i="1"/>
  <c r="M59" i="1"/>
  <c r="H59" i="1"/>
  <c r="I56" i="1"/>
  <c r="J56" i="1"/>
  <c r="K56" i="1"/>
  <c r="L56" i="1"/>
  <c r="M56" i="1"/>
  <c r="C56" i="1"/>
  <c r="D56" i="1"/>
  <c r="E56" i="1"/>
  <c r="F56" i="1"/>
  <c r="G56" i="1"/>
  <c r="H56" i="1"/>
  <c r="H40" i="1"/>
  <c r="H38" i="1"/>
  <c r="C34" i="1"/>
  <c r="D34" i="1"/>
  <c r="E34" i="1"/>
  <c r="F34" i="1"/>
  <c r="G34" i="1"/>
  <c r="H34" i="1"/>
  <c r="H31" i="1"/>
  <c r="D66" i="1"/>
  <c r="D65" i="1"/>
  <c r="J47" i="1"/>
  <c r="K47" i="1"/>
  <c r="L47" i="1"/>
  <c r="M47" i="1"/>
  <c r="I47" i="1"/>
  <c r="J11" i="1"/>
  <c r="K11" i="1"/>
  <c r="L11" i="1" s="1"/>
  <c r="M11" i="1" s="1"/>
  <c r="N11" i="1" s="1"/>
  <c r="O11" i="1" s="1"/>
  <c r="P11" i="1" s="1"/>
  <c r="Q11" i="1" s="1"/>
  <c r="R11" i="1" s="1"/>
  <c r="R47" i="1" s="1"/>
  <c r="I11" i="1"/>
  <c r="D57" i="1"/>
  <c r="F38" i="1"/>
  <c r="G38" i="1"/>
  <c r="D31" i="1"/>
  <c r="E31" i="1"/>
  <c r="F31" i="1"/>
  <c r="G31" i="1"/>
  <c r="D6" i="2"/>
  <c r="C31" i="1"/>
  <c r="G12" i="2"/>
  <c r="H32" i="1"/>
  <c r="L66" i="1"/>
  <c r="L65" i="1" s="1"/>
  <c r="D69" i="1"/>
  <c r="C12" i="2" s="1"/>
  <c r="L68" i="1"/>
  <c r="L69" i="1" s="1"/>
  <c r="N47" i="1" l="1"/>
  <c r="Q47" i="1"/>
  <c r="O47" i="1"/>
  <c r="P47" i="1"/>
  <c r="D29" i="1"/>
  <c r="E29" i="1"/>
  <c r="F29" i="1"/>
  <c r="G29" i="1"/>
  <c r="H29" i="1"/>
  <c r="C29" i="1"/>
  <c r="E26" i="1"/>
  <c r="G26" i="1"/>
  <c r="C26" i="1"/>
  <c r="D23" i="1"/>
  <c r="E23" i="1"/>
  <c r="F23" i="1"/>
  <c r="G23" i="1"/>
  <c r="H23" i="1"/>
  <c r="C23" i="1"/>
  <c r="D20" i="1"/>
  <c r="E20" i="1"/>
  <c r="F20" i="1"/>
  <c r="G20" i="1"/>
  <c r="H20" i="1"/>
  <c r="C20" i="1"/>
  <c r="C14" i="2"/>
  <c r="F51" i="1"/>
  <c r="G51" i="1"/>
  <c r="H51" i="1"/>
  <c r="E51" i="1"/>
  <c r="D51" i="1"/>
  <c r="C51" i="1"/>
  <c r="D48" i="1"/>
  <c r="C48" i="1"/>
  <c r="F48" i="1"/>
  <c r="H48" i="1"/>
  <c r="F32" i="1"/>
  <c r="D32" i="1"/>
  <c r="D26" i="1"/>
  <c r="G54" i="1"/>
  <c r="H54" i="1"/>
  <c r="G48" i="1"/>
  <c r="F26" i="1"/>
  <c r="H26" i="1"/>
  <c r="G16" i="1"/>
  <c r="F16" i="1"/>
  <c r="F57" i="1" s="1"/>
  <c r="H16" i="1"/>
  <c r="E54" i="1"/>
  <c r="D54" i="1"/>
  <c r="C54" i="1"/>
  <c r="E48" i="1"/>
  <c r="D46" i="1"/>
  <c r="E46" i="1" s="1"/>
  <c r="E16" i="1"/>
  <c r="E38" i="1" s="1"/>
  <c r="D16" i="1"/>
  <c r="C16" i="1"/>
  <c r="H12" i="1"/>
  <c r="G12" i="1"/>
  <c r="F12" i="1"/>
  <c r="E12" i="1"/>
  <c r="D12" i="1"/>
  <c r="J9" i="1"/>
  <c r="K9" i="1" s="1"/>
  <c r="L9" i="1" s="1"/>
  <c r="M9" i="1" s="1"/>
  <c r="N9" i="1" s="1"/>
  <c r="O9" i="1" s="1"/>
  <c r="P9" i="1" s="1"/>
  <c r="Q9" i="1" s="1"/>
  <c r="R9" i="1" s="1"/>
  <c r="C38" i="1" l="1"/>
  <c r="C57" i="1" s="1"/>
  <c r="D38" i="1"/>
  <c r="E17" i="1"/>
  <c r="G17" i="1"/>
  <c r="F40" i="1"/>
  <c r="I28" i="1"/>
  <c r="I19" i="1"/>
  <c r="I22" i="1"/>
  <c r="I25" i="1"/>
  <c r="C17" i="1"/>
  <c r="I53" i="1"/>
  <c r="F54" i="1"/>
  <c r="K12" i="2"/>
  <c r="I16" i="1"/>
  <c r="D17" i="1"/>
  <c r="H17" i="1"/>
  <c r="F17" i="1"/>
  <c r="C32" i="1"/>
  <c r="E32" i="1"/>
  <c r="G32" i="1"/>
  <c r="I31" i="1" l="1"/>
  <c r="I38" i="1" s="1"/>
  <c r="I34" i="1"/>
  <c r="I40" i="1" s="1"/>
  <c r="I41" i="1" s="1"/>
  <c r="I32" i="1"/>
  <c r="G57" i="1"/>
  <c r="E57" i="1"/>
  <c r="F44" i="1"/>
  <c r="D40" i="1"/>
  <c r="K28" i="1"/>
  <c r="J28" i="1"/>
  <c r="J25" i="1"/>
  <c r="J22" i="1"/>
  <c r="J19" i="1"/>
  <c r="I14" i="1"/>
  <c r="C13" i="2"/>
  <c r="G13" i="2"/>
  <c r="G40" i="1"/>
  <c r="E40" i="1"/>
  <c r="C40" i="1"/>
  <c r="J53" i="1"/>
  <c r="J16" i="1"/>
  <c r="J31" i="1" l="1"/>
  <c r="J38" i="1" s="1"/>
  <c r="J34" i="1"/>
  <c r="J40" i="1" s="1"/>
  <c r="J41" i="1" s="1"/>
  <c r="E44" i="1"/>
  <c r="C44" i="1"/>
  <c r="I43" i="1"/>
  <c r="H44" i="1"/>
  <c r="D59" i="1"/>
  <c r="D44" i="1"/>
  <c r="G59" i="1"/>
  <c r="G44" i="1"/>
  <c r="K25" i="1"/>
  <c r="K19" i="1"/>
  <c r="K22" i="1"/>
  <c r="D41" i="1"/>
  <c r="E59" i="1"/>
  <c r="C59" i="1"/>
  <c r="F59" i="1"/>
  <c r="F41" i="1"/>
  <c r="H41" i="1"/>
  <c r="K14" i="2"/>
  <c r="E5" i="1" s="1"/>
  <c r="J14" i="1"/>
  <c r="K16" i="1"/>
  <c r="G41" i="1"/>
  <c r="C41" i="1"/>
  <c r="E41" i="1"/>
  <c r="K53" i="1"/>
  <c r="K31" i="1" l="1"/>
  <c r="K38" i="1" s="1"/>
  <c r="K34" i="1"/>
  <c r="K40" i="1" s="1"/>
  <c r="K43" i="1" s="1"/>
  <c r="J43" i="1"/>
  <c r="K41" i="1"/>
  <c r="J32" i="1"/>
  <c r="I60" i="1"/>
  <c r="K14" i="1"/>
  <c r="K32" i="1"/>
  <c r="L25" i="1"/>
  <c r="L22" i="1"/>
  <c r="L19" i="1"/>
  <c r="L28" i="1"/>
  <c r="L53" i="1"/>
  <c r="L16" i="1"/>
  <c r="L31" i="1" l="1"/>
  <c r="L38" i="1" s="1"/>
  <c r="L34" i="1"/>
  <c r="L40" i="1" s="1"/>
  <c r="L41" i="1" s="1"/>
  <c r="J60" i="1"/>
  <c r="L32" i="1"/>
  <c r="M28" i="1"/>
  <c r="M25" i="1"/>
  <c r="M22" i="1"/>
  <c r="M19" i="1"/>
  <c r="L14" i="1"/>
  <c r="M16" i="1"/>
  <c r="M53" i="1"/>
  <c r="M31" i="1" l="1"/>
  <c r="M38" i="1" s="1"/>
  <c r="M34" i="1"/>
  <c r="M40" i="1" s="1"/>
  <c r="L43" i="1"/>
  <c r="M41" i="1"/>
  <c r="K60" i="1"/>
  <c r="M14" i="1"/>
  <c r="N25" i="1"/>
  <c r="N22" i="1"/>
  <c r="N19" i="1"/>
  <c r="N28" i="1"/>
  <c r="N53" i="1"/>
  <c r="N16" i="1"/>
  <c r="N31" i="1" l="1"/>
  <c r="N38" i="1" s="1"/>
  <c r="N34" i="1"/>
  <c r="N40" i="1" s="1"/>
  <c r="M43" i="1"/>
  <c r="M32" i="1"/>
  <c r="N14" i="1"/>
  <c r="N41" i="1"/>
  <c r="L60" i="1"/>
  <c r="O28" i="1"/>
  <c r="O25" i="1"/>
  <c r="O22" i="1"/>
  <c r="O19" i="1"/>
  <c r="O16" i="1"/>
  <c r="O53" i="1"/>
  <c r="O31" i="1" l="1"/>
  <c r="O38" i="1" s="1"/>
  <c r="O34" i="1"/>
  <c r="O40" i="1" s="1"/>
  <c r="N43" i="1"/>
  <c r="N57" i="1" s="1"/>
  <c r="N32" i="1"/>
  <c r="M60" i="1"/>
  <c r="O14" i="1"/>
  <c r="P25" i="1"/>
  <c r="P22" i="1"/>
  <c r="P19" i="1"/>
  <c r="P28" i="1"/>
  <c r="P16" i="1"/>
  <c r="P53" i="1"/>
  <c r="N56" i="1" l="1"/>
  <c r="N59" i="1" s="1"/>
  <c r="N60" i="1" s="1"/>
  <c r="O41" i="1"/>
  <c r="P31" i="1"/>
  <c r="P38" i="1" s="1"/>
  <c r="P34" i="1"/>
  <c r="P40" i="1" s="1"/>
  <c r="O43" i="1"/>
  <c r="O57" i="1" s="1"/>
  <c r="O32" i="1"/>
  <c r="P41" i="1"/>
  <c r="Q28" i="1"/>
  <c r="Q25" i="1"/>
  <c r="Q22" i="1"/>
  <c r="Q19" i="1"/>
  <c r="Q50" i="1"/>
  <c r="P14" i="1"/>
  <c r="Q16" i="1"/>
  <c r="Q53" i="1"/>
  <c r="O56" i="1" l="1"/>
  <c r="O59" i="1" s="1"/>
  <c r="O60" i="1" s="1"/>
  <c r="Q31" i="1"/>
  <c r="Q38" i="1" s="1"/>
  <c r="Q34" i="1"/>
  <c r="Q40" i="1" s="1"/>
  <c r="P43" i="1"/>
  <c r="P57" i="1" s="1"/>
  <c r="P32" i="1"/>
  <c r="R25" i="1"/>
  <c r="R22" i="1"/>
  <c r="R19" i="1"/>
  <c r="R28" i="1"/>
  <c r="R50" i="1"/>
  <c r="R16" i="1"/>
  <c r="R53" i="1"/>
  <c r="Q14" i="1"/>
  <c r="Q32" i="1" l="1"/>
  <c r="P56" i="1"/>
  <c r="P59" i="1" s="1"/>
  <c r="P60" i="1" s="1"/>
  <c r="Q41" i="1"/>
  <c r="R31" i="1"/>
  <c r="R38" i="1" s="1"/>
  <c r="R34" i="1"/>
  <c r="R40" i="1" s="1"/>
  <c r="Q43" i="1"/>
  <c r="Q56" i="1" s="1"/>
  <c r="Q59" i="1" s="1"/>
  <c r="R32" i="1"/>
  <c r="R14" i="1"/>
  <c r="R41" i="1" l="1"/>
  <c r="Q57" i="1"/>
  <c r="R43" i="1"/>
  <c r="R57" i="1" s="1"/>
  <c r="Q60" i="1"/>
  <c r="R56" i="1" l="1"/>
  <c r="R59" i="1" s="1"/>
  <c r="C62" i="1" l="1"/>
  <c r="C63" i="1" s="1"/>
  <c r="R60" i="1"/>
  <c r="S57" i="1"/>
  <c r="T57" i="1" s="1"/>
  <c r="U57" i="1" s="1"/>
  <c r="V57" i="1" s="1"/>
  <c r="W57" i="1" s="1"/>
  <c r="X57" i="1" s="1"/>
  <c r="Y57" i="1" s="1"/>
  <c r="Z57" i="1" s="1"/>
  <c r="AA57" i="1" s="1"/>
  <c r="AB57" i="1" s="1"/>
  <c r="AC57" i="1" s="1"/>
  <c r="AD57" i="1" s="1"/>
  <c r="AE57" i="1" s="1"/>
  <c r="AF57" i="1" s="1"/>
  <c r="AG57" i="1" s="1"/>
  <c r="AH57" i="1" s="1"/>
  <c r="AI57" i="1" s="1"/>
  <c r="AJ57" i="1" s="1"/>
  <c r="AK57" i="1" s="1"/>
  <c r="AL57" i="1" s="1"/>
  <c r="AM57" i="1" s="1"/>
  <c r="AN57" i="1" s="1"/>
  <c r="AO57" i="1" s="1"/>
  <c r="AP57" i="1" s="1"/>
  <c r="AQ57" i="1" s="1"/>
  <c r="AR57" i="1" s="1"/>
  <c r="AS57" i="1" s="1"/>
  <c r="AT57" i="1" s="1"/>
  <c r="AU57" i="1" s="1"/>
  <c r="AV57" i="1" s="1"/>
  <c r="AW57" i="1" s="1"/>
  <c r="AX57" i="1" s="1"/>
  <c r="AY57" i="1" s="1"/>
  <c r="AZ57" i="1" s="1"/>
  <c r="BA57" i="1" s="1"/>
  <c r="BB57" i="1" s="1"/>
  <c r="BC57" i="1" s="1"/>
  <c r="BD57" i="1" s="1"/>
  <c r="BE57" i="1" s="1"/>
  <c r="BF57" i="1" s="1"/>
  <c r="BG57" i="1" s="1"/>
  <c r="BH57" i="1" s="1"/>
  <c r="BI57" i="1" s="1"/>
  <c r="BJ57" i="1" s="1"/>
  <c r="BK57" i="1" s="1"/>
  <c r="BL57" i="1" s="1"/>
  <c r="BM57" i="1" s="1"/>
  <c r="BN57" i="1" s="1"/>
  <c r="BO57" i="1" s="1"/>
  <c r="BP57" i="1" s="1"/>
  <c r="BQ57" i="1" s="1"/>
  <c r="BR57" i="1" s="1"/>
  <c r="BS57" i="1" s="1"/>
  <c r="BT57" i="1" s="1"/>
  <c r="BU57" i="1" s="1"/>
  <c r="BV57" i="1" s="1"/>
  <c r="BW57" i="1" s="1"/>
  <c r="BX57" i="1" s="1"/>
  <c r="BY57" i="1" s="1"/>
  <c r="BZ57" i="1" s="1"/>
  <c r="CA57" i="1" s="1"/>
  <c r="CB57" i="1" s="1"/>
  <c r="CC57" i="1" s="1"/>
  <c r="CD57" i="1" s="1"/>
  <c r="CE57" i="1" s="1"/>
  <c r="CF57" i="1" s="1"/>
  <c r="CG57" i="1" s="1"/>
  <c r="CH57" i="1" s="1"/>
  <c r="G65" i="1" l="1"/>
  <c r="G67" i="1" s="1"/>
  <c r="G70" i="1" s="1"/>
  <c r="F62" i="1"/>
  <c r="H65" i="1" s="1"/>
  <c r="H67" i="1" s="1"/>
  <c r="H70" i="1" l="1"/>
  <c r="D70" i="1" s="1"/>
  <c r="L64" i="1" s="1"/>
  <c r="J6" i="1" l="1"/>
  <c r="N5" i="1" s="1"/>
</calcChain>
</file>

<file path=xl/sharedStrings.xml><?xml version="1.0" encoding="utf-8"?>
<sst xmlns="http://schemas.openxmlformats.org/spreadsheetml/2006/main" count="85" uniqueCount="58">
  <si>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</si>
  <si>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</si>
  <si>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</si>
  <si>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</si>
  <si>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</si>
  <si>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</si>
  <si>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</si>
  <si>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</si>
  <si>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</si>
  <si>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</si>
  <si>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</si>
  <si>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</si>
  <si>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</si>
  <si>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</si>
  <si>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</si>
  <si>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</si>
  <si>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</si>
  <si>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</si>
  <si>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</si>
  <si>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</si>
  <si>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</si>
  <si>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</si>
  <si>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</si>
  <si>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</si>
  <si>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</si>
  <si>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</si>
  <si>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</si>
  <si>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</si>
  <si>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</si>
  <si>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</si>
  <si>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</si>
  <si>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</si>
  <si>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</si>
  <si>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</si>
  <si>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</si>
  <si>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</si>
  <si>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</si>
  <si>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</si>
  <si>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</si>
  <si>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</si>
  <si>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</si>
  <si>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</si>
  <si>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</si>
  <si>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</si>
  <si>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</si>
  <si>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</si>
  <si>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</si>
  <si>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</si>
  <si>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</si>
  <si>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</si>
  <si>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</si>
  <si>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</si>
  <si>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</si>
  <si>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Last update</t>
  </si>
  <si>
    <t>S&amp;M</t>
  </si>
  <si>
    <t>G&amp;A</t>
  </si>
  <si>
    <t>Other exp</t>
  </si>
  <si>
    <t>Cisco Systems Inc.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</si>
</sst>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5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64" fontId="9" fillId="2" borderId="4" xfId="1" applyNumberFormat="1" applyFont="1" applyFill="1" applyBorder="1"/>
    <xf numFmtId="164" fontId="7" fillId="2" borderId="4" xfId="1" applyNumberFormat="1" applyFont="1" applyFill="1" applyBorder="1"/>
    <xf numFmtId="1" fontId="3" fillId="2" borderId="4" xfId="0" applyNumberFormat="1" applyFont="1" applyFill="1" applyBorder="1"/>
    <xf numFmtId="10" fontId="3" fillId="2" borderId="0" xfId="1" applyNumberFormat="1" applyFont="1" applyFill="1"/>
    <xf numFmtId="0" fontId="0" fillId="2" borderId="4" xfId="0" applyFill="1" applyBorder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0" fillId="2" borderId="5" xfId="0" applyNumberForma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3" fillId="2" borderId="5" xfId="0" applyNumberFormat="1" applyFont="1" applyFill="1" applyBorder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10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164" fontId="7" fillId="2" borderId="0" xfId="1" applyNumberFormat="1" applyFont="1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11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64" fontId="8" fillId="2" borderId="0" xfId="1" applyNumberFormat="1" applyFont="1" applyFill="1" applyBorder="1"/>
    <xf numFmtId="164" fontId="9" fillId="2" borderId="0" xfId="1" applyNumberFormat="1" applyFont="1" applyFill="1" applyBorder="1"/>
    <xf numFmtId="1" fontId="3" fillId="2" borderId="1" xfId="0" applyNumberFormat="1" applyFont="1" applyFill="1" applyBorder="1"/>
    <xf numFmtId="0" fontId="6" fillId="4" borderId="4" xfId="0" applyFont="1" applyFill="1" applyBorder="1"/>
    <xf numFmtId="164" fontId="8" fillId="2" borderId="4" xfId="1" applyNumberFormat="1" applyFont="1" applyFill="1" applyBorder="1"/>
    <xf numFmtId="1" fontId="3" fillId="2" borderId="12" xfId="0" applyNumberFormat="1" applyFont="1" applyFill="1" applyBorder="1"/>
    <xf numFmtId="10" fontId="8" fillId="2" borderId="4" xfId="0" applyNumberFormat="1" applyFont="1" applyFill="1" applyBorder="1"/>
    <xf numFmtId="3" fontId="3" fillId="2" borderId="4" xfId="0" applyNumberFormat="1" applyFont="1" applyFill="1" applyBorder="1"/>
    <xf numFmtId="0" fontId="6" fillId="3" borderId="4" xfId="0" applyFont="1" applyFill="1" applyBorder="1"/>
    <xf numFmtId="164" fontId="3" fillId="2" borderId="4" xfId="0" applyNumberFormat="1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164" fontId="8" fillId="2" borderId="4" xfId="0" applyNumberFormat="1" applyFont="1" applyFill="1" applyBorder="1"/>
    <xf numFmtId="0" fontId="7" fillId="12" borderId="0" xfId="0" applyFont="1" applyFill="1"/>
    <xf numFmtId="164" fontId="7" fillId="12" borderId="0" xfId="1" applyNumberFormat="1" applyFont="1" applyFill="1"/>
    <xf numFmtId="164" fontId="3" fillId="12" borderId="0" xfId="1" applyNumberFormat="1" applyFont="1" applyFill="1"/>
    <xf numFmtId="0" fontId="3" fillId="2" borderId="0" xfId="1" applyNumberFormat="1" applyFont="1" applyFill="1"/>
    <xf numFmtId="1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 applyBorder="1"/>
    <xf numFmtId="164" fontId="8" fillId="2" borderId="0" xfId="0" applyNumberFormat="1" applyFont="1" applyFill="1" applyBorder="1"/>
    <xf numFmtId="3" fontId="3" fillId="2" borderId="0" xfId="0" applyNumberFormat="1" applyFont="1" applyFill="1" applyBorder="1"/>
    <xf numFmtId="1" fontId="3" fillId="2" borderId="0" xfId="1" applyNumberFormat="1" applyFont="1" applyFill="1" applyBorder="1"/>
    <xf numFmtId="10" fontId="8" fillId="2" borderId="0" xfId="0" applyNumberFormat="1" applyFont="1" applyFill="1" applyBorder="1"/>
    <xf numFmtId="0" fontId="6" fillId="3" borderId="0" xfId="0" applyFont="1" applyFill="1" applyBorder="1"/>
    <xf numFmtId="164" fontId="3" fillId="2" borderId="0" xfId="0" applyNumberFormat="1" applyFont="1" applyFill="1" applyBorder="1"/>
    <xf numFmtId="1" fontId="3" fillId="2" borderId="4" xfId="1" applyNumberFormat="1" applyFont="1" applyFill="1" applyBorder="1"/>
    <xf numFmtId="2" fontId="3" fillId="2" borderId="0" xfId="0" applyNumberFormat="1" applyFont="1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71"/>
  <sheetViews>
    <sheetView tabSelected="1" topLeftCell="A61" workbookViewId="0">
      <selection activeCell="G74" sqref="G74"/>
    </sheetView>
  </sheetViews>
  <sheetFormatPr defaultRowHeight="15" x14ac:dyDescent="0.25"/>
  <cols>
    <col min="1" max="1" width="7.7109375" style="2" customWidth="1"/>
    <col min="2" max="2" width="17.140625" style="2" customWidth="1"/>
    <col min="3" max="13" width="9.140625" style="2"/>
    <col min="14" max="14" width="10.7109375" style="2" bestFit="1" customWidth="1"/>
    <col min="15" max="15" width="9.140625" style="2"/>
    <col min="16" max="16" width="10.7109375" style="2" customWidth="1"/>
    <col min="17" max="18" width="9.140625" style="2"/>
    <col min="19" max="16384" width="9.140625" style="54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57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2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86" x14ac:dyDescent="0.25">
      <c r="A5" s="1"/>
      <c r="B5" s="1"/>
      <c r="C5" s="7" t="s">
        <v>1</v>
      </c>
      <c r="D5" s="1"/>
      <c r="E5" s="8">
        <f>WACC!K14</f>
        <v>8.9641289132732199E-2</v>
      </c>
      <c r="G5" s="1"/>
      <c r="H5" s="1" t="s">
        <v>2</v>
      </c>
      <c r="I5" s="1"/>
      <c r="J5" s="7">
        <v>46.71</v>
      </c>
      <c r="K5" s="1"/>
      <c r="L5" s="1" t="s">
        <v>3</v>
      </c>
      <c r="M5" s="1"/>
      <c r="N5" s="77">
        <f>(J6/J5)-1</f>
        <v>1.6678289297829885E-2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0.01</v>
      </c>
      <c r="G6" s="1"/>
      <c r="H6" s="1" t="s">
        <v>5</v>
      </c>
      <c r="I6" s="1"/>
      <c r="J6" s="94">
        <f>D70</f>
        <v>47.489042893101633</v>
      </c>
      <c r="K6" s="1"/>
      <c r="L6" s="1" t="s">
        <v>53</v>
      </c>
      <c r="M6" s="1"/>
      <c r="N6" s="76">
        <v>45059</v>
      </c>
      <c r="O6" s="1"/>
      <c r="P6" s="1"/>
      <c r="Q6" s="1"/>
    </row>
    <row r="7" spans="1:86" x14ac:dyDescent="0.25">
      <c r="B7" s="76"/>
      <c r="C7" s="1"/>
      <c r="D7" s="1"/>
      <c r="E7" s="9"/>
      <c r="F7" s="1"/>
      <c r="G7" s="1"/>
      <c r="H7" s="1"/>
      <c r="I7" s="1"/>
      <c r="J7" s="1"/>
      <c r="K7" s="1"/>
      <c r="L7" s="60"/>
      <c r="M7" s="1"/>
      <c r="N7" s="1"/>
      <c r="O7" s="1"/>
      <c r="P7" s="1"/>
      <c r="Q7" s="1"/>
    </row>
    <row r="8" spans="1:86" x14ac:dyDescent="0.25">
      <c r="A8" s="1"/>
      <c r="B8" s="12"/>
      <c r="C8" s="1"/>
      <c r="D8" s="1"/>
      <c r="E8" s="40"/>
      <c r="F8" s="1"/>
      <c r="G8" s="1"/>
      <c r="H8" s="12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10" t="s">
        <v>6</v>
      </c>
      <c r="C10" s="10">
        <v>2017</v>
      </c>
      <c r="D10" s="10">
        <v>2018</v>
      </c>
      <c r="E10" s="11">
        <v>2019</v>
      </c>
      <c r="F10" s="10">
        <v>2020</v>
      </c>
      <c r="G10" s="10">
        <v>2021</v>
      </c>
      <c r="H10" s="10">
        <v>2022</v>
      </c>
      <c r="I10" s="69">
        <v>2023</v>
      </c>
      <c r="J10" s="11">
        <v>2024</v>
      </c>
      <c r="K10" s="11">
        <v>2025</v>
      </c>
      <c r="L10" s="11">
        <v>2026</v>
      </c>
      <c r="M10" s="11">
        <v>2027</v>
      </c>
      <c r="N10" s="11">
        <v>2028</v>
      </c>
      <c r="O10" s="11">
        <v>2029</v>
      </c>
      <c r="P10" s="11">
        <v>2030</v>
      </c>
      <c r="Q10" s="11">
        <v>2031</v>
      </c>
      <c r="R10" s="11">
        <v>2032</v>
      </c>
      <c r="S10" s="10">
        <v>2033</v>
      </c>
      <c r="T10" s="10">
        <v>2034</v>
      </c>
      <c r="U10" s="10">
        <v>2035</v>
      </c>
      <c r="V10" s="10">
        <v>2036</v>
      </c>
      <c r="W10" s="10">
        <v>2037</v>
      </c>
      <c r="X10" s="10">
        <v>2038</v>
      </c>
      <c r="Y10" s="10">
        <v>2039</v>
      </c>
      <c r="Z10" s="10">
        <v>2040</v>
      </c>
      <c r="AA10" s="10">
        <v>2041</v>
      </c>
      <c r="AB10" s="10">
        <v>2042</v>
      </c>
      <c r="AC10" s="10">
        <v>2043</v>
      </c>
      <c r="AD10" s="10">
        <v>2044</v>
      </c>
      <c r="AE10" s="10">
        <v>2045</v>
      </c>
      <c r="AF10" s="10">
        <v>2046</v>
      </c>
      <c r="AG10" s="10">
        <v>2047</v>
      </c>
      <c r="AH10" s="10">
        <v>2048</v>
      </c>
      <c r="AI10" s="10">
        <v>2049</v>
      </c>
      <c r="AJ10" s="10">
        <v>2050</v>
      </c>
      <c r="AK10" s="10">
        <v>2051</v>
      </c>
      <c r="AL10" s="10">
        <v>2052</v>
      </c>
      <c r="AM10" s="10">
        <v>2053</v>
      </c>
      <c r="AN10" s="10">
        <v>2054</v>
      </c>
      <c r="AO10" s="10">
        <v>2055</v>
      </c>
      <c r="AP10" s="10">
        <v>2056</v>
      </c>
      <c r="AQ10" s="10">
        <v>2057</v>
      </c>
      <c r="AR10" s="10">
        <v>2058</v>
      </c>
      <c r="AS10" s="10">
        <v>2059</v>
      </c>
      <c r="AT10" s="10">
        <v>2060</v>
      </c>
      <c r="AU10" s="10">
        <v>2061</v>
      </c>
      <c r="AV10" s="10">
        <v>2062</v>
      </c>
      <c r="AW10" s="10">
        <v>2063</v>
      </c>
      <c r="AX10" s="10">
        <v>2064</v>
      </c>
      <c r="AY10" s="10">
        <v>2065</v>
      </c>
      <c r="AZ10" s="10">
        <v>2066</v>
      </c>
      <c r="BA10" s="10">
        <v>2067</v>
      </c>
      <c r="BB10" s="10">
        <v>2068</v>
      </c>
      <c r="BC10" s="10">
        <v>2069</v>
      </c>
      <c r="BD10" s="10">
        <v>2070</v>
      </c>
      <c r="BE10" s="10">
        <v>2071</v>
      </c>
      <c r="BF10" s="10">
        <v>2072</v>
      </c>
      <c r="BG10" s="10">
        <v>2073</v>
      </c>
      <c r="BH10" s="10">
        <v>2074</v>
      </c>
      <c r="BI10" s="10">
        <v>2075</v>
      </c>
      <c r="BJ10" s="10">
        <v>2076</v>
      </c>
      <c r="BK10" s="10">
        <v>2077</v>
      </c>
      <c r="BL10" s="10">
        <v>2078</v>
      </c>
      <c r="BM10" s="10">
        <v>2079</v>
      </c>
      <c r="BN10" s="10">
        <v>2080</v>
      </c>
      <c r="BO10" s="10">
        <v>2081</v>
      </c>
      <c r="BP10" s="10">
        <v>2082</v>
      </c>
      <c r="BQ10" s="10">
        <v>2083</v>
      </c>
      <c r="BR10" s="10">
        <v>2084</v>
      </c>
      <c r="BS10" s="10">
        <v>2085</v>
      </c>
      <c r="BT10" s="10">
        <v>2086</v>
      </c>
      <c r="BU10" s="10">
        <v>2087</v>
      </c>
      <c r="BV10" s="10">
        <v>2088</v>
      </c>
      <c r="BW10" s="10">
        <v>2089</v>
      </c>
      <c r="BX10" s="10">
        <v>2090</v>
      </c>
      <c r="BY10" s="10">
        <v>2091</v>
      </c>
      <c r="BZ10" s="10">
        <v>2092</v>
      </c>
      <c r="CA10" s="10">
        <v>2093</v>
      </c>
      <c r="CB10" s="10">
        <v>2094</v>
      </c>
      <c r="CC10" s="10">
        <v>2095</v>
      </c>
      <c r="CD10" s="10">
        <v>2096</v>
      </c>
      <c r="CE10" s="10">
        <v>2097</v>
      </c>
      <c r="CF10" s="10">
        <v>2098</v>
      </c>
      <c r="CG10" s="10">
        <v>2099</v>
      </c>
      <c r="CH10" s="10">
        <v>2100</v>
      </c>
    </row>
    <row r="11" spans="1:86" x14ac:dyDescent="0.25">
      <c r="A11" s="1"/>
      <c r="B11" s="1" t="s">
        <v>7</v>
      </c>
      <c r="C11" s="12">
        <v>48005</v>
      </c>
      <c r="D11" s="12">
        <v>49330</v>
      </c>
      <c r="E11" s="12">
        <v>51904</v>
      </c>
      <c r="F11" s="12">
        <v>49301</v>
      </c>
      <c r="G11" s="12">
        <v>49818</v>
      </c>
      <c r="H11" s="12">
        <v>51557</v>
      </c>
      <c r="I11" s="22">
        <f>H11*(1+I12)</f>
        <v>56510.000000000007</v>
      </c>
      <c r="J11" s="84">
        <f t="shared" ref="J11:R11" si="1">I11*(1+J12)</f>
        <v>58850.000000000015</v>
      </c>
      <c r="K11" s="84">
        <f t="shared" si="1"/>
        <v>60820.000000000015</v>
      </c>
      <c r="L11" s="84">
        <f t="shared" si="1"/>
        <v>62980.000000000015</v>
      </c>
      <c r="M11" s="84">
        <f t="shared" si="1"/>
        <v>65110.000000000015</v>
      </c>
      <c r="N11" s="84">
        <f t="shared" si="1"/>
        <v>67059.005580923404</v>
      </c>
      <c r="O11" s="84">
        <f t="shared" si="1"/>
        <v>68400.185692541869</v>
      </c>
      <c r="P11" s="84">
        <f t="shared" si="1"/>
        <v>69768.189406392703</v>
      </c>
      <c r="Q11" s="84">
        <f t="shared" si="1"/>
        <v>71163.553194520558</v>
      </c>
      <c r="R11" s="84">
        <f t="shared" si="1"/>
        <v>72586.824258410968</v>
      </c>
    </row>
    <row r="12" spans="1:86" x14ac:dyDescent="0.25">
      <c r="A12" s="1"/>
      <c r="B12" s="80" t="s">
        <v>8</v>
      </c>
      <c r="C12" s="81"/>
      <c r="D12" s="81">
        <f>(D11/C11)-1</f>
        <v>2.7601291532131977E-2</v>
      </c>
      <c r="E12" s="81">
        <f t="shared" ref="E12:H12" si="2">(E11/D11)-1</f>
        <v>5.2179201297384958E-2</v>
      </c>
      <c r="F12" s="81">
        <f t="shared" si="2"/>
        <v>-5.0150277435265123E-2</v>
      </c>
      <c r="G12" s="81">
        <f t="shared" si="2"/>
        <v>1.0486602705827464E-2</v>
      </c>
      <c r="H12" s="81">
        <f t="shared" si="2"/>
        <v>3.490706170460478E-2</v>
      </c>
      <c r="I12" s="70">
        <v>9.6068429117287746E-2</v>
      </c>
      <c r="J12" s="66">
        <v>4.1408600247743843E-2</v>
      </c>
      <c r="K12" s="66">
        <v>3.3474936278674594E-2</v>
      </c>
      <c r="L12" s="66">
        <v>3.551463334429461E-2</v>
      </c>
      <c r="M12" s="66">
        <v>3.3820260400126978E-2</v>
      </c>
      <c r="N12" s="66">
        <v>2.9934043632673824E-2</v>
      </c>
      <c r="O12" s="66">
        <v>0.02</v>
      </c>
      <c r="P12" s="66">
        <v>0.02</v>
      </c>
      <c r="Q12" s="66">
        <v>0.02</v>
      </c>
      <c r="R12" s="66">
        <v>0.02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13"/>
      <c r="J13" s="85"/>
      <c r="K13" s="85"/>
      <c r="L13" s="85"/>
      <c r="M13" s="85"/>
      <c r="N13" s="85"/>
      <c r="O13" s="85"/>
      <c r="P13" s="85"/>
      <c r="Q13" s="85"/>
      <c r="R13" s="86"/>
    </row>
    <row r="14" spans="1:86" x14ac:dyDescent="0.25">
      <c r="A14" s="1"/>
      <c r="B14" s="1" t="s">
        <v>9</v>
      </c>
      <c r="C14" s="12">
        <v>17781</v>
      </c>
      <c r="D14" s="12">
        <v>18724</v>
      </c>
      <c r="E14" s="12">
        <v>19238</v>
      </c>
      <c r="F14" s="12">
        <v>17618</v>
      </c>
      <c r="G14" s="12">
        <v>17924</v>
      </c>
      <c r="H14" s="38">
        <v>19309</v>
      </c>
      <c r="I14" s="71">
        <f>I11-I16</f>
        <v>20518.781000000003</v>
      </c>
      <c r="J14" s="68">
        <f t="shared" ref="J14:K14" si="3">J11-J16</f>
        <v>20938.830000000009</v>
      </c>
      <c r="K14" s="68">
        <f t="shared" si="3"/>
        <v>21712.740000000005</v>
      </c>
      <c r="L14" s="68">
        <f t="shared" ref="L14:R14" si="4">L11-L16</f>
        <v>22483.86</v>
      </c>
      <c r="M14" s="68">
        <f t="shared" si="4"/>
        <v>23244.270000000004</v>
      </c>
      <c r="N14" s="68">
        <f t="shared" si="4"/>
        <v>23940.064992389656</v>
      </c>
      <c r="O14" s="68">
        <f t="shared" si="4"/>
        <v>24418.86629223745</v>
      </c>
      <c r="P14" s="68">
        <f t="shared" si="4"/>
        <v>24907.243618082197</v>
      </c>
      <c r="Q14" s="68">
        <f t="shared" si="4"/>
        <v>25405.388490443838</v>
      </c>
      <c r="R14" s="68">
        <f t="shared" si="4"/>
        <v>25913.496260252716</v>
      </c>
    </row>
    <row r="15" spans="1:86" x14ac:dyDescent="0.25">
      <c r="A15" s="1"/>
      <c r="B15" s="18"/>
      <c r="C15" s="18"/>
      <c r="D15" s="18"/>
      <c r="E15" s="18"/>
      <c r="F15" s="18"/>
      <c r="G15" s="18"/>
      <c r="H15" s="18"/>
      <c r="I15" s="13"/>
      <c r="J15" s="85"/>
      <c r="K15" s="85"/>
      <c r="L15" s="85"/>
      <c r="M15" s="85"/>
      <c r="N15" s="85"/>
      <c r="O15" s="85"/>
      <c r="P15" s="85"/>
      <c r="Q15" s="85"/>
      <c r="R15" s="86"/>
    </row>
    <row r="16" spans="1:86" x14ac:dyDescent="0.25">
      <c r="A16" s="1"/>
      <c r="B16" s="1" t="s">
        <v>10</v>
      </c>
      <c r="C16" s="12">
        <f t="shared" ref="C16:F16" si="5">C11-C14</f>
        <v>30224</v>
      </c>
      <c r="D16" s="12">
        <f t="shared" si="5"/>
        <v>30606</v>
      </c>
      <c r="E16" s="12">
        <f t="shared" si="5"/>
        <v>32666</v>
      </c>
      <c r="F16" s="12">
        <f t="shared" si="5"/>
        <v>31683</v>
      </c>
      <c r="G16" s="12">
        <f>G11-G14</f>
        <v>31894</v>
      </c>
      <c r="H16" s="12">
        <f>H11-H14</f>
        <v>32248</v>
      </c>
      <c r="I16" s="22">
        <f>I11*I17</f>
        <v>35991.219000000005</v>
      </c>
      <c r="J16" s="84">
        <f t="shared" ref="J16:R16" si="6">J11*J17</f>
        <v>37911.170000000006</v>
      </c>
      <c r="K16" s="84">
        <f t="shared" si="6"/>
        <v>39107.260000000009</v>
      </c>
      <c r="L16" s="84">
        <f t="shared" si="6"/>
        <v>40496.140000000014</v>
      </c>
      <c r="M16" s="84">
        <f t="shared" si="6"/>
        <v>41865.73000000001</v>
      </c>
      <c r="N16" s="84">
        <f t="shared" si="6"/>
        <v>43118.940588533747</v>
      </c>
      <c r="O16" s="84">
        <f t="shared" si="6"/>
        <v>43981.319400304419</v>
      </c>
      <c r="P16" s="84">
        <f t="shared" si="6"/>
        <v>44860.945788310506</v>
      </c>
      <c r="Q16" s="84">
        <f t="shared" si="6"/>
        <v>45758.16470407672</v>
      </c>
      <c r="R16" s="84">
        <f t="shared" si="6"/>
        <v>46673.327998158253</v>
      </c>
    </row>
    <row r="17" spans="1:18" x14ac:dyDescent="0.25">
      <c r="A17" s="1"/>
      <c r="B17" s="80" t="s">
        <v>11</v>
      </c>
      <c r="C17" s="81">
        <f>C16/C11</f>
        <v>0.6296010832204979</v>
      </c>
      <c r="D17" s="81">
        <f t="shared" ref="D17:H17" si="7">D16/D11</f>
        <v>0.6204338130954794</v>
      </c>
      <c r="E17" s="81">
        <f t="shared" si="7"/>
        <v>0.62935419235511714</v>
      </c>
      <c r="F17" s="81">
        <f t="shared" si="7"/>
        <v>0.64264416543274983</v>
      </c>
      <c r="G17" s="81">
        <f t="shared" si="7"/>
        <v>0.64021036573126178</v>
      </c>
      <c r="H17" s="81">
        <f t="shared" si="7"/>
        <v>0.62548247570649962</v>
      </c>
      <c r="I17" s="79">
        <v>0.63690000000000002</v>
      </c>
      <c r="J17" s="87">
        <v>0.64419999999999999</v>
      </c>
      <c r="K17" s="87">
        <v>0.64300000000000002</v>
      </c>
      <c r="L17" s="87">
        <v>0.64300000000000002</v>
      </c>
      <c r="M17" s="87">
        <v>0.64300000000000002</v>
      </c>
      <c r="N17" s="87">
        <v>0.64300000000000002</v>
      </c>
      <c r="O17" s="87">
        <v>0.64300000000000002</v>
      </c>
      <c r="P17" s="87">
        <v>0.64300000000000002</v>
      </c>
      <c r="Q17" s="87">
        <v>0.64300000000000002</v>
      </c>
      <c r="R17" s="87">
        <v>0.64300000000000002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13"/>
      <c r="J18" s="85"/>
      <c r="K18" s="85"/>
      <c r="L18" s="85"/>
      <c r="M18" s="85"/>
      <c r="N18" s="85"/>
      <c r="O18" s="85"/>
      <c r="P18" s="85"/>
      <c r="Q18" s="85"/>
      <c r="R18" s="86"/>
    </row>
    <row r="19" spans="1:18" x14ac:dyDescent="0.25">
      <c r="A19" s="1"/>
      <c r="B19" s="1" t="s">
        <v>12</v>
      </c>
      <c r="C19" s="12">
        <v>6059</v>
      </c>
      <c r="D19" s="12">
        <v>6332</v>
      </c>
      <c r="E19" s="12">
        <v>6577</v>
      </c>
      <c r="F19" s="12">
        <v>6347</v>
      </c>
      <c r="G19" s="12">
        <v>6549</v>
      </c>
      <c r="H19" s="12">
        <v>6774</v>
      </c>
      <c r="I19" s="22">
        <f>I20*I11</f>
        <v>7233.2800000000007</v>
      </c>
      <c r="J19" s="84">
        <f t="shared" ref="J19:R19" si="8">J20*J11</f>
        <v>7532.800000000002</v>
      </c>
      <c r="K19" s="84">
        <f t="shared" si="8"/>
        <v>7784.9600000000019</v>
      </c>
      <c r="L19" s="84">
        <f t="shared" si="8"/>
        <v>8061.4400000000023</v>
      </c>
      <c r="M19" s="84">
        <f t="shared" si="8"/>
        <v>8464.3000000000029</v>
      </c>
      <c r="N19" s="84">
        <f t="shared" si="8"/>
        <v>8717.6707255200436</v>
      </c>
      <c r="O19" s="84">
        <f t="shared" si="8"/>
        <v>8892.024140030444</v>
      </c>
      <c r="P19" s="84">
        <f t="shared" si="8"/>
        <v>9069.8646228310517</v>
      </c>
      <c r="Q19" s="84">
        <f t="shared" si="8"/>
        <v>9251.2619152876723</v>
      </c>
      <c r="R19" s="84">
        <f t="shared" si="8"/>
        <v>9436.2871535934264</v>
      </c>
    </row>
    <row r="20" spans="1:18" x14ac:dyDescent="0.25">
      <c r="A20" s="1"/>
      <c r="B20" s="80" t="s">
        <v>18</v>
      </c>
      <c r="C20" s="81">
        <f>C19/C11</f>
        <v>0.12621601916467035</v>
      </c>
      <c r="D20" s="81">
        <f t="shared" ref="D20:H20" si="9">D19/D11</f>
        <v>0.12836002432596796</v>
      </c>
      <c r="E20" s="81">
        <f t="shared" si="9"/>
        <v>0.12671470406905055</v>
      </c>
      <c r="F20" s="81">
        <f t="shared" si="9"/>
        <v>0.1287397821545202</v>
      </c>
      <c r="G20" s="81">
        <f t="shared" si="9"/>
        <v>0.13145850897266048</v>
      </c>
      <c r="H20" s="81">
        <f t="shared" si="9"/>
        <v>0.13138856023430379</v>
      </c>
      <c r="I20" s="70">
        <v>0.128</v>
      </c>
      <c r="J20" s="66">
        <v>0.128</v>
      </c>
      <c r="K20" s="66">
        <v>0.128</v>
      </c>
      <c r="L20" s="66">
        <v>0.128</v>
      </c>
      <c r="M20" s="66">
        <v>0.13</v>
      </c>
      <c r="N20" s="66">
        <v>0.13</v>
      </c>
      <c r="O20" s="66">
        <v>0.13</v>
      </c>
      <c r="P20" s="66">
        <v>0.13</v>
      </c>
      <c r="Q20" s="66">
        <v>0.13</v>
      </c>
      <c r="R20" s="66">
        <v>0.13</v>
      </c>
    </row>
    <row r="21" spans="1:18" x14ac:dyDescent="0.25">
      <c r="A21" s="1"/>
      <c r="B21" s="14"/>
      <c r="C21" s="12"/>
      <c r="D21" s="12"/>
      <c r="E21" s="12"/>
      <c r="F21" s="12"/>
      <c r="G21" s="12"/>
      <c r="H21" s="12"/>
      <c r="I21" s="22"/>
      <c r="J21" s="84"/>
      <c r="K21" s="84"/>
      <c r="L21" s="84"/>
      <c r="M21" s="84"/>
      <c r="N21" s="84"/>
      <c r="O21" s="84"/>
      <c r="P21" s="84"/>
      <c r="Q21" s="84"/>
      <c r="R21" s="84"/>
    </row>
    <row r="22" spans="1:18" x14ac:dyDescent="0.25">
      <c r="A22" s="1"/>
      <c r="B22" s="1" t="s">
        <v>54</v>
      </c>
      <c r="C22" s="12">
        <v>9184</v>
      </c>
      <c r="D22" s="12">
        <v>9242</v>
      </c>
      <c r="E22" s="12">
        <v>9571</v>
      </c>
      <c r="F22" s="12">
        <v>9169</v>
      </c>
      <c r="G22" s="12">
        <v>9259</v>
      </c>
      <c r="H22" s="12">
        <v>9085</v>
      </c>
      <c r="I22" s="22">
        <f>I23*I11</f>
        <v>9776.2300000000014</v>
      </c>
      <c r="J22" s="84">
        <f t="shared" ref="J22:R22" si="10">J23*J11</f>
        <v>10181.050000000001</v>
      </c>
      <c r="K22" s="84">
        <f t="shared" si="10"/>
        <v>10521.860000000002</v>
      </c>
      <c r="L22" s="84">
        <f t="shared" si="10"/>
        <v>10895.54</v>
      </c>
      <c r="M22" s="84">
        <f t="shared" si="10"/>
        <v>11719.800000000003</v>
      </c>
      <c r="N22" s="84">
        <f t="shared" si="10"/>
        <v>12070.621004566212</v>
      </c>
      <c r="O22" s="84">
        <f t="shared" si="10"/>
        <v>12312.033424657537</v>
      </c>
      <c r="P22" s="84">
        <f t="shared" si="10"/>
        <v>12558.274093150687</v>
      </c>
      <c r="Q22" s="84">
        <f t="shared" si="10"/>
        <v>12809.439575013699</v>
      </c>
      <c r="R22" s="84">
        <f t="shared" si="10"/>
        <v>13065.628366513974</v>
      </c>
    </row>
    <row r="23" spans="1:18" x14ac:dyDescent="0.25">
      <c r="A23" s="1"/>
      <c r="B23" s="80" t="s">
        <v>18</v>
      </c>
      <c r="C23" s="81">
        <f>C22/C11</f>
        <v>0.19131340485366108</v>
      </c>
      <c r="D23" s="81">
        <f t="shared" ref="D23:H23" si="11">D22/D11</f>
        <v>0.18735049665517942</v>
      </c>
      <c r="E23" s="81">
        <f t="shared" si="11"/>
        <v>0.1843981196054254</v>
      </c>
      <c r="F23" s="81">
        <f t="shared" si="11"/>
        <v>0.18598000040567128</v>
      </c>
      <c r="G23" s="81">
        <f t="shared" si="11"/>
        <v>0.18585651772451725</v>
      </c>
      <c r="H23" s="81">
        <f t="shared" si="11"/>
        <v>0.17621273541905075</v>
      </c>
      <c r="I23" s="70">
        <v>0.17299999999999999</v>
      </c>
      <c r="J23" s="66">
        <v>0.17299999999999999</v>
      </c>
      <c r="K23" s="66">
        <v>0.17299999999999999</v>
      </c>
      <c r="L23" s="66">
        <v>0.17299999999999999</v>
      </c>
      <c r="M23" s="66">
        <v>0.18</v>
      </c>
      <c r="N23" s="66">
        <v>0.18</v>
      </c>
      <c r="O23" s="66">
        <v>0.18</v>
      </c>
      <c r="P23" s="66">
        <v>0.18</v>
      </c>
      <c r="Q23" s="66">
        <v>0.18</v>
      </c>
      <c r="R23" s="66">
        <v>0.18</v>
      </c>
    </row>
    <row r="24" spans="1:18" x14ac:dyDescent="0.25">
      <c r="A24" s="1"/>
      <c r="B24" s="14"/>
      <c r="C24" s="12"/>
      <c r="D24" s="12"/>
      <c r="E24" s="12"/>
      <c r="F24" s="12"/>
      <c r="G24" s="12"/>
      <c r="H24" s="12"/>
      <c r="I24" s="22"/>
      <c r="J24" s="84"/>
      <c r="K24" s="84"/>
      <c r="L24" s="84"/>
      <c r="M24" s="84"/>
      <c r="N24" s="84"/>
      <c r="O24" s="84"/>
      <c r="P24" s="84"/>
      <c r="Q24" s="84"/>
      <c r="R24" s="84"/>
    </row>
    <row r="25" spans="1:18" x14ac:dyDescent="0.25">
      <c r="A25" s="1"/>
      <c r="B25" s="1" t="s">
        <v>55</v>
      </c>
      <c r="C25" s="12">
        <v>1993</v>
      </c>
      <c r="D25" s="12">
        <v>2144</v>
      </c>
      <c r="E25" s="12">
        <v>1827</v>
      </c>
      <c r="F25" s="12">
        <v>1925</v>
      </c>
      <c r="G25" s="12">
        <v>2152</v>
      </c>
      <c r="H25" s="12">
        <v>2101</v>
      </c>
      <c r="I25" s="73">
        <f t="shared" ref="I25:R25" si="12">I26*I11</f>
        <v>2316.9100000000003</v>
      </c>
      <c r="J25" s="88">
        <f t="shared" si="12"/>
        <v>2412.8500000000008</v>
      </c>
      <c r="K25" s="88">
        <f t="shared" si="12"/>
        <v>2493.6200000000008</v>
      </c>
      <c r="L25" s="88">
        <f t="shared" si="12"/>
        <v>2582.1800000000007</v>
      </c>
      <c r="M25" s="88">
        <f t="shared" si="12"/>
        <v>2669.5100000000007</v>
      </c>
      <c r="N25" s="88">
        <f t="shared" si="12"/>
        <v>2749.4192288178597</v>
      </c>
      <c r="O25" s="88">
        <f t="shared" si="12"/>
        <v>2804.4076133942167</v>
      </c>
      <c r="P25" s="88">
        <f t="shared" si="12"/>
        <v>2860.4957656621009</v>
      </c>
      <c r="Q25" s="88">
        <f t="shared" si="12"/>
        <v>2917.7056809753431</v>
      </c>
      <c r="R25" s="88">
        <f t="shared" si="12"/>
        <v>2976.0597945948498</v>
      </c>
    </row>
    <row r="26" spans="1:18" x14ac:dyDescent="0.25">
      <c r="A26" s="1"/>
      <c r="B26" s="80" t="s">
        <v>18</v>
      </c>
      <c r="C26" s="81">
        <f t="shared" ref="C26:H26" si="13">C25/C11</f>
        <v>4.1516508697010727E-2</v>
      </c>
      <c r="D26" s="81">
        <f t="shared" si="13"/>
        <v>4.3462396107845122E-2</v>
      </c>
      <c r="E26" s="81">
        <f t="shared" si="13"/>
        <v>3.5199599260172625E-2</v>
      </c>
      <c r="F26" s="81">
        <f t="shared" si="13"/>
        <v>3.9045861138719294E-2</v>
      </c>
      <c r="G26" s="81">
        <f t="shared" si="13"/>
        <v>4.3197237946123894E-2</v>
      </c>
      <c r="H26" s="81">
        <f t="shared" si="13"/>
        <v>4.0751013441433753E-2</v>
      </c>
      <c r="I26" s="20">
        <v>4.1000000000000002E-2</v>
      </c>
      <c r="J26" s="67">
        <v>4.1000000000000002E-2</v>
      </c>
      <c r="K26" s="67">
        <v>4.1000000000000002E-2</v>
      </c>
      <c r="L26" s="67">
        <v>4.1000000000000002E-2</v>
      </c>
      <c r="M26" s="67">
        <v>4.1000000000000002E-2</v>
      </c>
      <c r="N26" s="67">
        <v>4.1000000000000002E-2</v>
      </c>
      <c r="O26" s="67">
        <v>4.1000000000000002E-2</v>
      </c>
      <c r="P26" s="67">
        <v>4.1000000000000002E-2</v>
      </c>
      <c r="Q26" s="67">
        <v>4.1000000000000002E-2</v>
      </c>
      <c r="R26" s="67">
        <v>4.1000000000000002E-2</v>
      </c>
    </row>
    <row r="27" spans="1:18" x14ac:dyDescent="0.25">
      <c r="A27" s="1"/>
      <c r="B27" s="14"/>
      <c r="C27" s="12"/>
      <c r="D27" s="12"/>
      <c r="E27" s="12"/>
      <c r="F27" s="12"/>
      <c r="G27" s="12"/>
      <c r="H27" s="12"/>
      <c r="I27" s="73"/>
      <c r="J27" s="88"/>
      <c r="K27" s="88"/>
      <c r="L27" s="88"/>
      <c r="M27" s="88"/>
      <c r="N27" s="88"/>
      <c r="O27" s="88"/>
      <c r="P27" s="88"/>
      <c r="Q27" s="88"/>
      <c r="R27" s="88"/>
    </row>
    <row r="28" spans="1:18" x14ac:dyDescent="0.25">
      <c r="A28" s="1"/>
      <c r="B28" s="1" t="s">
        <v>56</v>
      </c>
      <c r="C28" s="12">
        <v>1015</v>
      </c>
      <c r="D28" s="12">
        <v>579</v>
      </c>
      <c r="E28" s="12">
        <v>472</v>
      </c>
      <c r="F28" s="12">
        <v>622</v>
      </c>
      <c r="G28" s="12">
        <v>1101</v>
      </c>
      <c r="H28" s="12">
        <v>319</v>
      </c>
      <c r="I28" s="73">
        <f t="shared" ref="I28:R28" si="14">I29*I11</f>
        <v>282.55000000000007</v>
      </c>
      <c r="J28" s="88">
        <f t="shared" si="14"/>
        <v>294.25000000000006</v>
      </c>
      <c r="K28" s="88">
        <f t="shared" si="14"/>
        <v>304.10000000000008</v>
      </c>
      <c r="L28" s="88">
        <f t="shared" si="14"/>
        <v>314.90000000000009</v>
      </c>
      <c r="M28" s="88">
        <f t="shared" si="14"/>
        <v>325.55000000000007</v>
      </c>
      <c r="N28" s="88">
        <f t="shared" si="14"/>
        <v>335.29502790461703</v>
      </c>
      <c r="O28" s="88">
        <f t="shared" si="14"/>
        <v>342.00092846270934</v>
      </c>
      <c r="P28" s="88">
        <f t="shared" si="14"/>
        <v>348.84094703196354</v>
      </c>
      <c r="Q28" s="88">
        <f t="shared" si="14"/>
        <v>355.81776597260279</v>
      </c>
      <c r="R28" s="88">
        <f t="shared" si="14"/>
        <v>362.93412129205484</v>
      </c>
    </row>
    <row r="29" spans="1:18" x14ac:dyDescent="0.25">
      <c r="A29" s="1"/>
      <c r="B29" s="80" t="s">
        <v>18</v>
      </c>
      <c r="C29" s="81">
        <f t="shared" ref="C29:H29" si="15">C28/C11</f>
        <v>2.114363087178419E-2</v>
      </c>
      <c r="D29" s="81">
        <f t="shared" si="15"/>
        <v>1.1737279545915264E-2</v>
      </c>
      <c r="E29" s="81">
        <f t="shared" si="15"/>
        <v>9.0937114673242912E-3</v>
      </c>
      <c r="F29" s="81">
        <f t="shared" si="15"/>
        <v>1.2616376949757611E-2</v>
      </c>
      <c r="G29" s="81">
        <f t="shared" si="15"/>
        <v>2.2100445622064313E-2</v>
      </c>
      <c r="H29" s="81">
        <f t="shared" si="15"/>
        <v>6.1873266481758055E-3</v>
      </c>
      <c r="I29" s="20">
        <v>5.0000000000000001E-3</v>
      </c>
      <c r="J29" s="67">
        <v>5.0000000000000001E-3</v>
      </c>
      <c r="K29" s="67">
        <v>5.0000000000000001E-3</v>
      </c>
      <c r="L29" s="67">
        <v>5.0000000000000001E-3</v>
      </c>
      <c r="M29" s="67">
        <v>5.0000000000000001E-3</v>
      </c>
      <c r="N29" s="67">
        <v>5.0000000000000001E-3</v>
      </c>
      <c r="O29" s="67">
        <v>5.0000000000000001E-3</v>
      </c>
      <c r="P29" s="67">
        <v>5.0000000000000001E-3</v>
      </c>
      <c r="Q29" s="67">
        <v>5.0000000000000001E-3</v>
      </c>
      <c r="R29" s="67">
        <v>5.0000000000000001E-3</v>
      </c>
    </row>
    <row r="30" spans="1:18" x14ac:dyDescent="0.25">
      <c r="A30" s="1"/>
      <c r="B30" s="1"/>
      <c r="C30" s="1"/>
      <c r="D30" s="1"/>
      <c r="E30" s="1"/>
      <c r="F30" s="12"/>
      <c r="G30" s="12"/>
      <c r="H30" s="12"/>
      <c r="I30" s="13"/>
      <c r="J30" s="85"/>
      <c r="K30" s="85"/>
      <c r="L30" s="85"/>
      <c r="M30" s="85"/>
      <c r="N30" s="85"/>
      <c r="O30" s="85"/>
      <c r="P30" s="85"/>
      <c r="Q30" s="85"/>
      <c r="R30" s="86"/>
    </row>
    <row r="31" spans="1:18" x14ac:dyDescent="0.25">
      <c r="A31" s="1"/>
      <c r="B31" s="1" t="s">
        <v>13</v>
      </c>
      <c r="C31" s="12">
        <f t="shared" ref="C31:G31" si="16">C19+C22+C25+C28</f>
        <v>18251</v>
      </c>
      <c r="D31" s="12">
        <f t="shared" si="16"/>
        <v>18297</v>
      </c>
      <c r="E31" s="12">
        <f t="shared" si="16"/>
        <v>18447</v>
      </c>
      <c r="F31" s="12">
        <f t="shared" si="16"/>
        <v>18063</v>
      </c>
      <c r="G31" s="12">
        <f t="shared" si="16"/>
        <v>19061</v>
      </c>
      <c r="H31" s="12">
        <f>H19+H22+H25+H28</f>
        <v>18279</v>
      </c>
      <c r="I31" s="73">
        <f t="shared" ref="I31:R31" si="17">I19+I22+I25+I28</f>
        <v>19608.97</v>
      </c>
      <c r="J31" s="12">
        <f t="shared" si="17"/>
        <v>20420.950000000004</v>
      </c>
      <c r="K31" s="12">
        <f t="shared" si="17"/>
        <v>21104.54</v>
      </c>
      <c r="L31" s="12">
        <f t="shared" si="17"/>
        <v>21854.060000000005</v>
      </c>
      <c r="M31" s="12">
        <f t="shared" si="17"/>
        <v>23179.160000000007</v>
      </c>
      <c r="N31" s="12">
        <f t="shared" si="17"/>
        <v>23873.00598680873</v>
      </c>
      <c r="O31" s="12">
        <f t="shared" si="17"/>
        <v>24350.466106544907</v>
      </c>
      <c r="P31" s="12">
        <f t="shared" si="17"/>
        <v>24837.475428675803</v>
      </c>
      <c r="Q31" s="12">
        <f t="shared" si="17"/>
        <v>25334.224937249313</v>
      </c>
      <c r="R31" s="12">
        <f t="shared" si="17"/>
        <v>25840.909435994308</v>
      </c>
    </row>
    <row r="32" spans="1:18" x14ac:dyDescent="0.25">
      <c r="A32" s="1"/>
      <c r="B32" s="80" t="s">
        <v>18</v>
      </c>
      <c r="C32" s="81">
        <f t="shared" ref="C32:R32" si="18">C31/C11</f>
        <v>0.38018956358712636</v>
      </c>
      <c r="D32" s="81">
        <f t="shared" si="18"/>
        <v>0.37091019663490776</v>
      </c>
      <c r="E32" s="81">
        <f t="shared" si="18"/>
        <v>0.35540613440197288</v>
      </c>
      <c r="F32" s="81">
        <f t="shared" si="18"/>
        <v>0.36638202064866837</v>
      </c>
      <c r="G32" s="81">
        <f t="shared" si="18"/>
        <v>0.38261271026536592</v>
      </c>
      <c r="H32" s="81">
        <f t="shared" si="18"/>
        <v>0.3545396357429641</v>
      </c>
      <c r="I32" s="20">
        <f t="shared" si="18"/>
        <v>0.34699999999999998</v>
      </c>
      <c r="J32" s="67">
        <f t="shared" si="18"/>
        <v>0.34699999999999998</v>
      </c>
      <c r="K32" s="67">
        <f t="shared" si="18"/>
        <v>0.34699999999999992</v>
      </c>
      <c r="L32" s="67">
        <f t="shared" si="18"/>
        <v>0.34699999999999998</v>
      </c>
      <c r="M32" s="67">
        <f t="shared" si="18"/>
        <v>0.35600000000000004</v>
      </c>
      <c r="N32" s="67">
        <f t="shared" si="18"/>
        <v>0.35599999999999998</v>
      </c>
      <c r="O32" s="67">
        <f t="shared" si="18"/>
        <v>0.35600000000000004</v>
      </c>
      <c r="P32" s="67">
        <f t="shared" si="18"/>
        <v>0.35600000000000004</v>
      </c>
      <c r="Q32" s="67">
        <f t="shared" si="18"/>
        <v>0.35599999999999993</v>
      </c>
      <c r="R32" s="67">
        <f t="shared" si="18"/>
        <v>0.35600000000000004</v>
      </c>
    </row>
    <row r="33" spans="1:86" x14ac:dyDescent="0.25">
      <c r="A33" s="1"/>
      <c r="B33" s="1"/>
      <c r="C33" s="15"/>
      <c r="D33" s="15"/>
      <c r="E33" s="15"/>
      <c r="F33" s="15"/>
      <c r="G33" s="15"/>
      <c r="H33" s="15"/>
      <c r="I33" s="21"/>
      <c r="J33" s="53"/>
      <c r="K33" s="53"/>
      <c r="L33" s="53"/>
      <c r="M33" s="53"/>
      <c r="N33" s="53"/>
      <c r="O33" s="53"/>
      <c r="P33" s="53"/>
      <c r="Q33" s="53"/>
      <c r="R33" s="53"/>
    </row>
    <row r="34" spans="1:86" x14ac:dyDescent="0.25">
      <c r="A34" s="1"/>
      <c r="B34" s="1" t="s">
        <v>14</v>
      </c>
      <c r="C34" s="12">
        <f>C16-C19-C22-C25-C28</f>
        <v>11973</v>
      </c>
      <c r="D34" s="12">
        <f t="shared" ref="C34:G34" si="19">D16-D19-D22-D25-D28</f>
        <v>12309</v>
      </c>
      <c r="E34" s="12">
        <f t="shared" si="19"/>
        <v>14219</v>
      </c>
      <c r="F34" s="12">
        <f t="shared" si="19"/>
        <v>13620</v>
      </c>
      <c r="G34" s="12">
        <f t="shared" si="19"/>
        <v>12833</v>
      </c>
      <c r="H34" s="12">
        <f>H16-H19-H22-H25-H28</f>
        <v>13969</v>
      </c>
      <c r="I34" s="73">
        <f>I16-I19-I22-I25-I28</f>
        <v>16382.249000000003</v>
      </c>
      <c r="J34" s="12">
        <f t="shared" ref="I34:R34" si="20">J16-J19-J22-J25-J28</f>
        <v>17490.219999999998</v>
      </c>
      <c r="K34" s="12">
        <f t="shared" si="20"/>
        <v>18002.72</v>
      </c>
      <c r="L34" s="12">
        <f t="shared" si="20"/>
        <v>18642.080000000009</v>
      </c>
      <c r="M34" s="12">
        <f t="shared" si="20"/>
        <v>18686.570000000003</v>
      </c>
      <c r="N34" s="12">
        <f t="shared" si="20"/>
        <v>19245.934601725014</v>
      </c>
      <c r="O34" s="12">
        <f t="shared" si="20"/>
        <v>19630.853293759512</v>
      </c>
      <c r="P34" s="12">
        <f t="shared" si="20"/>
        <v>20023.470359634703</v>
      </c>
      <c r="Q34" s="12">
        <f t="shared" si="20"/>
        <v>20423.939766827407</v>
      </c>
      <c r="R34" s="12">
        <f t="shared" si="20"/>
        <v>20832.418562163948</v>
      </c>
    </row>
    <row r="35" spans="1:86" x14ac:dyDescent="0.25">
      <c r="A35" s="1"/>
      <c r="B35" s="1"/>
      <c r="C35" s="12"/>
      <c r="D35" s="12"/>
      <c r="E35" s="12"/>
      <c r="F35" s="12"/>
      <c r="G35" s="12"/>
      <c r="H35" s="12"/>
      <c r="I35" s="73"/>
      <c r="J35" s="88"/>
      <c r="K35" s="88"/>
      <c r="L35" s="88"/>
      <c r="M35" s="88"/>
      <c r="N35" s="88"/>
      <c r="O35" s="88"/>
      <c r="P35" s="88"/>
      <c r="Q35" s="88"/>
      <c r="R35" s="88"/>
    </row>
    <row r="36" spans="1:86" x14ac:dyDescent="0.25">
      <c r="A36" s="1"/>
      <c r="B36" s="1" t="s">
        <v>15</v>
      </c>
      <c r="C36" s="83">
        <v>314</v>
      </c>
      <c r="D36" s="83">
        <v>730</v>
      </c>
      <c r="E36" s="83">
        <v>352</v>
      </c>
      <c r="F36" s="83">
        <v>350</v>
      </c>
      <c r="G36" s="83">
        <v>429</v>
      </c>
      <c r="H36" s="83">
        <v>508</v>
      </c>
      <c r="I36" s="93">
        <v>453.66666666666703</v>
      </c>
      <c r="J36" s="89">
        <v>455.52380952380997</v>
      </c>
      <c r="K36" s="89">
        <v>457.38095238095201</v>
      </c>
      <c r="L36" s="89">
        <v>459.23809523809501</v>
      </c>
      <c r="M36" s="89">
        <v>461.09523809523802</v>
      </c>
      <c r="N36" s="89">
        <v>462.95238095238102</v>
      </c>
      <c r="O36" s="89">
        <v>464.80952380952402</v>
      </c>
      <c r="P36" s="89">
        <v>466.66666666666703</v>
      </c>
      <c r="Q36" s="89">
        <v>468.52380952380997</v>
      </c>
      <c r="R36" s="89">
        <v>470.38095238095298</v>
      </c>
    </row>
    <row r="37" spans="1:86" x14ac:dyDescent="0.25">
      <c r="A37" s="1"/>
      <c r="B37" s="1"/>
      <c r="C37" s="23"/>
      <c r="D37" s="23"/>
      <c r="E37" s="23"/>
      <c r="F37" s="23"/>
      <c r="G37" s="23"/>
      <c r="H37" s="23"/>
      <c r="I37" s="24"/>
      <c r="J37" s="86"/>
      <c r="K37" s="86"/>
      <c r="L37" s="86"/>
      <c r="M37" s="86"/>
      <c r="N37" s="86"/>
      <c r="O37" s="86"/>
      <c r="P37" s="86"/>
      <c r="Q37" s="86"/>
      <c r="R37" s="86"/>
    </row>
    <row r="38" spans="1:86" x14ac:dyDescent="0.25">
      <c r="A38" s="1"/>
      <c r="B38" s="1" t="s">
        <v>16</v>
      </c>
      <c r="C38" s="12">
        <f t="shared" ref="C38:G38" si="21">C16-C31+C36</f>
        <v>12287</v>
      </c>
      <c r="D38" s="12">
        <f t="shared" si="21"/>
        <v>13039</v>
      </c>
      <c r="E38" s="12">
        <f t="shared" si="21"/>
        <v>14571</v>
      </c>
      <c r="F38" s="12">
        <f t="shared" si="21"/>
        <v>13970</v>
      </c>
      <c r="G38" s="12">
        <f t="shared" si="21"/>
        <v>13262</v>
      </c>
      <c r="H38" s="12">
        <f>H16-H31+H36</f>
        <v>14477</v>
      </c>
      <c r="I38" s="73">
        <f t="shared" ref="I38:R38" si="22">I16-I31+I36</f>
        <v>16835.915666666671</v>
      </c>
      <c r="J38" s="12">
        <f t="shared" si="22"/>
        <v>17945.74380952381</v>
      </c>
      <c r="K38" s="12">
        <f t="shared" si="22"/>
        <v>18460.100952380959</v>
      </c>
      <c r="L38" s="12">
        <f t="shared" si="22"/>
        <v>19101.318095238104</v>
      </c>
      <c r="M38" s="12">
        <f t="shared" si="22"/>
        <v>19147.66523809524</v>
      </c>
      <c r="N38" s="12">
        <f t="shared" si="22"/>
        <v>19708.886982677399</v>
      </c>
      <c r="O38" s="12">
        <f t="shared" si="22"/>
        <v>20095.662817569035</v>
      </c>
      <c r="P38" s="12">
        <f t="shared" si="22"/>
        <v>20490.13702630137</v>
      </c>
      <c r="Q38" s="12">
        <f t="shared" si="22"/>
        <v>20892.463576351216</v>
      </c>
      <c r="R38" s="12">
        <f t="shared" si="22"/>
        <v>21302.799514544899</v>
      </c>
    </row>
    <row r="39" spans="1:86" x14ac:dyDescent="0.25">
      <c r="A39" s="1"/>
      <c r="B39" s="1"/>
      <c r="C39" s="23"/>
      <c r="D39" s="23"/>
      <c r="E39" s="23"/>
      <c r="F39" s="23"/>
      <c r="G39" s="23"/>
      <c r="H39" s="23"/>
      <c r="I39" s="13"/>
      <c r="J39" s="85"/>
      <c r="K39" s="85"/>
      <c r="L39" s="85"/>
      <c r="M39" s="85"/>
      <c r="N39" s="85"/>
      <c r="O39" s="85"/>
      <c r="P39" s="85"/>
      <c r="Q39" s="85"/>
      <c r="R39" s="86"/>
    </row>
    <row r="40" spans="1:86" x14ac:dyDescent="0.25">
      <c r="A40" s="1"/>
      <c r="B40" s="1" t="s">
        <v>17</v>
      </c>
      <c r="C40" s="12">
        <f t="shared" ref="C40:R40" si="23">C34</f>
        <v>11973</v>
      </c>
      <c r="D40" s="12">
        <f t="shared" si="23"/>
        <v>12309</v>
      </c>
      <c r="E40" s="12">
        <f t="shared" si="23"/>
        <v>14219</v>
      </c>
      <c r="F40" s="12">
        <f>F34</f>
        <v>13620</v>
      </c>
      <c r="G40" s="12">
        <f t="shared" si="23"/>
        <v>12833</v>
      </c>
      <c r="H40" s="12">
        <f>H34</f>
        <v>13969</v>
      </c>
      <c r="I40" s="73">
        <f t="shared" ref="I40:R40" si="24">I34</f>
        <v>16382.249000000003</v>
      </c>
      <c r="J40" s="12">
        <f t="shared" si="24"/>
        <v>17490.219999999998</v>
      </c>
      <c r="K40" s="12">
        <f t="shared" si="24"/>
        <v>18002.72</v>
      </c>
      <c r="L40" s="12">
        <f t="shared" si="24"/>
        <v>18642.080000000009</v>
      </c>
      <c r="M40" s="12">
        <f t="shared" si="24"/>
        <v>18686.570000000003</v>
      </c>
      <c r="N40" s="12">
        <f t="shared" si="24"/>
        <v>19245.934601725014</v>
      </c>
      <c r="O40" s="12">
        <f t="shared" si="24"/>
        <v>19630.853293759512</v>
      </c>
      <c r="P40" s="12">
        <f t="shared" si="24"/>
        <v>20023.470359634703</v>
      </c>
      <c r="Q40" s="12">
        <f t="shared" si="24"/>
        <v>20423.939766827407</v>
      </c>
      <c r="R40" s="12">
        <f t="shared" si="24"/>
        <v>20832.418562163948</v>
      </c>
    </row>
    <row r="41" spans="1:86" x14ac:dyDescent="0.25">
      <c r="A41" s="1"/>
      <c r="B41" s="80" t="s">
        <v>18</v>
      </c>
      <c r="C41" s="81">
        <f t="shared" ref="C41:H41" si="25">C40/C11</f>
        <v>0.24941151963337152</v>
      </c>
      <c r="D41" s="81">
        <f t="shared" si="25"/>
        <v>0.24952361646057167</v>
      </c>
      <c r="E41" s="81">
        <f t="shared" si="25"/>
        <v>0.27394805795314425</v>
      </c>
      <c r="F41" s="81">
        <f t="shared" si="25"/>
        <v>0.27626214478408145</v>
      </c>
      <c r="G41" s="81">
        <f t="shared" si="25"/>
        <v>0.25759765546589586</v>
      </c>
      <c r="H41" s="81">
        <f t="shared" si="25"/>
        <v>0.27094283996353552</v>
      </c>
      <c r="I41" s="70">
        <f>I40/I11</f>
        <v>0.28990000000000005</v>
      </c>
      <c r="J41" s="66">
        <f t="shared" ref="J41:R41" si="26">J40/J11</f>
        <v>0.29719999999999991</v>
      </c>
      <c r="K41" s="66">
        <f t="shared" si="26"/>
        <v>0.29599999999999993</v>
      </c>
      <c r="L41" s="66">
        <f t="shared" si="26"/>
        <v>0.2960000000000001</v>
      </c>
      <c r="M41" s="66">
        <f t="shared" si="26"/>
        <v>0.28699999999999998</v>
      </c>
      <c r="N41" s="66">
        <f t="shared" si="26"/>
        <v>0.28699999999999998</v>
      </c>
      <c r="O41" s="66">
        <f t="shared" si="26"/>
        <v>0.28699999999999992</v>
      </c>
      <c r="P41" s="66">
        <f t="shared" si="26"/>
        <v>0.28699999999999998</v>
      </c>
      <c r="Q41" s="66">
        <f t="shared" si="26"/>
        <v>0.28700000000000009</v>
      </c>
      <c r="R41" s="66">
        <f t="shared" si="26"/>
        <v>0.28699999999999998</v>
      </c>
    </row>
    <row r="42" spans="1:86" x14ac:dyDescent="0.25">
      <c r="A42" s="1"/>
      <c r="B42" s="14"/>
      <c r="C42" s="1"/>
      <c r="D42" s="1"/>
      <c r="F42" s="1"/>
      <c r="G42" s="1"/>
      <c r="H42" s="1"/>
      <c r="I42" s="13"/>
      <c r="J42" s="85"/>
      <c r="K42" s="85"/>
      <c r="L42" s="85"/>
      <c r="M42" s="85"/>
      <c r="N42" s="85"/>
      <c r="O42" s="86"/>
      <c r="P42" s="86"/>
      <c r="Q42" s="86"/>
      <c r="R42" s="86"/>
    </row>
    <row r="43" spans="1:86" x14ac:dyDescent="0.25">
      <c r="A43" s="1"/>
      <c r="B43" s="1" t="s">
        <v>19</v>
      </c>
      <c r="C43" s="12">
        <v>2678</v>
      </c>
      <c r="D43" s="12">
        <v>12929</v>
      </c>
      <c r="E43" s="25">
        <v>2950</v>
      </c>
      <c r="F43" s="12">
        <v>2756</v>
      </c>
      <c r="G43" s="12">
        <v>2671</v>
      </c>
      <c r="H43" s="19">
        <v>2665</v>
      </c>
      <c r="I43" s="22">
        <f>I44*I40</f>
        <v>3063.4805630000005</v>
      </c>
      <c r="J43" s="84">
        <f t="shared" ref="J43:R43" si="27">J44*J40</f>
        <v>3270.6711399999995</v>
      </c>
      <c r="K43" s="84">
        <f t="shared" si="27"/>
        <v>3366.50864</v>
      </c>
      <c r="L43" s="84">
        <f t="shared" si="27"/>
        <v>3486.0689600000019</v>
      </c>
      <c r="M43" s="84">
        <f t="shared" si="27"/>
        <v>3494.3885900000005</v>
      </c>
      <c r="N43" s="84">
        <f t="shared" si="27"/>
        <v>3598.9897705225776</v>
      </c>
      <c r="O43" s="84">
        <f t="shared" si="27"/>
        <v>3670.9695659330287</v>
      </c>
      <c r="P43" s="84">
        <f t="shared" si="27"/>
        <v>3744.3889572516896</v>
      </c>
      <c r="Q43" s="84">
        <f t="shared" si="27"/>
        <v>3819.276736396725</v>
      </c>
      <c r="R43" s="84">
        <f t="shared" si="27"/>
        <v>3895.6622711246582</v>
      </c>
    </row>
    <row r="44" spans="1:86" x14ac:dyDescent="0.25">
      <c r="A44" s="1"/>
      <c r="B44" s="80" t="s">
        <v>20</v>
      </c>
      <c r="C44" s="82">
        <f>C43/C40</f>
        <v>0.22366992399565688</v>
      </c>
      <c r="D44" s="82">
        <f t="shared" ref="D44:G44" si="28">D43/D40</f>
        <v>1.0503696482248761</v>
      </c>
      <c r="E44" s="82">
        <f t="shared" si="28"/>
        <v>0.2074688796680498</v>
      </c>
      <c r="F44" s="82">
        <f>F43/F40</f>
        <v>0.20234948604992659</v>
      </c>
      <c r="G44" s="82">
        <f t="shared" si="28"/>
        <v>0.20813527624094133</v>
      </c>
      <c r="H44" s="82">
        <f>H43/H40</f>
        <v>0.19077958336316128</v>
      </c>
      <c r="I44" s="72">
        <v>0.187</v>
      </c>
      <c r="J44" s="90">
        <v>0.187</v>
      </c>
      <c r="K44" s="90">
        <v>0.187</v>
      </c>
      <c r="L44" s="90">
        <v>0.187</v>
      </c>
      <c r="M44" s="90">
        <v>0.187</v>
      </c>
      <c r="N44" s="90">
        <v>0.187</v>
      </c>
      <c r="O44" s="90">
        <v>0.187</v>
      </c>
      <c r="P44" s="90">
        <v>0.187</v>
      </c>
      <c r="Q44" s="90">
        <v>0.187</v>
      </c>
      <c r="R44" s="90">
        <v>0.187</v>
      </c>
    </row>
    <row r="45" spans="1:86" x14ac:dyDescent="0.25">
      <c r="A45" s="1"/>
      <c r="B45" s="1"/>
      <c r="C45" s="1"/>
      <c r="D45" s="1"/>
      <c r="E45" s="1"/>
      <c r="F45" s="1"/>
      <c r="G45" s="1"/>
      <c r="H45" s="1"/>
      <c r="I45" s="13"/>
      <c r="J45" s="85"/>
      <c r="K45" s="85"/>
      <c r="L45" s="85"/>
      <c r="M45" s="85"/>
      <c r="N45" s="85"/>
      <c r="O45" s="85"/>
      <c r="P45" s="85"/>
      <c r="Q45" s="85"/>
      <c r="R45" s="86"/>
    </row>
    <row r="46" spans="1:86" x14ac:dyDescent="0.25">
      <c r="A46" s="1"/>
      <c r="B46" s="10" t="s">
        <v>21</v>
      </c>
      <c r="C46" s="10">
        <v>2017</v>
      </c>
      <c r="D46" s="10">
        <f>C46+1</f>
        <v>2018</v>
      </c>
      <c r="E46" s="10">
        <f>D46+1</f>
        <v>2019</v>
      </c>
      <c r="F46" s="10">
        <v>2020</v>
      </c>
      <c r="G46" s="10">
        <v>2021</v>
      </c>
      <c r="H46" s="10">
        <v>2022</v>
      </c>
      <c r="I46" s="74">
        <v>2023</v>
      </c>
      <c r="J46" s="91">
        <v>2024</v>
      </c>
      <c r="K46" s="91">
        <v>2025</v>
      </c>
      <c r="L46" s="91">
        <v>2026</v>
      </c>
      <c r="M46" s="91">
        <v>2027</v>
      </c>
      <c r="N46" s="91">
        <v>2028</v>
      </c>
      <c r="O46" s="91">
        <v>2029</v>
      </c>
      <c r="P46" s="91">
        <v>2030</v>
      </c>
      <c r="Q46" s="91">
        <v>2031</v>
      </c>
      <c r="R46" s="91">
        <v>2032</v>
      </c>
      <c r="S46" s="10">
        <v>2033</v>
      </c>
      <c r="T46" s="10">
        <v>2034</v>
      </c>
      <c r="U46" s="10">
        <v>2035</v>
      </c>
      <c r="V46" s="10">
        <v>2036</v>
      </c>
      <c r="W46" s="10">
        <v>2037</v>
      </c>
      <c r="X46" s="10">
        <v>2038</v>
      </c>
      <c r="Y46" s="10">
        <v>2039</v>
      </c>
      <c r="Z46" s="10">
        <v>2040</v>
      </c>
      <c r="AA46" s="10">
        <v>2041</v>
      </c>
      <c r="AB46" s="10">
        <v>2042</v>
      </c>
      <c r="AC46" s="10">
        <v>2043</v>
      </c>
      <c r="AD46" s="10">
        <v>2044</v>
      </c>
      <c r="AE46" s="10">
        <v>2045</v>
      </c>
      <c r="AF46" s="10">
        <v>2046</v>
      </c>
      <c r="AG46" s="10">
        <v>2047</v>
      </c>
      <c r="AH46" s="10">
        <v>2048</v>
      </c>
      <c r="AI46" s="10">
        <v>2049</v>
      </c>
      <c r="AJ46" s="10">
        <v>2050</v>
      </c>
      <c r="AK46" s="10">
        <v>2051</v>
      </c>
      <c r="AL46" s="10">
        <v>2052</v>
      </c>
      <c r="AM46" s="10">
        <v>2053</v>
      </c>
      <c r="AN46" s="10">
        <v>2054</v>
      </c>
      <c r="AO46" s="10">
        <v>2055</v>
      </c>
      <c r="AP46" s="10">
        <v>2056</v>
      </c>
      <c r="AQ46" s="10">
        <v>2057</v>
      </c>
      <c r="AR46" s="10">
        <v>2058</v>
      </c>
      <c r="AS46" s="10">
        <v>2059</v>
      </c>
      <c r="AT46" s="10">
        <v>2060</v>
      </c>
      <c r="AU46" s="10">
        <v>2061</v>
      </c>
      <c r="AV46" s="10">
        <v>2062</v>
      </c>
      <c r="AW46" s="10">
        <v>2063</v>
      </c>
      <c r="AX46" s="10">
        <v>2064</v>
      </c>
      <c r="AY46" s="10">
        <v>2065</v>
      </c>
      <c r="AZ46" s="10">
        <v>2066</v>
      </c>
      <c r="BA46" s="10">
        <v>2067</v>
      </c>
      <c r="BB46" s="10">
        <v>2068</v>
      </c>
      <c r="BC46" s="10">
        <v>2069</v>
      </c>
      <c r="BD46" s="10">
        <v>2070</v>
      </c>
      <c r="BE46" s="10">
        <v>2071</v>
      </c>
      <c r="BF46" s="10">
        <v>2072</v>
      </c>
      <c r="BG46" s="10">
        <v>2073</v>
      </c>
      <c r="BH46" s="10">
        <v>2074</v>
      </c>
      <c r="BI46" s="10">
        <v>2075</v>
      </c>
      <c r="BJ46" s="10">
        <v>2076</v>
      </c>
      <c r="BK46" s="10">
        <v>2077</v>
      </c>
      <c r="BL46" s="10">
        <v>2078</v>
      </c>
      <c r="BM46" s="10">
        <v>2079</v>
      </c>
      <c r="BN46" s="10">
        <v>2080</v>
      </c>
      <c r="BO46" s="10">
        <v>2081</v>
      </c>
      <c r="BP46" s="10">
        <v>2082</v>
      </c>
      <c r="BQ46" s="10">
        <v>2083</v>
      </c>
      <c r="BR46" s="10">
        <v>2084</v>
      </c>
      <c r="BS46" s="10">
        <v>2085</v>
      </c>
      <c r="BT46" s="10">
        <v>2086</v>
      </c>
      <c r="BU46" s="10">
        <v>2087</v>
      </c>
      <c r="BV46" s="10">
        <v>2088</v>
      </c>
      <c r="BW46" s="10">
        <v>2089</v>
      </c>
      <c r="BX46" s="10">
        <v>2090</v>
      </c>
      <c r="BY46" s="10">
        <v>2091</v>
      </c>
      <c r="BZ46" s="10">
        <v>2092</v>
      </c>
      <c r="CA46" s="10">
        <v>2093</v>
      </c>
      <c r="CB46" s="10">
        <v>2094</v>
      </c>
      <c r="CC46" s="10">
        <v>2095</v>
      </c>
      <c r="CD46" s="10">
        <v>2096</v>
      </c>
      <c r="CE46" s="10">
        <v>2097</v>
      </c>
      <c r="CF46" s="10">
        <v>2098</v>
      </c>
      <c r="CG46" s="10">
        <v>2099</v>
      </c>
      <c r="CH46" s="10">
        <v>2100</v>
      </c>
    </row>
    <row r="47" spans="1:86" x14ac:dyDescent="0.25">
      <c r="A47" s="1"/>
      <c r="B47" s="1" t="s">
        <v>22</v>
      </c>
      <c r="C47" s="12">
        <v>2286</v>
      </c>
      <c r="D47" s="12">
        <v>2192</v>
      </c>
      <c r="E47" s="25">
        <v>1897</v>
      </c>
      <c r="F47" s="12">
        <v>1808</v>
      </c>
      <c r="G47" s="12">
        <v>1862</v>
      </c>
      <c r="H47" s="12">
        <v>1957</v>
      </c>
      <c r="I47" s="22">
        <f>I48*I11</f>
        <v>1690</v>
      </c>
      <c r="J47" s="84">
        <f t="shared" ref="J47:R47" si="29">J48*J11</f>
        <v>1750</v>
      </c>
      <c r="K47" s="84">
        <f t="shared" si="29"/>
        <v>1610</v>
      </c>
      <c r="L47" s="84">
        <f t="shared" si="29"/>
        <v>1667.1785596843145</v>
      </c>
      <c r="M47" s="84">
        <f t="shared" si="29"/>
        <v>1723.5629727063467</v>
      </c>
      <c r="N47" s="84">
        <f t="shared" si="29"/>
        <v>1775.1561819349993</v>
      </c>
      <c r="O47" s="84">
        <f t="shared" si="29"/>
        <v>1810.6593055736992</v>
      </c>
      <c r="P47" s="84">
        <f t="shared" si="29"/>
        <v>1846.8724916851731</v>
      </c>
      <c r="Q47" s="84">
        <f t="shared" si="29"/>
        <v>1883.8099415188767</v>
      </c>
      <c r="R47" s="84">
        <f t="shared" si="29"/>
        <v>1921.4861403492541</v>
      </c>
    </row>
    <row r="48" spans="1:86" x14ac:dyDescent="0.25">
      <c r="A48" s="1"/>
      <c r="B48" s="80" t="s">
        <v>18</v>
      </c>
      <c r="C48" s="81">
        <f t="shared" ref="C48:H48" si="30">C47/C11</f>
        <v>4.7620039579210502E-2</v>
      </c>
      <c r="D48" s="81">
        <f t="shared" si="30"/>
        <v>4.4435434826677479E-2</v>
      </c>
      <c r="E48" s="81">
        <f t="shared" si="30"/>
        <v>3.654824290998767E-2</v>
      </c>
      <c r="F48" s="81">
        <f t="shared" si="30"/>
        <v>3.6672684124054278E-2</v>
      </c>
      <c r="G48" s="81">
        <f t="shared" si="30"/>
        <v>3.7376048817696413E-2</v>
      </c>
      <c r="H48" s="81">
        <f t="shared" si="30"/>
        <v>3.7957988246018967E-2</v>
      </c>
      <c r="I48" s="21">
        <v>2.9906211290037156E-2</v>
      </c>
      <c r="J48" s="53">
        <v>2.9736618521665242E-2</v>
      </c>
      <c r="K48" s="53">
        <v>2.6471555409404796E-2</v>
      </c>
      <c r="L48" s="53">
        <v>2.6471555409404796E-2</v>
      </c>
      <c r="M48" s="53">
        <v>2.6471555409404796E-2</v>
      </c>
      <c r="N48" s="53">
        <v>2.6471555409404796E-2</v>
      </c>
      <c r="O48" s="53">
        <v>2.6471555409404796E-2</v>
      </c>
      <c r="P48" s="53">
        <v>2.6471555409404796E-2</v>
      </c>
      <c r="Q48" s="53">
        <v>2.6471555409404796E-2</v>
      </c>
      <c r="R48" s="53">
        <v>2.6471555409404796E-2</v>
      </c>
    </row>
    <row r="49" spans="1:86" x14ac:dyDescent="0.25">
      <c r="A49" s="1"/>
      <c r="B49" s="1"/>
      <c r="C49" s="1"/>
      <c r="D49" s="1"/>
      <c r="F49" s="1"/>
      <c r="G49" s="1"/>
      <c r="H49" s="1"/>
      <c r="I49" s="13"/>
      <c r="J49" s="85"/>
      <c r="K49" s="85"/>
      <c r="L49" s="85"/>
      <c r="M49" s="85"/>
      <c r="N49" s="85"/>
      <c r="O49" s="85"/>
      <c r="P49" s="85"/>
      <c r="Q49" s="85"/>
      <c r="R49" s="86"/>
    </row>
    <row r="50" spans="1:86" x14ac:dyDescent="0.25">
      <c r="A50" s="1"/>
      <c r="B50" s="1" t="s">
        <v>23</v>
      </c>
      <c r="C50" s="12">
        <v>-964</v>
      </c>
      <c r="D50" s="12">
        <v>-834</v>
      </c>
      <c r="E50" s="25">
        <v>-909</v>
      </c>
      <c r="F50" s="12">
        <v>-770</v>
      </c>
      <c r="G50" s="12">
        <v>-692</v>
      </c>
      <c r="H50" s="12">
        <v>-477</v>
      </c>
      <c r="I50" s="22">
        <v>-718</v>
      </c>
      <c r="J50" s="84">
        <v>-803</v>
      </c>
      <c r="K50" s="84">
        <v>-930</v>
      </c>
      <c r="L50" s="84">
        <v>-970</v>
      </c>
      <c r="M50" s="84">
        <v>-1070</v>
      </c>
      <c r="N50" s="84">
        <v>-1300</v>
      </c>
      <c r="O50" s="84">
        <v>-1340</v>
      </c>
      <c r="P50" s="84">
        <v>-1360</v>
      </c>
      <c r="Q50" s="84">
        <f t="shared" ref="I50:R50" si="31">Q51*Q11</f>
        <v>-1394.033497536946</v>
      </c>
      <c r="R50" s="84">
        <f t="shared" si="31"/>
        <v>-1421.9141674876851</v>
      </c>
    </row>
    <row r="51" spans="1:86" x14ac:dyDescent="0.25">
      <c r="A51" s="1"/>
      <c r="B51" s="80" t="s">
        <v>18</v>
      </c>
      <c r="C51" s="81">
        <f t="shared" ref="C51:H51" si="32">C50/C11</f>
        <v>-2.008124153733986E-2</v>
      </c>
      <c r="D51" s="81">
        <f t="shared" si="32"/>
        <v>-1.6906547739712143E-2</v>
      </c>
      <c r="E51" s="81">
        <f t="shared" si="32"/>
        <v>-1.751310110974106E-2</v>
      </c>
      <c r="F51" s="81">
        <f t="shared" si="32"/>
        <v>-1.5618344455487718E-2</v>
      </c>
      <c r="G51" s="81">
        <f t="shared" si="32"/>
        <v>-1.3890561644385563E-2</v>
      </c>
      <c r="H51" s="81">
        <f t="shared" si="32"/>
        <v>-9.2518959598114712E-3</v>
      </c>
      <c r="I51" s="21">
        <v>-1.2705715802512828E-2</v>
      </c>
      <c r="J51" s="53">
        <v>-1.3644859813084109E-2</v>
      </c>
      <c r="K51" s="53">
        <v>-1.5291022689904633E-2</v>
      </c>
      <c r="L51" s="53">
        <v>-1.5401714830104791E-2</v>
      </c>
      <c r="M51" s="53">
        <v>-1.6433727538012591E-2</v>
      </c>
      <c r="N51" s="53">
        <v>-1.9385912283343153E-2</v>
      </c>
      <c r="O51" s="53">
        <v>-1.959059009025628E-2</v>
      </c>
      <c r="P51" s="53">
        <v>-1.9589149711601018E-2</v>
      </c>
      <c r="Q51" s="53">
        <v>-1.9589149711601018E-2</v>
      </c>
      <c r="R51" s="53">
        <v>-1.9589149711601018E-2</v>
      </c>
    </row>
    <row r="52" spans="1:86" x14ac:dyDescent="0.25">
      <c r="A52" s="1"/>
      <c r="B52" s="1"/>
      <c r="C52" s="1"/>
      <c r="D52" s="1"/>
      <c r="F52" s="1"/>
      <c r="G52" s="1"/>
      <c r="H52" s="1"/>
      <c r="I52" s="13"/>
      <c r="J52" s="85"/>
      <c r="K52" s="85"/>
      <c r="L52" s="85"/>
      <c r="M52" s="85"/>
      <c r="N52" s="85"/>
      <c r="O52" s="85"/>
      <c r="P52" s="85"/>
      <c r="Q52" s="86"/>
      <c r="R52" s="86"/>
    </row>
    <row r="53" spans="1:86" x14ac:dyDescent="0.25">
      <c r="A53" s="1"/>
      <c r="B53" s="1" t="s">
        <v>24</v>
      </c>
      <c r="C53" s="1">
        <v>586</v>
      </c>
      <c r="D53" s="1">
        <v>9344</v>
      </c>
      <c r="E53" s="2">
        <v>1077</v>
      </c>
      <c r="F53" s="25">
        <v>918</v>
      </c>
      <c r="G53" s="25">
        <v>1984</v>
      </c>
      <c r="H53" s="25">
        <v>-1722</v>
      </c>
      <c r="I53" s="22">
        <f t="shared" ref="I53:R53" si="33">I54*I11</f>
        <v>-565.10000000000014</v>
      </c>
      <c r="J53" s="84">
        <f t="shared" si="33"/>
        <v>-588.50000000000011</v>
      </c>
      <c r="K53" s="84">
        <f t="shared" si="33"/>
        <v>-608.20000000000016</v>
      </c>
      <c r="L53" s="84">
        <f t="shared" si="33"/>
        <v>-629.80000000000018</v>
      </c>
      <c r="M53" s="84">
        <f t="shared" si="33"/>
        <v>-651.10000000000014</v>
      </c>
      <c r="N53" s="84">
        <f t="shared" si="33"/>
        <v>-670.59005580923406</v>
      </c>
      <c r="O53" s="84">
        <f t="shared" si="33"/>
        <v>-684.00185692541868</v>
      </c>
      <c r="P53" s="84">
        <f t="shared" si="33"/>
        <v>-697.68189406392707</v>
      </c>
      <c r="Q53" s="84">
        <f t="shared" si="33"/>
        <v>-711.63553194520557</v>
      </c>
      <c r="R53" s="84">
        <f t="shared" si="33"/>
        <v>-725.86824258410968</v>
      </c>
    </row>
    <row r="54" spans="1:86" x14ac:dyDescent="0.25">
      <c r="A54" s="1"/>
      <c r="B54" s="80" t="s">
        <v>18</v>
      </c>
      <c r="C54" s="81">
        <f t="shared" ref="C54:H54" si="34">C53/C11</f>
        <v>1.2207061764399542E-2</v>
      </c>
      <c r="D54" s="81">
        <f t="shared" si="34"/>
        <v>0.18941820393269815</v>
      </c>
      <c r="E54" s="81">
        <f t="shared" si="34"/>
        <v>2.0749845869297165E-2</v>
      </c>
      <c r="F54" s="81">
        <f t="shared" si="34"/>
        <v>1.8620311961217825E-2</v>
      </c>
      <c r="G54" s="81">
        <f t="shared" si="34"/>
        <v>3.9824962864827972E-2</v>
      </c>
      <c r="H54" s="81">
        <f t="shared" si="34"/>
        <v>-3.3399926295168456E-2</v>
      </c>
      <c r="I54" s="75">
        <v>-0.01</v>
      </c>
      <c r="J54" s="92">
        <v>-0.01</v>
      </c>
      <c r="K54" s="92">
        <v>-0.01</v>
      </c>
      <c r="L54" s="92">
        <v>-0.01</v>
      </c>
      <c r="M54" s="92">
        <v>-0.01</v>
      </c>
      <c r="N54" s="92">
        <v>-0.01</v>
      </c>
      <c r="O54" s="92">
        <v>-0.01</v>
      </c>
      <c r="P54" s="92">
        <v>-0.01</v>
      </c>
      <c r="Q54" s="92">
        <v>-0.01</v>
      </c>
      <c r="R54" s="92">
        <v>-0.01</v>
      </c>
    </row>
    <row r="55" spans="1:86" x14ac:dyDescent="0.25">
      <c r="A55" s="1"/>
      <c r="B55" s="1"/>
      <c r="C55" s="1"/>
      <c r="D55" s="1"/>
      <c r="E55" s="1"/>
      <c r="F55" s="1"/>
      <c r="G55" s="1"/>
      <c r="H55" s="1"/>
      <c r="I55" s="13"/>
      <c r="J55" s="85"/>
      <c r="K55" s="85"/>
      <c r="L55" s="85"/>
      <c r="M55" s="85"/>
      <c r="N55" s="85"/>
      <c r="O55" s="85"/>
      <c r="P55" s="85"/>
      <c r="Q55" s="85"/>
      <c r="R55" s="86"/>
    </row>
    <row r="56" spans="1:86" x14ac:dyDescent="0.25">
      <c r="A56" s="1"/>
      <c r="B56" s="10" t="s">
        <v>25</v>
      </c>
      <c r="C56" s="12">
        <f t="shared" ref="C56:G56" si="35">C40-C43</f>
        <v>9295</v>
      </c>
      <c r="D56" s="12">
        <f t="shared" si="35"/>
        <v>-620</v>
      </c>
      <c r="E56" s="12">
        <f t="shared" si="35"/>
        <v>11269</v>
      </c>
      <c r="F56" s="12">
        <f t="shared" si="35"/>
        <v>10864</v>
      </c>
      <c r="G56" s="12">
        <f t="shared" si="35"/>
        <v>10162</v>
      </c>
      <c r="H56" s="12">
        <f>H40-H43</f>
        <v>11304</v>
      </c>
      <c r="I56" s="73">
        <f t="shared" ref="I56:R56" si="36">I40-I43</f>
        <v>13318.768437000002</v>
      </c>
      <c r="J56" s="12">
        <f t="shared" si="36"/>
        <v>14219.548859999999</v>
      </c>
      <c r="K56" s="12">
        <f t="shared" si="36"/>
        <v>14636.211360000001</v>
      </c>
      <c r="L56" s="12">
        <f t="shared" si="36"/>
        <v>15156.011040000007</v>
      </c>
      <c r="M56" s="12">
        <f t="shared" si="36"/>
        <v>15192.181410000003</v>
      </c>
      <c r="N56" s="12">
        <f t="shared" si="36"/>
        <v>15646.944831202436</v>
      </c>
      <c r="O56" s="12">
        <f t="shared" si="36"/>
        <v>15959.883727826484</v>
      </c>
      <c r="P56" s="12">
        <f t="shared" si="36"/>
        <v>16279.081402383013</v>
      </c>
      <c r="Q56" s="12">
        <f t="shared" si="36"/>
        <v>16604.663030430682</v>
      </c>
      <c r="R56" s="12">
        <f t="shared" si="36"/>
        <v>16936.756291039288</v>
      </c>
    </row>
    <row r="57" spans="1:86" x14ac:dyDescent="0.25">
      <c r="A57" s="1"/>
      <c r="B57" s="10" t="s">
        <v>26</v>
      </c>
      <c r="C57" s="12">
        <f t="shared" ref="C57:G57" si="37">C38-C43</f>
        <v>9609</v>
      </c>
      <c r="D57" s="12">
        <f>D38-D43</f>
        <v>110</v>
      </c>
      <c r="E57" s="12">
        <f t="shared" si="37"/>
        <v>11621</v>
      </c>
      <c r="F57" s="12">
        <f t="shared" si="37"/>
        <v>11214</v>
      </c>
      <c r="G57" s="12">
        <f t="shared" si="37"/>
        <v>10591</v>
      </c>
      <c r="H57" s="12">
        <f>H38-H43</f>
        <v>11812</v>
      </c>
      <c r="I57" s="73">
        <f t="shared" ref="I57:R57" si="38">I38-I43</f>
        <v>13772.43510366667</v>
      </c>
      <c r="J57" s="12">
        <f t="shared" si="38"/>
        <v>14675.072669523812</v>
      </c>
      <c r="K57" s="12">
        <f t="shared" si="38"/>
        <v>15093.592312380959</v>
      </c>
      <c r="L57" s="12">
        <f t="shared" si="38"/>
        <v>15615.249135238102</v>
      </c>
      <c r="M57" s="12">
        <f t="shared" si="38"/>
        <v>15653.27664809524</v>
      </c>
      <c r="N57" s="12">
        <f t="shared" si="38"/>
        <v>16109.897212154821</v>
      </c>
      <c r="O57" s="12">
        <f t="shared" si="38"/>
        <v>16424.693251636007</v>
      </c>
      <c r="P57" s="12">
        <f t="shared" si="38"/>
        <v>16745.748069049681</v>
      </c>
      <c r="Q57" s="12">
        <f t="shared" si="38"/>
        <v>17073.186839954491</v>
      </c>
      <c r="R57" s="12">
        <f t="shared" si="38"/>
        <v>17407.137243420242</v>
      </c>
      <c r="S57" s="65">
        <f>R57*(1+$E$6)</f>
        <v>17581.208615854444</v>
      </c>
      <c r="T57" s="65">
        <f t="shared" ref="T57:CE57" si="39">S57*(1+$E$6)</f>
        <v>17757.020702012989</v>
      </c>
      <c r="U57" s="65">
        <f t="shared" si="39"/>
        <v>17934.590909033119</v>
      </c>
      <c r="V57" s="65">
        <f t="shared" si="39"/>
        <v>18113.936818123449</v>
      </c>
      <c r="W57" s="65">
        <f t="shared" si="39"/>
        <v>18295.076186304683</v>
      </c>
      <c r="X57" s="65">
        <f t="shared" si="39"/>
        <v>18478.026948167731</v>
      </c>
      <c r="Y57" s="65">
        <f t="shared" si="39"/>
        <v>18662.80721764941</v>
      </c>
      <c r="Z57" s="65">
        <f t="shared" si="39"/>
        <v>18849.435289825906</v>
      </c>
      <c r="AA57" s="65">
        <f t="shared" si="39"/>
        <v>19037.929642724164</v>
      </c>
      <c r="AB57" s="65">
        <f t="shared" si="39"/>
        <v>19228.308939151408</v>
      </c>
      <c r="AC57" s="65">
        <f t="shared" si="39"/>
        <v>19420.59202854292</v>
      </c>
      <c r="AD57" s="65">
        <f t="shared" si="39"/>
        <v>19614.797948828349</v>
      </c>
      <c r="AE57" s="65">
        <f t="shared" si="39"/>
        <v>19810.945928316632</v>
      </c>
      <c r="AF57" s="65">
        <f t="shared" si="39"/>
        <v>20009.055387599798</v>
      </c>
      <c r="AG57" s="65">
        <f t="shared" si="39"/>
        <v>20209.145941475796</v>
      </c>
      <c r="AH57" s="65">
        <f t="shared" si="39"/>
        <v>20411.237400890554</v>
      </c>
      <c r="AI57" s="65">
        <f t="shared" si="39"/>
        <v>20615.34977489946</v>
      </c>
      <c r="AJ57" s="65">
        <f t="shared" si="39"/>
        <v>20821.503272648453</v>
      </c>
      <c r="AK57" s="65">
        <f t="shared" si="39"/>
        <v>21029.71830537494</v>
      </c>
      <c r="AL57" s="65">
        <f t="shared" si="39"/>
        <v>21240.015488428689</v>
      </c>
      <c r="AM57" s="65">
        <f t="shared" si="39"/>
        <v>21452.415643312976</v>
      </c>
      <c r="AN57" s="65">
        <f t="shared" si="39"/>
        <v>21666.939799746106</v>
      </c>
      <c r="AO57" s="65">
        <f t="shared" si="39"/>
        <v>21883.609197743568</v>
      </c>
      <c r="AP57" s="65">
        <f t="shared" si="39"/>
        <v>22102.445289721003</v>
      </c>
      <c r="AQ57" s="65">
        <f t="shared" si="39"/>
        <v>22323.469742618214</v>
      </c>
      <c r="AR57" s="65">
        <f t="shared" si="39"/>
        <v>22546.704440044396</v>
      </c>
      <c r="AS57" s="65">
        <f t="shared" si="39"/>
        <v>22772.17148444484</v>
      </c>
      <c r="AT57" s="65">
        <f t="shared" si="39"/>
        <v>22999.893199289287</v>
      </c>
      <c r="AU57" s="65">
        <f t="shared" si="39"/>
        <v>23229.89213128218</v>
      </c>
      <c r="AV57" s="65">
        <f t="shared" si="39"/>
        <v>23462.191052595001</v>
      </c>
      <c r="AW57" s="65">
        <f t="shared" si="39"/>
        <v>23696.812963120952</v>
      </c>
      <c r="AX57" s="65">
        <f t="shared" si="39"/>
        <v>23933.78109275216</v>
      </c>
      <c r="AY57" s="65">
        <f t="shared" si="39"/>
        <v>24173.118903679682</v>
      </c>
      <c r="AZ57" s="65">
        <f t="shared" si="39"/>
        <v>24414.850092716479</v>
      </c>
      <c r="BA57" s="65">
        <f t="shared" si="39"/>
        <v>24658.998593643642</v>
      </c>
      <c r="BB57" s="65">
        <f t="shared" si="39"/>
        <v>24905.588579580079</v>
      </c>
      <c r="BC57" s="65">
        <f t="shared" si="39"/>
        <v>25154.644465375881</v>
      </c>
      <c r="BD57" s="65">
        <f t="shared" si="39"/>
        <v>25406.19091002964</v>
      </c>
      <c r="BE57" s="65">
        <f t="shared" si="39"/>
        <v>25660.252819129935</v>
      </c>
      <c r="BF57" s="65">
        <f t="shared" si="39"/>
        <v>25916.855347321234</v>
      </c>
      <c r="BG57" s="65">
        <f t="shared" si="39"/>
        <v>26176.023900794447</v>
      </c>
      <c r="BH57" s="65">
        <f t="shared" si="39"/>
        <v>26437.784139802392</v>
      </c>
      <c r="BI57" s="65">
        <f t="shared" si="39"/>
        <v>26702.161981200417</v>
      </c>
      <c r="BJ57" s="65">
        <f t="shared" si="39"/>
        <v>26969.183601012421</v>
      </c>
      <c r="BK57" s="65">
        <f t="shared" si="39"/>
        <v>27238.875437022543</v>
      </c>
      <c r="BL57" s="65">
        <f t="shared" si="39"/>
        <v>27511.264191392769</v>
      </c>
      <c r="BM57" s="65">
        <f t="shared" si="39"/>
        <v>27786.376833306698</v>
      </c>
      <c r="BN57" s="65">
        <f t="shared" si="39"/>
        <v>28064.240601639765</v>
      </c>
      <c r="BO57" s="65">
        <f t="shared" si="39"/>
        <v>28344.883007656164</v>
      </c>
      <c r="BP57" s="65">
        <f t="shared" si="39"/>
        <v>28628.331837732727</v>
      </c>
      <c r="BQ57" s="65">
        <f t="shared" si="39"/>
        <v>28914.615156110056</v>
      </c>
      <c r="BR57" s="65">
        <f t="shared" si="39"/>
        <v>29203.761307671157</v>
      </c>
      <c r="BS57" s="65">
        <f t="shared" si="39"/>
        <v>29495.798920747868</v>
      </c>
      <c r="BT57" s="65">
        <f t="shared" si="39"/>
        <v>29790.756909955348</v>
      </c>
      <c r="BU57" s="65">
        <f t="shared" si="39"/>
        <v>30088.6644790549</v>
      </c>
      <c r="BV57" s="65">
        <f t="shared" si="39"/>
        <v>30389.551123845449</v>
      </c>
      <c r="BW57" s="65">
        <f t="shared" si="39"/>
        <v>30693.446635083903</v>
      </c>
      <c r="BX57" s="65">
        <f t="shared" si="39"/>
        <v>31000.381101434741</v>
      </c>
      <c r="BY57" s="65">
        <f t="shared" si="39"/>
        <v>31310.384912449088</v>
      </c>
      <c r="BZ57" s="65">
        <f t="shared" si="39"/>
        <v>31623.488761573579</v>
      </c>
      <c r="CA57" s="65">
        <f t="shared" si="39"/>
        <v>31939.723649189316</v>
      </c>
      <c r="CB57" s="65">
        <f t="shared" si="39"/>
        <v>32259.120885681208</v>
      </c>
      <c r="CC57" s="65">
        <f t="shared" si="39"/>
        <v>32581.712094538019</v>
      </c>
      <c r="CD57" s="65">
        <f t="shared" si="39"/>
        <v>32907.529215483402</v>
      </c>
      <c r="CE57" s="65">
        <f t="shared" si="39"/>
        <v>33236.604507638236</v>
      </c>
      <c r="CF57" s="65">
        <f t="shared" ref="CF57:CH57" si="40">CE57*(1+$E$6)</f>
        <v>33568.970552714622</v>
      </c>
      <c r="CG57" s="65">
        <f t="shared" si="40"/>
        <v>33904.660258241769</v>
      </c>
      <c r="CH57" s="65">
        <f t="shared" si="40"/>
        <v>34243.70686082419</v>
      </c>
    </row>
    <row r="58" spans="1:86" x14ac:dyDescent="0.25">
      <c r="A58" s="1"/>
      <c r="B58" s="6"/>
      <c r="C58" s="23"/>
      <c r="D58" s="23"/>
      <c r="E58" s="23"/>
      <c r="F58" s="23"/>
      <c r="G58" s="23"/>
      <c r="H58" s="23"/>
      <c r="I58" s="13"/>
      <c r="J58" s="85"/>
      <c r="K58" s="85"/>
      <c r="L58" s="85"/>
      <c r="M58" s="85"/>
      <c r="N58" s="85"/>
      <c r="O58" s="85"/>
      <c r="P58" s="85"/>
      <c r="Q58" s="85"/>
      <c r="R58" s="86"/>
    </row>
    <row r="59" spans="1:86" x14ac:dyDescent="0.25">
      <c r="A59" s="1"/>
      <c r="B59" s="10" t="s">
        <v>27</v>
      </c>
      <c r="C59" s="12">
        <f>C56+C47+C50-C53</f>
        <v>10031</v>
      </c>
      <c r="D59" s="12">
        <f t="shared" ref="D59:F59" si="41">D56+D47+D50-D53</f>
        <v>-8606</v>
      </c>
      <c r="E59" s="12">
        <f t="shared" si="41"/>
        <v>11180</v>
      </c>
      <c r="F59" s="12">
        <f t="shared" si="41"/>
        <v>10984</v>
      </c>
      <c r="G59" s="12">
        <f>G56+G47+G50-G53</f>
        <v>9348</v>
      </c>
      <c r="H59" s="12">
        <f>H56+H47+H50-H53</f>
        <v>14506</v>
      </c>
      <c r="I59" s="73">
        <f t="shared" ref="I59:R59" si="42">I56+I47+I50-I53</f>
        <v>14855.868437000003</v>
      </c>
      <c r="J59" s="12">
        <f t="shared" si="42"/>
        <v>15755.048859999999</v>
      </c>
      <c r="K59" s="12">
        <f t="shared" si="42"/>
        <v>15924.411360000002</v>
      </c>
      <c r="L59" s="12">
        <f t="shared" si="42"/>
        <v>16482.989599684319</v>
      </c>
      <c r="M59" s="12">
        <f t="shared" si="42"/>
        <v>16496.844382706349</v>
      </c>
      <c r="N59" s="12">
        <f t="shared" si="42"/>
        <v>16792.691068946668</v>
      </c>
      <c r="O59" s="12">
        <f t="shared" si="42"/>
        <v>17114.5448903256</v>
      </c>
      <c r="P59" s="12">
        <f t="shared" si="42"/>
        <v>17463.635788132113</v>
      </c>
      <c r="Q59" s="12">
        <f t="shared" si="42"/>
        <v>17806.075006357816</v>
      </c>
      <c r="R59" s="12">
        <f t="shared" si="42"/>
        <v>18162.196506484968</v>
      </c>
    </row>
    <row r="60" spans="1:86" x14ac:dyDescent="0.25">
      <c r="A60" s="1"/>
      <c r="B60" s="26" t="s">
        <v>28</v>
      </c>
      <c r="C60" s="1"/>
      <c r="D60" s="1"/>
      <c r="E60" s="1"/>
      <c r="F60" s="1"/>
      <c r="G60" s="1"/>
      <c r="H60" s="1"/>
      <c r="I60" s="71">
        <f t="shared" ref="I60:R60" si="43">I59/((1+$E$5)^I9)</f>
        <v>13633.723854961563</v>
      </c>
      <c r="J60" s="68">
        <f t="shared" si="43"/>
        <v>13269.441729827449</v>
      </c>
      <c r="K60" s="68">
        <f t="shared" si="43"/>
        <v>12308.715502457042</v>
      </c>
      <c r="L60" s="68">
        <f t="shared" si="43"/>
        <v>11692.349249582105</v>
      </c>
      <c r="M60" s="68">
        <f t="shared" si="43"/>
        <v>10739.476720265318</v>
      </c>
      <c r="N60" s="68">
        <f t="shared" si="43"/>
        <v>10032.726896880658</v>
      </c>
      <c r="O60" s="68">
        <f t="shared" si="43"/>
        <v>9383.8378667709985</v>
      </c>
      <c r="P60" s="68">
        <f t="shared" si="43"/>
        <v>8787.5185466480816</v>
      </c>
      <c r="Q60" s="68">
        <f t="shared" si="43"/>
        <v>8222.7339057171339</v>
      </c>
      <c r="R60" s="68">
        <f t="shared" si="43"/>
        <v>7697.2015171222174</v>
      </c>
    </row>
    <row r="61" spans="1:86" x14ac:dyDescent="0.25">
      <c r="A61" s="1"/>
      <c r="B61" s="27"/>
      <c r="C61" s="27"/>
      <c r="D61" s="27"/>
      <c r="E61" s="27"/>
      <c r="F61" s="27"/>
      <c r="G61" s="27"/>
      <c r="H61" s="27"/>
      <c r="I61" s="16"/>
      <c r="J61" s="1"/>
      <c r="K61" s="1"/>
      <c r="L61" s="1"/>
      <c r="M61" s="1"/>
      <c r="N61" s="1"/>
      <c r="O61" s="1"/>
      <c r="P61" s="1"/>
      <c r="Q61" s="1"/>
      <c r="R61" s="1"/>
    </row>
    <row r="62" spans="1:86" x14ac:dyDescent="0.25">
      <c r="A62" s="1"/>
      <c r="B62" s="1" t="s">
        <v>29</v>
      </c>
      <c r="C62" s="28">
        <f>(R59*(1+$E$6))/($E$5-$E$6)</f>
        <v>230330.50659159399</v>
      </c>
      <c r="D62" s="1"/>
      <c r="E62" s="1" t="s">
        <v>30</v>
      </c>
      <c r="F62" s="19">
        <f>NPV($E$5,I57:CH57)</f>
        <v>193271.21224979911</v>
      </c>
      <c r="G62" s="1"/>
      <c r="H62" s="1"/>
      <c r="I62" s="16"/>
      <c r="J62" s="1"/>
      <c r="K62" s="1"/>
      <c r="L62" s="1"/>
      <c r="M62" s="1"/>
      <c r="N62" s="1"/>
      <c r="O62" s="1"/>
      <c r="P62" s="1"/>
      <c r="Q62" s="1"/>
    </row>
    <row r="63" spans="1:86" x14ac:dyDescent="0.25">
      <c r="A63" s="1"/>
      <c r="B63" s="3" t="s">
        <v>31</v>
      </c>
      <c r="C63" s="29">
        <f>C62/((1+$E$5)^$R$9)</f>
        <v>97614.863055980968</v>
      </c>
      <c r="D63" s="17"/>
      <c r="E63" s="3"/>
      <c r="F63" s="3"/>
      <c r="G63" s="3"/>
      <c r="H63" s="17"/>
      <c r="I63" s="13"/>
      <c r="J63" s="1"/>
      <c r="L63" s="55" t="s">
        <v>52</v>
      </c>
      <c r="M63" s="56"/>
      <c r="N63" s="56"/>
      <c r="O63" s="56"/>
      <c r="P63" s="56"/>
      <c r="Q63" s="55"/>
    </row>
    <row r="64" spans="1:86" x14ac:dyDescent="0.25">
      <c r="A64" s="1"/>
      <c r="B64" s="6" t="s">
        <v>32</v>
      </c>
      <c r="C64" s="6"/>
      <c r="D64" s="1"/>
      <c r="E64" s="6"/>
      <c r="F64" s="6"/>
      <c r="G64" s="30" t="s">
        <v>33</v>
      </c>
      <c r="H64" s="30" t="s">
        <v>30</v>
      </c>
      <c r="I64" s="16"/>
      <c r="J64" s="1"/>
      <c r="K64" s="55"/>
      <c r="L64" s="57">
        <f>D70</f>
        <v>47.489042893101633</v>
      </c>
      <c r="M64" s="58">
        <v>-0.03</v>
      </c>
      <c r="N64" s="58">
        <v>-0.02</v>
      </c>
      <c r="O64" s="58">
        <v>-0.01</v>
      </c>
      <c r="P64" s="58">
        <v>0.01</v>
      </c>
      <c r="Q64" s="58">
        <v>0.02</v>
      </c>
    </row>
    <row r="65" spans="1:17" x14ac:dyDescent="0.25">
      <c r="A65" s="1"/>
      <c r="B65" s="31" t="s">
        <v>34</v>
      </c>
      <c r="C65" s="1"/>
      <c r="D65" s="39">
        <f>9009+13052</f>
        <v>22061</v>
      </c>
      <c r="E65" s="1"/>
      <c r="F65" s="1"/>
      <c r="G65" s="28">
        <f>C63+SUM(I60:R60)</f>
        <v>203382.58884621353</v>
      </c>
      <c r="H65" s="19">
        <f>F62</f>
        <v>193271.21224979911</v>
      </c>
      <c r="I65" s="16"/>
      <c r="J65" s="1"/>
      <c r="K65" s="55"/>
      <c r="L65" s="59">
        <f>L66-2%</f>
        <v>4.9641289132732191E-2</v>
      </c>
      <c r="M65" s="60">
        <f t="dataTable" ref="M65:Q69" dt2D="1" dtr="1" r1="E6" r2="E5"/>
        <v>61.966249985162747</v>
      </c>
      <c r="N65" s="60">
        <v>66.905604221657455</v>
      </c>
      <c r="O65" s="60">
        <v>73.399318410452167</v>
      </c>
      <c r="P65" s="60">
        <v>95.016841642217287</v>
      </c>
      <c r="Q65" s="60">
        <v>114.82454686106702</v>
      </c>
    </row>
    <row r="66" spans="1:17" x14ac:dyDescent="0.25">
      <c r="A66" s="1"/>
      <c r="B66" s="32" t="s">
        <v>35</v>
      </c>
      <c r="C66" s="3"/>
      <c r="D66" s="33">
        <f>1250+2200+3187+13109+5177</f>
        <v>24923</v>
      </c>
      <c r="E66" s="3"/>
      <c r="F66" s="3"/>
      <c r="G66" s="3"/>
      <c r="H66" s="3"/>
      <c r="I66" s="16"/>
      <c r="J66" s="1"/>
      <c r="K66" s="56"/>
      <c r="L66" s="59">
        <f>L67-2%</f>
        <v>6.9641289132732195E-2</v>
      </c>
      <c r="M66" s="60">
        <v>48.227183943263945</v>
      </c>
      <c r="N66" s="61">
        <v>50.849353516573409</v>
      </c>
      <c r="O66" s="61">
        <v>54.112495536645326</v>
      </c>
      <c r="P66" s="61">
        <v>63.738781484692723</v>
      </c>
      <c r="Q66" s="60">
        <v>71.194844945028805</v>
      </c>
    </row>
    <row r="67" spans="1:17" x14ac:dyDescent="0.25">
      <c r="A67" s="1"/>
      <c r="B67" s="6" t="s">
        <v>36</v>
      </c>
      <c r="C67" s="6"/>
      <c r="D67" s="6"/>
      <c r="E67" s="6"/>
      <c r="F67" s="6"/>
      <c r="G67" s="34">
        <f>(G65+D65-D66)</f>
        <v>200520.58884621353</v>
      </c>
      <c r="H67" s="35">
        <f>(H65+D65-D66)</f>
        <v>190409.21224979911</v>
      </c>
      <c r="I67" s="16"/>
      <c r="J67"/>
      <c r="K67" s="55" t="s">
        <v>1</v>
      </c>
      <c r="L67" s="62">
        <v>8.9641289132732199E-2</v>
      </c>
      <c r="M67" s="60">
        <v>39.175125861826771</v>
      </c>
      <c r="N67" s="61">
        <v>40.693002683892999</v>
      </c>
      <c r="O67" s="63">
        <v>42.512245909025758</v>
      </c>
      <c r="P67" s="61">
        <v>47.489042893101633</v>
      </c>
      <c r="Q67" s="60">
        <v>51.004718030546769</v>
      </c>
    </row>
    <row r="68" spans="1:17" x14ac:dyDescent="0.25">
      <c r="A68" s="1"/>
      <c r="B68" s="3" t="s">
        <v>37</v>
      </c>
      <c r="C68" s="3"/>
      <c r="D68" s="39">
        <v>4116</v>
      </c>
      <c r="E68" s="3"/>
      <c r="F68" s="3"/>
      <c r="G68" s="3"/>
      <c r="H68" s="3"/>
      <c r="I68" s="16"/>
      <c r="J68" s="1"/>
      <c r="K68" s="55"/>
      <c r="L68" s="64">
        <f>L67+2%</f>
        <v>0.1096412891327322</v>
      </c>
      <c r="M68" s="60">
        <v>32.799908576885308</v>
      </c>
      <c r="N68" s="61">
        <v>33.73502332695881</v>
      </c>
      <c r="O68" s="61">
        <v>34.825792254434106</v>
      </c>
      <c r="P68" s="61">
        <v>37.657905358609547</v>
      </c>
      <c r="Q68" s="60">
        <v>39.539469641887059</v>
      </c>
    </row>
    <row r="69" spans="1:17" x14ac:dyDescent="0.25">
      <c r="A69" s="1"/>
      <c r="B69" s="18" t="s">
        <v>38</v>
      </c>
      <c r="C69" s="18"/>
      <c r="D69" s="18">
        <f>D68*$J$5</f>
        <v>192258.36000000002</v>
      </c>
      <c r="E69" s="18"/>
      <c r="F69" s="18"/>
      <c r="G69" s="18"/>
      <c r="H69" s="36"/>
      <c r="I69" s="1"/>
      <c r="J69" s="1"/>
      <c r="K69" s="55"/>
      <c r="L69" s="64">
        <f>L68+2%</f>
        <v>0.12964128913273221</v>
      </c>
      <c r="M69" s="60">
        <v>28.087832307425643</v>
      </c>
      <c r="N69" s="60">
        <v>28.691513916220174</v>
      </c>
      <c r="O69" s="60">
        <v>29.381515730774773</v>
      </c>
      <c r="P69" s="60">
        <v>31.10626410615745</v>
      </c>
      <c r="Q69" s="60">
        <v>32.202895859653374</v>
      </c>
    </row>
    <row r="70" spans="1:17" x14ac:dyDescent="0.25">
      <c r="A70" s="1"/>
      <c r="B70" s="6" t="s">
        <v>39</v>
      </c>
      <c r="C70" s="6" t="s">
        <v>40</v>
      </c>
      <c r="D70" s="37">
        <f>(G70+H70)/2</f>
        <v>47.489042893101633</v>
      </c>
      <c r="F70" s="6"/>
      <c r="G70" s="37">
        <f>G67/D68</f>
        <v>48.717344228914854</v>
      </c>
      <c r="H70" s="37">
        <f>H67/D68</f>
        <v>46.260741557288412</v>
      </c>
      <c r="I70" s="16"/>
      <c r="J70" s="1"/>
    </row>
    <row r="71" spans="1:17" x14ac:dyDescent="0.25">
      <c r="A71"/>
      <c r="C71" s="1"/>
      <c r="D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D6" sqref="D6"/>
    </sheetView>
  </sheetViews>
  <sheetFormatPr defaultRowHeight="15" x14ac:dyDescent="0.25"/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41" t="s">
        <v>1</v>
      </c>
      <c r="C2" s="2"/>
      <c r="D2" s="2"/>
      <c r="E2" s="2"/>
      <c r="F2" s="2"/>
      <c r="G2" s="2"/>
      <c r="H2" s="2"/>
      <c r="I2" s="2"/>
      <c r="J2" s="2"/>
      <c r="K2" s="2"/>
      <c r="L2" s="42"/>
    </row>
    <row r="3" spans="1:14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2"/>
    </row>
    <row r="4" spans="1:14" x14ac:dyDescent="0.25">
      <c r="A4" s="44" t="s">
        <v>42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43</v>
      </c>
      <c r="C6" s="2"/>
      <c r="D6" s="45">
        <f>'MSFT DCF'!I44</f>
        <v>0.187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44</v>
      </c>
      <c r="C7" s="2"/>
      <c r="D7" s="45">
        <v>5.3999999999999999E-2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45</v>
      </c>
      <c r="C8" s="2"/>
      <c r="D8" s="46">
        <v>0.98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46</v>
      </c>
      <c r="C9" s="2"/>
      <c r="D9" s="45">
        <v>4.4999999999999998E-2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9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36</v>
      </c>
      <c r="B12" s="2"/>
      <c r="C12" s="25">
        <f>'MSFT DCF'!D69</f>
        <v>192258.36000000002</v>
      </c>
      <c r="D12" s="2"/>
      <c r="E12" s="2" t="s">
        <v>35</v>
      </c>
      <c r="F12" s="2"/>
      <c r="G12" s="25">
        <f>'MSFT DCF'!D66</f>
        <v>24923</v>
      </c>
      <c r="H12" s="2"/>
      <c r="I12" s="2" t="s">
        <v>47</v>
      </c>
      <c r="J12" s="2"/>
      <c r="K12" s="25">
        <f>G12+C12</f>
        <v>217181.36000000002</v>
      </c>
      <c r="L12" s="2"/>
    </row>
    <row r="13" spans="1:14" x14ac:dyDescent="0.25">
      <c r="A13" s="2" t="s">
        <v>48</v>
      </c>
      <c r="B13" s="2"/>
      <c r="C13" s="47">
        <f>C12/K12</f>
        <v>0.88524337447744139</v>
      </c>
      <c r="D13" s="2"/>
      <c r="E13" s="2" t="s">
        <v>49</v>
      </c>
      <c r="F13" s="2"/>
      <c r="G13" s="48">
        <f>G12/K12</f>
        <v>0.11475662552255865</v>
      </c>
      <c r="H13" s="2"/>
      <c r="I13" s="2"/>
      <c r="J13" s="2"/>
      <c r="K13" s="2"/>
      <c r="L13" s="2"/>
      <c r="M13" s="39"/>
    </row>
    <row r="14" spans="1:14" x14ac:dyDescent="0.25">
      <c r="A14" s="2" t="s">
        <v>50</v>
      </c>
      <c r="B14" s="2"/>
      <c r="C14" s="49">
        <f>D7+D8*(D9)</f>
        <v>9.8099999999999993E-2</v>
      </c>
      <c r="D14" s="2"/>
      <c r="E14" s="2" t="s">
        <v>51</v>
      </c>
      <c r="F14" s="2"/>
      <c r="G14" s="50">
        <v>0.03</v>
      </c>
      <c r="H14" s="2"/>
      <c r="I14" s="51" t="s">
        <v>1</v>
      </c>
      <c r="J14" s="52"/>
      <c r="K14" s="78">
        <f>C13*C14+G14*G13*(1-D6)</f>
        <v>8.9641289132732199E-2</v>
      </c>
      <c r="L14" s="2"/>
    </row>
    <row r="15" spans="1:14" x14ac:dyDescent="0.25">
      <c r="D15" s="39"/>
      <c r="G15" s="39"/>
      <c r="J15" s="39"/>
      <c r="M15" s="39"/>
    </row>
    <row r="16" spans="1:14" x14ac:dyDescent="0.25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4:13" x14ac:dyDescent="0.25">
      <c r="D17" s="39"/>
      <c r="G17" s="39"/>
      <c r="J17" s="39"/>
      <c r="M17" s="39"/>
    </row>
    <row r="21" spans="4:13" x14ac:dyDescent="0.25">
      <c r="D21" s="39"/>
      <c r="E21" s="39"/>
      <c r="F21" s="39"/>
      <c r="G21" s="39"/>
      <c r="H21" s="39"/>
      <c r="I21" s="39"/>
      <c r="J21" s="39"/>
      <c r="K21" s="39"/>
      <c r="L21" s="39"/>
      <c r="M21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MSFT 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2023-05-13T14:06:11Z</dcterms:modified>
</cp:coreProperties>
</file>