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4EC2BC38-CFB3-4FD0-AEEC-E51B5BFD62A3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EXPE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" i="1" l="1"/>
  <c r="K55" i="1" s="1"/>
  <c r="I55" i="1"/>
  <c r="D6" i="2"/>
  <c r="I59" i="1"/>
  <c r="H59" i="1"/>
  <c r="D68" i="1"/>
  <c r="D67" i="1"/>
  <c r="D70" i="1"/>
  <c r="J51" i="1"/>
  <c r="K51" i="1"/>
  <c r="I51" i="1"/>
  <c r="J48" i="1"/>
  <c r="K48" i="1"/>
  <c r="I48" i="1"/>
  <c r="J36" i="1"/>
  <c r="K36" i="1"/>
  <c r="I36" i="1"/>
  <c r="J37" i="1"/>
  <c r="K37" i="1"/>
  <c r="L37" i="1" s="1"/>
  <c r="I37" i="1"/>
  <c r="D37" i="1"/>
  <c r="E37" i="1"/>
  <c r="F37" i="1"/>
  <c r="G37" i="1"/>
  <c r="H37" i="1"/>
  <c r="C37" i="1"/>
  <c r="J20" i="1"/>
  <c r="K20" i="1" s="1"/>
  <c r="L20" i="1" s="1"/>
  <c r="M20" i="1" s="1"/>
  <c r="N20" i="1" s="1"/>
  <c r="O20" i="1" s="1"/>
  <c r="P20" i="1" s="1"/>
  <c r="Q20" i="1" s="1"/>
  <c r="R20" i="1" s="1"/>
  <c r="I11" i="1"/>
  <c r="H31" i="1"/>
  <c r="F31" i="1"/>
  <c r="G31" i="1"/>
  <c r="H20" i="1"/>
  <c r="H12" i="1"/>
  <c r="C31" i="1"/>
  <c r="C32" i="1" s="1"/>
  <c r="E31" i="1"/>
  <c r="D31" i="1"/>
  <c r="G12" i="2"/>
  <c r="L68" i="1"/>
  <c r="L67" i="1" s="1"/>
  <c r="D71" i="1"/>
  <c r="C12" i="2" s="1"/>
  <c r="L70" i="1"/>
  <c r="L71" i="1" s="1"/>
  <c r="L55" i="1" l="1"/>
  <c r="M37" i="1"/>
  <c r="N37" i="1"/>
  <c r="J11" i="1"/>
  <c r="K11" i="1" s="1"/>
  <c r="L11" i="1" s="1"/>
  <c r="G29" i="1"/>
  <c r="F29" i="1"/>
  <c r="E29" i="1"/>
  <c r="D29" i="1"/>
  <c r="C29" i="1"/>
  <c r="H29" i="1"/>
  <c r="F26" i="1"/>
  <c r="D26" i="1"/>
  <c r="H26" i="1"/>
  <c r="G23" i="1"/>
  <c r="F23" i="1"/>
  <c r="E23" i="1"/>
  <c r="D23" i="1"/>
  <c r="C23" i="1"/>
  <c r="H23" i="1"/>
  <c r="G20" i="1"/>
  <c r="F20" i="1"/>
  <c r="E20" i="1"/>
  <c r="D20" i="1"/>
  <c r="C20" i="1"/>
  <c r="C14" i="2"/>
  <c r="E52" i="1"/>
  <c r="D52" i="1"/>
  <c r="C52" i="1"/>
  <c r="F52" i="1"/>
  <c r="G52" i="1"/>
  <c r="H52" i="1"/>
  <c r="G49" i="1"/>
  <c r="H49" i="1"/>
  <c r="E49" i="1"/>
  <c r="C49" i="1"/>
  <c r="E32" i="1"/>
  <c r="G32" i="1"/>
  <c r="G26" i="1"/>
  <c r="D55" i="1"/>
  <c r="C55" i="1"/>
  <c r="D49" i="1"/>
  <c r="E26" i="1"/>
  <c r="C26" i="1"/>
  <c r="D16" i="1"/>
  <c r="E16" i="1"/>
  <c r="C16" i="1"/>
  <c r="F55" i="1"/>
  <c r="G55" i="1"/>
  <c r="H55" i="1"/>
  <c r="F49" i="1"/>
  <c r="F16" i="1"/>
  <c r="F34" i="1" s="1"/>
  <c r="G16" i="1"/>
  <c r="G34" i="1" s="1"/>
  <c r="H16" i="1"/>
  <c r="H34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M11" i="1" l="1"/>
  <c r="L51" i="1"/>
  <c r="L48" i="1"/>
  <c r="L36" i="1"/>
  <c r="M55" i="1"/>
  <c r="N55" i="1"/>
  <c r="C34" i="1"/>
  <c r="C41" i="1" s="1"/>
  <c r="C57" i="1" s="1"/>
  <c r="C61" i="1" s="1"/>
  <c r="C39" i="1"/>
  <c r="C59" i="1" s="1"/>
  <c r="F39" i="1"/>
  <c r="F59" i="1" s="1"/>
  <c r="D39" i="1"/>
  <c r="D59" i="1" s="1"/>
  <c r="D34" i="1"/>
  <c r="E34" i="1"/>
  <c r="E41" i="1" s="1"/>
  <c r="E57" i="1" s="1"/>
  <c r="E39" i="1"/>
  <c r="E59" i="1" s="1"/>
  <c r="H39" i="1"/>
  <c r="G39" i="1"/>
  <c r="G59" i="1" s="1"/>
  <c r="F17" i="1"/>
  <c r="D17" i="1"/>
  <c r="I28" i="1"/>
  <c r="I22" i="1"/>
  <c r="I25" i="1"/>
  <c r="H17" i="1"/>
  <c r="I54" i="1"/>
  <c r="E55" i="1"/>
  <c r="K12" i="2"/>
  <c r="I16" i="1"/>
  <c r="G17" i="1"/>
  <c r="C17" i="1"/>
  <c r="E17" i="1"/>
  <c r="H32" i="1"/>
  <c r="F32" i="1"/>
  <c r="D32" i="1"/>
  <c r="N11" i="1" l="1"/>
  <c r="M51" i="1"/>
  <c r="M48" i="1"/>
  <c r="M36" i="1"/>
  <c r="O55" i="1"/>
  <c r="E45" i="1"/>
  <c r="G41" i="1"/>
  <c r="G57" i="1" s="1"/>
  <c r="K28" i="1"/>
  <c r="J28" i="1"/>
  <c r="J25" i="1"/>
  <c r="J22" i="1"/>
  <c r="I14" i="1"/>
  <c r="C13" i="2"/>
  <c r="G13" i="2"/>
  <c r="D41" i="1"/>
  <c r="D57" i="1" s="1"/>
  <c r="F41" i="1"/>
  <c r="F57" i="1" s="1"/>
  <c r="H41" i="1"/>
  <c r="J54" i="1"/>
  <c r="J16" i="1"/>
  <c r="O11" i="1" l="1"/>
  <c r="N51" i="1"/>
  <c r="N48" i="1"/>
  <c r="N36" i="1"/>
  <c r="P55" i="1"/>
  <c r="H57" i="1"/>
  <c r="H61" i="1" s="1"/>
  <c r="F45" i="1"/>
  <c r="H45" i="1"/>
  <c r="C45" i="1"/>
  <c r="G61" i="1"/>
  <c r="G45" i="1"/>
  <c r="D61" i="1"/>
  <c r="D45" i="1"/>
  <c r="K25" i="1"/>
  <c r="K22" i="1"/>
  <c r="G42" i="1"/>
  <c r="F61" i="1"/>
  <c r="E61" i="1"/>
  <c r="E42" i="1"/>
  <c r="C42" i="1"/>
  <c r="K14" i="2"/>
  <c r="E5" i="1" s="1"/>
  <c r="J14" i="1"/>
  <c r="K16" i="1"/>
  <c r="D42" i="1"/>
  <c r="H42" i="1"/>
  <c r="F42" i="1"/>
  <c r="K54" i="1"/>
  <c r="P11" i="1" l="1"/>
  <c r="O51" i="1"/>
  <c r="O48" i="1"/>
  <c r="O36" i="1"/>
  <c r="Q55" i="1"/>
  <c r="R55" i="1" s="1"/>
  <c r="K14" i="1"/>
  <c r="L25" i="1"/>
  <c r="L22" i="1"/>
  <c r="L28" i="1"/>
  <c r="L54" i="1"/>
  <c r="L16" i="1"/>
  <c r="Q11" i="1" l="1"/>
  <c r="P51" i="1"/>
  <c r="P48" i="1"/>
  <c r="P36" i="1"/>
  <c r="M28" i="1"/>
  <c r="M25" i="1"/>
  <c r="M22" i="1"/>
  <c r="L14" i="1"/>
  <c r="M16" i="1"/>
  <c r="M54" i="1"/>
  <c r="R11" i="1" l="1"/>
  <c r="Q51" i="1"/>
  <c r="Q48" i="1"/>
  <c r="Q36" i="1"/>
  <c r="M14" i="1"/>
  <c r="N25" i="1"/>
  <c r="N22" i="1"/>
  <c r="N28" i="1"/>
  <c r="N54" i="1"/>
  <c r="N16" i="1"/>
  <c r="R51" i="1" l="1"/>
  <c r="R48" i="1"/>
  <c r="R36" i="1"/>
  <c r="N14" i="1"/>
  <c r="O28" i="1"/>
  <c r="O25" i="1"/>
  <c r="O22" i="1"/>
  <c r="O16" i="1"/>
  <c r="O54" i="1"/>
  <c r="O14" i="1" l="1"/>
  <c r="P25" i="1"/>
  <c r="P22" i="1"/>
  <c r="P28" i="1"/>
  <c r="P16" i="1"/>
  <c r="P54" i="1"/>
  <c r="Q28" i="1" l="1"/>
  <c r="Q25" i="1"/>
  <c r="Q22" i="1"/>
  <c r="P14" i="1"/>
  <c r="Q16" i="1"/>
  <c r="Q54" i="1"/>
  <c r="R25" i="1" l="1"/>
  <c r="R22" i="1"/>
  <c r="R28" i="1"/>
  <c r="R16" i="1"/>
  <c r="R54" i="1"/>
  <c r="Q14" i="1"/>
  <c r="R14" i="1" l="1"/>
  <c r="J19" i="1" l="1"/>
  <c r="K19" i="1"/>
  <c r="L19" i="1"/>
  <c r="M19" i="1"/>
  <c r="N19" i="1"/>
  <c r="O19" i="1"/>
  <c r="P19" i="1"/>
  <c r="Q19" i="1"/>
  <c r="I19" i="1"/>
  <c r="R19" i="1"/>
  <c r="R34" i="1" l="1"/>
  <c r="R41" i="1" s="1"/>
  <c r="Q34" i="1"/>
  <c r="Q41" i="1" s="1"/>
  <c r="P34" i="1"/>
  <c r="P41" i="1" s="1"/>
  <c r="N31" i="1"/>
  <c r="N39" i="1" s="1"/>
  <c r="N34" i="1"/>
  <c r="N41" i="1" s="1"/>
  <c r="L31" i="1"/>
  <c r="L39" i="1" s="1"/>
  <c r="L34" i="1"/>
  <c r="L41" i="1" s="1"/>
  <c r="K34" i="1"/>
  <c r="K41" i="1" s="1"/>
  <c r="I34" i="1"/>
  <c r="I41" i="1" s="1"/>
  <c r="Q31" i="1"/>
  <c r="Q39" i="1" s="1"/>
  <c r="O31" i="1"/>
  <c r="O39" i="1" s="1"/>
  <c r="O34" i="1"/>
  <c r="O41" i="1" s="1"/>
  <c r="M34" i="1"/>
  <c r="M41" i="1" s="1"/>
  <c r="K31" i="1"/>
  <c r="K39" i="1" s="1"/>
  <c r="J34" i="1"/>
  <c r="J41" i="1" s="1"/>
  <c r="R31" i="1"/>
  <c r="R39" i="1" s="1"/>
  <c r="I31" i="1"/>
  <c r="I39" i="1" s="1"/>
  <c r="L32" i="1"/>
  <c r="P31" i="1"/>
  <c r="P39" i="1" s="1"/>
  <c r="M31" i="1"/>
  <c r="M39" i="1" s="1"/>
  <c r="J31" i="1"/>
  <c r="J39" i="1" s="1"/>
  <c r="O32" i="1" l="1"/>
  <c r="K32" i="1"/>
  <c r="N32" i="1"/>
  <c r="I44" i="1"/>
  <c r="I57" i="1" s="1"/>
  <c r="I42" i="1"/>
  <c r="Q32" i="1"/>
  <c r="K42" i="1"/>
  <c r="K44" i="1"/>
  <c r="K57" i="1" s="1"/>
  <c r="Q42" i="1"/>
  <c r="Q44" i="1"/>
  <c r="Q57" i="1" s="1"/>
  <c r="P44" i="1"/>
  <c r="P57" i="1" s="1"/>
  <c r="P42" i="1"/>
  <c r="R42" i="1"/>
  <c r="R44" i="1"/>
  <c r="R57" i="1" s="1"/>
  <c r="J44" i="1"/>
  <c r="J57" i="1" s="1"/>
  <c r="J42" i="1"/>
  <c r="M44" i="1"/>
  <c r="M57" i="1" s="1"/>
  <c r="M42" i="1"/>
  <c r="J59" i="1"/>
  <c r="J32" i="1"/>
  <c r="N44" i="1"/>
  <c r="N57" i="1" s="1"/>
  <c r="N42" i="1"/>
  <c r="R32" i="1"/>
  <c r="L44" i="1"/>
  <c r="L57" i="1" s="1"/>
  <c r="L42" i="1"/>
  <c r="P59" i="1"/>
  <c r="P32" i="1"/>
  <c r="M32" i="1"/>
  <c r="O42" i="1"/>
  <c r="O44" i="1"/>
  <c r="O57" i="1" s="1"/>
  <c r="I32" i="1"/>
  <c r="O59" i="1" l="1"/>
  <c r="K59" i="1"/>
  <c r="Q59" i="1"/>
  <c r="R59" i="1"/>
  <c r="S59" i="1" s="1"/>
  <c r="L59" i="1"/>
  <c r="M59" i="1"/>
  <c r="N59" i="1"/>
  <c r="I61" i="1"/>
  <c r="I62" i="1" s="1"/>
  <c r="J61" i="1"/>
  <c r="J62" i="1" s="1"/>
  <c r="K61" i="1"/>
  <c r="K62" i="1" s="1"/>
  <c r="L61" i="1"/>
  <c r="L62" i="1" s="1"/>
  <c r="M61" i="1"/>
  <c r="M62" i="1" s="1"/>
  <c r="N61" i="1"/>
  <c r="N62" i="1" s="1"/>
  <c r="O61" i="1"/>
  <c r="O62" i="1" s="1"/>
  <c r="P61" i="1"/>
  <c r="P62" i="1" s="1"/>
  <c r="T59" i="1" l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BJ59" i="1" s="1"/>
  <c r="BK59" i="1" s="1"/>
  <c r="BL59" i="1" s="1"/>
  <c r="BM59" i="1" s="1"/>
  <c r="BN59" i="1" s="1"/>
  <c r="BO59" i="1" s="1"/>
  <c r="BP59" i="1" s="1"/>
  <c r="BQ59" i="1" s="1"/>
  <c r="BR59" i="1" s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F64" i="1" l="1"/>
  <c r="H67" i="1" s="1"/>
  <c r="H69" i="1" s="1"/>
  <c r="H72" i="1" s="1"/>
  <c r="Q61" i="1" l="1"/>
  <c r="Q62" i="1" s="1"/>
  <c r="R61" i="1"/>
  <c r="R62" i="1" s="1"/>
  <c r="C64" i="1" l="1"/>
  <c r="C65" i="1" s="1"/>
  <c r="G67" i="1" s="1"/>
  <c r="G69" i="1" s="1"/>
  <c r="G72" i="1" s="1"/>
  <c r="D72" i="1" s="1"/>
  <c r="L66" i="1" l="1"/>
  <c r="J6" i="1"/>
  <c r="N5" i="1" s="1"/>
</calcChain>
</file>

<file path=xl/sharedStrings.xml><?xml version="1.0" encoding="utf-8"?>
<sst xmlns="http://schemas.openxmlformats.org/spreadsheetml/2006/main" count="87" uniqueCount="59">
  <si>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</si>
  <si>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</si>
  <si>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</si>
  <si>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</si>
  <si>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</si>
  <si>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</si>
  <si>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</si>
  <si>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</si>
  <si>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</si>
  <si>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</si>
  <si>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</si>
  <si>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</si>
  <si>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</si>
  <si>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</si>
  <si>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</si>
  <si>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</si>
  <si>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</si>
  <si>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</si>
  <si>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</si>
  <si>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</si>
  <si>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</si>
  <si>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</si>
  <si>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</si>
  <si>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</si>
  <si>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</si>
  <si>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</si>
  <si>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</si>
  <si>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</si>
  <si>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</si>
  <si>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</si>
  <si>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</si>
  <si>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</si>
  <si>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</si>
  <si>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</si>
  <si>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</si>
  <si>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</si>
  <si>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</si>
  <si>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</si>
  <si>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</si>
  <si>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</si>
  <si>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</si>
  <si>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</si>
  <si>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</si>
  <si>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</si>
  <si>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</si>
  <si>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</si>
  <si>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</si>
  <si>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</si>
  <si>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</si>
  <si>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</si>
  <si>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</si>
  <si>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</si>
  <si>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</si>
  <si>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</si>
  <si>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</si>
  <si>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</si>
  <si>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 exp</t>
  </si>
  <si>
    <t>NCI</t>
  </si>
  <si>
    <t>Expedia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</si>
</sst>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0E7B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3" fillId="2" borderId="0" xfId="1" applyNumberFormat="1" applyFont="1" applyFill="1"/>
    <xf numFmtId="2" fontId="3" fillId="2" borderId="0" xfId="0" applyNumberFormat="1" applyFont="1" applyFill="1" applyAlignment="1">
      <alignment horizontal="left"/>
    </xf>
    <xf numFmtId="0" fontId="7" fillId="2" borderId="0" xfId="1" applyNumberFormat="1" applyFont="1" applyFill="1"/>
    <xf numFmtId="3" fontId="0" fillId="2" borderId="1" xfId="0" applyNumberFormat="1" applyFill="1" applyBorder="1"/>
    <xf numFmtId="164" fontId="3" fillId="2" borderId="0" xfId="0" applyNumberFormat="1" applyFont="1" applyFill="1" applyBorder="1" applyAlignment="1">
      <alignment horizontal="center"/>
    </xf>
    <xf numFmtId="0" fontId="3" fillId="2" borderId="13" xfId="0" applyFont="1" applyFill="1" applyBorder="1"/>
    <xf numFmtId="1" fontId="0" fillId="2" borderId="4" xfId="0" applyNumberFormat="1" applyFont="1" applyFill="1" applyBorder="1"/>
    <xf numFmtId="0" fontId="0" fillId="2" borderId="4" xfId="0" applyFont="1" applyFill="1" applyBorder="1"/>
    <xf numFmtId="1" fontId="0" fillId="2" borderId="12" xfId="0" applyNumberFormat="1" applyFont="1" applyFill="1" applyBorder="1"/>
    <xf numFmtId="1" fontId="0" fillId="2" borderId="1" xfId="0" applyNumberFormat="1" applyFont="1" applyFill="1" applyBorder="1"/>
    <xf numFmtId="164" fontId="10" fillId="2" borderId="4" xfId="1" applyNumberFormat="1" applyFont="1" applyFill="1" applyBorder="1"/>
    <xf numFmtId="164" fontId="10" fillId="2" borderId="0" xfId="1" applyNumberFormat="1" applyFont="1" applyFill="1" applyBorder="1"/>
    <xf numFmtId="3" fontId="0" fillId="2" borderId="4" xfId="0" applyNumberFormat="1" applyFont="1" applyFill="1" applyBorder="1"/>
    <xf numFmtId="1" fontId="0" fillId="2" borderId="4" xfId="1" applyNumberFormat="1" applyFont="1" applyFill="1" applyBorder="1"/>
    <xf numFmtId="0" fontId="2" fillId="3" borderId="4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3" fontId="0" fillId="2" borderId="0" xfId="0" applyNumberFormat="1" applyFont="1" applyFill="1" applyBorder="1"/>
    <xf numFmtId="1" fontId="0" fillId="2" borderId="0" xfId="1" applyNumberFormat="1" applyFont="1" applyFill="1" applyBorder="1"/>
    <xf numFmtId="0" fontId="2" fillId="3" borderId="0" xfId="0" applyFont="1" applyFill="1" applyBorder="1"/>
    <xf numFmtId="164" fontId="7" fillId="12" borderId="0" xfId="1" applyNumberFormat="1" applyFont="1" applyFill="1"/>
    <xf numFmtId="0" fontId="7" fillId="12" borderId="0" xfId="0" applyFont="1" applyFill="1"/>
    <xf numFmtId="164" fontId="3" fillId="12" borderId="0" xfId="1" applyNumberFormat="1" applyFont="1" applyFill="1"/>
    <xf numFmtId="164" fontId="10" fillId="10" borderId="4" xfId="1" applyNumberFormat="1" applyFont="1" applyFill="1" applyBorder="1"/>
    <xf numFmtId="164" fontId="10" fillId="10" borderId="0" xfId="1" applyNumberFormat="1" applyFont="1" applyFill="1" applyBorder="1"/>
    <xf numFmtId="164" fontId="10" fillId="10" borderId="4" xfId="0" applyNumberFormat="1" applyFont="1" applyFill="1" applyBorder="1"/>
    <xf numFmtId="164" fontId="10" fillId="10" borderId="0" xfId="0" applyNumberFormat="1" applyFont="1" applyFill="1" applyBorder="1"/>
    <xf numFmtId="10" fontId="10" fillId="10" borderId="4" xfId="0" applyNumberFormat="1" applyFont="1" applyFill="1" applyBorder="1"/>
    <xf numFmtId="10" fontId="10" fillId="10" borderId="0" xfId="0" applyNumberFormat="1" applyFont="1" applyFill="1" applyBorder="1"/>
    <xf numFmtId="164" fontId="0" fillId="10" borderId="4" xfId="0" applyNumberFormat="1" applyFont="1" applyFill="1" applyBorder="1"/>
    <xf numFmtId="164" fontId="0" fillId="10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0E7B1"/>
      <color rgb="FFD3CDC5"/>
      <color rgb="FFD5C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3"/>
  <sheetViews>
    <sheetView tabSelected="1" workbookViewId="0">
      <selection activeCell="I6" sqref="I6"/>
    </sheetView>
  </sheetViews>
  <sheetFormatPr defaultRowHeight="15" x14ac:dyDescent="0.25"/>
  <cols>
    <col min="1" max="1" width="7.7109375" style="2" customWidth="1"/>
    <col min="2" max="2" width="17.140625" style="2" customWidth="1"/>
    <col min="3" max="5" width="9.140625" style="2"/>
    <col min="6" max="6" width="10.42578125" style="2" bestFit="1" customWidth="1"/>
    <col min="7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48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71"/>
      <c r="E5" s="70">
        <f>WACC!K14</f>
        <v>8.9289341786095267E-2</v>
      </c>
      <c r="F5" s="20"/>
      <c r="G5" s="1"/>
      <c r="H5" s="1" t="s">
        <v>2</v>
      </c>
      <c r="I5" s="1"/>
      <c r="J5" s="7">
        <v>97</v>
      </c>
      <c r="K5" s="1"/>
      <c r="L5" s="1" t="s">
        <v>3</v>
      </c>
      <c r="M5" s="1"/>
      <c r="N5" s="64">
        <f>(J6/J5)-1</f>
        <v>0.26470187585510652</v>
      </c>
      <c r="O5" s="1"/>
      <c r="P5" s="1"/>
      <c r="Q5" s="1"/>
    </row>
    <row r="6" spans="1:86" x14ac:dyDescent="0.25">
      <c r="A6" s="1"/>
      <c r="B6" s="1"/>
      <c r="C6" s="7" t="s">
        <v>4</v>
      </c>
      <c r="D6" s="71"/>
      <c r="E6" s="70">
        <v>0.02</v>
      </c>
      <c r="F6" s="20"/>
      <c r="G6" s="1"/>
      <c r="H6" s="1" t="s">
        <v>5</v>
      </c>
      <c r="I6" s="1"/>
      <c r="J6" s="67">
        <f>D72</f>
        <v>122.67608195794534</v>
      </c>
      <c r="K6" s="1"/>
      <c r="L6" s="1" t="s">
        <v>53</v>
      </c>
      <c r="M6" s="1"/>
      <c r="N6" s="63">
        <v>45077</v>
      </c>
      <c r="O6" s="1"/>
      <c r="P6" s="1"/>
      <c r="Q6" s="1"/>
    </row>
    <row r="7" spans="1:86" x14ac:dyDescent="0.25">
      <c r="B7" s="63"/>
      <c r="C7" s="1"/>
      <c r="D7" s="1"/>
      <c r="E7" s="8"/>
      <c r="F7" s="1"/>
      <c r="G7" s="1"/>
      <c r="H7" s="1"/>
      <c r="I7" s="1"/>
      <c r="J7" s="1"/>
      <c r="K7" s="1"/>
      <c r="L7" s="54"/>
      <c r="M7" s="1"/>
      <c r="N7" s="1"/>
      <c r="O7" s="1"/>
      <c r="P7" s="1"/>
      <c r="Q7" s="1"/>
    </row>
    <row r="8" spans="1:86" x14ac:dyDescent="0.25">
      <c r="A8" s="1"/>
      <c r="B8" s="11"/>
      <c r="C8" s="1"/>
      <c r="D8" s="1"/>
      <c r="E8" s="35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10">
        <v>2020</v>
      </c>
      <c r="G10" s="9">
        <v>2021</v>
      </c>
      <c r="H10" s="9">
        <v>2022</v>
      </c>
      <c r="I10" s="61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  <c r="S10" s="9">
        <v>2033</v>
      </c>
      <c r="T10" s="9">
        <v>2034</v>
      </c>
      <c r="U10" s="9">
        <v>2035</v>
      </c>
      <c r="V10" s="9">
        <v>2036</v>
      </c>
      <c r="W10" s="9">
        <v>2037</v>
      </c>
      <c r="X10" s="9">
        <v>2038</v>
      </c>
      <c r="Y10" s="9">
        <v>2039</v>
      </c>
      <c r="Z10" s="9">
        <v>2040</v>
      </c>
      <c r="AA10" s="9">
        <v>2041</v>
      </c>
      <c r="AB10" s="9">
        <v>2042</v>
      </c>
      <c r="AC10" s="9">
        <v>2043</v>
      </c>
      <c r="AD10" s="9">
        <v>2044</v>
      </c>
      <c r="AE10" s="9">
        <v>2045</v>
      </c>
      <c r="AF10" s="9">
        <v>2046</v>
      </c>
      <c r="AG10" s="9">
        <v>2047</v>
      </c>
      <c r="AH10" s="9">
        <v>2048</v>
      </c>
      <c r="AI10" s="9">
        <v>2049</v>
      </c>
      <c r="AJ10" s="9">
        <v>2050</v>
      </c>
      <c r="AK10" s="9">
        <v>2051</v>
      </c>
      <c r="AL10" s="9">
        <v>2052</v>
      </c>
      <c r="AM10" s="9">
        <v>2053</v>
      </c>
      <c r="AN10" s="9">
        <v>2054</v>
      </c>
      <c r="AO10" s="9">
        <v>2055</v>
      </c>
      <c r="AP10" s="9">
        <v>2056</v>
      </c>
      <c r="AQ10" s="9">
        <v>2057</v>
      </c>
      <c r="AR10" s="9">
        <v>2058</v>
      </c>
      <c r="AS10" s="9">
        <v>2059</v>
      </c>
      <c r="AT10" s="9">
        <v>2060</v>
      </c>
      <c r="AU10" s="9">
        <v>2061</v>
      </c>
      <c r="AV10" s="9">
        <v>2062</v>
      </c>
      <c r="AW10" s="9">
        <v>2063</v>
      </c>
      <c r="AX10" s="9">
        <v>2064</v>
      </c>
      <c r="AY10" s="9">
        <v>2065</v>
      </c>
      <c r="AZ10" s="9">
        <v>2066</v>
      </c>
      <c r="BA10" s="9">
        <v>2067</v>
      </c>
      <c r="BB10" s="9">
        <v>2068</v>
      </c>
      <c r="BC10" s="9">
        <v>2069</v>
      </c>
      <c r="BD10" s="9">
        <v>2070</v>
      </c>
      <c r="BE10" s="9">
        <v>2071</v>
      </c>
      <c r="BF10" s="9">
        <v>2072</v>
      </c>
      <c r="BG10" s="9">
        <v>2073</v>
      </c>
      <c r="BH10" s="9">
        <v>2074</v>
      </c>
      <c r="BI10" s="9">
        <v>2075</v>
      </c>
      <c r="BJ10" s="9">
        <v>2076</v>
      </c>
      <c r="BK10" s="9">
        <v>2077</v>
      </c>
      <c r="BL10" s="9">
        <v>2078</v>
      </c>
      <c r="BM10" s="9">
        <v>2079</v>
      </c>
      <c r="BN10" s="9">
        <v>2080</v>
      </c>
      <c r="BO10" s="9">
        <v>2081</v>
      </c>
      <c r="BP10" s="9">
        <v>2082</v>
      </c>
      <c r="BQ10" s="9">
        <v>2083</v>
      </c>
      <c r="BR10" s="9">
        <v>2084</v>
      </c>
      <c r="BS10" s="9">
        <v>2085</v>
      </c>
      <c r="BT10" s="9">
        <v>2086</v>
      </c>
      <c r="BU10" s="9">
        <v>2087</v>
      </c>
      <c r="BV10" s="9">
        <v>2088</v>
      </c>
      <c r="BW10" s="9">
        <v>2089</v>
      </c>
      <c r="BX10" s="9">
        <v>2090</v>
      </c>
      <c r="BY10" s="9">
        <v>2091</v>
      </c>
      <c r="BZ10" s="9">
        <v>2092</v>
      </c>
      <c r="CA10" s="9">
        <v>2093</v>
      </c>
      <c r="CB10" s="9">
        <v>2094</v>
      </c>
      <c r="CC10" s="9">
        <v>2095</v>
      </c>
      <c r="CD10" s="9">
        <v>2096</v>
      </c>
      <c r="CE10" s="9">
        <v>2097</v>
      </c>
      <c r="CF10" s="9">
        <v>2098</v>
      </c>
      <c r="CG10" s="9">
        <v>2099</v>
      </c>
      <c r="CH10" s="9">
        <v>2100</v>
      </c>
    </row>
    <row r="11" spans="1:86" x14ac:dyDescent="0.25">
      <c r="A11" s="1"/>
      <c r="B11" s="1" t="s">
        <v>7</v>
      </c>
      <c r="C11" s="11">
        <v>10060</v>
      </c>
      <c r="D11" s="11">
        <v>11223</v>
      </c>
      <c r="E11" s="11">
        <v>12067</v>
      </c>
      <c r="F11" s="11">
        <v>5199</v>
      </c>
      <c r="G11" s="11">
        <v>8598</v>
      </c>
      <c r="H11" s="11">
        <v>11667</v>
      </c>
      <c r="I11" s="72">
        <f>H11*(1+I12)</f>
        <v>12920</v>
      </c>
      <c r="J11" s="81">
        <f t="shared" ref="J11:R11" si="1">I11*(1+J12)</f>
        <v>14100</v>
      </c>
      <c r="K11" s="81">
        <f t="shared" si="1"/>
        <v>15299.999999999998</v>
      </c>
      <c r="L11" s="81">
        <f t="shared" si="1"/>
        <v>16339.999999999998</v>
      </c>
      <c r="M11" s="81">
        <f t="shared" si="1"/>
        <v>17389.999999999996</v>
      </c>
      <c r="N11" s="81">
        <f t="shared" si="1"/>
        <v>18159.999999999996</v>
      </c>
      <c r="O11" s="81">
        <f t="shared" si="1"/>
        <v>19129.999999999996</v>
      </c>
      <c r="P11" s="81">
        <f t="shared" si="1"/>
        <v>20179.999999999996</v>
      </c>
      <c r="Q11" s="81">
        <f t="shared" si="1"/>
        <v>21259.999999999996</v>
      </c>
      <c r="R11" s="81">
        <f t="shared" si="1"/>
        <v>22209.999999999996</v>
      </c>
    </row>
    <row r="12" spans="1:86" x14ac:dyDescent="0.25">
      <c r="A12" s="1"/>
      <c r="B12" s="87" t="s">
        <v>8</v>
      </c>
      <c r="C12" s="86"/>
      <c r="D12" s="86">
        <f>(D11/C11)-1</f>
        <v>0.11560636182902595</v>
      </c>
      <c r="E12" s="86">
        <f>(E11/D11)-1</f>
        <v>7.5202708723157707E-2</v>
      </c>
      <c r="F12" s="86">
        <f>(F11/E11)-1</f>
        <v>-0.56915554818927649</v>
      </c>
      <c r="G12" s="86">
        <f>(G11/F11)-1</f>
        <v>0.6537795729948066</v>
      </c>
      <c r="H12" s="86">
        <f>(H11/G11)-1</f>
        <v>0.35694347522679704</v>
      </c>
      <c r="I12" s="89">
        <v>0.10739693151624241</v>
      </c>
      <c r="J12" s="90">
        <v>9.1331269349845146E-2</v>
      </c>
      <c r="K12" s="90">
        <v>8.5106382978723305E-2</v>
      </c>
      <c r="L12" s="90">
        <v>6.7973856209150307E-2</v>
      </c>
      <c r="M12" s="90">
        <v>6.4259485924112569E-2</v>
      </c>
      <c r="N12" s="90">
        <v>4.427832087406558E-2</v>
      </c>
      <c r="O12" s="90">
        <v>5.3414096916299503E-2</v>
      </c>
      <c r="P12" s="90">
        <v>5.4887611082069965E-2</v>
      </c>
      <c r="Q12" s="90">
        <v>5.3518334985133809E-2</v>
      </c>
      <c r="R12" s="90">
        <v>4.4684854186265222E-2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3"/>
      <c r="J13" s="82"/>
      <c r="K13" s="82"/>
      <c r="L13" s="82"/>
      <c r="M13" s="82"/>
      <c r="N13" s="82"/>
      <c r="O13" s="82"/>
      <c r="P13" s="82"/>
      <c r="Q13" s="82"/>
      <c r="R13" s="82"/>
    </row>
    <row r="14" spans="1:86" x14ac:dyDescent="0.25">
      <c r="A14" s="1"/>
      <c r="B14" s="1" t="s">
        <v>9</v>
      </c>
      <c r="C14" s="11">
        <v>1757</v>
      </c>
      <c r="D14" s="11">
        <v>1965</v>
      </c>
      <c r="E14" s="11">
        <v>2163</v>
      </c>
      <c r="F14" s="11">
        <v>1649</v>
      </c>
      <c r="G14" s="11">
        <v>1522</v>
      </c>
      <c r="H14" s="33">
        <v>1657</v>
      </c>
      <c r="I14" s="74">
        <f>I11-I16</f>
        <v>1819.1360000000004</v>
      </c>
      <c r="J14" s="75">
        <f t="shared" ref="J14:K14" si="2">J11-J16</f>
        <v>2003.6100000000006</v>
      </c>
      <c r="K14" s="75">
        <f t="shared" si="2"/>
        <v>2142</v>
      </c>
      <c r="L14" s="75">
        <f t="shared" ref="L14:R14" si="3">L11-L16</f>
        <v>2393.8099999999995</v>
      </c>
      <c r="M14" s="75">
        <f t="shared" si="3"/>
        <v>2547.6349999999984</v>
      </c>
      <c r="N14" s="75">
        <f t="shared" si="3"/>
        <v>2669.5200000000004</v>
      </c>
      <c r="O14" s="75">
        <f t="shared" si="3"/>
        <v>2678.2000000000007</v>
      </c>
      <c r="P14" s="75">
        <f t="shared" si="3"/>
        <v>2825.2000000000007</v>
      </c>
      <c r="Q14" s="75">
        <f t="shared" si="3"/>
        <v>2976.4000000000015</v>
      </c>
      <c r="R14" s="75">
        <f t="shared" si="3"/>
        <v>3109.4000000000015</v>
      </c>
    </row>
    <row r="15" spans="1:86" x14ac:dyDescent="0.25">
      <c r="A15" s="1"/>
      <c r="B15" s="17"/>
      <c r="C15" s="17"/>
      <c r="D15" s="17"/>
      <c r="E15" s="17"/>
      <c r="F15" s="17"/>
      <c r="G15" s="17"/>
      <c r="H15" s="17"/>
      <c r="I15" s="73"/>
      <c r="J15" s="82"/>
      <c r="K15" s="82"/>
      <c r="L15" s="82"/>
      <c r="M15" s="82"/>
      <c r="N15" s="82"/>
      <c r="O15" s="82"/>
      <c r="P15" s="82"/>
      <c r="Q15" s="82"/>
      <c r="R15" s="82"/>
    </row>
    <row r="16" spans="1:86" x14ac:dyDescent="0.25">
      <c r="A16" s="1"/>
      <c r="B16" s="1" t="s">
        <v>10</v>
      </c>
      <c r="C16" s="11">
        <f t="shared" ref="C16:H16" si="4">C11-C14</f>
        <v>8303</v>
      </c>
      <c r="D16" s="11">
        <f t="shared" si="4"/>
        <v>9258</v>
      </c>
      <c r="E16" s="11">
        <f t="shared" si="4"/>
        <v>9904</v>
      </c>
      <c r="F16" s="11">
        <f t="shared" si="4"/>
        <v>3550</v>
      </c>
      <c r="G16" s="11">
        <f t="shared" si="4"/>
        <v>7076</v>
      </c>
      <c r="H16" s="11">
        <f t="shared" si="4"/>
        <v>10010</v>
      </c>
      <c r="I16" s="72">
        <f>I11*I17</f>
        <v>11100.864</v>
      </c>
      <c r="J16" s="81">
        <f t="shared" ref="J16:R16" si="5">J11*J17</f>
        <v>12096.39</v>
      </c>
      <c r="K16" s="81">
        <f t="shared" si="5"/>
        <v>13157.999999999998</v>
      </c>
      <c r="L16" s="81">
        <f t="shared" si="5"/>
        <v>13946.189999999999</v>
      </c>
      <c r="M16" s="81">
        <f t="shared" si="5"/>
        <v>14842.364999999998</v>
      </c>
      <c r="N16" s="81">
        <f t="shared" si="5"/>
        <v>15490.479999999996</v>
      </c>
      <c r="O16" s="81">
        <f t="shared" si="5"/>
        <v>16451.799999999996</v>
      </c>
      <c r="P16" s="81">
        <f t="shared" si="5"/>
        <v>17354.799999999996</v>
      </c>
      <c r="Q16" s="81">
        <f t="shared" si="5"/>
        <v>18283.599999999995</v>
      </c>
      <c r="R16" s="81">
        <f t="shared" si="5"/>
        <v>19100.599999999995</v>
      </c>
    </row>
    <row r="17" spans="1:18" x14ac:dyDescent="0.25">
      <c r="A17" s="1"/>
      <c r="B17" s="87" t="s">
        <v>11</v>
      </c>
      <c r="C17" s="86">
        <f t="shared" ref="C17:H17" si="6">C16/C11</f>
        <v>0.82534791252485085</v>
      </c>
      <c r="D17" s="86">
        <f t="shared" si="6"/>
        <v>0.82491312483293233</v>
      </c>
      <c r="E17" s="86">
        <f t="shared" si="6"/>
        <v>0.82075080798872957</v>
      </c>
      <c r="F17" s="86">
        <f t="shared" si="6"/>
        <v>0.68282361992690899</v>
      </c>
      <c r="G17" s="86">
        <f t="shared" si="6"/>
        <v>0.82298208885787394</v>
      </c>
      <c r="H17" s="86">
        <f t="shared" si="6"/>
        <v>0.85797548641467392</v>
      </c>
      <c r="I17" s="91">
        <v>0.85919999999999996</v>
      </c>
      <c r="J17" s="92">
        <v>0.8579</v>
      </c>
      <c r="K17" s="92">
        <v>0.86</v>
      </c>
      <c r="L17" s="92">
        <v>0.85350000000000004</v>
      </c>
      <c r="M17" s="92">
        <v>0.85350000000000004</v>
      </c>
      <c r="N17" s="92">
        <v>0.85299999999999998</v>
      </c>
      <c r="O17" s="92">
        <v>0.86</v>
      </c>
      <c r="P17" s="92">
        <v>0.86</v>
      </c>
      <c r="Q17" s="92">
        <v>0.86</v>
      </c>
      <c r="R17" s="92">
        <v>0.86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3"/>
      <c r="J18" s="82"/>
      <c r="K18" s="82"/>
      <c r="L18" s="82"/>
      <c r="M18" s="82"/>
      <c r="N18" s="82"/>
      <c r="O18" s="82"/>
      <c r="P18" s="82"/>
      <c r="Q18" s="82"/>
      <c r="R18" s="82"/>
    </row>
    <row r="19" spans="1:18" x14ac:dyDescent="0.25">
      <c r="A19" s="1"/>
      <c r="B19" s="1" t="s">
        <v>12</v>
      </c>
      <c r="C19" s="11">
        <v>1387</v>
      </c>
      <c r="D19" s="11">
        <v>1617</v>
      </c>
      <c r="E19" s="11">
        <v>1763</v>
      </c>
      <c r="F19" s="11">
        <v>1068</v>
      </c>
      <c r="G19" s="11">
        <v>1074</v>
      </c>
      <c r="H19" s="11">
        <v>1181</v>
      </c>
      <c r="I19" s="72">
        <f>I20*I11</f>
        <v>1304.92</v>
      </c>
      <c r="J19" s="81">
        <f t="shared" ref="J19:R19" si="7">J20*J11</f>
        <v>1388.8500000000001</v>
      </c>
      <c r="K19" s="81">
        <f t="shared" si="7"/>
        <v>1468.8</v>
      </c>
      <c r="L19" s="81">
        <f t="shared" si="7"/>
        <v>1527.7899999999997</v>
      </c>
      <c r="M19" s="81">
        <f t="shared" si="7"/>
        <v>1582.4899999999996</v>
      </c>
      <c r="N19" s="81">
        <f t="shared" si="7"/>
        <v>1607.1599999999996</v>
      </c>
      <c r="O19" s="81">
        <f t="shared" si="7"/>
        <v>1645.1799999999996</v>
      </c>
      <c r="P19" s="81">
        <f t="shared" si="7"/>
        <v>1685.0299999999995</v>
      </c>
      <c r="Q19" s="81">
        <f t="shared" si="7"/>
        <v>1722.0599999999995</v>
      </c>
      <c r="R19" s="81">
        <f t="shared" si="7"/>
        <v>1743.4849999999994</v>
      </c>
    </row>
    <row r="20" spans="1:18" x14ac:dyDescent="0.25">
      <c r="A20" s="1"/>
      <c r="B20" s="87" t="s">
        <v>18</v>
      </c>
      <c r="C20" s="86">
        <f t="shared" ref="C20:H20" si="8">C19/C11</f>
        <v>0.1378727634194831</v>
      </c>
      <c r="D20" s="86">
        <f t="shared" si="8"/>
        <v>0.14407912322908314</v>
      </c>
      <c r="E20" s="86">
        <f t="shared" si="8"/>
        <v>0.14610093643821995</v>
      </c>
      <c r="F20" s="86">
        <f t="shared" si="8"/>
        <v>0.20542412002308136</v>
      </c>
      <c r="G20" s="86">
        <f t="shared" si="8"/>
        <v>0.12491277041172366</v>
      </c>
      <c r="H20" s="86">
        <f t="shared" si="8"/>
        <v>0.10122567926630667</v>
      </c>
      <c r="I20" s="89">
        <v>0.10100000000000001</v>
      </c>
      <c r="J20" s="90">
        <f>I20-0.25%</f>
        <v>9.8500000000000004E-2</v>
      </c>
      <c r="K20" s="90">
        <f t="shared" ref="K20:R20" si="9">J20-0.25%</f>
        <v>9.6000000000000002E-2</v>
      </c>
      <c r="L20" s="90">
        <f t="shared" si="9"/>
        <v>9.35E-2</v>
      </c>
      <c r="M20" s="90">
        <f t="shared" si="9"/>
        <v>9.0999999999999998E-2</v>
      </c>
      <c r="N20" s="90">
        <f t="shared" si="9"/>
        <v>8.8499999999999995E-2</v>
      </c>
      <c r="O20" s="90">
        <f t="shared" si="9"/>
        <v>8.5999999999999993E-2</v>
      </c>
      <c r="P20" s="90">
        <f t="shared" si="9"/>
        <v>8.3499999999999991E-2</v>
      </c>
      <c r="Q20" s="90">
        <f t="shared" si="9"/>
        <v>8.0999999999999989E-2</v>
      </c>
      <c r="R20" s="90">
        <f t="shared" si="9"/>
        <v>7.8499999999999986E-2</v>
      </c>
    </row>
    <row r="21" spans="1:18" x14ac:dyDescent="0.25">
      <c r="A21" s="1"/>
      <c r="B21" s="13"/>
      <c r="C21" s="11"/>
      <c r="D21" s="11"/>
      <c r="E21" s="11"/>
      <c r="F21" s="11"/>
      <c r="G21" s="11"/>
      <c r="H21" s="11"/>
      <c r="I21" s="72"/>
      <c r="J21" s="81"/>
      <c r="K21" s="81"/>
      <c r="L21" s="81"/>
      <c r="M21" s="81"/>
      <c r="N21" s="81"/>
      <c r="O21" s="81"/>
      <c r="P21" s="81"/>
      <c r="Q21" s="81"/>
      <c r="R21" s="81"/>
    </row>
    <row r="22" spans="1:18" x14ac:dyDescent="0.25">
      <c r="A22" s="1"/>
      <c r="B22" s="1" t="s">
        <v>54</v>
      </c>
      <c r="C22" s="11">
        <v>5298</v>
      </c>
      <c r="D22" s="11">
        <v>5767</v>
      </c>
      <c r="E22" s="11">
        <v>6135</v>
      </c>
      <c r="F22" s="11">
        <v>2527</v>
      </c>
      <c r="G22" s="11">
        <v>4221</v>
      </c>
      <c r="H22" s="11">
        <v>6100</v>
      </c>
      <c r="I22" s="72">
        <f>I23*I11</f>
        <v>6847.6</v>
      </c>
      <c r="J22" s="81">
        <f t="shared" ref="J22:R22" si="10">J23*J11</f>
        <v>7332</v>
      </c>
      <c r="K22" s="81">
        <f t="shared" si="10"/>
        <v>7955.9999999999991</v>
      </c>
      <c r="L22" s="81">
        <f t="shared" si="10"/>
        <v>8333.4</v>
      </c>
      <c r="M22" s="81">
        <f t="shared" si="10"/>
        <v>8868.8999999999978</v>
      </c>
      <c r="N22" s="81">
        <f t="shared" si="10"/>
        <v>8989.1999999999989</v>
      </c>
      <c r="O22" s="81">
        <f t="shared" si="10"/>
        <v>9469.3499999999985</v>
      </c>
      <c r="P22" s="81">
        <f t="shared" si="10"/>
        <v>9989.0999999999985</v>
      </c>
      <c r="Q22" s="81">
        <f t="shared" si="10"/>
        <v>10523.699999999999</v>
      </c>
      <c r="R22" s="81">
        <f t="shared" si="10"/>
        <v>10993.949999999999</v>
      </c>
    </row>
    <row r="23" spans="1:18" x14ac:dyDescent="0.25">
      <c r="A23" s="1"/>
      <c r="B23" s="87" t="s">
        <v>18</v>
      </c>
      <c r="C23" s="86">
        <f t="shared" ref="C23:H23" si="11">C22/C11</f>
        <v>0.5266401590457257</v>
      </c>
      <c r="D23" s="86">
        <f t="shared" si="11"/>
        <v>0.51385547536309362</v>
      </c>
      <c r="E23" s="86">
        <f t="shared" si="11"/>
        <v>0.50841136985166158</v>
      </c>
      <c r="F23" s="86">
        <f t="shared" si="11"/>
        <v>0.4860550105789575</v>
      </c>
      <c r="G23" s="86">
        <f t="shared" si="11"/>
        <v>0.49092812281926029</v>
      </c>
      <c r="H23" s="86">
        <f t="shared" si="11"/>
        <v>0.52284220450844265</v>
      </c>
      <c r="I23" s="89">
        <v>0.53</v>
      </c>
      <c r="J23" s="90">
        <v>0.52</v>
      </c>
      <c r="K23" s="90">
        <v>0.52</v>
      </c>
      <c r="L23" s="90">
        <v>0.51</v>
      </c>
      <c r="M23" s="90">
        <v>0.51</v>
      </c>
      <c r="N23" s="90">
        <v>0.495</v>
      </c>
      <c r="O23" s="90">
        <v>0.495</v>
      </c>
      <c r="P23" s="90">
        <v>0.495</v>
      </c>
      <c r="Q23" s="90">
        <v>0.495</v>
      </c>
      <c r="R23" s="90">
        <v>0.495</v>
      </c>
    </row>
    <row r="24" spans="1:18" x14ac:dyDescent="0.25">
      <c r="A24" s="1"/>
      <c r="B24" s="13"/>
      <c r="C24" s="11"/>
      <c r="D24" s="11"/>
      <c r="E24" s="11"/>
      <c r="F24" s="11"/>
      <c r="G24" s="11"/>
      <c r="H24" s="11"/>
      <c r="I24" s="72"/>
      <c r="J24" s="81"/>
      <c r="K24" s="81"/>
      <c r="L24" s="81"/>
      <c r="M24" s="81"/>
      <c r="N24" s="81"/>
      <c r="O24" s="81"/>
      <c r="P24" s="81"/>
      <c r="Q24" s="81"/>
      <c r="R24" s="81"/>
    </row>
    <row r="25" spans="1:18" x14ac:dyDescent="0.25">
      <c r="A25" s="1"/>
      <c r="B25" s="1" t="s">
        <v>55</v>
      </c>
      <c r="C25" s="11">
        <v>676</v>
      </c>
      <c r="D25" s="11">
        <v>808</v>
      </c>
      <c r="E25" s="11">
        <v>847</v>
      </c>
      <c r="F25" s="11">
        <v>589</v>
      </c>
      <c r="G25" s="11">
        <v>705</v>
      </c>
      <c r="H25" s="11">
        <v>748</v>
      </c>
      <c r="I25" s="78">
        <f t="shared" ref="I25:R25" si="12">I26*I11</f>
        <v>904.40000000000009</v>
      </c>
      <c r="J25" s="83">
        <f t="shared" si="12"/>
        <v>987.00000000000011</v>
      </c>
      <c r="K25" s="83">
        <f t="shared" si="12"/>
        <v>994.49999999999989</v>
      </c>
      <c r="L25" s="83">
        <f t="shared" si="12"/>
        <v>1062.0999999999999</v>
      </c>
      <c r="M25" s="83">
        <f t="shared" si="12"/>
        <v>1130.3499999999999</v>
      </c>
      <c r="N25" s="83">
        <f t="shared" si="12"/>
        <v>1180.3999999999999</v>
      </c>
      <c r="O25" s="83">
        <f t="shared" si="12"/>
        <v>1243.4499999999998</v>
      </c>
      <c r="P25" s="83">
        <f t="shared" si="12"/>
        <v>1311.6999999999998</v>
      </c>
      <c r="Q25" s="83">
        <f t="shared" si="12"/>
        <v>1381.8999999999999</v>
      </c>
      <c r="R25" s="83">
        <f t="shared" si="12"/>
        <v>1443.6499999999999</v>
      </c>
    </row>
    <row r="26" spans="1:18" x14ac:dyDescent="0.25">
      <c r="A26" s="1"/>
      <c r="B26" s="87" t="s">
        <v>18</v>
      </c>
      <c r="C26" s="86">
        <f t="shared" ref="C26:H26" si="13">C25/C11</f>
        <v>6.7196819085487081E-2</v>
      </c>
      <c r="D26" s="86">
        <f t="shared" si="13"/>
        <v>7.1995010246814581E-2</v>
      </c>
      <c r="E26" s="86">
        <f t="shared" si="13"/>
        <v>7.0191431175934363E-2</v>
      </c>
      <c r="F26" s="86">
        <f t="shared" si="13"/>
        <v>0.11329101750336604</v>
      </c>
      <c r="G26" s="86">
        <f t="shared" si="13"/>
        <v>8.1995812979762731E-2</v>
      </c>
      <c r="H26" s="86">
        <f t="shared" si="13"/>
        <v>6.4112453929887722E-2</v>
      </c>
      <c r="I26" s="89">
        <v>7.0000000000000007E-2</v>
      </c>
      <c r="J26" s="90">
        <v>7.0000000000000007E-2</v>
      </c>
      <c r="K26" s="90">
        <v>6.5000000000000002E-2</v>
      </c>
      <c r="L26" s="90">
        <v>6.5000000000000002E-2</v>
      </c>
      <c r="M26" s="90">
        <v>6.5000000000000002E-2</v>
      </c>
      <c r="N26" s="90">
        <v>6.5000000000000002E-2</v>
      </c>
      <c r="O26" s="90">
        <v>6.5000000000000002E-2</v>
      </c>
      <c r="P26" s="90">
        <v>6.5000000000000002E-2</v>
      </c>
      <c r="Q26" s="90">
        <v>6.5000000000000002E-2</v>
      </c>
      <c r="R26" s="90">
        <v>6.5000000000000002E-2</v>
      </c>
    </row>
    <row r="27" spans="1:18" x14ac:dyDescent="0.25">
      <c r="A27" s="1"/>
      <c r="B27" s="13"/>
      <c r="C27" s="11"/>
      <c r="D27" s="11"/>
      <c r="E27" s="11"/>
      <c r="F27" s="11"/>
      <c r="G27" s="11"/>
      <c r="H27" s="11"/>
      <c r="I27" s="78"/>
      <c r="J27" s="83"/>
      <c r="K27" s="83"/>
      <c r="L27" s="83"/>
      <c r="M27" s="83"/>
      <c r="N27" s="83"/>
      <c r="O27" s="83"/>
      <c r="P27" s="83"/>
      <c r="Q27" s="83"/>
      <c r="R27" s="83"/>
    </row>
    <row r="28" spans="1:18" x14ac:dyDescent="0.25">
      <c r="A28" s="1"/>
      <c r="B28" s="1" t="s">
        <v>56</v>
      </c>
      <c r="C28" s="11">
        <v>317</v>
      </c>
      <c r="D28" s="11">
        <v>352</v>
      </c>
      <c r="E28" s="11">
        <v>256</v>
      </c>
      <c r="F28" s="11">
        <v>2085</v>
      </c>
      <c r="G28" s="11">
        <v>890</v>
      </c>
      <c r="H28" s="11">
        <v>896</v>
      </c>
      <c r="I28" s="78">
        <f t="shared" ref="I28:R28" si="14">I29*I11</f>
        <v>904.40000000000009</v>
      </c>
      <c r="J28" s="83">
        <f t="shared" si="14"/>
        <v>987.00000000000011</v>
      </c>
      <c r="K28" s="83">
        <f t="shared" si="14"/>
        <v>1071</v>
      </c>
      <c r="L28" s="83">
        <f t="shared" si="14"/>
        <v>1143.8</v>
      </c>
      <c r="M28" s="83">
        <f t="shared" si="14"/>
        <v>1217.3</v>
      </c>
      <c r="N28" s="83">
        <f t="shared" si="14"/>
        <v>1271.1999999999998</v>
      </c>
      <c r="O28" s="83">
        <f t="shared" si="14"/>
        <v>1339.1</v>
      </c>
      <c r="P28" s="83">
        <f t="shared" si="14"/>
        <v>1412.6</v>
      </c>
      <c r="Q28" s="83">
        <f t="shared" si="14"/>
        <v>1488.1999999999998</v>
      </c>
      <c r="R28" s="83">
        <f t="shared" si="14"/>
        <v>1554.6999999999998</v>
      </c>
    </row>
    <row r="29" spans="1:18" x14ac:dyDescent="0.25">
      <c r="A29" s="1"/>
      <c r="B29" s="87" t="s">
        <v>18</v>
      </c>
      <c r="C29" s="86">
        <f t="shared" ref="C29:H29" si="15">C28/C11</f>
        <v>3.1510934393638168E-2</v>
      </c>
      <c r="D29" s="86">
        <f t="shared" si="15"/>
        <v>3.1364162879800407E-2</v>
      </c>
      <c r="E29" s="86">
        <f t="shared" si="15"/>
        <v>2.1214883566752298E-2</v>
      </c>
      <c r="F29" s="86">
        <f t="shared" si="15"/>
        <v>0.40103866128101556</v>
      </c>
      <c r="G29" s="86">
        <f t="shared" si="15"/>
        <v>0.10351244475459409</v>
      </c>
      <c r="H29" s="86">
        <f t="shared" si="15"/>
        <v>7.6797805776977798E-2</v>
      </c>
      <c r="I29" s="89">
        <v>7.0000000000000007E-2</v>
      </c>
      <c r="J29" s="90">
        <v>7.0000000000000007E-2</v>
      </c>
      <c r="K29" s="90">
        <v>7.0000000000000007E-2</v>
      </c>
      <c r="L29" s="90">
        <v>7.0000000000000007E-2</v>
      </c>
      <c r="M29" s="90">
        <v>7.0000000000000007E-2</v>
      </c>
      <c r="N29" s="90">
        <v>7.0000000000000007E-2</v>
      </c>
      <c r="O29" s="90">
        <v>7.0000000000000007E-2</v>
      </c>
      <c r="P29" s="90">
        <v>7.0000000000000007E-2</v>
      </c>
      <c r="Q29" s="90">
        <v>7.0000000000000007E-2</v>
      </c>
      <c r="R29" s="90">
        <v>7.0000000000000007E-2</v>
      </c>
    </row>
    <row r="30" spans="1:18" x14ac:dyDescent="0.25">
      <c r="A30" s="1"/>
      <c r="B30" s="1"/>
      <c r="C30" s="11"/>
      <c r="D30" s="11"/>
      <c r="E30" s="11"/>
      <c r="F30" s="1"/>
      <c r="G30" s="1"/>
      <c r="H30" s="1"/>
      <c r="I30" s="73"/>
      <c r="J30" s="82"/>
      <c r="K30" s="82"/>
      <c r="L30" s="82"/>
      <c r="M30" s="82"/>
      <c r="N30" s="82"/>
      <c r="O30" s="82"/>
      <c r="P30" s="82"/>
      <c r="Q30" s="82"/>
      <c r="R30" s="82"/>
    </row>
    <row r="31" spans="1:18" x14ac:dyDescent="0.25">
      <c r="A31" s="1"/>
      <c r="B31" s="1" t="s">
        <v>13</v>
      </c>
      <c r="C31" s="11">
        <f t="shared" ref="C31:H31" si="16">C19+C22+C25+C28</f>
        <v>7678</v>
      </c>
      <c r="D31" s="11">
        <f t="shared" si="16"/>
        <v>8544</v>
      </c>
      <c r="E31" s="11">
        <f t="shared" si="16"/>
        <v>9001</v>
      </c>
      <c r="F31" s="11">
        <f t="shared" si="16"/>
        <v>6269</v>
      </c>
      <c r="G31" s="11">
        <f t="shared" si="16"/>
        <v>6890</v>
      </c>
      <c r="H31" s="11">
        <f>H19+H22+H25+H28</f>
        <v>8925</v>
      </c>
      <c r="I31" s="78">
        <f t="shared" ref="I31:R31" si="17">I19+I22+I25+I28</f>
        <v>9961.32</v>
      </c>
      <c r="J31" s="83">
        <f t="shared" si="17"/>
        <v>10694.85</v>
      </c>
      <c r="K31" s="83">
        <f t="shared" si="17"/>
        <v>11490.3</v>
      </c>
      <c r="L31" s="83">
        <f t="shared" si="17"/>
        <v>12067.089999999998</v>
      </c>
      <c r="M31" s="83">
        <f t="shared" si="17"/>
        <v>12799.039999999997</v>
      </c>
      <c r="N31" s="83">
        <f t="shared" si="17"/>
        <v>13047.96</v>
      </c>
      <c r="O31" s="83">
        <f t="shared" si="17"/>
        <v>13697.08</v>
      </c>
      <c r="P31" s="83">
        <f t="shared" si="17"/>
        <v>14398.429999999998</v>
      </c>
      <c r="Q31" s="83">
        <f t="shared" si="17"/>
        <v>15115.859999999997</v>
      </c>
      <c r="R31" s="83">
        <f t="shared" si="17"/>
        <v>15735.784999999996</v>
      </c>
    </row>
    <row r="32" spans="1:18" x14ac:dyDescent="0.25">
      <c r="A32" s="1"/>
      <c r="B32" s="87" t="s">
        <v>18</v>
      </c>
      <c r="C32" s="86">
        <f t="shared" ref="C32:H32" si="18">C31/C11</f>
        <v>0.76322067594433396</v>
      </c>
      <c r="D32" s="86">
        <f t="shared" si="18"/>
        <v>0.76129377171879176</v>
      </c>
      <c r="E32" s="86">
        <f t="shared" si="18"/>
        <v>0.74591862103256812</v>
      </c>
      <c r="F32" s="86">
        <f t="shared" si="18"/>
        <v>1.2058088093864205</v>
      </c>
      <c r="G32" s="86">
        <f t="shared" si="18"/>
        <v>0.80134915096534076</v>
      </c>
      <c r="H32" s="86">
        <f t="shared" si="18"/>
        <v>0.76497814348161486</v>
      </c>
      <c r="I32" s="89">
        <f t="shared" ref="I32:R32" si="19">I31/I11</f>
        <v>0.77100000000000002</v>
      </c>
      <c r="J32" s="90">
        <f t="shared" si="19"/>
        <v>0.75850000000000006</v>
      </c>
      <c r="K32" s="90">
        <f t="shared" si="19"/>
        <v>0.751</v>
      </c>
      <c r="L32" s="90">
        <f t="shared" si="19"/>
        <v>0.73849999999999993</v>
      </c>
      <c r="M32" s="90">
        <f t="shared" si="19"/>
        <v>0.73599999999999999</v>
      </c>
      <c r="N32" s="90">
        <f t="shared" si="19"/>
        <v>0.71850000000000014</v>
      </c>
      <c r="O32" s="90">
        <f t="shared" si="19"/>
        <v>0.71600000000000008</v>
      </c>
      <c r="P32" s="90">
        <f t="shared" si="19"/>
        <v>0.71350000000000002</v>
      </c>
      <c r="Q32" s="90">
        <f t="shared" si="19"/>
        <v>0.71099999999999997</v>
      </c>
      <c r="R32" s="90">
        <f t="shared" si="19"/>
        <v>0.70849999999999991</v>
      </c>
    </row>
    <row r="33" spans="1:86" x14ac:dyDescent="0.25">
      <c r="A33" s="1"/>
      <c r="B33" s="1"/>
      <c r="C33" s="14"/>
      <c r="D33" s="14"/>
      <c r="E33" s="14"/>
      <c r="F33" s="68"/>
      <c r="G33" s="68"/>
      <c r="H33" s="68"/>
      <c r="I33" s="76"/>
      <c r="J33" s="77"/>
      <c r="K33" s="77"/>
      <c r="L33" s="77"/>
      <c r="M33" s="77"/>
      <c r="N33" s="77"/>
      <c r="O33" s="77"/>
      <c r="P33" s="77"/>
      <c r="Q33" s="77"/>
      <c r="R33" s="77"/>
    </row>
    <row r="34" spans="1:86" x14ac:dyDescent="0.25">
      <c r="A34" s="1"/>
      <c r="B34" s="1" t="s">
        <v>14</v>
      </c>
      <c r="C34" s="11">
        <f t="shared" ref="C34:R34" si="20">C16-C19-C22-C25-C28</f>
        <v>625</v>
      </c>
      <c r="D34" s="11">
        <f t="shared" si="20"/>
        <v>714</v>
      </c>
      <c r="E34" s="11">
        <f t="shared" si="20"/>
        <v>903</v>
      </c>
      <c r="F34" s="11">
        <f t="shared" si="20"/>
        <v>-2719</v>
      </c>
      <c r="G34" s="11">
        <f t="shared" si="20"/>
        <v>186</v>
      </c>
      <c r="H34" s="11">
        <f t="shared" si="20"/>
        <v>1085</v>
      </c>
      <c r="I34" s="78">
        <f t="shared" si="20"/>
        <v>1139.543999999999</v>
      </c>
      <c r="J34" s="83">
        <f t="shared" si="20"/>
        <v>1401.5399999999991</v>
      </c>
      <c r="K34" s="83">
        <f t="shared" si="20"/>
        <v>1667.6999999999998</v>
      </c>
      <c r="L34" s="83">
        <f t="shared" si="20"/>
        <v>1879.1000000000001</v>
      </c>
      <c r="M34" s="83">
        <f t="shared" si="20"/>
        <v>2043.3250000000005</v>
      </c>
      <c r="N34" s="83">
        <f t="shared" si="20"/>
        <v>2442.5199999999977</v>
      </c>
      <c r="O34" s="83">
        <f t="shared" si="20"/>
        <v>2754.7199999999971</v>
      </c>
      <c r="P34" s="83">
        <f t="shared" si="20"/>
        <v>2956.3699999999985</v>
      </c>
      <c r="Q34" s="83">
        <f t="shared" si="20"/>
        <v>3167.7399999999952</v>
      </c>
      <c r="R34" s="83">
        <f t="shared" si="20"/>
        <v>3364.814999999996</v>
      </c>
    </row>
    <row r="35" spans="1:86" x14ac:dyDescent="0.25">
      <c r="A35" s="1"/>
      <c r="B35" s="1"/>
      <c r="C35" s="11"/>
      <c r="D35" s="11"/>
      <c r="E35" s="11"/>
      <c r="F35" s="11"/>
      <c r="G35" s="11"/>
      <c r="H35" s="11"/>
      <c r="I35" s="78"/>
      <c r="J35" s="83"/>
      <c r="K35" s="83"/>
      <c r="L35" s="83"/>
      <c r="M35" s="83"/>
      <c r="N35" s="83"/>
      <c r="O35" s="83"/>
      <c r="P35" s="83"/>
      <c r="Q35" s="83"/>
      <c r="R35" s="83"/>
    </row>
    <row r="36" spans="1:86" x14ac:dyDescent="0.25">
      <c r="A36" s="1"/>
      <c r="B36" s="1" t="s">
        <v>15</v>
      </c>
      <c r="C36" s="66">
        <v>-208</v>
      </c>
      <c r="D36" s="66">
        <v>-229</v>
      </c>
      <c r="E36" s="66">
        <v>-128</v>
      </c>
      <c r="F36" s="66">
        <v>-432</v>
      </c>
      <c r="G36" s="66">
        <v>-224</v>
      </c>
      <c r="H36" s="66">
        <v>-547</v>
      </c>
      <c r="I36" s="79">
        <f>I37*I11</f>
        <v>-447.28557678081887</v>
      </c>
      <c r="J36" s="84">
        <f t="shared" ref="J36:R36" si="21">J37*J11</f>
        <v>-520.90438979687951</v>
      </c>
      <c r="K36" s="84">
        <f t="shared" si="21"/>
        <v>-607.41124897025202</v>
      </c>
      <c r="L36" s="84">
        <f t="shared" si="21"/>
        <v>-727.92828972211134</v>
      </c>
      <c r="M36" s="84">
        <f t="shared" si="21"/>
        <v>-662.99108961933894</v>
      </c>
      <c r="N36" s="84">
        <f t="shared" si="21"/>
        <v>-728.88597915383298</v>
      </c>
      <c r="O36" s="84">
        <f t="shared" si="21"/>
        <v>-1817.3499999999997</v>
      </c>
      <c r="P36" s="84">
        <f t="shared" si="21"/>
        <v>-2017.9999999999998</v>
      </c>
      <c r="Q36" s="84">
        <f t="shared" si="21"/>
        <v>-2125.9999999999995</v>
      </c>
      <c r="R36" s="84">
        <f t="shared" si="21"/>
        <v>-2220.9999999999995</v>
      </c>
    </row>
    <row r="37" spans="1:86" x14ac:dyDescent="0.25">
      <c r="A37" s="1"/>
      <c r="B37" s="87" t="s">
        <v>18</v>
      </c>
      <c r="C37" s="86">
        <f>C36/C11</f>
        <v>-2.0675944333996023E-2</v>
      </c>
      <c r="D37" s="86">
        <f t="shared" ref="D37:H37" si="22">D36/D11</f>
        <v>-2.0404526418961063E-2</v>
      </c>
      <c r="E37" s="86">
        <f t="shared" si="22"/>
        <v>-1.0607441783376149E-2</v>
      </c>
      <c r="F37" s="86">
        <f t="shared" si="22"/>
        <v>-8.30929024812464E-2</v>
      </c>
      <c r="G37" s="86">
        <f t="shared" si="22"/>
        <v>-2.605257036520121E-2</v>
      </c>
      <c r="H37" s="86">
        <f t="shared" si="22"/>
        <v>-4.6884374732150513E-2</v>
      </c>
      <c r="I37" s="91">
        <f>AVERAGE(C37:H37)</f>
        <v>-3.4619626685821893E-2</v>
      </c>
      <c r="J37" s="92">
        <f t="shared" ref="J37:R37" si="23">AVERAGE(D37:I37)</f>
        <v>-3.6943573744459536E-2</v>
      </c>
      <c r="K37" s="92">
        <f t="shared" si="23"/>
        <v>-3.9700081632042618E-2</v>
      </c>
      <c r="L37" s="92">
        <f t="shared" si="23"/>
        <v>-4.4548854940153697E-2</v>
      </c>
      <c r="M37" s="92">
        <f t="shared" si="23"/>
        <v>-3.8124847016638243E-2</v>
      </c>
      <c r="N37" s="92">
        <f t="shared" si="23"/>
        <v>-4.0136893125211077E-2</v>
      </c>
      <c r="O37" s="92">
        <v>-9.5000000000000001E-2</v>
      </c>
      <c r="P37" s="92">
        <v>-0.1</v>
      </c>
      <c r="Q37" s="92">
        <v>-0.1</v>
      </c>
      <c r="R37" s="92">
        <v>-0.1</v>
      </c>
    </row>
    <row r="38" spans="1:86" x14ac:dyDescent="0.25">
      <c r="A38" s="1"/>
      <c r="B38" s="1"/>
      <c r="C38" s="19"/>
      <c r="D38" s="19"/>
      <c r="E38" s="19"/>
      <c r="F38" s="19"/>
      <c r="G38" s="19"/>
      <c r="H38" s="19"/>
      <c r="I38" s="73"/>
      <c r="J38" s="82"/>
      <c r="K38" s="82"/>
      <c r="L38" s="82"/>
      <c r="M38" s="82"/>
      <c r="N38" s="82"/>
      <c r="O38" s="82"/>
      <c r="P38" s="82"/>
      <c r="Q38" s="82"/>
      <c r="R38" s="82"/>
    </row>
    <row r="39" spans="1:86" x14ac:dyDescent="0.25">
      <c r="A39" s="1"/>
      <c r="B39" s="1" t="s">
        <v>16</v>
      </c>
      <c r="C39" s="11">
        <f t="shared" ref="C39:R39" si="24">C16-C31+C36</f>
        <v>417</v>
      </c>
      <c r="D39" s="11">
        <f t="shared" si="24"/>
        <v>485</v>
      </c>
      <c r="E39" s="11">
        <f t="shared" si="24"/>
        <v>775</v>
      </c>
      <c r="F39" s="11">
        <f t="shared" si="24"/>
        <v>-3151</v>
      </c>
      <c r="G39" s="11">
        <f t="shared" si="24"/>
        <v>-38</v>
      </c>
      <c r="H39" s="11">
        <f t="shared" si="24"/>
        <v>538</v>
      </c>
      <c r="I39" s="78">
        <f t="shared" si="24"/>
        <v>692.25842321918094</v>
      </c>
      <c r="J39" s="83">
        <f t="shared" si="24"/>
        <v>880.63561020311954</v>
      </c>
      <c r="K39" s="83">
        <f t="shared" si="24"/>
        <v>1060.2887510297469</v>
      </c>
      <c r="L39" s="83">
        <f t="shared" si="24"/>
        <v>1151.1717102778889</v>
      </c>
      <c r="M39" s="83">
        <f t="shared" si="24"/>
        <v>1380.3339103806618</v>
      </c>
      <c r="N39" s="83">
        <f t="shared" si="24"/>
        <v>1713.6340208461638</v>
      </c>
      <c r="O39" s="83">
        <f t="shared" si="24"/>
        <v>937.36999999999603</v>
      </c>
      <c r="P39" s="83">
        <f t="shared" si="24"/>
        <v>938.36999999999739</v>
      </c>
      <c r="Q39" s="83">
        <f t="shared" si="24"/>
        <v>1041.7399999999984</v>
      </c>
      <c r="R39" s="83">
        <f t="shared" si="24"/>
        <v>1143.8149999999991</v>
      </c>
    </row>
    <row r="40" spans="1:86" x14ac:dyDescent="0.25">
      <c r="A40" s="1"/>
      <c r="B40" s="1"/>
      <c r="C40" s="19"/>
      <c r="D40" s="19"/>
      <c r="E40" s="19"/>
      <c r="F40" s="19"/>
      <c r="G40" s="19"/>
      <c r="H40" s="19"/>
      <c r="I40" s="73"/>
      <c r="J40" s="82"/>
      <c r="K40" s="82"/>
      <c r="L40" s="82"/>
      <c r="M40" s="82"/>
      <c r="N40" s="82"/>
      <c r="O40" s="82"/>
      <c r="P40" s="82"/>
      <c r="Q40" s="82"/>
      <c r="R40" s="82"/>
    </row>
    <row r="41" spans="1:86" x14ac:dyDescent="0.25">
      <c r="A41" s="1"/>
      <c r="B41" s="1" t="s">
        <v>17</v>
      </c>
      <c r="C41" s="11">
        <f t="shared" ref="C41:I41" si="25">C34</f>
        <v>625</v>
      </c>
      <c r="D41" s="11">
        <f t="shared" si="25"/>
        <v>714</v>
      </c>
      <c r="E41" s="11">
        <f t="shared" si="25"/>
        <v>903</v>
      </c>
      <c r="F41" s="11">
        <f t="shared" si="25"/>
        <v>-2719</v>
      </c>
      <c r="G41" s="11">
        <f t="shared" si="25"/>
        <v>186</v>
      </c>
      <c r="H41" s="11">
        <f t="shared" si="25"/>
        <v>1085</v>
      </c>
      <c r="I41" s="78">
        <f t="shared" si="25"/>
        <v>1139.543999999999</v>
      </c>
      <c r="J41" s="83">
        <f t="shared" ref="J41:R41" si="26">J34</f>
        <v>1401.5399999999991</v>
      </c>
      <c r="K41" s="83">
        <f t="shared" si="26"/>
        <v>1667.6999999999998</v>
      </c>
      <c r="L41" s="83">
        <f t="shared" si="26"/>
        <v>1879.1000000000001</v>
      </c>
      <c r="M41" s="83">
        <f t="shared" si="26"/>
        <v>2043.3250000000005</v>
      </c>
      <c r="N41" s="83">
        <f t="shared" si="26"/>
        <v>2442.5199999999977</v>
      </c>
      <c r="O41" s="83">
        <f t="shared" si="26"/>
        <v>2754.7199999999971</v>
      </c>
      <c r="P41" s="83">
        <f t="shared" si="26"/>
        <v>2956.3699999999985</v>
      </c>
      <c r="Q41" s="83">
        <f t="shared" si="26"/>
        <v>3167.7399999999952</v>
      </c>
      <c r="R41" s="83">
        <f t="shared" si="26"/>
        <v>3364.814999999996</v>
      </c>
    </row>
    <row r="42" spans="1:86" x14ac:dyDescent="0.25">
      <c r="A42" s="1"/>
      <c r="B42" s="87" t="s">
        <v>18</v>
      </c>
      <c r="C42" s="86">
        <f t="shared" ref="C42:I42" si="27">C41/C11</f>
        <v>6.2127236580516901E-2</v>
      </c>
      <c r="D42" s="86">
        <f t="shared" si="27"/>
        <v>6.3619353114140603E-2</v>
      </c>
      <c r="E42" s="86">
        <f t="shared" si="27"/>
        <v>7.4832186956161437E-2</v>
      </c>
      <c r="F42" s="86">
        <f t="shared" si="27"/>
        <v>-0.52298518945951145</v>
      </c>
      <c r="G42" s="86">
        <f t="shared" si="27"/>
        <v>2.1632937892533146E-2</v>
      </c>
      <c r="H42" s="86">
        <f t="shared" si="27"/>
        <v>9.2997342933059057E-2</v>
      </c>
      <c r="I42" s="89">
        <f t="shared" si="27"/>
        <v>8.8199999999999917E-2</v>
      </c>
      <c r="J42" s="90">
        <f t="shared" ref="J42:R42" si="28">J41/J11</f>
        <v>9.9399999999999933E-2</v>
      </c>
      <c r="K42" s="90">
        <f t="shared" si="28"/>
        <v>0.109</v>
      </c>
      <c r="L42" s="90">
        <f t="shared" si="28"/>
        <v>0.11500000000000002</v>
      </c>
      <c r="M42" s="90">
        <f t="shared" si="28"/>
        <v>0.11750000000000005</v>
      </c>
      <c r="N42" s="90">
        <f t="shared" si="28"/>
        <v>0.1344999999999999</v>
      </c>
      <c r="O42" s="90">
        <f t="shared" si="28"/>
        <v>0.14399999999999988</v>
      </c>
      <c r="P42" s="90">
        <f t="shared" si="28"/>
        <v>0.14649999999999996</v>
      </c>
      <c r="Q42" s="90">
        <f t="shared" si="28"/>
        <v>0.1489999999999998</v>
      </c>
      <c r="R42" s="90">
        <f t="shared" si="28"/>
        <v>0.15149999999999983</v>
      </c>
    </row>
    <row r="43" spans="1:86" x14ac:dyDescent="0.25">
      <c r="A43" s="1"/>
      <c r="B43" s="13"/>
      <c r="C43" s="1"/>
      <c r="D43" s="1"/>
      <c r="E43" s="1"/>
      <c r="G43" s="1"/>
      <c r="H43" s="1"/>
      <c r="I43" s="73"/>
      <c r="J43" s="82"/>
      <c r="K43" s="82"/>
      <c r="L43" s="82"/>
      <c r="M43" s="82"/>
      <c r="N43" s="82"/>
      <c r="O43" s="82"/>
      <c r="P43" s="82"/>
      <c r="Q43" s="82"/>
      <c r="R43" s="82"/>
    </row>
    <row r="44" spans="1:86" x14ac:dyDescent="0.25">
      <c r="A44" s="1"/>
      <c r="B44" s="1" t="s">
        <v>19</v>
      </c>
      <c r="C44" s="18">
        <v>-45</v>
      </c>
      <c r="D44" s="11">
        <v>-87</v>
      </c>
      <c r="E44" s="11">
        <v>-203</v>
      </c>
      <c r="F44" s="21">
        <v>423</v>
      </c>
      <c r="G44" s="11">
        <v>53</v>
      </c>
      <c r="H44" s="11">
        <v>-195</v>
      </c>
      <c r="I44" s="72">
        <f>I45*I41</f>
        <v>304.82801999999975</v>
      </c>
      <c r="J44" s="81">
        <f t="shared" ref="J44:R44" si="29">J45*J41</f>
        <v>374.91194999999976</v>
      </c>
      <c r="K44" s="81">
        <f t="shared" si="29"/>
        <v>446.10974999999996</v>
      </c>
      <c r="L44" s="81">
        <f t="shared" si="29"/>
        <v>502.65925000000004</v>
      </c>
      <c r="M44" s="81">
        <f t="shared" si="29"/>
        <v>546.58943750000014</v>
      </c>
      <c r="N44" s="81">
        <f t="shared" si="29"/>
        <v>653.37409999999943</v>
      </c>
      <c r="O44" s="81">
        <f t="shared" si="29"/>
        <v>736.88759999999922</v>
      </c>
      <c r="P44" s="81">
        <f t="shared" si="29"/>
        <v>790.82897499999967</v>
      </c>
      <c r="Q44" s="81">
        <f t="shared" si="29"/>
        <v>847.37044999999875</v>
      </c>
      <c r="R44" s="81">
        <f t="shared" si="29"/>
        <v>900.08801249999897</v>
      </c>
    </row>
    <row r="45" spans="1:86" x14ac:dyDescent="0.25">
      <c r="A45" s="1"/>
      <c r="B45" s="87" t="s">
        <v>20</v>
      </c>
      <c r="C45" s="88">
        <f t="shared" ref="C45:H45" si="30">C44/C41</f>
        <v>-7.1999999999999995E-2</v>
      </c>
      <c r="D45" s="88">
        <f t="shared" si="30"/>
        <v>-0.12184873949579832</v>
      </c>
      <c r="E45" s="88">
        <f t="shared" si="30"/>
        <v>-0.22480620155038761</v>
      </c>
      <c r="F45" s="88">
        <f t="shared" si="30"/>
        <v>-0.15557190143435087</v>
      </c>
      <c r="G45" s="88">
        <f t="shared" si="30"/>
        <v>0.28494623655913981</v>
      </c>
      <c r="H45" s="88">
        <f t="shared" si="30"/>
        <v>-0.17972350230414746</v>
      </c>
      <c r="I45" s="93">
        <v>0.26750000000000002</v>
      </c>
      <c r="J45" s="94">
        <v>0.26750000000000002</v>
      </c>
      <c r="K45" s="94">
        <v>0.26750000000000002</v>
      </c>
      <c r="L45" s="94">
        <v>0.26750000000000002</v>
      </c>
      <c r="M45" s="94">
        <v>0.26750000000000002</v>
      </c>
      <c r="N45" s="94">
        <v>0.26750000000000002</v>
      </c>
      <c r="O45" s="94">
        <v>0.26750000000000002</v>
      </c>
      <c r="P45" s="94">
        <v>0.26750000000000002</v>
      </c>
      <c r="Q45" s="94">
        <v>0.26750000000000002</v>
      </c>
      <c r="R45" s="94">
        <v>0.26750000000000002</v>
      </c>
    </row>
    <row r="46" spans="1:86" x14ac:dyDescent="0.25">
      <c r="A46" s="1"/>
      <c r="B46" s="1"/>
      <c r="C46" s="1"/>
      <c r="D46" s="1"/>
      <c r="E46" s="1"/>
      <c r="F46" s="1"/>
      <c r="G46" s="1"/>
      <c r="H46" s="1"/>
      <c r="I46" s="73"/>
      <c r="J46" s="82"/>
      <c r="K46" s="82"/>
      <c r="L46" s="82"/>
      <c r="M46" s="82"/>
      <c r="N46" s="82"/>
      <c r="O46" s="82"/>
      <c r="P46" s="82"/>
      <c r="Q46" s="82"/>
      <c r="R46" s="82"/>
    </row>
    <row r="47" spans="1:86" x14ac:dyDescent="0.25">
      <c r="A47" s="1"/>
      <c r="B47" s="9" t="s">
        <v>21</v>
      </c>
      <c r="C47" s="9">
        <v>2017</v>
      </c>
      <c r="D47" s="9">
        <v>2018</v>
      </c>
      <c r="E47" s="9">
        <v>2019</v>
      </c>
      <c r="F47" s="9">
        <v>2020</v>
      </c>
      <c r="G47" s="9">
        <v>2021</v>
      </c>
      <c r="H47" s="9">
        <v>2022</v>
      </c>
      <c r="I47" s="80">
        <v>2023</v>
      </c>
      <c r="J47" s="85">
        <v>2024</v>
      </c>
      <c r="K47" s="85">
        <v>2025</v>
      </c>
      <c r="L47" s="85">
        <v>2026</v>
      </c>
      <c r="M47" s="85">
        <v>2027</v>
      </c>
      <c r="N47" s="85">
        <v>2028</v>
      </c>
      <c r="O47" s="85">
        <v>2029</v>
      </c>
      <c r="P47" s="85">
        <v>2030</v>
      </c>
      <c r="Q47" s="85">
        <v>2031</v>
      </c>
      <c r="R47" s="85">
        <v>2032</v>
      </c>
      <c r="S47" s="9">
        <v>2033</v>
      </c>
      <c r="T47" s="9">
        <v>2034</v>
      </c>
      <c r="U47" s="9">
        <v>2035</v>
      </c>
      <c r="V47" s="9">
        <v>2036</v>
      </c>
      <c r="W47" s="9">
        <v>2037</v>
      </c>
      <c r="X47" s="9">
        <v>2038</v>
      </c>
      <c r="Y47" s="9">
        <v>2039</v>
      </c>
      <c r="Z47" s="9">
        <v>2040</v>
      </c>
      <c r="AA47" s="9">
        <v>2041</v>
      </c>
      <c r="AB47" s="9">
        <v>2042</v>
      </c>
      <c r="AC47" s="9">
        <v>2043</v>
      </c>
      <c r="AD47" s="9">
        <v>2044</v>
      </c>
      <c r="AE47" s="9">
        <v>2045</v>
      </c>
      <c r="AF47" s="9">
        <v>2046</v>
      </c>
      <c r="AG47" s="9">
        <v>2047</v>
      </c>
      <c r="AH47" s="9">
        <v>2048</v>
      </c>
      <c r="AI47" s="9">
        <v>2049</v>
      </c>
      <c r="AJ47" s="9">
        <v>2050</v>
      </c>
      <c r="AK47" s="9">
        <v>2051</v>
      </c>
      <c r="AL47" s="9">
        <v>2052</v>
      </c>
      <c r="AM47" s="9">
        <v>2053</v>
      </c>
      <c r="AN47" s="9">
        <v>2054</v>
      </c>
      <c r="AO47" s="9">
        <v>2055</v>
      </c>
      <c r="AP47" s="9">
        <v>2056</v>
      </c>
      <c r="AQ47" s="9">
        <v>2057</v>
      </c>
      <c r="AR47" s="9">
        <v>2058</v>
      </c>
      <c r="AS47" s="9">
        <v>2059</v>
      </c>
      <c r="AT47" s="9">
        <v>2060</v>
      </c>
      <c r="AU47" s="9">
        <v>2061</v>
      </c>
      <c r="AV47" s="9">
        <v>2062</v>
      </c>
      <c r="AW47" s="9">
        <v>2063</v>
      </c>
      <c r="AX47" s="9">
        <v>2064</v>
      </c>
      <c r="AY47" s="9">
        <v>2065</v>
      </c>
      <c r="AZ47" s="9">
        <v>2066</v>
      </c>
      <c r="BA47" s="9">
        <v>2067</v>
      </c>
      <c r="BB47" s="9">
        <v>2068</v>
      </c>
      <c r="BC47" s="9">
        <v>2069</v>
      </c>
      <c r="BD47" s="9">
        <v>2070</v>
      </c>
      <c r="BE47" s="9">
        <v>2071</v>
      </c>
      <c r="BF47" s="9">
        <v>2072</v>
      </c>
      <c r="BG47" s="9">
        <v>2073</v>
      </c>
      <c r="BH47" s="9">
        <v>2074</v>
      </c>
      <c r="BI47" s="9">
        <v>2075</v>
      </c>
      <c r="BJ47" s="9">
        <v>2076</v>
      </c>
      <c r="BK47" s="9">
        <v>2077</v>
      </c>
      <c r="BL47" s="9">
        <v>2078</v>
      </c>
      <c r="BM47" s="9">
        <v>2079</v>
      </c>
      <c r="BN47" s="9">
        <v>2080</v>
      </c>
      <c r="BO47" s="9">
        <v>2081</v>
      </c>
      <c r="BP47" s="9">
        <v>2082</v>
      </c>
      <c r="BQ47" s="9">
        <v>2083</v>
      </c>
      <c r="BR47" s="9">
        <v>2084</v>
      </c>
      <c r="BS47" s="9">
        <v>2085</v>
      </c>
      <c r="BT47" s="9">
        <v>2086</v>
      </c>
      <c r="BU47" s="9">
        <v>2087</v>
      </c>
      <c r="BV47" s="9">
        <v>2088</v>
      </c>
      <c r="BW47" s="9">
        <v>2089</v>
      </c>
      <c r="BX47" s="9">
        <v>2090</v>
      </c>
      <c r="BY47" s="9">
        <v>2091</v>
      </c>
      <c r="BZ47" s="9">
        <v>2092</v>
      </c>
      <c r="CA47" s="9">
        <v>2093</v>
      </c>
      <c r="CB47" s="9">
        <v>2094</v>
      </c>
      <c r="CC47" s="9">
        <v>2095</v>
      </c>
      <c r="CD47" s="9">
        <v>2096</v>
      </c>
      <c r="CE47" s="9">
        <v>2097</v>
      </c>
      <c r="CF47" s="9">
        <v>2098</v>
      </c>
      <c r="CG47" s="9">
        <v>2099</v>
      </c>
      <c r="CH47" s="9">
        <v>2100</v>
      </c>
    </row>
    <row r="48" spans="1:86" x14ac:dyDescent="0.25">
      <c r="A48" s="1"/>
      <c r="B48" s="1" t="s">
        <v>22</v>
      </c>
      <c r="C48" s="11">
        <v>1038</v>
      </c>
      <c r="D48" s="11">
        <v>1204</v>
      </c>
      <c r="E48" s="11">
        <v>1151</v>
      </c>
      <c r="F48" s="21">
        <v>1098</v>
      </c>
      <c r="G48" s="11">
        <v>1232</v>
      </c>
      <c r="H48" s="11">
        <v>1166</v>
      </c>
      <c r="I48" s="72">
        <f>I49*I11</f>
        <v>728</v>
      </c>
      <c r="J48" s="81">
        <f t="shared" ref="J48:R48" si="31">J49*J11</f>
        <v>744</v>
      </c>
      <c r="K48" s="81">
        <f t="shared" si="31"/>
        <v>698</v>
      </c>
      <c r="L48" s="81">
        <f t="shared" si="31"/>
        <v>634</v>
      </c>
      <c r="M48" s="81">
        <f t="shared" si="31"/>
        <v>641</v>
      </c>
      <c r="N48" s="81">
        <f t="shared" si="31"/>
        <v>574.99999999999989</v>
      </c>
      <c r="O48" s="81">
        <f t="shared" si="31"/>
        <v>980.00000000000011</v>
      </c>
      <c r="P48" s="81">
        <f t="shared" si="31"/>
        <v>990</v>
      </c>
      <c r="Q48" s="81">
        <f t="shared" si="31"/>
        <v>1042.9831516352824</v>
      </c>
      <c r="R48" s="81">
        <f t="shared" si="31"/>
        <v>1089.5887016848365</v>
      </c>
    </row>
    <row r="49" spans="1:86" x14ac:dyDescent="0.25">
      <c r="A49" s="1"/>
      <c r="B49" s="87" t="s">
        <v>18</v>
      </c>
      <c r="C49" s="86">
        <f t="shared" ref="C49:R49" si="32">C48/C11</f>
        <v>0.10318091451292247</v>
      </c>
      <c r="D49" s="86">
        <f t="shared" si="32"/>
        <v>0.10727969348659004</v>
      </c>
      <c r="E49" s="86">
        <f t="shared" si="32"/>
        <v>9.5384105411452716E-2</v>
      </c>
      <c r="F49" s="86">
        <f t="shared" si="32"/>
        <v>0.21119446047316792</v>
      </c>
      <c r="G49" s="86">
        <f t="shared" si="32"/>
        <v>0.14328913700860665</v>
      </c>
      <c r="H49" s="86">
        <f t="shared" si="32"/>
        <v>9.994000171423674E-2</v>
      </c>
      <c r="I49" s="89">
        <v>5.6346749226006194E-2</v>
      </c>
      <c r="J49" s="90">
        <v>5.2765957446808509E-2</v>
      </c>
      <c r="K49" s="90">
        <v>4.5620915032679746E-2</v>
      </c>
      <c r="L49" s="90">
        <v>3.8800489596083239E-2</v>
      </c>
      <c r="M49" s="90">
        <v>3.6860264519838995E-2</v>
      </c>
      <c r="N49" s="90">
        <v>3.166299559471366E-2</v>
      </c>
      <c r="O49" s="90">
        <v>5.1228437009932057E-2</v>
      </c>
      <c r="P49" s="90">
        <v>4.9058473736372656E-2</v>
      </c>
      <c r="Q49" s="90">
        <v>4.9058473736372656E-2</v>
      </c>
      <c r="R49" s="90">
        <v>4.9058473736372656E-2</v>
      </c>
    </row>
    <row r="50" spans="1:86" x14ac:dyDescent="0.25">
      <c r="A50" s="1"/>
      <c r="B50" s="1"/>
      <c r="C50" s="1"/>
      <c r="D50" s="1"/>
      <c r="E50" s="1"/>
      <c r="G50" s="1"/>
      <c r="H50" s="1"/>
      <c r="I50" s="73"/>
      <c r="J50" s="82"/>
      <c r="K50" s="82"/>
      <c r="L50" s="82"/>
      <c r="M50" s="82"/>
      <c r="N50" s="82"/>
      <c r="O50" s="82"/>
      <c r="P50" s="82"/>
      <c r="Q50" s="82"/>
      <c r="R50" s="82"/>
    </row>
    <row r="51" spans="1:86" x14ac:dyDescent="0.25">
      <c r="A51" s="1"/>
      <c r="B51" s="1" t="s">
        <v>23</v>
      </c>
      <c r="C51" s="11">
        <v>-710</v>
      </c>
      <c r="D51" s="11">
        <v>-878</v>
      </c>
      <c r="E51" s="11">
        <v>-1160</v>
      </c>
      <c r="F51" s="21">
        <v>-797</v>
      </c>
      <c r="G51" s="11">
        <v>-673</v>
      </c>
      <c r="H51" s="11">
        <v>-662</v>
      </c>
      <c r="I51" s="72">
        <f>I52*I11</f>
        <v>-757</v>
      </c>
      <c r="J51" s="81">
        <f t="shared" ref="J51:R51" si="33">J52*J11</f>
        <v>-743</v>
      </c>
      <c r="K51" s="81">
        <f t="shared" si="33"/>
        <v>-757</v>
      </c>
      <c r="L51" s="81">
        <f t="shared" si="33"/>
        <v>-700</v>
      </c>
      <c r="M51" s="81">
        <f t="shared" si="33"/>
        <v>-708</v>
      </c>
      <c r="N51" s="81">
        <f t="shared" si="33"/>
        <v>-592</v>
      </c>
      <c r="O51" s="81">
        <f t="shared" si="33"/>
        <v>-1050</v>
      </c>
      <c r="P51" s="81">
        <f t="shared" si="33"/>
        <v>-1110</v>
      </c>
      <c r="Q51" s="81">
        <f t="shared" si="33"/>
        <v>-1170</v>
      </c>
      <c r="R51" s="81">
        <f t="shared" si="33"/>
        <v>-1220</v>
      </c>
    </row>
    <row r="52" spans="1:86" x14ac:dyDescent="0.25">
      <c r="A52" s="1"/>
      <c r="B52" s="87" t="s">
        <v>18</v>
      </c>
      <c r="C52" s="86">
        <f t="shared" ref="C52:H52" si="34">C51/C11</f>
        <v>-7.0576540755467196E-2</v>
      </c>
      <c r="D52" s="86">
        <f t="shared" si="34"/>
        <v>-7.8232201728593062E-2</v>
      </c>
      <c r="E52" s="86">
        <f t="shared" si="34"/>
        <v>-9.6129941161846352E-2</v>
      </c>
      <c r="F52" s="86">
        <f t="shared" si="34"/>
        <v>-0.15329871129063283</v>
      </c>
      <c r="G52" s="86">
        <f t="shared" si="34"/>
        <v>-7.8274017213305416E-2</v>
      </c>
      <c r="H52" s="86">
        <f t="shared" si="34"/>
        <v>-5.674123596468672E-2</v>
      </c>
      <c r="I52" s="89">
        <v>-5.8591331269349844E-2</v>
      </c>
      <c r="J52" s="90">
        <v>-5.2695035460992905E-2</v>
      </c>
      <c r="K52" s="90">
        <v>-4.9477124183006545E-2</v>
      </c>
      <c r="L52" s="90">
        <v>-4.2839657282741743E-2</v>
      </c>
      <c r="M52" s="90">
        <v>-4.0713053479010934E-2</v>
      </c>
      <c r="N52" s="90">
        <v>-3.2599118942731285E-2</v>
      </c>
      <c r="O52" s="90">
        <v>-5.4887611082070055E-2</v>
      </c>
      <c r="P52" s="90">
        <v>-5.5004955401387522E-2</v>
      </c>
      <c r="Q52" s="90">
        <v>-5.5032925682031997E-2</v>
      </c>
      <c r="R52" s="90">
        <v>-5.4930211616389023E-2</v>
      </c>
    </row>
    <row r="53" spans="1:86" x14ac:dyDescent="0.25">
      <c r="A53" s="1"/>
      <c r="B53" s="1"/>
      <c r="C53" s="1"/>
      <c r="D53" s="1"/>
      <c r="E53" s="1"/>
      <c r="G53" s="1"/>
      <c r="H53" s="1"/>
      <c r="I53" s="73"/>
      <c r="J53" s="82"/>
      <c r="K53" s="82"/>
      <c r="L53" s="82"/>
      <c r="M53" s="82"/>
      <c r="N53" s="82"/>
      <c r="O53" s="82"/>
      <c r="P53" s="82"/>
      <c r="Q53" s="82"/>
      <c r="R53" s="82"/>
    </row>
    <row r="54" spans="1:86" x14ac:dyDescent="0.25">
      <c r="A54" s="1"/>
      <c r="B54" s="1" t="s">
        <v>24</v>
      </c>
      <c r="C54" s="21">
        <v>639</v>
      </c>
      <c r="D54" s="21">
        <v>382</v>
      </c>
      <c r="E54" s="21">
        <v>1191</v>
      </c>
      <c r="F54" s="2">
        <v>-2902</v>
      </c>
      <c r="G54" s="1">
        <v>2620</v>
      </c>
      <c r="H54" s="1">
        <v>1261</v>
      </c>
      <c r="I54" s="72">
        <f t="shared" ref="I54:R54" si="35">I55*I11</f>
        <v>109.55180443591468</v>
      </c>
      <c r="J54" s="81">
        <f t="shared" si="35"/>
        <v>-9.7858556040981561</v>
      </c>
      <c r="K54" s="81">
        <f t="shared" si="35"/>
        <v>-99.183451381121358</v>
      </c>
      <c r="L54" s="81">
        <f t="shared" si="35"/>
        <v>-392.36964388915067</v>
      </c>
      <c r="M54" s="81">
        <f t="shared" si="35"/>
        <v>1130.6237634702957</v>
      </c>
      <c r="N54" s="81">
        <f t="shared" si="35"/>
        <v>455.17486024041312</v>
      </c>
      <c r="O54" s="81">
        <f t="shared" si="35"/>
        <v>214.79877682730014</v>
      </c>
      <c r="P54" s="81">
        <f t="shared" si="35"/>
        <v>235.83481328958558</v>
      </c>
      <c r="Q54" s="81">
        <f t="shared" si="35"/>
        <v>292.32487095985402</v>
      </c>
      <c r="R54" s="81">
        <f t="shared" si="35"/>
        <v>380.28160422027742</v>
      </c>
    </row>
    <row r="55" spans="1:86" x14ac:dyDescent="0.25">
      <c r="A55" s="1"/>
      <c r="B55" s="87" t="s">
        <v>18</v>
      </c>
      <c r="C55" s="86">
        <f t="shared" ref="C55:H55" si="36">C54/C11</f>
        <v>6.3518886679920478E-2</v>
      </c>
      <c r="D55" s="86">
        <f t="shared" si="36"/>
        <v>3.403724494341976E-2</v>
      </c>
      <c r="E55" s="86">
        <f t="shared" si="36"/>
        <v>9.8698930968757773E-2</v>
      </c>
      <c r="F55" s="86">
        <f t="shared" si="36"/>
        <v>-0.55818426620503947</v>
      </c>
      <c r="G55" s="86">
        <f t="shared" si="36"/>
        <v>0.30472202837869272</v>
      </c>
      <c r="H55" s="86">
        <f t="shared" si="36"/>
        <v>0.1080826262106797</v>
      </c>
      <c r="I55" s="95">
        <f>AVERAGE(C55:H55)</f>
        <v>8.4792418294051611E-3</v>
      </c>
      <c r="J55" s="96">
        <f t="shared" ref="J55:R55" si="37">AVERAGE(D55:I55)</f>
        <v>-6.9403231234738702E-4</v>
      </c>
      <c r="K55" s="96">
        <f t="shared" si="37"/>
        <v>-6.4825785216419199E-3</v>
      </c>
      <c r="L55" s="96">
        <f t="shared" si="37"/>
        <v>-2.4012830103375196E-2</v>
      </c>
      <c r="M55" s="96">
        <f t="shared" si="37"/>
        <v>6.5015742580235528E-2</v>
      </c>
      <c r="N55" s="96">
        <f t="shared" si="37"/>
        <v>2.5064694947159318E-2</v>
      </c>
      <c r="O55" s="96">
        <f t="shared" si="37"/>
        <v>1.1228373069905916E-2</v>
      </c>
      <c r="P55" s="96">
        <f t="shared" si="37"/>
        <v>1.1686561609989377E-2</v>
      </c>
      <c r="Q55" s="96">
        <f t="shared" si="37"/>
        <v>1.3749993930378837E-2</v>
      </c>
      <c r="R55" s="96">
        <f t="shared" si="37"/>
        <v>1.7122089339048963E-2</v>
      </c>
    </row>
    <row r="56" spans="1:86" x14ac:dyDescent="0.25">
      <c r="A56" s="1"/>
      <c r="B56" s="1"/>
      <c r="C56" s="1"/>
      <c r="D56" s="1"/>
      <c r="E56" s="1"/>
      <c r="F56" s="1"/>
      <c r="G56" s="1"/>
      <c r="H56" s="1"/>
      <c r="I56" s="73"/>
      <c r="J56" s="82"/>
      <c r="K56" s="82"/>
      <c r="L56" s="82"/>
      <c r="M56" s="82"/>
      <c r="N56" s="82"/>
      <c r="O56" s="82"/>
      <c r="P56" s="82"/>
      <c r="Q56" s="82"/>
      <c r="R56" s="82"/>
    </row>
    <row r="57" spans="1:86" x14ac:dyDescent="0.25">
      <c r="A57" s="1"/>
      <c r="B57" s="9" t="s">
        <v>25</v>
      </c>
      <c r="C57" s="11">
        <f t="shared" ref="C57:G57" si="38">C41-C44</f>
        <v>670</v>
      </c>
      <c r="D57" s="11">
        <f t="shared" si="38"/>
        <v>801</v>
      </c>
      <c r="E57" s="11">
        <f t="shared" si="38"/>
        <v>1106</v>
      </c>
      <c r="F57" s="11">
        <f t="shared" si="38"/>
        <v>-3142</v>
      </c>
      <c r="G57" s="11">
        <f>G41-G44</f>
        <v>133</v>
      </c>
      <c r="H57" s="11">
        <f>H41-H44</f>
        <v>1280</v>
      </c>
      <c r="I57" s="78">
        <f t="shared" ref="I57:R57" si="39">I41-I44</f>
        <v>834.71597999999926</v>
      </c>
      <c r="J57" s="83">
        <f t="shared" si="39"/>
        <v>1026.6280499999993</v>
      </c>
      <c r="K57" s="83">
        <f t="shared" si="39"/>
        <v>1221.5902499999997</v>
      </c>
      <c r="L57" s="83">
        <f t="shared" si="39"/>
        <v>1376.4407500000002</v>
      </c>
      <c r="M57" s="83">
        <f t="shared" si="39"/>
        <v>1496.7355625000005</v>
      </c>
      <c r="N57" s="83">
        <f t="shared" si="39"/>
        <v>1789.1458999999982</v>
      </c>
      <c r="O57" s="83">
        <f t="shared" si="39"/>
        <v>2017.832399999998</v>
      </c>
      <c r="P57" s="83">
        <f t="shared" si="39"/>
        <v>2165.5410249999986</v>
      </c>
      <c r="Q57" s="83">
        <f t="shared" si="39"/>
        <v>2320.3695499999967</v>
      </c>
      <c r="R57" s="83">
        <f t="shared" si="39"/>
        <v>2464.726987499997</v>
      </c>
    </row>
    <row r="58" spans="1:86" x14ac:dyDescent="0.25">
      <c r="A58" s="1"/>
      <c r="B58" s="9" t="s">
        <v>57</v>
      </c>
      <c r="C58" s="11">
        <v>6</v>
      </c>
      <c r="D58" s="11">
        <v>8</v>
      </c>
      <c r="E58" s="11">
        <v>-7</v>
      </c>
      <c r="F58" s="11">
        <v>116</v>
      </c>
      <c r="G58" s="11">
        <v>-3</v>
      </c>
      <c r="H58" s="11">
        <v>9</v>
      </c>
      <c r="I58" s="78">
        <v>3.3333333333333299</v>
      </c>
      <c r="J58" s="83">
        <v>3.9047619047619002</v>
      </c>
      <c r="K58" s="83">
        <v>4.4761904761904798</v>
      </c>
      <c r="L58" s="83">
        <v>5.0476190476190501</v>
      </c>
      <c r="M58" s="83">
        <v>5.6190476190476204</v>
      </c>
      <c r="N58" s="83">
        <v>6.1904761904761898</v>
      </c>
      <c r="O58" s="83">
        <v>6.7619047619047601</v>
      </c>
      <c r="P58" s="83">
        <v>7.3333333333333401</v>
      </c>
      <c r="Q58" s="83">
        <v>7.9047619047619104</v>
      </c>
      <c r="R58" s="83">
        <v>8.4761904761904798</v>
      </c>
    </row>
    <row r="59" spans="1:86" x14ac:dyDescent="0.25">
      <c r="A59" s="1"/>
      <c r="B59" s="9" t="s">
        <v>26</v>
      </c>
      <c r="C59" s="11">
        <f t="shared" ref="C59:G59" si="40">C39+C44+C58</f>
        <v>378</v>
      </c>
      <c r="D59" s="11">
        <f t="shared" si="40"/>
        <v>406</v>
      </c>
      <c r="E59" s="11">
        <f t="shared" si="40"/>
        <v>565</v>
      </c>
      <c r="F59" s="11">
        <f t="shared" si="40"/>
        <v>-2612</v>
      </c>
      <c r="G59" s="11">
        <f t="shared" si="40"/>
        <v>12</v>
      </c>
      <c r="H59" s="11">
        <f>H39+H44+H58</f>
        <v>352</v>
      </c>
      <c r="I59" s="78">
        <f>I39+I44+I58</f>
        <v>1000.419776552514</v>
      </c>
      <c r="J59" s="83">
        <f t="shared" ref="I59:R59" si="41">J39+J44+J58</f>
        <v>1259.4523221078812</v>
      </c>
      <c r="K59" s="83">
        <f t="shared" si="41"/>
        <v>1510.8746915059373</v>
      </c>
      <c r="L59" s="83">
        <f t="shared" si="41"/>
        <v>1658.8785793255081</v>
      </c>
      <c r="M59" s="83">
        <f t="shared" si="41"/>
        <v>1932.5423954997095</v>
      </c>
      <c r="N59" s="83">
        <f t="shared" si="41"/>
        <v>2373.1985970366395</v>
      </c>
      <c r="O59" s="83">
        <f t="shared" si="41"/>
        <v>1681.0195047619002</v>
      </c>
      <c r="P59" s="83">
        <f t="shared" si="41"/>
        <v>1736.5323083333303</v>
      </c>
      <c r="Q59" s="83">
        <f t="shared" si="41"/>
        <v>1897.0152119047591</v>
      </c>
      <c r="R59" s="83">
        <f t="shared" si="41"/>
        <v>2052.3792029761885</v>
      </c>
      <c r="S59" s="59">
        <f>R59*(1+$E$6)</f>
        <v>2093.4267870357121</v>
      </c>
      <c r="T59" s="59">
        <f t="shared" ref="T59:CE59" si="42">S59*(1+$E$6)</f>
        <v>2135.2953227764265</v>
      </c>
      <c r="U59" s="59">
        <f t="shared" si="42"/>
        <v>2178.0012292319552</v>
      </c>
      <c r="V59" s="59">
        <f t="shared" si="42"/>
        <v>2221.5612538165942</v>
      </c>
      <c r="W59" s="59">
        <f t="shared" si="42"/>
        <v>2265.9924788929261</v>
      </c>
      <c r="X59" s="59">
        <f t="shared" si="42"/>
        <v>2311.3123284707845</v>
      </c>
      <c r="Y59" s="59">
        <f t="shared" si="42"/>
        <v>2357.5385750402002</v>
      </c>
      <c r="Z59" s="59">
        <f t="shared" si="42"/>
        <v>2404.6893465410044</v>
      </c>
      <c r="AA59" s="59">
        <f t="shared" si="42"/>
        <v>2452.7831334718244</v>
      </c>
      <c r="AB59" s="59">
        <f t="shared" si="42"/>
        <v>2501.8387961412609</v>
      </c>
      <c r="AC59" s="59">
        <f t="shared" si="42"/>
        <v>2551.8755720640861</v>
      </c>
      <c r="AD59" s="59">
        <f t="shared" si="42"/>
        <v>2602.9130835053679</v>
      </c>
      <c r="AE59" s="59">
        <f t="shared" si="42"/>
        <v>2654.9713451754751</v>
      </c>
      <c r="AF59" s="59">
        <f t="shared" si="42"/>
        <v>2708.0707720789846</v>
      </c>
      <c r="AG59" s="59">
        <f t="shared" si="42"/>
        <v>2762.2321875205644</v>
      </c>
      <c r="AH59" s="59">
        <f t="shared" si="42"/>
        <v>2817.4768312709757</v>
      </c>
      <c r="AI59" s="59">
        <f t="shared" si="42"/>
        <v>2873.8263678963954</v>
      </c>
      <c r="AJ59" s="59">
        <f t="shared" si="42"/>
        <v>2931.3028952543232</v>
      </c>
      <c r="AK59" s="59">
        <f t="shared" si="42"/>
        <v>2989.9289531594095</v>
      </c>
      <c r="AL59" s="59">
        <f t="shared" si="42"/>
        <v>3049.7275322225978</v>
      </c>
      <c r="AM59" s="59">
        <f t="shared" si="42"/>
        <v>3110.7220828670497</v>
      </c>
      <c r="AN59" s="59">
        <f t="shared" si="42"/>
        <v>3172.9365245243907</v>
      </c>
      <c r="AO59" s="59">
        <f t="shared" si="42"/>
        <v>3236.3952550148788</v>
      </c>
      <c r="AP59" s="59">
        <f t="shared" si="42"/>
        <v>3301.1231601151762</v>
      </c>
      <c r="AQ59" s="59">
        <f t="shared" si="42"/>
        <v>3367.1456233174799</v>
      </c>
      <c r="AR59" s="59">
        <f t="shared" si="42"/>
        <v>3434.4885357838298</v>
      </c>
      <c r="AS59" s="59">
        <f t="shared" si="42"/>
        <v>3503.1783064995066</v>
      </c>
      <c r="AT59" s="59">
        <f t="shared" si="42"/>
        <v>3573.2418726294968</v>
      </c>
      <c r="AU59" s="59">
        <f t="shared" si="42"/>
        <v>3644.7067100820868</v>
      </c>
      <c r="AV59" s="59">
        <f t="shared" si="42"/>
        <v>3717.6008442837287</v>
      </c>
      <c r="AW59" s="59">
        <f t="shared" si="42"/>
        <v>3791.9528611694036</v>
      </c>
      <c r="AX59" s="59">
        <f t="shared" si="42"/>
        <v>3867.7919183927916</v>
      </c>
      <c r="AY59" s="59">
        <f t="shared" si="42"/>
        <v>3945.1477567606476</v>
      </c>
      <c r="AZ59" s="59">
        <f t="shared" si="42"/>
        <v>4024.0507118958608</v>
      </c>
      <c r="BA59" s="59">
        <f t="shared" si="42"/>
        <v>4104.5317261337777</v>
      </c>
      <c r="BB59" s="59">
        <f t="shared" si="42"/>
        <v>4186.6223606564536</v>
      </c>
      <c r="BC59" s="59">
        <f t="shared" si="42"/>
        <v>4270.3548078695831</v>
      </c>
      <c r="BD59" s="59">
        <f t="shared" si="42"/>
        <v>4355.7619040269747</v>
      </c>
      <c r="BE59" s="59">
        <f t="shared" si="42"/>
        <v>4442.8771421075144</v>
      </c>
      <c r="BF59" s="59">
        <f t="shared" si="42"/>
        <v>4531.7346849496644</v>
      </c>
      <c r="BG59" s="59">
        <f t="shared" si="42"/>
        <v>4622.3693786486574</v>
      </c>
      <c r="BH59" s="59">
        <f t="shared" si="42"/>
        <v>4714.816766221631</v>
      </c>
      <c r="BI59" s="59">
        <f t="shared" si="42"/>
        <v>4809.1131015460642</v>
      </c>
      <c r="BJ59" s="59">
        <f t="shared" si="42"/>
        <v>4905.2953635769854</v>
      </c>
      <c r="BK59" s="59">
        <f t="shared" si="42"/>
        <v>5003.4012708485252</v>
      </c>
      <c r="BL59" s="59">
        <f t="shared" si="42"/>
        <v>5103.4692962654954</v>
      </c>
      <c r="BM59" s="59">
        <f t="shared" si="42"/>
        <v>5205.538682190805</v>
      </c>
      <c r="BN59" s="59">
        <f t="shared" si="42"/>
        <v>5309.6494558346212</v>
      </c>
      <c r="BO59" s="59">
        <f t="shared" si="42"/>
        <v>5415.8424449513141</v>
      </c>
      <c r="BP59" s="59">
        <f t="shared" si="42"/>
        <v>5524.1592938503409</v>
      </c>
      <c r="BQ59" s="59">
        <f t="shared" si="42"/>
        <v>5634.6424797273476</v>
      </c>
      <c r="BR59" s="59">
        <f t="shared" si="42"/>
        <v>5747.3353293218943</v>
      </c>
      <c r="BS59" s="59">
        <f t="shared" si="42"/>
        <v>5862.2820359083325</v>
      </c>
      <c r="BT59" s="59">
        <f t="shared" si="42"/>
        <v>5979.5276766264997</v>
      </c>
      <c r="BU59" s="59">
        <f t="shared" si="42"/>
        <v>6099.1182301590297</v>
      </c>
      <c r="BV59" s="59">
        <f t="shared" si="42"/>
        <v>6221.1005947622107</v>
      </c>
      <c r="BW59" s="59">
        <f t="shared" si="42"/>
        <v>6345.5226066574551</v>
      </c>
      <c r="BX59" s="59">
        <f t="shared" si="42"/>
        <v>6472.4330587906043</v>
      </c>
      <c r="BY59" s="59">
        <f t="shared" si="42"/>
        <v>6601.8817199664163</v>
      </c>
      <c r="BZ59" s="59">
        <f t="shared" si="42"/>
        <v>6733.9193543657448</v>
      </c>
      <c r="CA59" s="59">
        <f t="shared" si="42"/>
        <v>6868.5977414530598</v>
      </c>
      <c r="CB59" s="59">
        <f t="shared" si="42"/>
        <v>7005.9696962821208</v>
      </c>
      <c r="CC59" s="59">
        <f t="shared" si="42"/>
        <v>7146.0890902077635</v>
      </c>
      <c r="CD59" s="59">
        <f t="shared" si="42"/>
        <v>7289.0108720119188</v>
      </c>
      <c r="CE59" s="59">
        <f t="shared" si="42"/>
        <v>7434.7910894521574</v>
      </c>
      <c r="CF59" s="59">
        <f t="shared" ref="CF59:CH59" si="43">CE59*(1+$E$6)</f>
        <v>7583.4869112412007</v>
      </c>
      <c r="CG59" s="59">
        <f t="shared" si="43"/>
        <v>7735.1566494660246</v>
      </c>
      <c r="CH59" s="59">
        <f t="shared" si="43"/>
        <v>7889.8597824553453</v>
      </c>
    </row>
    <row r="60" spans="1:86" x14ac:dyDescent="0.25">
      <c r="A60" s="1"/>
      <c r="B60" s="6"/>
      <c r="C60" s="19"/>
      <c r="D60" s="19"/>
      <c r="E60" s="19"/>
      <c r="F60" s="19"/>
      <c r="G60" s="19"/>
      <c r="H60" s="19"/>
      <c r="I60" s="73"/>
      <c r="J60" s="82"/>
      <c r="K60" s="82"/>
      <c r="L60" s="82"/>
      <c r="M60" s="82"/>
      <c r="N60" s="82"/>
      <c r="O60" s="82"/>
      <c r="P60" s="82"/>
      <c r="Q60" s="82"/>
      <c r="R60" s="82"/>
    </row>
    <row r="61" spans="1:86" x14ac:dyDescent="0.25">
      <c r="A61" s="1"/>
      <c r="B61" s="9" t="s">
        <v>27</v>
      </c>
      <c r="C61" s="11">
        <f t="shared" ref="C61:R61" si="44">C57+C48+C51-C54</f>
        <v>359</v>
      </c>
      <c r="D61" s="11">
        <f t="shared" si="44"/>
        <v>745</v>
      </c>
      <c r="E61" s="11">
        <f t="shared" si="44"/>
        <v>-94</v>
      </c>
      <c r="F61" s="11">
        <f t="shared" si="44"/>
        <v>61</v>
      </c>
      <c r="G61" s="11">
        <f t="shared" si="44"/>
        <v>-1928</v>
      </c>
      <c r="H61" s="11">
        <f t="shared" si="44"/>
        <v>523</v>
      </c>
      <c r="I61" s="78">
        <f t="shared" si="44"/>
        <v>696.16417556408464</v>
      </c>
      <c r="J61" s="83">
        <f t="shared" si="44"/>
        <v>1037.4139056040974</v>
      </c>
      <c r="K61" s="83">
        <f t="shared" si="44"/>
        <v>1261.7737013811211</v>
      </c>
      <c r="L61" s="83">
        <f t="shared" si="44"/>
        <v>1702.8103938891509</v>
      </c>
      <c r="M61" s="83">
        <f t="shared" si="44"/>
        <v>299.1117990297048</v>
      </c>
      <c r="N61" s="83">
        <f t="shared" si="44"/>
        <v>1316.971039759585</v>
      </c>
      <c r="O61" s="83">
        <f t="shared" si="44"/>
        <v>1733.0336231726978</v>
      </c>
      <c r="P61" s="83">
        <f t="shared" si="44"/>
        <v>1809.7062117104131</v>
      </c>
      <c r="Q61" s="83">
        <f t="shared" si="44"/>
        <v>1901.0278306754251</v>
      </c>
      <c r="R61" s="83">
        <f t="shared" si="44"/>
        <v>1954.0340849645561</v>
      </c>
    </row>
    <row r="62" spans="1:86" x14ac:dyDescent="0.25">
      <c r="A62" s="1"/>
      <c r="B62" s="22" t="s">
        <v>28</v>
      </c>
      <c r="C62" s="1"/>
      <c r="D62" s="1"/>
      <c r="E62" s="1"/>
      <c r="F62" s="1"/>
      <c r="G62" s="1"/>
      <c r="H62" s="1"/>
      <c r="I62" s="62">
        <f t="shared" ref="I62:R62" si="45">I61/((1+$E$5)^I9)</f>
        <v>639.09940991673727</v>
      </c>
      <c r="J62" s="60">
        <f t="shared" si="45"/>
        <v>874.31022301421456</v>
      </c>
      <c r="K62" s="60">
        <f t="shared" si="45"/>
        <v>976.22900853663668</v>
      </c>
      <c r="L62" s="60">
        <f t="shared" si="45"/>
        <v>1209.4649171428075</v>
      </c>
      <c r="M62" s="60">
        <f t="shared" si="45"/>
        <v>195.03711919947801</v>
      </c>
      <c r="N62" s="60">
        <f t="shared" si="45"/>
        <v>788.34569300681869</v>
      </c>
      <c r="O62" s="60">
        <f t="shared" si="45"/>
        <v>952.36671558424871</v>
      </c>
      <c r="P62" s="60">
        <f t="shared" si="45"/>
        <v>912.98163769420228</v>
      </c>
      <c r="Q62" s="60">
        <f t="shared" si="45"/>
        <v>880.43882682670699</v>
      </c>
      <c r="R62" s="60">
        <f t="shared" si="45"/>
        <v>830.80593871811959</v>
      </c>
    </row>
    <row r="63" spans="1:86" x14ac:dyDescent="0.25">
      <c r="A63" s="1"/>
      <c r="B63" s="23"/>
      <c r="C63" s="23"/>
      <c r="D63" s="23"/>
      <c r="E63" s="23"/>
      <c r="F63" s="23"/>
      <c r="G63" s="23"/>
      <c r="H63" s="23"/>
      <c r="I63" s="15"/>
      <c r="J63" s="1"/>
      <c r="K63" s="1"/>
      <c r="L63" s="1"/>
      <c r="M63" s="1"/>
      <c r="N63" s="1"/>
      <c r="O63" s="1"/>
      <c r="P63" s="1"/>
      <c r="Q63" s="1"/>
      <c r="R63" s="1"/>
    </row>
    <row r="64" spans="1:86" x14ac:dyDescent="0.25">
      <c r="A64" s="1"/>
      <c r="B64" s="1" t="s">
        <v>29</v>
      </c>
      <c r="C64" s="24">
        <f>(R61*(1+$E$6))/($E$5-$E$6)</f>
        <v>28765.098863499643</v>
      </c>
      <c r="D64" s="1"/>
      <c r="E64" s="1" t="s">
        <v>30</v>
      </c>
      <c r="F64" s="18">
        <f>NPV($E$5,I59:CH59)</f>
        <v>23257.410789535137</v>
      </c>
      <c r="G64" s="1"/>
      <c r="H64" s="1"/>
      <c r="I64" s="15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3" t="s">
        <v>31</v>
      </c>
      <c r="C65" s="25">
        <f>C64/((1+$E$5)^$R$9)</f>
        <v>12230.193499435718</v>
      </c>
      <c r="D65" s="16"/>
      <c r="E65" s="3"/>
      <c r="F65" s="3"/>
      <c r="G65" s="3"/>
      <c r="H65" s="16"/>
      <c r="I65" s="12"/>
      <c r="J65" s="1"/>
      <c r="L65" s="49" t="s">
        <v>52</v>
      </c>
      <c r="M65" s="50"/>
      <c r="N65" s="50"/>
      <c r="O65" s="50"/>
      <c r="P65" s="50"/>
      <c r="Q65" s="49"/>
    </row>
    <row r="66" spans="1:17" x14ac:dyDescent="0.25">
      <c r="A66" s="1"/>
      <c r="B66" s="6" t="s">
        <v>32</v>
      </c>
      <c r="C66" s="6"/>
      <c r="D66" s="1"/>
      <c r="E66" s="6"/>
      <c r="F66" s="6"/>
      <c r="G66" s="26" t="s">
        <v>33</v>
      </c>
      <c r="H66" s="26" t="s">
        <v>30</v>
      </c>
      <c r="I66" s="15"/>
      <c r="J66" s="1"/>
      <c r="K66" s="49"/>
      <c r="L66" s="51">
        <f>D72</f>
        <v>122.67608195794534</v>
      </c>
      <c r="M66" s="52">
        <v>-0.01</v>
      </c>
      <c r="N66" s="52">
        <v>0.01</v>
      </c>
      <c r="O66" s="52">
        <v>0.02</v>
      </c>
      <c r="P66" s="52">
        <v>0.03</v>
      </c>
      <c r="Q66" s="52">
        <v>0.04</v>
      </c>
    </row>
    <row r="67" spans="1:17" x14ac:dyDescent="0.25">
      <c r="A67" s="1"/>
      <c r="B67" s="27" t="s">
        <v>34</v>
      </c>
      <c r="C67" s="1"/>
      <c r="D67" s="21">
        <f>5904+2483</f>
        <v>8387</v>
      </c>
      <c r="E67" s="1"/>
      <c r="F67" s="1"/>
      <c r="G67" s="24">
        <f>C65+SUM(I62:R62)</f>
        <v>20489.272989075689</v>
      </c>
      <c r="H67" s="18">
        <f>F64</f>
        <v>23257.410789535137</v>
      </c>
      <c r="I67" s="15"/>
      <c r="J67" s="1"/>
      <c r="K67" s="49"/>
      <c r="L67" s="53">
        <f>L68-2%</f>
        <v>4.9289341786095259E-2</v>
      </c>
      <c r="M67" s="54">
        <f t="dataTable" ref="M67:Q71" dt2D="1" dtr="1" r1="E6" r2="E5"/>
        <v>191.47763365142725</v>
      </c>
      <c r="N67" s="54">
        <v>259.93546178254076</v>
      </c>
      <c r="O67" s="54">
        <v>322.6188817259914</v>
      </c>
      <c r="P67" s="54">
        <v>434.86610919869554</v>
      </c>
      <c r="Q67" s="54">
        <v>727.22794464681726</v>
      </c>
    </row>
    <row r="68" spans="1:17" x14ac:dyDescent="0.25">
      <c r="A68" s="1"/>
      <c r="B68" s="28" t="s">
        <v>35</v>
      </c>
      <c r="C68" s="3"/>
      <c r="D68" s="69">
        <f>14612-1513-1010</f>
        <v>12089</v>
      </c>
      <c r="E68" s="3"/>
      <c r="F68" s="3"/>
      <c r="G68" s="3"/>
      <c r="H68" s="3"/>
      <c r="I68" s="15"/>
      <c r="J68" s="1"/>
      <c r="K68" s="50"/>
      <c r="L68" s="53">
        <f>L69-2%</f>
        <v>6.9289341786095263E-2</v>
      </c>
      <c r="M68" s="54">
        <v>131.5273089089992</v>
      </c>
      <c r="N68" s="55">
        <v>161.9969957179309</v>
      </c>
      <c r="O68" s="55">
        <v>185.60457420941464</v>
      </c>
      <c r="P68" s="55">
        <v>219.492517312296</v>
      </c>
      <c r="Q68" s="54">
        <v>272.04411506641992</v>
      </c>
    </row>
    <row r="69" spans="1:17" x14ac:dyDescent="0.25">
      <c r="A69" s="1"/>
      <c r="B69" s="6" t="s">
        <v>36</v>
      </c>
      <c r="C69" s="6"/>
      <c r="D69" s="6"/>
      <c r="E69" s="6"/>
      <c r="F69" s="6"/>
      <c r="G69" s="29">
        <f>(G67+D67-D68)</f>
        <v>16787.272989075689</v>
      </c>
      <c r="H69" s="30">
        <f>(H67+D67-D68)</f>
        <v>19555.410789535137</v>
      </c>
      <c r="I69" s="15"/>
      <c r="J69"/>
      <c r="K69" s="49" t="s">
        <v>1</v>
      </c>
      <c r="L69" s="56">
        <v>8.9289341786095267E-2</v>
      </c>
      <c r="M69" s="54">
        <v>95.816172295489054</v>
      </c>
      <c r="N69" s="55">
        <v>111.55227873460375</v>
      </c>
      <c r="O69" s="57">
        <v>122.67608195794534</v>
      </c>
      <c r="P69" s="55">
        <v>137.28103559811774</v>
      </c>
      <c r="Q69" s="54">
        <v>157.18537567043663</v>
      </c>
    </row>
    <row r="70" spans="1:17" x14ac:dyDescent="0.25">
      <c r="A70" s="1"/>
      <c r="B70" s="3" t="s">
        <v>37</v>
      </c>
      <c r="C70" s="3"/>
      <c r="D70" s="34">
        <f>148124570/1000000</f>
        <v>148.12457000000001</v>
      </c>
      <c r="E70" s="3"/>
      <c r="F70" s="3"/>
      <c r="G70" s="3"/>
      <c r="H70" s="3"/>
      <c r="I70" s="15"/>
      <c r="J70" s="1"/>
      <c r="K70" s="49"/>
      <c r="L70" s="58">
        <f>L69+2%</f>
        <v>0.10928934178609527</v>
      </c>
      <c r="M70" s="54">
        <v>72.395429389791644</v>
      </c>
      <c r="N70" s="55">
        <v>81.340681419508655</v>
      </c>
      <c r="O70" s="55">
        <v>87.287727615318914</v>
      </c>
      <c r="P70" s="55">
        <v>94.685795827312489</v>
      </c>
      <c r="Q70" s="54">
        <v>104.11140492784165</v>
      </c>
    </row>
    <row r="71" spans="1:17" x14ac:dyDescent="0.25">
      <c r="A71" s="1"/>
      <c r="B71" s="17" t="s">
        <v>38</v>
      </c>
      <c r="C71" s="17"/>
      <c r="D71" s="17">
        <f>D70*$J$5</f>
        <v>14368.08329</v>
      </c>
      <c r="E71" s="17"/>
      <c r="F71" s="17"/>
      <c r="G71" s="17"/>
      <c r="H71" s="31"/>
      <c r="I71" s="1"/>
      <c r="J71" s="1"/>
      <c r="K71" s="49"/>
      <c r="L71" s="58">
        <f>L70+2%</f>
        <v>0.12928934178609527</v>
      </c>
      <c r="M71" s="54">
        <v>55.980680527427658</v>
      </c>
      <c r="N71" s="54">
        <v>61.423361890119004</v>
      </c>
      <c r="O71" s="54">
        <v>64.885971021653106</v>
      </c>
      <c r="P71" s="54">
        <v>69.036336234976332</v>
      </c>
      <c r="Q71" s="54">
        <v>74.095574083886191</v>
      </c>
    </row>
    <row r="72" spans="1:17" x14ac:dyDescent="0.25">
      <c r="A72" s="1"/>
      <c r="B72" s="6" t="s">
        <v>39</v>
      </c>
      <c r="C72" s="6" t="s">
        <v>40</v>
      </c>
      <c r="D72" s="32">
        <f>(G72+H72)/2</f>
        <v>122.67608195794534</v>
      </c>
      <c r="F72" s="6"/>
      <c r="G72" s="32">
        <f>G69/D70</f>
        <v>113.3321297680438</v>
      </c>
      <c r="H72" s="32">
        <f>H69/D70</f>
        <v>132.0200341478469</v>
      </c>
      <c r="I72" s="15"/>
      <c r="J72" s="1"/>
    </row>
    <row r="73" spans="1:17" x14ac:dyDescent="0.25">
      <c r="A73"/>
      <c r="C73" s="1"/>
      <c r="D73" s="1"/>
    </row>
  </sheetData>
  <sortState xmlns:xlrd2="http://schemas.microsoft.com/office/spreadsheetml/2017/richdata2" columnSort="1" ref="C10:H62">
    <sortCondition ref="C10:H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12" sqref="E12"/>
    </sheetView>
  </sheetViews>
  <sheetFormatPr defaultRowHeight="15" x14ac:dyDescent="0.25"/>
  <cols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f>EXPE!I45</f>
        <v>0.26750000000000002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1">
        <v>1.61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EXPE!D71</f>
        <v>14368.08329</v>
      </c>
      <c r="D12" s="2"/>
      <c r="E12" s="2" t="s">
        <v>35</v>
      </c>
      <c r="F12" s="2"/>
      <c r="G12" s="21">
        <f>EXPE!D68</f>
        <v>12089</v>
      </c>
      <c r="H12" s="2"/>
      <c r="I12" s="2" t="s">
        <v>47</v>
      </c>
      <c r="J12" s="2"/>
      <c r="K12" s="21">
        <f>G12+C12</f>
        <v>26457.083290000002</v>
      </c>
      <c r="L12" s="2"/>
    </row>
    <row r="13" spans="1:14" x14ac:dyDescent="0.25">
      <c r="A13" s="2" t="s">
        <v>48</v>
      </c>
      <c r="B13" s="2"/>
      <c r="C13" s="42">
        <f>C12/K12</f>
        <v>0.54307132545599657</v>
      </c>
      <c r="D13" s="2"/>
      <c r="E13" s="2" t="s">
        <v>49</v>
      </c>
      <c r="F13" s="2"/>
      <c r="G13" s="43">
        <f>G12/K12</f>
        <v>0.45692867454400332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4">
        <f>D7+D8*(D9)</f>
        <v>0.1336</v>
      </c>
      <c r="D14" s="2"/>
      <c r="E14" s="2" t="s">
        <v>51</v>
      </c>
      <c r="F14" s="2"/>
      <c r="G14" s="45">
        <v>0.05</v>
      </c>
      <c r="H14" s="2"/>
      <c r="I14" s="46" t="s">
        <v>1</v>
      </c>
      <c r="J14" s="47"/>
      <c r="K14" s="65">
        <f>C13*C14+G14*G13*(1-D6)</f>
        <v>8.9289341786095267E-2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2023-05-31T12:04:11Z</dcterms:modified>
</cp:coreProperties>
</file>