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867A625A-4FBF-43F7-B779-AB54A763DA6E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STM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1" l="1"/>
  <c r="D63" i="1"/>
  <c r="J46" i="1"/>
  <c r="K46" i="1"/>
  <c r="L46" i="1"/>
  <c r="M46" i="1"/>
  <c r="N46" i="1"/>
  <c r="O46" i="1"/>
  <c r="P46" i="1"/>
  <c r="Q46" i="1"/>
  <c r="R46" i="1"/>
  <c r="I46" i="1"/>
  <c r="J43" i="1"/>
  <c r="K43" i="1"/>
  <c r="L43" i="1"/>
  <c r="M43" i="1"/>
  <c r="N43" i="1"/>
  <c r="O43" i="1"/>
  <c r="P43" i="1"/>
  <c r="Q43" i="1"/>
  <c r="R43" i="1"/>
  <c r="I43" i="1"/>
  <c r="J11" i="1"/>
  <c r="K11" i="1"/>
  <c r="L11" i="1" s="1"/>
  <c r="M11" i="1" s="1"/>
  <c r="N11" i="1" s="1"/>
  <c r="O11" i="1" s="1"/>
  <c r="P11" i="1" s="1"/>
  <c r="Q11" i="1" s="1"/>
  <c r="R11" i="1" s="1"/>
  <c r="I11" i="1"/>
  <c r="F23" i="1"/>
  <c r="G23" i="1"/>
  <c r="H23" i="1"/>
  <c r="F20" i="1"/>
  <c r="G20" i="1"/>
  <c r="H20" i="1"/>
  <c r="E20" i="1"/>
  <c r="H12" i="1"/>
  <c r="F12" i="1"/>
  <c r="G12" i="1"/>
  <c r="E12" i="1"/>
  <c r="D12" i="1"/>
  <c r="E16" i="1"/>
  <c r="E17" i="1" s="1"/>
  <c r="D16" i="1"/>
  <c r="C16" i="1"/>
  <c r="C17" i="1" s="1"/>
  <c r="D17" i="1"/>
  <c r="D20" i="1"/>
  <c r="C20" i="1"/>
  <c r="E23" i="1"/>
  <c r="D23" i="1"/>
  <c r="C23" i="1"/>
  <c r="G16" i="1"/>
  <c r="F16" i="1"/>
  <c r="F31" i="1" s="1"/>
  <c r="F34" i="1" s="1"/>
  <c r="F54" i="1" s="1"/>
  <c r="H16" i="1"/>
  <c r="H28" i="1"/>
  <c r="H31" i="1" s="1"/>
  <c r="F25" i="1"/>
  <c r="G26" i="1"/>
  <c r="F26" i="1"/>
  <c r="E26" i="1"/>
  <c r="D26" i="1"/>
  <c r="C26" i="1"/>
  <c r="G28" i="1"/>
  <c r="G31" i="1" s="1"/>
  <c r="G34" i="1" s="1"/>
  <c r="G54" i="1" s="1"/>
  <c r="F28" i="1"/>
  <c r="E28" i="1"/>
  <c r="D28" i="1"/>
  <c r="D31" i="1" s="1"/>
  <c r="D34" i="1" s="1"/>
  <c r="C28" i="1"/>
  <c r="H29" i="1" l="1"/>
  <c r="C31" i="1"/>
  <c r="E31" i="1"/>
  <c r="E34" i="1" s="1"/>
  <c r="H26" i="1"/>
  <c r="I25" i="1"/>
  <c r="G12" i="2"/>
  <c r="D66" i="1"/>
  <c r="C12" i="2" s="1"/>
  <c r="H36" i="1"/>
  <c r="H52" i="1" s="1"/>
  <c r="H56" i="1" s="1"/>
  <c r="G17" i="1"/>
  <c r="F17" i="1"/>
  <c r="D6" i="2"/>
  <c r="L63" i="1"/>
  <c r="L62" i="1" s="1"/>
  <c r="L65" i="1"/>
  <c r="L66" i="1" s="1"/>
  <c r="C34" i="1" l="1"/>
  <c r="C54" i="1" s="1"/>
  <c r="H34" i="1"/>
  <c r="H54" i="1" s="1"/>
  <c r="C29" i="1"/>
  <c r="C14" i="2"/>
  <c r="E47" i="1"/>
  <c r="D47" i="1"/>
  <c r="C47" i="1"/>
  <c r="F47" i="1"/>
  <c r="G47" i="1"/>
  <c r="H47" i="1"/>
  <c r="G44" i="1"/>
  <c r="H44" i="1"/>
  <c r="E44" i="1"/>
  <c r="C44" i="1"/>
  <c r="E29" i="1"/>
  <c r="G29" i="1"/>
  <c r="D50" i="1"/>
  <c r="C50" i="1"/>
  <c r="D44" i="1"/>
  <c r="D54" i="1"/>
  <c r="E54" i="1"/>
  <c r="F50" i="1"/>
  <c r="G50" i="1"/>
  <c r="H50" i="1"/>
  <c r="F44" i="1"/>
  <c r="J9" i="1"/>
  <c r="K9" i="1" s="1"/>
  <c r="L9" i="1" s="1"/>
  <c r="M9" i="1" s="1"/>
  <c r="N9" i="1" s="1"/>
  <c r="O9" i="1" s="1"/>
  <c r="P9" i="1" s="1"/>
  <c r="Q9" i="1" s="1"/>
  <c r="R9" i="1" s="1"/>
  <c r="C36" i="1" l="1"/>
  <c r="D36" i="1"/>
  <c r="H17" i="1"/>
  <c r="E50" i="1"/>
  <c r="K12" i="2"/>
  <c r="F29" i="1"/>
  <c r="D29" i="1"/>
  <c r="C52" i="1" l="1"/>
  <c r="D52" i="1"/>
  <c r="D56" i="1" s="1"/>
  <c r="D37" i="1"/>
  <c r="E36" i="1"/>
  <c r="E52" i="1" s="1"/>
  <c r="E56" i="1" s="1"/>
  <c r="G36" i="1"/>
  <c r="C13" i="2"/>
  <c r="G13" i="2"/>
  <c r="F36" i="1"/>
  <c r="F40" i="1" s="1"/>
  <c r="H40" i="1"/>
  <c r="E40" i="1" l="1"/>
  <c r="C40" i="1"/>
  <c r="G52" i="1"/>
  <c r="G56" i="1" s="1"/>
  <c r="G40" i="1"/>
  <c r="D40" i="1"/>
  <c r="G37" i="1"/>
  <c r="F52" i="1"/>
  <c r="F56" i="1" s="1"/>
  <c r="E37" i="1"/>
  <c r="C37" i="1"/>
  <c r="K14" i="2"/>
  <c r="E5" i="1" s="1"/>
  <c r="H37" i="1"/>
  <c r="F37" i="1"/>
  <c r="I49" i="1" l="1"/>
  <c r="I19" i="1"/>
  <c r="I22" i="1"/>
  <c r="I16" i="1"/>
  <c r="J25" i="1" l="1"/>
  <c r="I28" i="1"/>
  <c r="J19" i="1"/>
  <c r="J49" i="1"/>
  <c r="J16" i="1"/>
  <c r="J22" i="1"/>
  <c r="I14" i="1"/>
  <c r="I31" i="1" l="1"/>
  <c r="I34" i="1" s="1"/>
  <c r="J14" i="1"/>
  <c r="I36" i="1"/>
  <c r="K25" i="1"/>
  <c r="J28" i="1"/>
  <c r="I29" i="1"/>
  <c r="J29" i="1"/>
  <c r="K19" i="1"/>
  <c r="K16" i="1"/>
  <c r="K49" i="1"/>
  <c r="K22" i="1"/>
  <c r="J31" i="1" l="1"/>
  <c r="J34" i="1" s="1"/>
  <c r="I37" i="1"/>
  <c r="L25" i="1"/>
  <c r="K28" i="1"/>
  <c r="L19" i="1"/>
  <c r="L22" i="1"/>
  <c r="L49" i="1"/>
  <c r="L16" i="1"/>
  <c r="K14" i="1"/>
  <c r="K31" i="1" l="1"/>
  <c r="K34" i="1" s="1"/>
  <c r="J36" i="1"/>
  <c r="K29" i="1"/>
  <c r="M25" i="1"/>
  <c r="K36" i="1"/>
  <c r="L28" i="1"/>
  <c r="I39" i="1"/>
  <c r="M49" i="1"/>
  <c r="M19" i="1"/>
  <c r="M22" i="1"/>
  <c r="M16" i="1"/>
  <c r="L14" i="1"/>
  <c r="L31" i="1" l="1"/>
  <c r="L34" i="1" s="1"/>
  <c r="I54" i="1"/>
  <c r="I52" i="1"/>
  <c r="L29" i="1"/>
  <c r="N25" i="1"/>
  <c r="M28" i="1"/>
  <c r="J39" i="1"/>
  <c r="J54" i="1" s="1"/>
  <c r="J37" i="1"/>
  <c r="N19" i="1"/>
  <c r="N22" i="1"/>
  <c r="N16" i="1"/>
  <c r="N49" i="1"/>
  <c r="M14" i="1"/>
  <c r="I56" i="1" l="1"/>
  <c r="I57" i="1" s="1"/>
  <c r="L36" i="1"/>
  <c r="M31" i="1"/>
  <c r="M34" i="1" s="1"/>
  <c r="J52" i="1"/>
  <c r="J56" i="1" s="1"/>
  <c r="N14" i="1"/>
  <c r="O25" i="1"/>
  <c r="M36" i="1"/>
  <c r="N28" i="1"/>
  <c r="N31" i="1" s="1"/>
  <c r="M29" i="1"/>
  <c r="J57" i="1"/>
  <c r="K37" i="1"/>
  <c r="K39" i="1"/>
  <c r="O19" i="1"/>
  <c r="O22" i="1"/>
  <c r="O16" i="1"/>
  <c r="O49" i="1"/>
  <c r="K52" i="1" l="1"/>
  <c r="K56" i="1" s="1"/>
  <c r="K54" i="1"/>
  <c r="N29" i="1"/>
  <c r="N34" i="1"/>
  <c r="P25" i="1"/>
  <c r="O28" i="1"/>
  <c r="K57" i="1"/>
  <c r="L37" i="1"/>
  <c r="L39" i="1"/>
  <c r="M37" i="1"/>
  <c r="M39" i="1"/>
  <c r="M52" i="1" s="1"/>
  <c r="M56" i="1" s="1"/>
  <c r="O14" i="1"/>
  <c r="P19" i="1"/>
  <c r="P49" i="1"/>
  <c r="P22" i="1"/>
  <c r="P16" i="1"/>
  <c r="L54" i="1" l="1"/>
  <c r="L52" i="1"/>
  <c r="L56" i="1" s="1"/>
  <c r="M54" i="1"/>
  <c r="O31" i="1"/>
  <c r="O34" i="1" s="1"/>
  <c r="N36" i="1"/>
  <c r="Q25" i="1"/>
  <c r="O29" i="1"/>
  <c r="P28" i="1"/>
  <c r="P31" i="1" s="1"/>
  <c r="M57" i="1"/>
  <c r="P14" i="1"/>
  <c r="L57" i="1"/>
  <c r="Q19" i="1"/>
  <c r="Q49" i="1"/>
  <c r="Q22" i="1"/>
  <c r="Q16" i="1"/>
  <c r="O36" i="1" l="1"/>
  <c r="P29" i="1"/>
  <c r="P34" i="1"/>
  <c r="R25" i="1"/>
  <c r="Q28" i="1"/>
  <c r="Q31" i="1" s="1"/>
  <c r="Q14" i="1"/>
  <c r="N37" i="1"/>
  <c r="N39" i="1"/>
  <c r="N54" i="1" s="1"/>
  <c r="R49" i="1"/>
  <c r="R19" i="1"/>
  <c r="R22" i="1"/>
  <c r="R16" i="1"/>
  <c r="O39" i="1"/>
  <c r="O52" i="1" s="1"/>
  <c r="O56" i="1" s="1"/>
  <c r="O37" i="1"/>
  <c r="O54" i="1" l="1"/>
  <c r="N52" i="1"/>
  <c r="Q29" i="1"/>
  <c r="Q34" i="1"/>
  <c r="P36" i="1"/>
  <c r="R28" i="1"/>
  <c r="R31" i="1" s="1"/>
  <c r="R14" i="1"/>
  <c r="O57" i="1"/>
  <c r="N56" i="1" l="1"/>
  <c r="N57" i="1" s="1"/>
  <c r="Q36" i="1"/>
  <c r="Q39" i="1" s="1"/>
  <c r="Q54" i="1" s="1"/>
  <c r="R29" i="1"/>
  <c r="R34" i="1"/>
  <c r="P37" i="1"/>
  <c r="P39" i="1"/>
  <c r="P54" i="1" s="1"/>
  <c r="P52" i="1" l="1"/>
  <c r="Q37" i="1"/>
  <c r="Q52" i="1"/>
  <c r="Q56" i="1" s="1"/>
  <c r="R36" i="1"/>
  <c r="Q57" i="1"/>
  <c r="P56" i="1" l="1"/>
  <c r="P57" i="1" s="1"/>
  <c r="R39" i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R37" i="1"/>
  <c r="R52" i="1" l="1"/>
  <c r="F59" i="1"/>
  <c r="H62" i="1" s="1"/>
  <c r="H64" i="1" s="1"/>
  <c r="H67" i="1" s="1"/>
  <c r="R56" i="1" l="1"/>
  <c r="C59" i="1" s="1"/>
  <c r="C60" i="1" s="1"/>
  <c r="R57" i="1" l="1"/>
  <c r="G62" i="1" s="1"/>
  <c r="G64" i="1" s="1"/>
  <c r="G67" i="1" s="1"/>
  <c r="D67" i="1" s="1"/>
  <c r="L61" i="1" s="1"/>
  <c r="J6" i="1" l="1"/>
  <c r="N5" i="1" s="1"/>
  <c r="F42" i="1"/>
  <c r="G42" i="1"/>
</calcChain>
</file>

<file path=xl/sharedStrings.xml><?xml version="1.0" encoding="utf-8"?>
<sst xmlns="http://schemas.openxmlformats.org/spreadsheetml/2006/main" count="84" uniqueCount="58">
  <si>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</si>
  <si>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</si>
  <si>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</si>
  <si>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</si>
  <si>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</si>
  <si>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</si>
  <si>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</si>
  <si>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</si>
  <si>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</si>
  <si>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</si>
  <si>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</si>
  <si>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</si>
  <si>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</si>
  <si>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</si>
  <si>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</si>
  <si>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</si>
  <si>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</si>
  <si>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</si>
  <si>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</si>
  <si>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</si>
  <si>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</si>
  <si>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</si>
  <si>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</si>
  <si>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</si>
  <si>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</si>
  <si>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</si>
  <si>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</si>
  <si>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</si>
  <si>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</si>
  <si>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</si>
  <si>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</si>
  <si>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</si>
  <si>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</si>
  <si>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</si>
  <si>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</si>
  <si>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</si>
  <si>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</si>
  <si>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</si>
  <si>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</si>
  <si>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</si>
  <si>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</si>
  <si>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</si>
  <si>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</si>
  <si>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</si>
  <si>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</si>
  <si>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</si>
  <si>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</si>
  <si>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</si>
  <si>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</si>
  <si>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</si>
  <si>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</si>
  <si>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</si>
  <si>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</si>
  <si>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Other</t>
  </si>
  <si>
    <t>SG&amp;A</t>
  </si>
  <si>
    <t>NCI</t>
  </si>
  <si>
    <t>Last update :</t>
  </si>
  <si>
    <t>STMicroelectronics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</si>
</sst>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10" fontId="3" fillId="2" borderId="4" xfId="0" applyNumberFormat="1" applyFont="1" applyFill="1" applyBorder="1"/>
    <xf numFmtId="0" fontId="3" fillId="12" borderId="0" xfId="0" applyFont="1" applyFill="1"/>
    <xf numFmtId="10" fontId="7" fillId="12" borderId="0" xfId="1" applyNumberFormat="1" applyFont="1" applyFill="1"/>
    <xf numFmtId="3" fontId="0" fillId="2" borderId="1" xfId="0" applyNumberFormat="1" applyFill="1" applyBorder="1"/>
    <xf numFmtId="0" fontId="0" fillId="2" borderId="4" xfId="0" applyFill="1" applyBorder="1"/>
    <xf numFmtId="14" fontId="3" fillId="2" borderId="0" xfId="0" applyNumberFormat="1" applyFont="1" applyFill="1" applyAlignment="1">
      <alignment horizontal="left"/>
    </xf>
    <xf numFmtId="1" fontId="3" fillId="2" borderId="0" xfId="1" applyNumberFormat="1" applyFont="1" applyFill="1" applyBorder="1"/>
    <xf numFmtId="1" fontId="3" fillId="2" borderId="4" xfId="1" applyNumberFormat="1" applyFont="1" applyFill="1" applyBorder="1"/>
    <xf numFmtId="164" fontId="3" fillId="2" borderId="0" xfId="1" applyNumberFormat="1" applyFont="1" applyFill="1"/>
    <xf numFmtId="164" fontId="8" fillId="8" borderId="4" xfId="0" applyNumberFormat="1" applyFont="1" applyFill="1" applyBorder="1"/>
    <xf numFmtId="164" fontId="8" fillId="8" borderId="4" xfId="1" applyNumberFormat="1" applyFont="1" applyFill="1" applyBorder="1"/>
    <xf numFmtId="164" fontId="8" fillId="8" borderId="0" xfId="1" applyNumberFormat="1" applyFont="1" applyFill="1" applyBorder="1"/>
    <xf numFmtId="164" fontId="9" fillId="8" borderId="4" xfId="1" applyNumberFormat="1" applyFont="1" applyFill="1" applyBorder="1"/>
    <xf numFmtId="164" fontId="9" fillId="8" borderId="0" xfId="1" applyNumberFormat="1" applyFont="1" applyFill="1" applyBorder="1"/>
    <xf numFmtId="10" fontId="9" fillId="8" borderId="4" xfId="0" applyNumberFormat="1" applyFont="1" applyFill="1" applyBorder="1"/>
    <xf numFmtId="10" fontId="8" fillId="8" borderId="4" xfId="0" applyNumberFormat="1" applyFont="1" applyFill="1" applyBorder="1"/>
    <xf numFmtId="164" fontId="7" fillId="8" borderId="4" xfId="1" applyNumberFormat="1" applyFont="1" applyFill="1" applyBorder="1"/>
    <xf numFmtId="164" fontId="3" fillId="8" borderId="4" xfId="0" applyNumberFormat="1" applyFon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64" fontId="8" fillId="8" borderId="0" xfId="0" applyNumberFormat="1" applyFont="1" applyFill="1" applyBorder="1"/>
    <xf numFmtId="3" fontId="3" fillId="2" borderId="0" xfId="0" applyNumberFormat="1" applyFont="1" applyFill="1" applyBorder="1"/>
    <xf numFmtId="10" fontId="9" fillId="8" borderId="0" xfId="0" applyNumberFormat="1" applyFont="1" applyFill="1" applyBorder="1"/>
    <xf numFmtId="10" fontId="3" fillId="2" borderId="0" xfId="0" applyNumberFormat="1" applyFont="1" applyFill="1" applyBorder="1"/>
    <xf numFmtId="10" fontId="8" fillId="8" borderId="0" xfId="0" applyNumberFormat="1" applyFont="1" applyFill="1" applyBorder="1"/>
    <xf numFmtId="0" fontId="6" fillId="3" borderId="0" xfId="0" applyFont="1" applyFill="1" applyBorder="1"/>
    <xf numFmtId="164" fontId="7" fillId="8" borderId="0" xfId="1" applyNumberFormat="1" applyFont="1" applyFill="1" applyBorder="1"/>
    <xf numFmtId="164" fontId="3" fillId="8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CCECFF"/>
      <color rgb="FFCCFF99"/>
      <color rgb="FF99FF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8"/>
  <sheetViews>
    <sheetView tabSelected="1" topLeftCell="A22" workbookViewId="0">
      <selection activeCell="I33" sqref="I33"/>
    </sheetView>
  </sheetViews>
  <sheetFormatPr defaultRowHeight="15" x14ac:dyDescent="0.25"/>
  <cols>
    <col min="1" max="1" width="7.7109375" style="2" customWidth="1"/>
    <col min="2" max="2" width="20.140625" style="2" customWidth="1"/>
    <col min="3" max="3" width="11" style="2" customWidth="1"/>
    <col min="4" max="6" width="9.140625" style="2"/>
    <col min="7" max="7" width="11.5703125" style="2" customWidth="1"/>
    <col min="8" max="8" width="11.28515625" style="2" customWidth="1"/>
    <col min="9" max="15" width="12.5703125" style="2" bestFit="1" customWidth="1"/>
    <col min="16" max="16" width="10.7109375" style="2" customWidth="1"/>
    <col min="17" max="18" width="12.5703125" style="2" bestFit="1" customWidth="1"/>
    <col min="19" max="16384" width="9.140625" style="50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8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0.10825607873220246</v>
      </c>
      <c r="G5" s="1"/>
      <c r="H5" s="1" t="s">
        <v>2</v>
      </c>
      <c r="I5" s="1"/>
      <c r="J5" s="7">
        <v>42.93</v>
      </c>
      <c r="K5" s="1"/>
      <c r="L5" s="1" t="s">
        <v>3</v>
      </c>
      <c r="M5" s="1"/>
      <c r="N5" s="68">
        <f>(J6/J5)-1</f>
        <v>0.44459886319146125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0.03</v>
      </c>
      <c r="G6" s="1"/>
      <c r="H6" s="1" t="s">
        <v>5</v>
      </c>
      <c r="I6" s="1"/>
      <c r="J6" s="7">
        <f>D67</f>
        <v>62.016629196809433</v>
      </c>
      <c r="K6" s="1"/>
      <c r="L6" s="1" t="s">
        <v>56</v>
      </c>
      <c r="M6" s="1"/>
      <c r="N6" s="79">
        <v>45063</v>
      </c>
      <c r="O6" s="1"/>
      <c r="P6" s="1"/>
      <c r="Q6" s="1"/>
    </row>
    <row r="7" spans="1:86" x14ac:dyDescent="0.25">
      <c r="B7" s="67"/>
      <c r="C7" s="1"/>
      <c r="D7" s="1"/>
      <c r="E7" s="8"/>
      <c r="F7" s="1"/>
      <c r="G7" s="1"/>
      <c r="H7" s="1"/>
      <c r="I7" s="1"/>
      <c r="J7" s="1"/>
      <c r="K7" s="1"/>
      <c r="L7" s="56"/>
      <c r="M7" s="1"/>
      <c r="N7" s="1"/>
      <c r="O7" s="1"/>
      <c r="P7" s="1"/>
      <c r="Q7" s="1"/>
    </row>
    <row r="8" spans="1:86" x14ac:dyDescent="0.25">
      <c r="A8" s="1"/>
      <c r="B8" s="11"/>
      <c r="C8" s="1"/>
      <c r="D8" s="1"/>
      <c r="E8" s="36"/>
      <c r="F8" s="1"/>
      <c r="G8" s="1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10">
        <v>2020</v>
      </c>
      <c r="G10" s="9">
        <v>2021</v>
      </c>
      <c r="H10" s="9">
        <v>2022</v>
      </c>
      <c r="I10" s="63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  <c r="S10" s="9">
        <v>2033</v>
      </c>
      <c r="T10" s="9">
        <v>2034</v>
      </c>
      <c r="U10" s="9">
        <v>2035</v>
      </c>
      <c r="V10" s="9">
        <v>2036</v>
      </c>
      <c r="W10" s="9">
        <v>2037</v>
      </c>
      <c r="X10" s="9">
        <v>2038</v>
      </c>
      <c r="Y10" s="9">
        <v>2039</v>
      </c>
      <c r="Z10" s="9">
        <v>2040</v>
      </c>
      <c r="AA10" s="9">
        <v>2041</v>
      </c>
      <c r="AB10" s="9">
        <v>2042</v>
      </c>
      <c r="AC10" s="9">
        <v>2043</v>
      </c>
      <c r="AD10" s="9">
        <v>2044</v>
      </c>
      <c r="AE10" s="9">
        <v>2045</v>
      </c>
      <c r="AF10" s="9">
        <v>2046</v>
      </c>
      <c r="AG10" s="9">
        <v>2047</v>
      </c>
      <c r="AH10" s="9">
        <v>2048</v>
      </c>
      <c r="AI10" s="9">
        <v>2049</v>
      </c>
      <c r="AJ10" s="9">
        <v>2050</v>
      </c>
      <c r="AK10" s="9">
        <v>2051</v>
      </c>
      <c r="AL10" s="9">
        <v>2052</v>
      </c>
      <c r="AM10" s="9">
        <v>2053</v>
      </c>
      <c r="AN10" s="9">
        <v>2054</v>
      </c>
      <c r="AO10" s="9">
        <v>2055</v>
      </c>
      <c r="AP10" s="9">
        <v>2056</v>
      </c>
      <c r="AQ10" s="9">
        <v>2057</v>
      </c>
      <c r="AR10" s="9">
        <v>2058</v>
      </c>
      <c r="AS10" s="9">
        <v>2059</v>
      </c>
      <c r="AT10" s="9">
        <v>2060</v>
      </c>
      <c r="AU10" s="9">
        <v>2061</v>
      </c>
      <c r="AV10" s="9">
        <v>2062</v>
      </c>
      <c r="AW10" s="9">
        <v>2063</v>
      </c>
      <c r="AX10" s="9">
        <v>2064</v>
      </c>
      <c r="AY10" s="9">
        <v>2065</v>
      </c>
      <c r="AZ10" s="9">
        <v>2066</v>
      </c>
      <c r="BA10" s="9">
        <v>2067</v>
      </c>
      <c r="BB10" s="9">
        <v>2068</v>
      </c>
      <c r="BC10" s="9">
        <v>2069</v>
      </c>
      <c r="BD10" s="9">
        <v>2070</v>
      </c>
      <c r="BE10" s="9">
        <v>2071</v>
      </c>
      <c r="BF10" s="9">
        <v>2072</v>
      </c>
      <c r="BG10" s="9">
        <v>2073</v>
      </c>
      <c r="BH10" s="9">
        <v>2074</v>
      </c>
      <c r="BI10" s="9">
        <v>2075</v>
      </c>
      <c r="BJ10" s="9">
        <v>2076</v>
      </c>
      <c r="BK10" s="9">
        <v>2077</v>
      </c>
      <c r="BL10" s="9">
        <v>2078</v>
      </c>
      <c r="BM10" s="9">
        <v>2079</v>
      </c>
      <c r="BN10" s="9">
        <v>2080</v>
      </c>
      <c r="BO10" s="9">
        <v>2081</v>
      </c>
      <c r="BP10" s="9">
        <v>2082</v>
      </c>
      <c r="BQ10" s="9">
        <v>2083</v>
      </c>
      <c r="BR10" s="9">
        <v>2084</v>
      </c>
      <c r="BS10" s="9">
        <v>2085</v>
      </c>
      <c r="BT10" s="9">
        <v>2086</v>
      </c>
      <c r="BU10" s="9">
        <v>2087</v>
      </c>
      <c r="BV10" s="9">
        <v>2088</v>
      </c>
      <c r="BW10" s="9">
        <v>2089</v>
      </c>
      <c r="BX10" s="9">
        <v>2090</v>
      </c>
      <c r="BY10" s="9">
        <v>2091</v>
      </c>
      <c r="BZ10" s="9">
        <v>2092</v>
      </c>
      <c r="CA10" s="9">
        <v>2093</v>
      </c>
      <c r="CB10" s="9">
        <v>2094</v>
      </c>
      <c r="CC10" s="9">
        <v>2095</v>
      </c>
      <c r="CD10" s="9">
        <v>2096</v>
      </c>
      <c r="CE10" s="9">
        <v>2097</v>
      </c>
      <c r="CF10" s="9">
        <v>2098</v>
      </c>
      <c r="CG10" s="9">
        <v>2099</v>
      </c>
      <c r="CH10" s="9">
        <v>2100</v>
      </c>
    </row>
    <row r="11" spans="1:86" x14ac:dyDescent="0.25">
      <c r="A11" s="1"/>
      <c r="B11" s="1" t="s">
        <v>7</v>
      </c>
      <c r="C11" s="11">
        <v>8347</v>
      </c>
      <c r="D11" s="11">
        <v>9664</v>
      </c>
      <c r="E11" s="11">
        <v>9556</v>
      </c>
      <c r="F11" s="11">
        <v>10219</v>
      </c>
      <c r="G11" s="11">
        <v>12761</v>
      </c>
      <c r="H11" s="11">
        <v>16128</v>
      </c>
      <c r="I11" s="20">
        <f>H11*(1+I12)</f>
        <v>17370</v>
      </c>
      <c r="J11" s="92">
        <f t="shared" ref="J11:R11" si="1">I11*(1+J12)</f>
        <v>17800</v>
      </c>
      <c r="K11" s="92">
        <f t="shared" si="1"/>
        <v>19010</v>
      </c>
      <c r="L11" s="92">
        <f t="shared" si="1"/>
        <v>20410</v>
      </c>
      <c r="M11" s="92">
        <f t="shared" si="1"/>
        <v>21610.000000000004</v>
      </c>
      <c r="N11" s="92">
        <f t="shared" si="1"/>
        <v>23840.000000000004</v>
      </c>
      <c r="O11" s="92">
        <f t="shared" si="1"/>
        <v>25180.000000000007</v>
      </c>
      <c r="P11" s="92">
        <f t="shared" si="1"/>
        <v>26520.000000000007</v>
      </c>
      <c r="Q11" s="92">
        <f t="shared" si="1"/>
        <v>27870.000000000007</v>
      </c>
      <c r="R11" s="92">
        <f t="shared" si="1"/>
        <v>29220.000000000007</v>
      </c>
    </row>
    <row r="12" spans="1:86" x14ac:dyDescent="0.25">
      <c r="A12" s="1"/>
      <c r="B12" s="70" t="s">
        <v>8</v>
      </c>
      <c r="C12" s="71"/>
      <c r="D12" s="71">
        <f>(D11/C11)-1</f>
        <v>0.15778123876841987</v>
      </c>
      <c r="E12" s="71">
        <f>(E11/D11)-1</f>
        <v>-1.1175496688741737E-2</v>
      </c>
      <c r="F12" s="71">
        <f t="shared" ref="F12:G12" si="2">(F11/E11)-1</f>
        <v>6.938049393051493E-2</v>
      </c>
      <c r="G12" s="71">
        <f t="shared" si="2"/>
        <v>0.24875232410216275</v>
      </c>
      <c r="H12" s="71">
        <f>(H11/G11)-1</f>
        <v>0.26385079539221068</v>
      </c>
      <c r="I12" s="84">
        <v>7.7008928571428603E-2</v>
      </c>
      <c r="J12" s="85">
        <v>2.4755325273460027E-2</v>
      </c>
      <c r="K12" s="85">
        <v>6.7977528089887551E-2</v>
      </c>
      <c r="L12" s="85">
        <v>7.3645449763282578E-2</v>
      </c>
      <c r="M12" s="85">
        <v>5.8794708476237245E-2</v>
      </c>
      <c r="N12" s="85">
        <v>0.10319296621934293</v>
      </c>
      <c r="O12" s="85">
        <v>5.6208053691275239E-2</v>
      </c>
      <c r="P12" s="85">
        <v>5.3216838760921314E-2</v>
      </c>
      <c r="Q12" s="85">
        <v>5.0904977375565652E-2</v>
      </c>
      <c r="R12" s="85">
        <v>4.8439181916038798E-2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2"/>
      <c r="J13" s="93"/>
      <c r="K13" s="93"/>
      <c r="L13" s="93"/>
      <c r="M13" s="93"/>
      <c r="N13" s="93"/>
      <c r="O13" s="93"/>
      <c r="P13" s="93"/>
      <c r="Q13" s="93"/>
      <c r="R13" s="94"/>
    </row>
    <row r="14" spans="1:86" x14ac:dyDescent="0.25">
      <c r="A14" s="1"/>
      <c r="B14" s="1" t="s">
        <v>9</v>
      </c>
      <c r="C14" s="11">
        <v>-5075</v>
      </c>
      <c r="D14" s="11">
        <v>-5803</v>
      </c>
      <c r="E14" s="11">
        <v>-5860</v>
      </c>
      <c r="F14" s="11">
        <v>-6430</v>
      </c>
      <c r="G14" s="11">
        <v>-7435</v>
      </c>
      <c r="H14" s="34">
        <v>-8493</v>
      </c>
      <c r="I14" s="64">
        <f>I11-I16</f>
        <v>9131.4089999999997</v>
      </c>
      <c r="J14" s="62">
        <f t="shared" ref="J14:K14" si="3">J11-J16</f>
        <v>9635.14</v>
      </c>
      <c r="K14" s="62">
        <f t="shared" si="3"/>
        <v>10183.657000000001</v>
      </c>
      <c r="L14" s="62">
        <f t="shared" ref="L14:R14" si="4">L11-L16</f>
        <v>10225.41</v>
      </c>
      <c r="M14" s="62">
        <f t="shared" si="4"/>
        <v>10826.610000000002</v>
      </c>
      <c r="N14" s="62">
        <f t="shared" si="4"/>
        <v>11943.840000000002</v>
      </c>
      <c r="O14" s="62">
        <f t="shared" si="4"/>
        <v>12615.180000000004</v>
      </c>
      <c r="P14" s="62">
        <f t="shared" si="4"/>
        <v>13286.520000000004</v>
      </c>
      <c r="Q14" s="62">
        <f t="shared" si="4"/>
        <v>13962.870000000004</v>
      </c>
      <c r="R14" s="62">
        <f t="shared" si="4"/>
        <v>14639.220000000003</v>
      </c>
    </row>
    <row r="15" spans="1:86" x14ac:dyDescent="0.25">
      <c r="A15" s="1"/>
      <c r="B15" s="17"/>
      <c r="C15" s="17"/>
      <c r="D15" s="17"/>
      <c r="E15" s="17"/>
      <c r="F15" s="17"/>
      <c r="G15" s="17"/>
      <c r="H15" s="17"/>
      <c r="I15" s="12"/>
      <c r="J15" s="93"/>
      <c r="K15" s="93"/>
      <c r="L15" s="93"/>
      <c r="M15" s="93"/>
      <c r="N15" s="93"/>
      <c r="O15" s="93"/>
      <c r="P15" s="93"/>
      <c r="Q15" s="93"/>
      <c r="R15" s="94"/>
    </row>
    <row r="16" spans="1:86" x14ac:dyDescent="0.25">
      <c r="A16" s="1"/>
      <c r="B16" s="1" t="s">
        <v>10</v>
      </c>
      <c r="C16" s="11">
        <f t="shared" ref="C16:H16" si="5">C11+C14</f>
        <v>3272</v>
      </c>
      <c r="D16" s="11">
        <f t="shared" si="5"/>
        <v>3861</v>
      </c>
      <c r="E16" s="11">
        <f t="shared" si="5"/>
        <v>3696</v>
      </c>
      <c r="F16" s="11">
        <f t="shared" si="5"/>
        <v>3789</v>
      </c>
      <c r="G16" s="11">
        <f t="shared" si="5"/>
        <v>5326</v>
      </c>
      <c r="H16" s="11">
        <f t="shared" si="5"/>
        <v>7635</v>
      </c>
      <c r="I16" s="20">
        <f>I11*I17</f>
        <v>8238.5910000000003</v>
      </c>
      <c r="J16" s="92">
        <f t="shared" ref="J16:R16" si="6">J11*J17</f>
        <v>8164.86</v>
      </c>
      <c r="K16" s="92">
        <f t="shared" si="6"/>
        <v>8826.3429999999989</v>
      </c>
      <c r="L16" s="92">
        <f t="shared" si="6"/>
        <v>10184.59</v>
      </c>
      <c r="M16" s="92">
        <f t="shared" si="6"/>
        <v>10783.390000000001</v>
      </c>
      <c r="N16" s="92">
        <f t="shared" si="6"/>
        <v>11896.160000000002</v>
      </c>
      <c r="O16" s="92">
        <f t="shared" si="6"/>
        <v>12564.820000000003</v>
      </c>
      <c r="P16" s="92">
        <f t="shared" si="6"/>
        <v>13233.480000000003</v>
      </c>
      <c r="Q16" s="92">
        <f t="shared" si="6"/>
        <v>13907.130000000003</v>
      </c>
      <c r="R16" s="92">
        <f t="shared" si="6"/>
        <v>14580.780000000004</v>
      </c>
    </row>
    <row r="17" spans="1:18" x14ac:dyDescent="0.25">
      <c r="A17" s="1"/>
      <c r="B17" s="70" t="s">
        <v>11</v>
      </c>
      <c r="C17" s="71">
        <f t="shared" ref="C17:H17" si="7">C16/C11</f>
        <v>0.39199712471546666</v>
      </c>
      <c r="D17" s="71">
        <f t="shared" si="7"/>
        <v>0.39952400662251658</v>
      </c>
      <c r="E17" s="71">
        <f t="shared" si="7"/>
        <v>0.38677270824612808</v>
      </c>
      <c r="F17" s="71">
        <f t="shared" si="7"/>
        <v>0.37077991975731478</v>
      </c>
      <c r="G17" s="71">
        <f t="shared" si="7"/>
        <v>0.41736541023430768</v>
      </c>
      <c r="H17" s="71">
        <f t="shared" si="7"/>
        <v>0.47340029761904762</v>
      </c>
      <c r="I17" s="83">
        <v>0.4743</v>
      </c>
      <c r="J17" s="95">
        <v>0.4587</v>
      </c>
      <c r="K17" s="95">
        <v>0.46429999999999999</v>
      </c>
      <c r="L17" s="95">
        <v>0.499</v>
      </c>
      <c r="M17" s="95">
        <v>0.499</v>
      </c>
      <c r="N17" s="95">
        <v>0.499</v>
      </c>
      <c r="O17" s="95">
        <v>0.499</v>
      </c>
      <c r="P17" s="95">
        <v>0.499</v>
      </c>
      <c r="Q17" s="95">
        <v>0.499</v>
      </c>
      <c r="R17" s="95">
        <v>0.499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2"/>
      <c r="J18" s="93"/>
      <c r="K18" s="93"/>
      <c r="L18" s="93"/>
      <c r="M18" s="93"/>
      <c r="N18" s="93"/>
      <c r="O18" s="93"/>
      <c r="P18" s="93"/>
      <c r="Q18" s="93"/>
      <c r="R18" s="94"/>
    </row>
    <row r="19" spans="1:18" x14ac:dyDescent="0.25">
      <c r="A19" s="1"/>
      <c r="B19" s="1" t="s">
        <v>54</v>
      </c>
      <c r="C19" s="11">
        <v>-981</v>
      </c>
      <c r="D19" s="11">
        <v>-1095</v>
      </c>
      <c r="E19" s="11">
        <v>-1093</v>
      </c>
      <c r="F19" s="11">
        <v>-1109</v>
      </c>
      <c r="G19" s="11">
        <v>-1323</v>
      </c>
      <c r="H19" s="11">
        <v>-1454</v>
      </c>
      <c r="I19" s="20">
        <f>I20*I11</f>
        <v>-1632.78</v>
      </c>
      <c r="J19" s="92">
        <f t="shared" ref="J19:R19" si="8">J20*J11</f>
        <v>-1673.2</v>
      </c>
      <c r="K19" s="92">
        <f t="shared" si="8"/>
        <v>-1862.98</v>
      </c>
      <c r="L19" s="92">
        <f t="shared" si="8"/>
        <v>-2122.64</v>
      </c>
      <c r="M19" s="92">
        <f t="shared" si="8"/>
        <v>-2377.1000000000004</v>
      </c>
      <c r="N19" s="92">
        <f t="shared" si="8"/>
        <v>-2622.4000000000005</v>
      </c>
      <c r="O19" s="92">
        <f t="shared" si="8"/>
        <v>-2769.8000000000006</v>
      </c>
      <c r="P19" s="92">
        <f t="shared" si="8"/>
        <v>-2917.2000000000007</v>
      </c>
      <c r="Q19" s="92">
        <f t="shared" si="8"/>
        <v>-3065.7000000000007</v>
      </c>
      <c r="R19" s="92">
        <f t="shared" si="8"/>
        <v>-3214.2000000000007</v>
      </c>
    </row>
    <row r="20" spans="1:18" x14ac:dyDescent="0.25">
      <c r="A20" s="1"/>
      <c r="B20" s="70" t="s">
        <v>18</v>
      </c>
      <c r="C20" s="71">
        <f>C19/C11</f>
        <v>-0.11752725530130585</v>
      </c>
      <c r="D20" s="71">
        <f>D19/D11</f>
        <v>-0.11330711920529801</v>
      </c>
      <c r="E20" s="71">
        <f>E19/E11</f>
        <v>-0.11437840100460443</v>
      </c>
      <c r="F20" s="71">
        <f t="shared" ref="F20:H20" si="9">F19/F11</f>
        <v>-0.10852333887855954</v>
      </c>
      <c r="G20" s="71">
        <f t="shared" si="9"/>
        <v>-0.10367526055951728</v>
      </c>
      <c r="H20" s="71">
        <f t="shared" si="9"/>
        <v>-9.015376984126984E-2</v>
      </c>
      <c r="I20" s="86">
        <v>-9.4E-2</v>
      </c>
      <c r="J20" s="87">
        <v>-9.4E-2</v>
      </c>
      <c r="K20" s="87">
        <v>-9.8000000000000004E-2</v>
      </c>
      <c r="L20" s="87">
        <v>-0.104</v>
      </c>
      <c r="M20" s="87">
        <v>-0.11</v>
      </c>
      <c r="N20" s="87">
        <v>-0.11</v>
      </c>
      <c r="O20" s="87">
        <v>-0.11</v>
      </c>
      <c r="P20" s="87">
        <v>-0.11</v>
      </c>
      <c r="Q20" s="87">
        <v>-0.11</v>
      </c>
      <c r="R20" s="87">
        <v>-0.11</v>
      </c>
    </row>
    <row r="21" spans="1:18" x14ac:dyDescent="0.25">
      <c r="A21" s="1"/>
      <c r="B21" s="13"/>
      <c r="C21" s="82"/>
      <c r="D21" s="82"/>
      <c r="E21" s="82"/>
      <c r="F21" s="82"/>
      <c r="G21" s="82"/>
      <c r="H21" s="82"/>
      <c r="I21" s="20"/>
      <c r="J21" s="92"/>
      <c r="K21" s="92"/>
      <c r="L21" s="92"/>
      <c r="M21" s="92"/>
      <c r="N21" s="92"/>
      <c r="O21" s="92"/>
      <c r="P21" s="92"/>
      <c r="Q21" s="92"/>
      <c r="R21" s="92"/>
    </row>
    <row r="22" spans="1:18" x14ac:dyDescent="0.25">
      <c r="A22" s="1"/>
      <c r="B22" s="1" t="s">
        <v>12</v>
      </c>
      <c r="C22" s="11">
        <v>-1296</v>
      </c>
      <c r="D22" s="11">
        <v>-1398</v>
      </c>
      <c r="E22" s="11">
        <v>-1498</v>
      </c>
      <c r="F22" s="11">
        <v>-1548</v>
      </c>
      <c r="G22" s="11">
        <v>-1723</v>
      </c>
      <c r="H22" s="11">
        <v>-1901</v>
      </c>
      <c r="I22" s="20">
        <f>I23*I11</f>
        <v>-2084.4</v>
      </c>
      <c r="J22" s="92">
        <f t="shared" ref="J22:R22" si="10">J23*J11</f>
        <v>-2136</v>
      </c>
      <c r="K22" s="92">
        <f t="shared" si="10"/>
        <v>-2376.25</v>
      </c>
      <c r="L22" s="92">
        <f t="shared" si="10"/>
        <v>-2755.3500000000004</v>
      </c>
      <c r="M22" s="92">
        <f t="shared" si="10"/>
        <v>-3241.5000000000005</v>
      </c>
      <c r="N22" s="92">
        <f t="shared" si="10"/>
        <v>-3576.0000000000005</v>
      </c>
      <c r="O22" s="92">
        <f t="shared" si="10"/>
        <v>-3902.900000000001</v>
      </c>
      <c r="P22" s="92">
        <f t="shared" si="10"/>
        <v>-4110.6000000000013</v>
      </c>
      <c r="Q22" s="92">
        <f t="shared" si="10"/>
        <v>-4319.8500000000013</v>
      </c>
      <c r="R22" s="92">
        <f t="shared" si="10"/>
        <v>-4529.1000000000013</v>
      </c>
    </row>
    <row r="23" spans="1:18" x14ac:dyDescent="0.25">
      <c r="A23" s="1"/>
      <c r="B23" s="70" t="s">
        <v>18</v>
      </c>
      <c r="C23" s="71">
        <f>C22/C11</f>
        <v>-0.15526536480172518</v>
      </c>
      <c r="D23" s="71">
        <f>D22/D11</f>
        <v>-0.14466059602649006</v>
      </c>
      <c r="E23" s="71">
        <f>E22/E11</f>
        <v>-0.15676015069066554</v>
      </c>
      <c r="F23" s="71">
        <f t="shared" ref="F23:H23" si="11">F22/F11</f>
        <v>-0.15148253253743027</v>
      </c>
      <c r="G23" s="71">
        <f t="shared" si="11"/>
        <v>-0.13502076639761773</v>
      </c>
      <c r="H23" s="71">
        <f t="shared" si="11"/>
        <v>-0.11786954365079365</v>
      </c>
      <c r="I23" s="86">
        <v>-0.12</v>
      </c>
      <c r="J23" s="87">
        <v>-0.12</v>
      </c>
      <c r="K23" s="87">
        <v>-0.125</v>
      </c>
      <c r="L23" s="87">
        <v>-0.13500000000000001</v>
      </c>
      <c r="M23" s="87">
        <v>-0.15</v>
      </c>
      <c r="N23" s="87">
        <v>-0.15</v>
      </c>
      <c r="O23" s="87">
        <v>-0.155</v>
      </c>
      <c r="P23" s="87">
        <v>-0.155</v>
      </c>
      <c r="Q23" s="87">
        <v>-0.155</v>
      </c>
      <c r="R23" s="87">
        <v>-0.155</v>
      </c>
    </row>
    <row r="24" spans="1:18" x14ac:dyDescent="0.25">
      <c r="A24" s="1"/>
      <c r="B24" s="13"/>
      <c r="C24" s="11"/>
      <c r="D24" s="11"/>
      <c r="E24" s="11"/>
      <c r="F24" s="11"/>
      <c r="G24" s="11"/>
      <c r="H24" s="11"/>
      <c r="I24" s="65"/>
      <c r="J24" s="96"/>
      <c r="K24" s="96"/>
      <c r="L24" s="96"/>
      <c r="M24" s="96"/>
      <c r="N24" s="96"/>
      <c r="O24" s="96"/>
      <c r="P24" s="96"/>
      <c r="Q24" s="96"/>
      <c r="R24" s="96"/>
    </row>
    <row r="25" spans="1:18" x14ac:dyDescent="0.25">
      <c r="A25" s="1"/>
      <c r="B25" s="1" t="s">
        <v>53</v>
      </c>
      <c r="C25" s="11">
        <v>10</v>
      </c>
      <c r="D25" s="11">
        <v>32</v>
      </c>
      <c r="E25" s="11">
        <v>98</v>
      </c>
      <c r="F25" s="11">
        <f>202-11</f>
        <v>191</v>
      </c>
      <c r="G25" s="11">
        <v>139</v>
      </c>
      <c r="H25" s="11">
        <v>159</v>
      </c>
      <c r="I25" s="20">
        <f>I26*I11</f>
        <v>191.07</v>
      </c>
      <c r="J25" s="92">
        <f t="shared" ref="J25:R25" si="12">J26*J11</f>
        <v>195.79999999999998</v>
      </c>
      <c r="K25" s="92">
        <f t="shared" si="12"/>
        <v>209.10999999999999</v>
      </c>
      <c r="L25" s="92">
        <f t="shared" si="12"/>
        <v>224.51</v>
      </c>
      <c r="M25" s="92">
        <f t="shared" si="12"/>
        <v>237.71000000000004</v>
      </c>
      <c r="N25" s="92">
        <f t="shared" si="12"/>
        <v>262.24</v>
      </c>
      <c r="O25" s="92">
        <f t="shared" si="12"/>
        <v>276.98000000000008</v>
      </c>
      <c r="P25" s="92">
        <f t="shared" si="12"/>
        <v>291.72000000000008</v>
      </c>
      <c r="Q25" s="92">
        <f t="shared" si="12"/>
        <v>306.57000000000005</v>
      </c>
      <c r="R25" s="92">
        <f t="shared" si="12"/>
        <v>321.42000000000007</v>
      </c>
    </row>
    <row r="26" spans="1:18" x14ac:dyDescent="0.25">
      <c r="A26" s="1"/>
      <c r="B26" s="75" t="s">
        <v>18</v>
      </c>
      <c r="C26" s="76">
        <f t="shared" ref="C26:H26" si="13">C25/C11</f>
        <v>1.1980352222355337E-3</v>
      </c>
      <c r="D26" s="76">
        <f t="shared" si="13"/>
        <v>3.3112582781456954E-3</v>
      </c>
      <c r="E26" s="76">
        <f t="shared" si="13"/>
        <v>1.0255336961071579E-2</v>
      </c>
      <c r="F26" s="76">
        <f t="shared" si="13"/>
        <v>1.8690674234269497E-2</v>
      </c>
      <c r="G26" s="76">
        <f t="shared" si="13"/>
        <v>1.0892563278739911E-2</v>
      </c>
      <c r="H26" s="76">
        <f t="shared" si="13"/>
        <v>9.8586309523809521E-3</v>
      </c>
      <c r="I26" s="88">
        <v>1.0999999999999999E-2</v>
      </c>
      <c r="J26" s="97">
        <v>1.0999999999999999E-2</v>
      </c>
      <c r="K26" s="97">
        <v>1.0999999999999999E-2</v>
      </c>
      <c r="L26" s="97">
        <v>1.0999999999999999E-2</v>
      </c>
      <c r="M26" s="97">
        <v>1.0999999999999999E-2</v>
      </c>
      <c r="N26" s="97">
        <v>1.0999999999999999E-2</v>
      </c>
      <c r="O26" s="97">
        <v>1.0999999999999999E-2</v>
      </c>
      <c r="P26" s="97">
        <v>1.0999999999999999E-2</v>
      </c>
      <c r="Q26" s="97">
        <v>1.0999999999999999E-2</v>
      </c>
      <c r="R26" s="97">
        <v>1.0999999999999999E-2</v>
      </c>
    </row>
    <row r="27" spans="1:18" x14ac:dyDescent="0.25">
      <c r="A27" s="1"/>
      <c r="B27" s="1"/>
      <c r="C27" s="21"/>
      <c r="D27" s="21"/>
      <c r="E27" s="21"/>
      <c r="F27" s="21"/>
      <c r="G27" s="21"/>
      <c r="H27" s="21"/>
      <c r="I27" s="74"/>
      <c r="J27" s="98"/>
      <c r="K27" s="98"/>
      <c r="L27" s="98"/>
      <c r="M27" s="98"/>
      <c r="N27" s="98"/>
      <c r="O27" s="98"/>
      <c r="P27" s="98"/>
      <c r="Q27" s="98"/>
      <c r="R27" s="98"/>
    </row>
    <row r="28" spans="1:18" x14ac:dyDescent="0.25">
      <c r="A28" s="1"/>
      <c r="B28" s="1" t="s">
        <v>13</v>
      </c>
      <c r="C28" s="11">
        <f t="shared" ref="C28:H28" si="14">C19+C22+C25</f>
        <v>-2267</v>
      </c>
      <c r="D28" s="11">
        <f t="shared" si="14"/>
        <v>-2461</v>
      </c>
      <c r="E28" s="11">
        <f t="shared" si="14"/>
        <v>-2493</v>
      </c>
      <c r="F28" s="11">
        <f t="shared" si="14"/>
        <v>-2466</v>
      </c>
      <c r="G28" s="11">
        <f t="shared" si="14"/>
        <v>-2907</v>
      </c>
      <c r="H28" s="11">
        <f t="shared" si="14"/>
        <v>-3196</v>
      </c>
      <c r="I28" s="65">
        <f t="shared" ref="I28:R28" si="15">I19+I22+I25</f>
        <v>-3526.11</v>
      </c>
      <c r="J28" s="96">
        <f t="shared" si="15"/>
        <v>-3613.3999999999996</v>
      </c>
      <c r="K28" s="96">
        <f t="shared" si="15"/>
        <v>-4030.1199999999994</v>
      </c>
      <c r="L28" s="96">
        <f t="shared" si="15"/>
        <v>-4653.4799999999996</v>
      </c>
      <c r="M28" s="96">
        <f t="shared" si="15"/>
        <v>-5380.89</v>
      </c>
      <c r="N28" s="96">
        <f t="shared" si="15"/>
        <v>-5936.1600000000017</v>
      </c>
      <c r="O28" s="96">
        <f t="shared" si="15"/>
        <v>-6395.7200000000012</v>
      </c>
      <c r="P28" s="96">
        <f t="shared" si="15"/>
        <v>-6736.0800000000017</v>
      </c>
      <c r="Q28" s="96">
        <f t="shared" si="15"/>
        <v>-7078.9800000000023</v>
      </c>
      <c r="R28" s="96">
        <f t="shared" si="15"/>
        <v>-7421.8800000000019</v>
      </c>
    </row>
    <row r="29" spans="1:18" x14ac:dyDescent="0.25">
      <c r="A29" s="1"/>
      <c r="B29" s="70" t="s">
        <v>18</v>
      </c>
      <c r="C29" s="71">
        <f t="shared" ref="C29:H29" si="16">C28/C11</f>
        <v>-0.27159458488079552</v>
      </c>
      <c r="D29" s="71">
        <f t="shared" si="16"/>
        <v>-0.25465645695364236</v>
      </c>
      <c r="E29" s="71">
        <f t="shared" si="16"/>
        <v>-0.2608832147341984</v>
      </c>
      <c r="F29" s="71">
        <f t="shared" si="16"/>
        <v>-0.24131519718172031</v>
      </c>
      <c r="G29" s="71">
        <f t="shared" si="16"/>
        <v>-0.2278034636783951</v>
      </c>
      <c r="H29" s="71">
        <f t="shared" si="16"/>
        <v>-0.19816468253968253</v>
      </c>
      <c r="I29" s="86">
        <f t="shared" ref="I29:R29" si="17">I28/I11</f>
        <v>-0.20300000000000001</v>
      </c>
      <c r="J29" s="87">
        <f t="shared" si="17"/>
        <v>-0.20299999999999999</v>
      </c>
      <c r="K29" s="87">
        <f t="shared" si="17"/>
        <v>-0.21199999999999997</v>
      </c>
      <c r="L29" s="87">
        <f t="shared" si="17"/>
        <v>-0.22799999999999998</v>
      </c>
      <c r="M29" s="87">
        <f t="shared" si="17"/>
        <v>-0.24899999999999997</v>
      </c>
      <c r="N29" s="87">
        <f t="shared" si="17"/>
        <v>-0.24900000000000003</v>
      </c>
      <c r="O29" s="87">
        <f t="shared" si="17"/>
        <v>-0.25399999999999995</v>
      </c>
      <c r="P29" s="87">
        <f t="shared" si="17"/>
        <v>-0.254</v>
      </c>
      <c r="Q29" s="87">
        <f t="shared" si="17"/>
        <v>-0.254</v>
      </c>
      <c r="R29" s="87">
        <f t="shared" si="17"/>
        <v>-0.254</v>
      </c>
    </row>
    <row r="30" spans="1:18" x14ac:dyDescent="0.25">
      <c r="A30" s="1"/>
      <c r="B30" s="1"/>
      <c r="C30" s="73"/>
      <c r="D30" s="73"/>
      <c r="E30" s="73"/>
      <c r="F30" s="14"/>
      <c r="G30" s="14"/>
      <c r="H30" s="14"/>
      <c r="I30" s="19"/>
      <c r="J30" s="49"/>
      <c r="K30" s="49"/>
      <c r="L30" s="49"/>
      <c r="M30" s="49"/>
      <c r="N30" s="49"/>
      <c r="O30" s="49"/>
      <c r="P30" s="49"/>
      <c r="Q30" s="49"/>
      <c r="R30" s="49"/>
    </row>
    <row r="31" spans="1:18" x14ac:dyDescent="0.25">
      <c r="A31" s="1"/>
      <c r="B31" s="1" t="s">
        <v>14</v>
      </c>
      <c r="C31" s="11">
        <f t="shared" ref="C31:H31" si="18">C16+C28</f>
        <v>1005</v>
      </c>
      <c r="D31" s="11">
        <f t="shared" si="18"/>
        <v>1400</v>
      </c>
      <c r="E31" s="11">
        <f t="shared" si="18"/>
        <v>1203</v>
      </c>
      <c r="F31" s="11">
        <f t="shared" si="18"/>
        <v>1323</v>
      </c>
      <c r="G31" s="11">
        <f t="shared" si="18"/>
        <v>2419</v>
      </c>
      <c r="H31" s="11">
        <f t="shared" si="18"/>
        <v>4439</v>
      </c>
      <c r="I31" s="65">
        <f t="shared" ref="I31:R31" si="19">I16+I28</f>
        <v>4712.4809999999998</v>
      </c>
      <c r="J31" s="96">
        <f t="shared" si="19"/>
        <v>4551.46</v>
      </c>
      <c r="K31" s="96">
        <f t="shared" si="19"/>
        <v>4796.223</v>
      </c>
      <c r="L31" s="96">
        <f t="shared" si="19"/>
        <v>5531.1100000000006</v>
      </c>
      <c r="M31" s="96">
        <f t="shared" si="19"/>
        <v>5402.5000000000009</v>
      </c>
      <c r="N31" s="96">
        <f t="shared" si="19"/>
        <v>5960</v>
      </c>
      <c r="O31" s="96">
        <f t="shared" si="19"/>
        <v>6169.1000000000022</v>
      </c>
      <c r="P31" s="96">
        <f t="shared" si="19"/>
        <v>6497.4000000000015</v>
      </c>
      <c r="Q31" s="96">
        <f t="shared" si="19"/>
        <v>6828.1500000000005</v>
      </c>
      <c r="R31" s="96">
        <f t="shared" si="19"/>
        <v>7158.9000000000024</v>
      </c>
    </row>
    <row r="32" spans="1:18" x14ac:dyDescent="0.25">
      <c r="A32" s="1"/>
      <c r="B32" s="1" t="s">
        <v>15</v>
      </c>
      <c r="C32" s="73">
        <v>-52</v>
      </c>
      <c r="D32" s="73">
        <v>-11</v>
      </c>
      <c r="E32" s="73">
        <v>-14</v>
      </c>
      <c r="F32" s="73">
        <v>-56</v>
      </c>
      <c r="G32" s="73">
        <v>-82</v>
      </c>
      <c r="H32" s="73">
        <v>47</v>
      </c>
      <c r="I32" s="81">
        <v>-29.650793650793904</v>
      </c>
      <c r="J32" s="80">
        <v>86.458049886621325</v>
      </c>
      <c r="K32" s="80">
        <v>202.56689342403618</v>
      </c>
      <c r="L32" s="80">
        <v>318.6757369614495</v>
      </c>
      <c r="M32" s="80">
        <v>434.78458049886859</v>
      </c>
      <c r="N32" s="80">
        <v>550.89342403627813</v>
      </c>
      <c r="O32" s="80">
        <v>667.00226757369705</v>
      </c>
      <c r="P32" s="80">
        <v>783.11111111110665</v>
      </c>
      <c r="Q32" s="80">
        <v>899.21995464852569</v>
      </c>
      <c r="R32" s="80">
        <v>1015.3287981859427</v>
      </c>
    </row>
    <row r="33" spans="1:86" x14ac:dyDescent="0.25">
      <c r="A33" s="1"/>
      <c r="B33" s="13"/>
      <c r="C33" s="21"/>
      <c r="D33" s="21"/>
      <c r="E33" s="21"/>
      <c r="F33" s="21"/>
      <c r="G33" s="21"/>
      <c r="H33" s="21"/>
      <c r="I33" s="78"/>
      <c r="J33" s="94"/>
      <c r="K33" s="94"/>
      <c r="L33" s="94"/>
      <c r="M33" s="94"/>
      <c r="N33" s="94"/>
      <c r="O33" s="94"/>
      <c r="P33" s="94"/>
      <c r="Q33" s="94"/>
      <c r="R33" s="94"/>
    </row>
    <row r="34" spans="1:86" x14ac:dyDescent="0.25">
      <c r="A34" s="1"/>
      <c r="B34" s="1" t="s">
        <v>16</v>
      </c>
      <c r="C34" s="11">
        <f t="shared" ref="C34:H34" si="20">C31+C32</f>
        <v>953</v>
      </c>
      <c r="D34" s="11">
        <f t="shared" si="20"/>
        <v>1389</v>
      </c>
      <c r="E34" s="11">
        <f t="shared" si="20"/>
        <v>1189</v>
      </c>
      <c r="F34" s="11">
        <f t="shared" si="20"/>
        <v>1267</v>
      </c>
      <c r="G34" s="11">
        <f t="shared" si="20"/>
        <v>2337</v>
      </c>
      <c r="H34" s="11">
        <f t="shared" si="20"/>
        <v>4486</v>
      </c>
      <c r="I34" s="65">
        <f t="shared" ref="I34:R34" si="21">I31+I32</f>
        <v>4682.8302063492056</v>
      </c>
      <c r="J34" s="96">
        <f t="shared" si="21"/>
        <v>4637.9180498866217</v>
      </c>
      <c r="K34" s="96">
        <f t="shared" si="21"/>
        <v>4998.7898934240366</v>
      </c>
      <c r="L34" s="96">
        <f t="shared" si="21"/>
        <v>5849.7857369614503</v>
      </c>
      <c r="M34" s="96">
        <f t="shared" si="21"/>
        <v>5837.2845804988692</v>
      </c>
      <c r="N34" s="96">
        <f t="shared" si="21"/>
        <v>6510.8934240362778</v>
      </c>
      <c r="O34" s="96">
        <f t="shared" si="21"/>
        <v>6836.1022675736995</v>
      </c>
      <c r="P34" s="96">
        <f t="shared" si="21"/>
        <v>7280.5111111111082</v>
      </c>
      <c r="Q34" s="96">
        <f t="shared" si="21"/>
        <v>7727.3699546485259</v>
      </c>
      <c r="R34" s="96">
        <f t="shared" si="21"/>
        <v>8174.2287981859454</v>
      </c>
    </row>
    <row r="35" spans="1:86" x14ac:dyDescent="0.25">
      <c r="A35" s="1"/>
      <c r="B35" s="1"/>
      <c r="C35" s="21"/>
      <c r="D35" s="21"/>
      <c r="E35" s="21"/>
      <c r="F35" s="21"/>
      <c r="G35" s="21"/>
      <c r="H35" s="21"/>
      <c r="I35" s="12"/>
      <c r="J35" s="93"/>
      <c r="K35" s="93"/>
      <c r="L35" s="93"/>
      <c r="M35" s="93"/>
      <c r="N35" s="93"/>
      <c r="O35" s="93"/>
      <c r="P35" s="93"/>
      <c r="Q35" s="93"/>
      <c r="R35" s="94"/>
    </row>
    <row r="36" spans="1:86" x14ac:dyDescent="0.25">
      <c r="A36" s="1"/>
      <c r="B36" s="1" t="s">
        <v>17</v>
      </c>
      <c r="C36" s="11">
        <f t="shared" ref="C36:I36" si="22">C31</f>
        <v>1005</v>
      </c>
      <c r="D36" s="11">
        <f t="shared" si="22"/>
        <v>1400</v>
      </c>
      <c r="E36" s="11">
        <f t="shared" si="22"/>
        <v>1203</v>
      </c>
      <c r="F36" s="11">
        <f t="shared" si="22"/>
        <v>1323</v>
      </c>
      <c r="G36" s="11">
        <f t="shared" si="22"/>
        <v>2419</v>
      </c>
      <c r="H36" s="11">
        <f t="shared" si="22"/>
        <v>4439</v>
      </c>
      <c r="I36" s="65">
        <f t="shared" si="22"/>
        <v>4712.4809999999998</v>
      </c>
      <c r="J36" s="96">
        <f t="shared" ref="J36:R36" si="23">J31</f>
        <v>4551.46</v>
      </c>
      <c r="K36" s="96">
        <f t="shared" si="23"/>
        <v>4796.223</v>
      </c>
      <c r="L36" s="96">
        <f t="shared" si="23"/>
        <v>5531.1100000000006</v>
      </c>
      <c r="M36" s="96">
        <f t="shared" si="23"/>
        <v>5402.5000000000009</v>
      </c>
      <c r="N36" s="96">
        <f t="shared" si="23"/>
        <v>5960</v>
      </c>
      <c r="O36" s="96">
        <f t="shared" si="23"/>
        <v>6169.1000000000022</v>
      </c>
      <c r="P36" s="96">
        <f t="shared" si="23"/>
        <v>6497.4000000000015</v>
      </c>
      <c r="Q36" s="96">
        <f t="shared" si="23"/>
        <v>6828.1500000000005</v>
      </c>
      <c r="R36" s="96">
        <f t="shared" si="23"/>
        <v>7158.9000000000024</v>
      </c>
    </row>
    <row r="37" spans="1:86" x14ac:dyDescent="0.25">
      <c r="A37" s="1"/>
      <c r="B37" s="70" t="s">
        <v>18</v>
      </c>
      <c r="C37" s="71">
        <f t="shared" ref="C37:H37" si="24">C36/C11</f>
        <v>0.12040253983467114</v>
      </c>
      <c r="D37" s="71">
        <f t="shared" si="24"/>
        <v>0.14486754966887416</v>
      </c>
      <c r="E37" s="71">
        <f t="shared" si="24"/>
        <v>0.12588949351192968</v>
      </c>
      <c r="F37" s="71">
        <f t="shared" si="24"/>
        <v>0.12946472257559449</v>
      </c>
      <c r="G37" s="71">
        <f t="shared" si="24"/>
        <v>0.18956194655591255</v>
      </c>
      <c r="H37" s="71">
        <f t="shared" si="24"/>
        <v>0.27523561507936506</v>
      </c>
      <c r="I37" s="84">
        <f t="shared" ref="I37:R37" si="25">I36/I11</f>
        <v>0.27129999999999999</v>
      </c>
      <c r="J37" s="85">
        <f t="shared" si="25"/>
        <v>0.25569999999999998</v>
      </c>
      <c r="K37" s="85">
        <f t="shared" si="25"/>
        <v>0.25230000000000002</v>
      </c>
      <c r="L37" s="85">
        <f t="shared" si="25"/>
        <v>0.27100000000000002</v>
      </c>
      <c r="M37" s="85">
        <f t="shared" si="25"/>
        <v>0.25</v>
      </c>
      <c r="N37" s="85">
        <f t="shared" si="25"/>
        <v>0.24999999999999997</v>
      </c>
      <c r="O37" s="85">
        <f t="shared" si="25"/>
        <v>0.24500000000000002</v>
      </c>
      <c r="P37" s="85">
        <f t="shared" si="25"/>
        <v>0.245</v>
      </c>
      <c r="Q37" s="85">
        <f t="shared" si="25"/>
        <v>0.24499999999999997</v>
      </c>
      <c r="R37" s="85">
        <f t="shared" si="25"/>
        <v>0.24500000000000002</v>
      </c>
    </row>
    <row r="38" spans="1:86" x14ac:dyDescent="0.25">
      <c r="A38" s="1"/>
      <c r="B38" s="13"/>
      <c r="C38" s="1"/>
      <c r="D38" s="1"/>
      <c r="E38" s="1"/>
      <c r="G38" s="1"/>
      <c r="H38" s="1"/>
      <c r="I38" s="12"/>
      <c r="J38" s="93"/>
      <c r="K38" s="93"/>
      <c r="L38" s="93"/>
      <c r="M38" s="93"/>
      <c r="N38" s="93"/>
      <c r="O38" s="94"/>
      <c r="P38" s="94"/>
      <c r="Q38" s="94"/>
      <c r="R38" s="94"/>
    </row>
    <row r="39" spans="1:86" x14ac:dyDescent="0.25">
      <c r="A39" s="1"/>
      <c r="B39" s="1" t="s">
        <v>19</v>
      </c>
      <c r="C39" s="18">
        <v>-143</v>
      </c>
      <c r="D39" s="11">
        <v>-96</v>
      </c>
      <c r="E39" s="11">
        <v>-156</v>
      </c>
      <c r="F39" s="22">
        <v>-159</v>
      </c>
      <c r="G39" s="11">
        <v>-331</v>
      </c>
      <c r="H39" s="11">
        <v>-520</v>
      </c>
      <c r="I39" s="20">
        <f>I40*I36</f>
        <v>-706.87214999999992</v>
      </c>
      <c r="J39" s="92">
        <f t="shared" ref="J39:R39" si="26">J40*J36</f>
        <v>-682.71899999999994</v>
      </c>
      <c r="K39" s="92">
        <f t="shared" si="26"/>
        <v>-719.43344999999999</v>
      </c>
      <c r="L39" s="92">
        <f t="shared" si="26"/>
        <v>-829.66650000000004</v>
      </c>
      <c r="M39" s="92">
        <f t="shared" si="26"/>
        <v>-810.37500000000011</v>
      </c>
      <c r="N39" s="92">
        <f t="shared" si="26"/>
        <v>-894</v>
      </c>
      <c r="O39" s="92">
        <f t="shared" si="26"/>
        <v>-925.36500000000024</v>
      </c>
      <c r="P39" s="92">
        <f t="shared" si="26"/>
        <v>-974.61000000000013</v>
      </c>
      <c r="Q39" s="92">
        <f t="shared" si="26"/>
        <v>-1024.2225000000001</v>
      </c>
      <c r="R39" s="92">
        <f t="shared" si="26"/>
        <v>-1073.8350000000003</v>
      </c>
    </row>
    <row r="40" spans="1:86" x14ac:dyDescent="0.25">
      <c r="A40" s="1"/>
      <c r="B40" s="70" t="s">
        <v>20</v>
      </c>
      <c r="C40" s="72">
        <f t="shared" ref="C40:H40" si="27">C39/C36</f>
        <v>-0.14228855721393036</v>
      </c>
      <c r="D40" s="72">
        <f t="shared" si="27"/>
        <v>-6.8571428571428575E-2</v>
      </c>
      <c r="E40" s="72">
        <f t="shared" si="27"/>
        <v>-0.12967581047381546</v>
      </c>
      <c r="F40" s="72">
        <f t="shared" si="27"/>
        <v>-0.12018140589569161</v>
      </c>
      <c r="G40" s="72">
        <f t="shared" si="27"/>
        <v>-0.1368334022323274</v>
      </c>
      <c r="H40" s="72">
        <f t="shared" si="27"/>
        <v>-0.11714350078846587</v>
      </c>
      <c r="I40" s="89">
        <v>-0.15</v>
      </c>
      <c r="J40" s="99">
        <v>-0.15</v>
      </c>
      <c r="K40" s="99">
        <v>-0.15</v>
      </c>
      <c r="L40" s="99">
        <v>-0.15</v>
      </c>
      <c r="M40" s="99">
        <v>-0.15</v>
      </c>
      <c r="N40" s="99">
        <v>-0.15</v>
      </c>
      <c r="O40" s="99">
        <v>-0.15</v>
      </c>
      <c r="P40" s="99">
        <v>-0.15</v>
      </c>
      <c r="Q40" s="99">
        <v>-0.15</v>
      </c>
      <c r="R40" s="99">
        <v>-0.15</v>
      </c>
    </row>
    <row r="41" spans="1:86" x14ac:dyDescent="0.25">
      <c r="A41" s="1"/>
      <c r="B41" s="1"/>
      <c r="C41" s="1"/>
      <c r="D41" s="1"/>
      <c r="E41" s="1"/>
      <c r="F41" s="1"/>
      <c r="G41" s="1"/>
      <c r="H41" s="1"/>
      <c r="I41" s="12"/>
      <c r="J41" s="93"/>
      <c r="K41" s="93"/>
      <c r="L41" s="93"/>
      <c r="M41" s="93"/>
      <c r="N41" s="93"/>
      <c r="O41" s="93"/>
      <c r="P41" s="93"/>
      <c r="Q41" s="93"/>
      <c r="R41" s="94"/>
    </row>
    <row r="42" spans="1:86" x14ac:dyDescent="0.25">
      <c r="A42" s="1"/>
      <c r="B42" s="9" t="s">
        <v>21</v>
      </c>
      <c r="C42" s="9">
        <v>2022</v>
      </c>
      <c r="D42" s="9">
        <v>2021</v>
      </c>
      <c r="E42" s="9">
        <v>2020</v>
      </c>
      <c r="F42" s="9">
        <f>E42+1</f>
        <v>2021</v>
      </c>
      <c r="G42" s="9">
        <f>F42+1</f>
        <v>2022</v>
      </c>
      <c r="H42" s="9">
        <v>2017</v>
      </c>
      <c r="I42" s="66">
        <v>2023</v>
      </c>
      <c r="J42" s="100">
        <v>2024</v>
      </c>
      <c r="K42" s="100">
        <v>2025</v>
      </c>
      <c r="L42" s="100">
        <v>2026</v>
      </c>
      <c r="M42" s="100">
        <v>2027</v>
      </c>
      <c r="N42" s="100">
        <v>2028</v>
      </c>
      <c r="O42" s="100">
        <v>2029</v>
      </c>
      <c r="P42" s="100">
        <v>2030</v>
      </c>
      <c r="Q42" s="100">
        <v>2031</v>
      </c>
      <c r="R42" s="100">
        <v>2032</v>
      </c>
      <c r="S42" s="9">
        <v>2033</v>
      </c>
      <c r="T42" s="9">
        <v>2034</v>
      </c>
      <c r="U42" s="9">
        <v>2035</v>
      </c>
      <c r="V42" s="9">
        <v>2036</v>
      </c>
      <c r="W42" s="9">
        <v>2037</v>
      </c>
      <c r="X42" s="9">
        <v>2038</v>
      </c>
      <c r="Y42" s="9">
        <v>2039</v>
      </c>
      <c r="Z42" s="9">
        <v>2040</v>
      </c>
      <c r="AA42" s="9">
        <v>2041</v>
      </c>
      <c r="AB42" s="9">
        <v>2042</v>
      </c>
      <c r="AC42" s="9">
        <v>2043</v>
      </c>
      <c r="AD42" s="9">
        <v>2044</v>
      </c>
      <c r="AE42" s="9">
        <v>2045</v>
      </c>
      <c r="AF42" s="9">
        <v>2046</v>
      </c>
      <c r="AG42" s="9">
        <v>2047</v>
      </c>
      <c r="AH42" s="9">
        <v>2048</v>
      </c>
      <c r="AI42" s="9">
        <v>2049</v>
      </c>
      <c r="AJ42" s="9">
        <v>2050</v>
      </c>
      <c r="AK42" s="9">
        <v>2051</v>
      </c>
      <c r="AL42" s="9">
        <v>2052</v>
      </c>
      <c r="AM42" s="9">
        <v>2053</v>
      </c>
      <c r="AN42" s="9">
        <v>2054</v>
      </c>
      <c r="AO42" s="9">
        <v>2055</v>
      </c>
      <c r="AP42" s="9">
        <v>2056</v>
      </c>
      <c r="AQ42" s="9">
        <v>2057</v>
      </c>
      <c r="AR42" s="9">
        <v>2058</v>
      </c>
      <c r="AS42" s="9">
        <v>2059</v>
      </c>
      <c r="AT42" s="9">
        <v>2060</v>
      </c>
      <c r="AU42" s="9">
        <v>2061</v>
      </c>
      <c r="AV42" s="9">
        <v>2062</v>
      </c>
      <c r="AW42" s="9">
        <v>2063</v>
      </c>
      <c r="AX42" s="9">
        <v>2064</v>
      </c>
      <c r="AY42" s="9">
        <v>2065</v>
      </c>
      <c r="AZ42" s="9">
        <v>2066</v>
      </c>
      <c r="BA42" s="9">
        <v>2067</v>
      </c>
      <c r="BB42" s="9">
        <v>2068</v>
      </c>
      <c r="BC42" s="9">
        <v>2069</v>
      </c>
      <c r="BD42" s="9">
        <v>2070</v>
      </c>
      <c r="BE42" s="9">
        <v>2071</v>
      </c>
      <c r="BF42" s="9">
        <v>2072</v>
      </c>
      <c r="BG42" s="9">
        <v>2073</v>
      </c>
      <c r="BH42" s="9">
        <v>2074</v>
      </c>
      <c r="BI42" s="9">
        <v>2075</v>
      </c>
      <c r="BJ42" s="9">
        <v>2076</v>
      </c>
      <c r="BK42" s="9">
        <v>2077</v>
      </c>
      <c r="BL42" s="9">
        <v>2078</v>
      </c>
      <c r="BM42" s="9">
        <v>2079</v>
      </c>
      <c r="BN42" s="9">
        <v>2080</v>
      </c>
      <c r="BO42" s="9">
        <v>2081</v>
      </c>
      <c r="BP42" s="9">
        <v>2082</v>
      </c>
      <c r="BQ42" s="9">
        <v>2083</v>
      </c>
      <c r="BR42" s="9">
        <v>2084</v>
      </c>
      <c r="BS42" s="9">
        <v>2085</v>
      </c>
      <c r="BT42" s="9">
        <v>2086</v>
      </c>
      <c r="BU42" s="9">
        <v>2087</v>
      </c>
      <c r="BV42" s="9">
        <v>2088</v>
      </c>
      <c r="BW42" s="9">
        <v>2089</v>
      </c>
      <c r="BX42" s="9">
        <v>2090</v>
      </c>
      <c r="BY42" s="9">
        <v>2091</v>
      </c>
      <c r="BZ42" s="9">
        <v>2092</v>
      </c>
      <c r="CA42" s="9">
        <v>2093</v>
      </c>
      <c r="CB42" s="9">
        <v>2094</v>
      </c>
      <c r="CC42" s="9">
        <v>2095</v>
      </c>
      <c r="CD42" s="9">
        <v>2096</v>
      </c>
      <c r="CE42" s="9">
        <v>2097</v>
      </c>
      <c r="CF42" s="9">
        <v>2098</v>
      </c>
      <c r="CG42" s="9">
        <v>2099</v>
      </c>
      <c r="CH42" s="9">
        <v>2100</v>
      </c>
    </row>
    <row r="43" spans="1:86" x14ac:dyDescent="0.25">
      <c r="A43" s="1"/>
      <c r="B43" s="1" t="s">
        <v>22</v>
      </c>
      <c r="C43" s="11">
        <v>650</v>
      </c>
      <c r="D43" s="11">
        <v>791</v>
      </c>
      <c r="E43" s="11">
        <v>854</v>
      </c>
      <c r="F43" s="22">
        <v>923</v>
      </c>
      <c r="G43" s="11">
        <v>1045</v>
      </c>
      <c r="H43" s="11">
        <v>1216</v>
      </c>
      <c r="I43" s="20">
        <f>I44*I11</f>
        <v>1510</v>
      </c>
      <c r="J43" s="92">
        <f t="shared" ref="J43:R43" si="28">J44*J11</f>
        <v>1660</v>
      </c>
      <c r="K43" s="92">
        <f t="shared" si="28"/>
        <v>1820</v>
      </c>
      <c r="L43" s="92">
        <f t="shared" si="28"/>
        <v>2270</v>
      </c>
      <c r="M43" s="92">
        <f t="shared" si="28"/>
        <v>2500</v>
      </c>
      <c r="N43" s="92">
        <f t="shared" si="28"/>
        <v>2560</v>
      </c>
      <c r="O43" s="92">
        <f t="shared" si="28"/>
        <v>2740</v>
      </c>
      <c r="P43" s="92">
        <f t="shared" si="28"/>
        <v>2840</v>
      </c>
      <c r="Q43" s="92">
        <f t="shared" si="28"/>
        <v>2940</v>
      </c>
      <c r="R43" s="92">
        <f t="shared" si="28"/>
        <v>2970</v>
      </c>
    </row>
    <row r="44" spans="1:86" x14ac:dyDescent="0.25">
      <c r="A44" s="1"/>
      <c r="B44" s="70" t="s">
        <v>18</v>
      </c>
      <c r="C44" s="71">
        <f t="shared" ref="C44:H44" si="29">C43/C11</f>
        <v>7.7872289445309689E-2</v>
      </c>
      <c r="D44" s="71">
        <f t="shared" si="29"/>
        <v>8.1850165562913912E-2</v>
      </c>
      <c r="E44" s="71">
        <f t="shared" si="29"/>
        <v>8.9367936375052318E-2</v>
      </c>
      <c r="F44" s="71">
        <f t="shared" si="29"/>
        <v>9.0321949310108618E-2</v>
      </c>
      <c r="G44" s="71">
        <f t="shared" si="29"/>
        <v>8.1890134002037457E-2</v>
      </c>
      <c r="H44" s="71">
        <f t="shared" si="29"/>
        <v>7.5396825396825393E-2</v>
      </c>
      <c r="I44" s="90">
        <v>8.6931491076568793E-2</v>
      </c>
      <c r="J44" s="101">
        <v>9.3258426966292135E-2</v>
      </c>
      <c r="K44" s="101">
        <v>9.5739084692267232E-2</v>
      </c>
      <c r="L44" s="101">
        <v>0.11121999020088193</v>
      </c>
      <c r="M44" s="101">
        <v>0.11568718186024987</v>
      </c>
      <c r="N44" s="101">
        <v>0.10738255033557045</v>
      </c>
      <c r="O44" s="101">
        <v>0.10881652104845112</v>
      </c>
      <c r="P44" s="101">
        <v>0.10708898944193058</v>
      </c>
      <c r="Q44" s="101">
        <v>0.10548977395048437</v>
      </c>
      <c r="R44" s="101">
        <v>0.10164271047227924</v>
      </c>
    </row>
    <row r="45" spans="1:86" x14ac:dyDescent="0.25">
      <c r="A45" s="1"/>
      <c r="B45" s="1"/>
      <c r="C45" s="1"/>
      <c r="D45" s="1"/>
      <c r="E45" s="1"/>
      <c r="G45" s="1"/>
      <c r="H45" s="1"/>
      <c r="I45" s="12"/>
      <c r="J45" s="93"/>
      <c r="K45" s="93"/>
      <c r="L45" s="93"/>
      <c r="M45" s="93"/>
      <c r="N45" s="93"/>
      <c r="O45" s="94"/>
      <c r="P45" s="94"/>
      <c r="Q45" s="94"/>
      <c r="R45" s="94"/>
    </row>
    <row r="46" spans="1:86" x14ac:dyDescent="0.25">
      <c r="A46" s="1"/>
      <c r="B46" s="1" t="s">
        <v>23</v>
      </c>
      <c r="C46" s="11">
        <v>-1301</v>
      </c>
      <c r="D46" s="11">
        <v>-1263</v>
      </c>
      <c r="E46" s="11">
        <v>-1181</v>
      </c>
      <c r="F46" s="22">
        <v>-1283</v>
      </c>
      <c r="G46" s="11">
        <v>-1830</v>
      </c>
      <c r="H46" s="11">
        <v>-3528</v>
      </c>
      <c r="I46" s="20">
        <f>I47*I11</f>
        <v>-4010</v>
      </c>
      <c r="J46" s="92">
        <f t="shared" ref="J46:R46" si="30">J47*J11</f>
        <v>-3400</v>
      </c>
      <c r="K46" s="92">
        <f t="shared" si="30"/>
        <v>-3280</v>
      </c>
      <c r="L46" s="92">
        <f t="shared" si="30"/>
        <v>-3020</v>
      </c>
      <c r="M46" s="92">
        <f t="shared" si="30"/>
        <v>-3030</v>
      </c>
      <c r="N46" s="92">
        <f t="shared" si="30"/>
        <v>-3019.9999999999995</v>
      </c>
      <c r="O46" s="92">
        <f t="shared" si="30"/>
        <v>-3140</v>
      </c>
      <c r="P46" s="92">
        <f t="shared" si="30"/>
        <v>-3260</v>
      </c>
      <c r="Q46" s="92">
        <f t="shared" si="30"/>
        <v>-3370</v>
      </c>
      <c r="R46" s="92">
        <f t="shared" si="30"/>
        <v>-3400</v>
      </c>
    </row>
    <row r="47" spans="1:86" x14ac:dyDescent="0.25">
      <c r="A47" s="1"/>
      <c r="B47" s="70" t="s">
        <v>18</v>
      </c>
      <c r="C47" s="71">
        <f t="shared" ref="C47:H47" si="31">C46/C11</f>
        <v>-0.15586438241284295</v>
      </c>
      <c r="D47" s="71">
        <f t="shared" si="31"/>
        <v>-0.13069122516556292</v>
      </c>
      <c r="E47" s="71">
        <f t="shared" si="31"/>
        <v>-0.12358727501046463</v>
      </c>
      <c r="F47" s="71">
        <f t="shared" si="31"/>
        <v>-0.12555044524904591</v>
      </c>
      <c r="G47" s="71">
        <f t="shared" si="31"/>
        <v>-0.14340568920930963</v>
      </c>
      <c r="H47" s="71">
        <f t="shared" si="31"/>
        <v>-0.21875</v>
      </c>
      <c r="I47" s="90">
        <v>-0.23085780080598733</v>
      </c>
      <c r="J47" s="101">
        <v>-0.19101123595505617</v>
      </c>
      <c r="K47" s="101">
        <v>-0.17254076801683324</v>
      </c>
      <c r="L47" s="101">
        <v>-0.14796668299853014</v>
      </c>
      <c r="M47" s="101">
        <v>-0.14021286441462283</v>
      </c>
      <c r="N47" s="101">
        <v>-0.12667785234899326</v>
      </c>
      <c r="O47" s="101">
        <v>-0.12470214455917392</v>
      </c>
      <c r="P47" s="101">
        <v>-0.12292609351432877</v>
      </c>
      <c r="Q47" s="101">
        <v>-0.12091855041263004</v>
      </c>
      <c r="R47" s="101">
        <v>-0.11635865845311427</v>
      </c>
    </row>
    <row r="48" spans="1:86" x14ac:dyDescent="0.25">
      <c r="A48" s="1"/>
      <c r="B48" s="1"/>
      <c r="C48" s="1"/>
      <c r="D48" s="1"/>
      <c r="E48" s="1"/>
      <c r="G48" s="1"/>
      <c r="H48" s="1"/>
      <c r="I48" s="12"/>
      <c r="J48" s="93"/>
      <c r="K48" s="93"/>
      <c r="L48" s="93"/>
      <c r="M48" s="93"/>
      <c r="N48" s="93"/>
      <c r="O48" s="94"/>
      <c r="P48" s="94"/>
      <c r="Q48" s="94"/>
      <c r="R48" s="94"/>
    </row>
    <row r="49" spans="1:86" x14ac:dyDescent="0.25">
      <c r="A49" s="1"/>
      <c r="B49" s="1" t="s">
        <v>24</v>
      </c>
      <c r="C49" s="35">
        <v>165</v>
      </c>
      <c r="D49" s="35">
        <v>-285</v>
      </c>
      <c r="E49" s="35">
        <v>-99</v>
      </c>
      <c r="F49" s="2">
        <v>21</v>
      </c>
      <c r="G49" s="1">
        <v>-145</v>
      </c>
      <c r="H49" s="1">
        <v>-130</v>
      </c>
      <c r="I49" s="20">
        <f t="shared" ref="I49:R49" si="32">I50*I11</f>
        <v>-173.70000000000002</v>
      </c>
      <c r="J49" s="92">
        <f t="shared" si="32"/>
        <v>-178</v>
      </c>
      <c r="K49" s="92">
        <f t="shared" si="32"/>
        <v>-190.1</v>
      </c>
      <c r="L49" s="92">
        <f t="shared" si="32"/>
        <v>-204.1</v>
      </c>
      <c r="M49" s="92">
        <f t="shared" si="32"/>
        <v>-216.10000000000005</v>
      </c>
      <c r="N49" s="92">
        <f t="shared" si="32"/>
        <v>-238.40000000000003</v>
      </c>
      <c r="O49" s="92">
        <f t="shared" si="32"/>
        <v>-251.80000000000007</v>
      </c>
      <c r="P49" s="92">
        <f t="shared" si="32"/>
        <v>-265.2000000000001</v>
      </c>
      <c r="Q49" s="92">
        <f t="shared" si="32"/>
        <v>-278.7000000000001</v>
      </c>
      <c r="R49" s="92">
        <f t="shared" si="32"/>
        <v>-292.2000000000001</v>
      </c>
    </row>
    <row r="50" spans="1:86" x14ac:dyDescent="0.25">
      <c r="A50" s="1"/>
      <c r="B50" s="70" t="s">
        <v>18</v>
      </c>
      <c r="C50" s="71">
        <f t="shared" ref="C50:H50" si="33">C49/C11</f>
        <v>1.9767581166886306E-2</v>
      </c>
      <c r="D50" s="71">
        <f t="shared" si="33"/>
        <v>-2.9490894039735101E-2</v>
      </c>
      <c r="E50" s="71">
        <f t="shared" si="33"/>
        <v>-1.0359983256592717E-2</v>
      </c>
      <c r="F50" s="71">
        <f t="shared" si="33"/>
        <v>2.0549955964380075E-3</v>
      </c>
      <c r="G50" s="71">
        <f t="shared" si="33"/>
        <v>-1.1362745866311417E-2</v>
      </c>
      <c r="H50" s="71">
        <f t="shared" si="33"/>
        <v>-8.0605158730158739E-3</v>
      </c>
      <c r="I50" s="91">
        <v>-0.01</v>
      </c>
      <c r="J50" s="102">
        <v>-0.01</v>
      </c>
      <c r="K50" s="102">
        <v>-0.01</v>
      </c>
      <c r="L50" s="102">
        <v>-0.01</v>
      </c>
      <c r="M50" s="102">
        <v>-0.01</v>
      </c>
      <c r="N50" s="102">
        <v>-0.01</v>
      </c>
      <c r="O50" s="102">
        <v>-0.01</v>
      </c>
      <c r="P50" s="102">
        <v>-0.01</v>
      </c>
      <c r="Q50" s="102">
        <v>-0.01</v>
      </c>
      <c r="R50" s="102">
        <v>-0.01</v>
      </c>
    </row>
    <row r="51" spans="1:86" x14ac:dyDescent="0.25">
      <c r="A51" s="1"/>
      <c r="B51" s="1"/>
      <c r="C51" s="1"/>
      <c r="D51" s="1"/>
      <c r="E51" s="1"/>
      <c r="F51" s="1"/>
      <c r="G51" s="1"/>
      <c r="H51" s="1"/>
      <c r="I51" s="12"/>
      <c r="J51" s="93"/>
      <c r="K51" s="93"/>
      <c r="L51" s="93"/>
      <c r="M51" s="93"/>
      <c r="N51" s="93"/>
      <c r="O51" s="93"/>
      <c r="P51" s="93"/>
      <c r="Q51" s="93"/>
      <c r="R51" s="94"/>
    </row>
    <row r="52" spans="1:86" x14ac:dyDescent="0.25">
      <c r="A52" s="1"/>
      <c r="B52" s="9" t="s">
        <v>25</v>
      </c>
      <c r="C52" s="11">
        <f>C36-C39</f>
        <v>1148</v>
      </c>
      <c r="D52" s="11">
        <f>D36-D39</f>
        <v>1496</v>
      </c>
      <c r="E52" s="11">
        <f>E36-E39</f>
        <v>1359</v>
      </c>
      <c r="F52" s="11">
        <f>F36+F39</f>
        <v>1164</v>
      </c>
      <c r="G52" s="11">
        <f>G36+G39</f>
        <v>2088</v>
      </c>
      <c r="H52" s="11">
        <f>H36+H39</f>
        <v>3919</v>
      </c>
      <c r="I52" s="65">
        <f t="shared" ref="I52:R52" si="34">I36+I39</f>
        <v>4005.6088499999996</v>
      </c>
      <c r="J52" s="96">
        <f t="shared" si="34"/>
        <v>3868.741</v>
      </c>
      <c r="K52" s="96">
        <f t="shared" si="34"/>
        <v>4076.78955</v>
      </c>
      <c r="L52" s="96">
        <f t="shared" si="34"/>
        <v>4701.4435000000003</v>
      </c>
      <c r="M52" s="96">
        <f t="shared" si="34"/>
        <v>4592.1250000000009</v>
      </c>
      <c r="N52" s="96">
        <f t="shared" si="34"/>
        <v>5066</v>
      </c>
      <c r="O52" s="96">
        <f t="shared" si="34"/>
        <v>5243.7350000000024</v>
      </c>
      <c r="P52" s="96">
        <f t="shared" si="34"/>
        <v>5522.7900000000009</v>
      </c>
      <c r="Q52" s="96">
        <f t="shared" si="34"/>
        <v>5803.9275000000007</v>
      </c>
      <c r="R52" s="96">
        <f t="shared" si="34"/>
        <v>6085.0650000000023</v>
      </c>
    </row>
    <row r="53" spans="1:86" x14ac:dyDescent="0.25">
      <c r="A53" s="1"/>
      <c r="B53" s="9" t="s">
        <v>55</v>
      </c>
      <c r="C53" s="11">
        <v>-8</v>
      </c>
      <c r="D53" s="11">
        <v>-6</v>
      </c>
      <c r="E53" s="11">
        <v>-1</v>
      </c>
      <c r="F53" s="11">
        <v>-2</v>
      </c>
      <c r="G53" s="11">
        <v>-6</v>
      </c>
      <c r="H53" s="11">
        <v>-6</v>
      </c>
      <c r="I53" s="65">
        <v>-3.9333333333333398</v>
      </c>
      <c r="J53" s="96">
        <v>-3.67619047619048</v>
      </c>
      <c r="K53" s="96">
        <v>-3.4190476190476198</v>
      </c>
      <c r="L53" s="96">
        <v>-3.1619047619047702</v>
      </c>
      <c r="M53" s="96">
        <v>-2.90476190476191</v>
      </c>
      <c r="N53" s="96">
        <v>-2.6476190476190502</v>
      </c>
      <c r="O53" s="96">
        <v>-2.39047619047619</v>
      </c>
      <c r="P53" s="96">
        <v>-2.13333333333334</v>
      </c>
      <c r="Q53" s="96">
        <v>-1.87619047619048</v>
      </c>
      <c r="R53" s="96">
        <v>-1.61904761904762</v>
      </c>
    </row>
    <row r="54" spans="1:86" x14ac:dyDescent="0.25">
      <c r="A54" s="1"/>
      <c r="B54" s="9" t="s">
        <v>26</v>
      </c>
      <c r="C54" s="11">
        <f t="shared" ref="C54:H54" si="35">C34+C39+C53</f>
        <v>802</v>
      </c>
      <c r="D54" s="11">
        <f t="shared" si="35"/>
        <v>1287</v>
      </c>
      <c r="E54" s="11">
        <f t="shared" si="35"/>
        <v>1032</v>
      </c>
      <c r="F54" s="11">
        <f t="shared" si="35"/>
        <v>1106</v>
      </c>
      <c r="G54" s="11">
        <f t="shared" si="35"/>
        <v>2000</v>
      </c>
      <c r="H54" s="11">
        <f t="shared" si="35"/>
        <v>3960</v>
      </c>
      <c r="I54" s="65">
        <f t="shared" ref="I54:R54" si="36">I34+I39+I53</f>
        <v>3972.024723015872</v>
      </c>
      <c r="J54" s="96">
        <f t="shared" si="36"/>
        <v>3951.522859410431</v>
      </c>
      <c r="K54" s="96">
        <f t="shared" si="36"/>
        <v>4275.9373958049882</v>
      </c>
      <c r="L54" s="96">
        <f t="shared" si="36"/>
        <v>5016.9573321995449</v>
      </c>
      <c r="M54" s="96">
        <f t="shared" si="36"/>
        <v>5024.0048185941077</v>
      </c>
      <c r="N54" s="96">
        <f t="shared" si="36"/>
        <v>5614.2458049886591</v>
      </c>
      <c r="O54" s="96">
        <f t="shared" si="36"/>
        <v>5908.3467913832228</v>
      </c>
      <c r="P54" s="96">
        <f t="shared" si="36"/>
        <v>6303.7677777777753</v>
      </c>
      <c r="Q54" s="96">
        <f t="shared" si="36"/>
        <v>6701.2712641723356</v>
      </c>
      <c r="R54" s="96">
        <f t="shared" si="36"/>
        <v>7098.7747505668976</v>
      </c>
      <c r="S54" s="61">
        <f>R54*(1+$E$6)</f>
        <v>7311.7379930839052</v>
      </c>
      <c r="T54" s="61">
        <f t="shared" ref="T54:CE54" si="37">S54*(1+$E$6)</f>
        <v>7531.0901328764221</v>
      </c>
      <c r="U54" s="61">
        <f t="shared" si="37"/>
        <v>7757.0228368627149</v>
      </c>
      <c r="V54" s="61">
        <f t="shared" si="37"/>
        <v>7989.7335219685965</v>
      </c>
      <c r="W54" s="61">
        <f t="shared" si="37"/>
        <v>8229.4255276276544</v>
      </c>
      <c r="X54" s="61">
        <f t="shared" si="37"/>
        <v>8476.3082934564845</v>
      </c>
      <c r="Y54" s="61">
        <f t="shared" si="37"/>
        <v>8730.5975422601787</v>
      </c>
      <c r="Z54" s="61">
        <f t="shared" si="37"/>
        <v>8992.5154685279849</v>
      </c>
      <c r="AA54" s="61">
        <f t="shared" si="37"/>
        <v>9262.2909325838245</v>
      </c>
      <c r="AB54" s="61">
        <f t="shared" si="37"/>
        <v>9540.1596605613395</v>
      </c>
      <c r="AC54" s="61">
        <f t="shared" si="37"/>
        <v>9826.3644503781798</v>
      </c>
      <c r="AD54" s="61">
        <f t="shared" si="37"/>
        <v>10121.155383889525</v>
      </c>
      <c r="AE54" s="61">
        <f t="shared" si="37"/>
        <v>10424.790045406211</v>
      </c>
      <c r="AF54" s="61">
        <f t="shared" si="37"/>
        <v>10737.533746768398</v>
      </c>
      <c r="AG54" s="61">
        <f t="shared" si="37"/>
        <v>11059.659759171451</v>
      </c>
      <c r="AH54" s="61">
        <f t="shared" si="37"/>
        <v>11391.449551946595</v>
      </c>
      <c r="AI54" s="61">
        <f t="shared" si="37"/>
        <v>11733.193038504993</v>
      </c>
      <c r="AJ54" s="61">
        <f t="shared" si="37"/>
        <v>12085.188829660143</v>
      </c>
      <c r="AK54" s="61">
        <f t="shared" si="37"/>
        <v>12447.744494549948</v>
      </c>
      <c r="AL54" s="61">
        <f t="shared" si="37"/>
        <v>12821.176829386448</v>
      </c>
      <c r="AM54" s="61">
        <f t="shared" si="37"/>
        <v>13205.812134268042</v>
      </c>
      <c r="AN54" s="61">
        <f t="shared" si="37"/>
        <v>13601.986498296084</v>
      </c>
      <c r="AO54" s="61">
        <f t="shared" si="37"/>
        <v>14010.046093244968</v>
      </c>
      <c r="AP54" s="61">
        <f t="shared" si="37"/>
        <v>14430.347476042318</v>
      </c>
      <c r="AQ54" s="61">
        <f t="shared" si="37"/>
        <v>14863.257900323588</v>
      </c>
      <c r="AR54" s="61">
        <f t="shared" si="37"/>
        <v>15309.155637333295</v>
      </c>
      <c r="AS54" s="61">
        <f t="shared" si="37"/>
        <v>15768.430306453294</v>
      </c>
      <c r="AT54" s="61">
        <f t="shared" si="37"/>
        <v>16241.483215646893</v>
      </c>
      <c r="AU54" s="61">
        <f t="shared" si="37"/>
        <v>16728.727712116299</v>
      </c>
      <c r="AV54" s="61">
        <f t="shared" si="37"/>
        <v>17230.589543479789</v>
      </c>
      <c r="AW54" s="61">
        <f t="shared" si="37"/>
        <v>17747.507229784183</v>
      </c>
      <c r="AX54" s="61">
        <f t="shared" si="37"/>
        <v>18279.932446677711</v>
      </c>
      <c r="AY54" s="61">
        <f t="shared" si="37"/>
        <v>18828.330420078044</v>
      </c>
      <c r="AZ54" s="61">
        <f t="shared" si="37"/>
        <v>19393.180332680386</v>
      </c>
      <c r="BA54" s="61">
        <f t="shared" si="37"/>
        <v>19974.975742660798</v>
      </c>
      <c r="BB54" s="61">
        <f t="shared" si="37"/>
        <v>20574.225014940621</v>
      </c>
      <c r="BC54" s="61">
        <f t="shared" si="37"/>
        <v>21191.45176538884</v>
      </c>
      <c r="BD54" s="61">
        <f t="shared" si="37"/>
        <v>21827.195318350507</v>
      </c>
      <c r="BE54" s="61">
        <f t="shared" si="37"/>
        <v>22482.011177901022</v>
      </c>
      <c r="BF54" s="61">
        <f t="shared" si="37"/>
        <v>23156.471513238055</v>
      </c>
      <c r="BG54" s="61">
        <f t="shared" si="37"/>
        <v>23851.165658635196</v>
      </c>
      <c r="BH54" s="61">
        <f t="shared" si="37"/>
        <v>24566.700628394254</v>
      </c>
      <c r="BI54" s="61">
        <f t="shared" si="37"/>
        <v>25303.701647246082</v>
      </c>
      <c r="BJ54" s="61">
        <f t="shared" si="37"/>
        <v>26062.812696663466</v>
      </c>
      <c r="BK54" s="61">
        <f t="shared" si="37"/>
        <v>26844.697077563371</v>
      </c>
      <c r="BL54" s="61">
        <f t="shared" si="37"/>
        <v>27650.037989890272</v>
      </c>
      <c r="BM54" s="61">
        <f t="shared" si="37"/>
        <v>28479.539129586981</v>
      </c>
      <c r="BN54" s="61">
        <f t="shared" si="37"/>
        <v>29333.925303474593</v>
      </c>
      <c r="BO54" s="61">
        <f t="shared" si="37"/>
        <v>30213.94306257883</v>
      </c>
      <c r="BP54" s="61">
        <f t="shared" si="37"/>
        <v>31120.361354456196</v>
      </c>
      <c r="BQ54" s="61">
        <f t="shared" si="37"/>
        <v>32053.972195089882</v>
      </c>
      <c r="BR54" s="61">
        <f t="shared" si="37"/>
        <v>33015.591360942577</v>
      </c>
      <c r="BS54" s="61">
        <f t="shared" si="37"/>
        <v>34006.059101770858</v>
      </c>
      <c r="BT54" s="61">
        <f t="shared" si="37"/>
        <v>35026.240874823983</v>
      </c>
      <c r="BU54" s="61">
        <f t="shared" si="37"/>
        <v>36077.028101068703</v>
      </c>
      <c r="BV54" s="61">
        <f t="shared" si="37"/>
        <v>37159.338944100768</v>
      </c>
      <c r="BW54" s="61">
        <f t="shared" si="37"/>
        <v>38274.119112423788</v>
      </c>
      <c r="BX54" s="61">
        <f t="shared" si="37"/>
        <v>39422.342685796502</v>
      </c>
      <c r="BY54" s="61">
        <f t="shared" si="37"/>
        <v>40605.012966370399</v>
      </c>
      <c r="BZ54" s="61">
        <f t="shared" si="37"/>
        <v>41823.16335536151</v>
      </c>
      <c r="CA54" s="61">
        <f t="shared" si="37"/>
        <v>43077.858256022359</v>
      </c>
      <c r="CB54" s="61">
        <f t="shared" si="37"/>
        <v>44370.194003703029</v>
      </c>
      <c r="CC54" s="61">
        <f t="shared" si="37"/>
        <v>45701.299823814123</v>
      </c>
      <c r="CD54" s="61">
        <f t="shared" si="37"/>
        <v>47072.338818528544</v>
      </c>
      <c r="CE54" s="61">
        <f t="shared" si="37"/>
        <v>48484.508983084401</v>
      </c>
      <c r="CF54" s="61">
        <f t="shared" ref="CF54:CH54" si="38">CE54*(1+$E$6)</f>
        <v>49939.044252576932</v>
      </c>
      <c r="CG54" s="61">
        <f t="shared" si="38"/>
        <v>51437.215580154239</v>
      </c>
      <c r="CH54" s="61">
        <f t="shared" si="38"/>
        <v>52980.33204755887</v>
      </c>
    </row>
    <row r="55" spans="1:86" x14ac:dyDescent="0.25">
      <c r="A55" s="1"/>
      <c r="B55" s="6"/>
      <c r="C55" s="21"/>
      <c r="D55" s="21"/>
      <c r="E55" s="21"/>
      <c r="F55" s="21"/>
      <c r="G55" s="21"/>
      <c r="H55" s="21"/>
      <c r="I55" s="12"/>
      <c r="J55" s="93"/>
      <c r="K55" s="93"/>
      <c r="L55" s="93"/>
      <c r="M55" s="93"/>
      <c r="N55" s="93"/>
      <c r="O55" s="93"/>
      <c r="P55" s="93"/>
      <c r="Q55" s="93"/>
      <c r="R55" s="94"/>
    </row>
    <row r="56" spans="1:86" x14ac:dyDescent="0.25">
      <c r="A56" s="1"/>
      <c r="B56" s="9" t="s">
        <v>27</v>
      </c>
      <c r="C56" s="11">
        <f>C52+C43+C46-C49</f>
        <v>332</v>
      </c>
      <c r="D56" s="11">
        <f t="shared" ref="C56:R56" si="39">D52+D43+D46-D49</f>
        <v>1309</v>
      </c>
      <c r="E56" s="11">
        <f t="shared" si="39"/>
        <v>1131</v>
      </c>
      <c r="F56" s="11">
        <f t="shared" si="39"/>
        <v>783</v>
      </c>
      <c r="G56" s="11">
        <f t="shared" si="39"/>
        <v>1448</v>
      </c>
      <c r="H56" s="11">
        <f t="shared" si="39"/>
        <v>1737</v>
      </c>
      <c r="I56" s="65">
        <f t="shared" si="39"/>
        <v>1679.3088499999997</v>
      </c>
      <c r="J56" s="96">
        <f t="shared" si="39"/>
        <v>2306.741</v>
      </c>
      <c r="K56" s="96">
        <f t="shared" si="39"/>
        <v>2806.8895499999994</v>
      </c>
      <c r="L56" s="96">
        <f t="shared" si="39"/>
        <v>4155.5435000000007</v>
      </c>
      <c r="M56" s="96">
        <f t="shared" si="39"/>
        <v>4278.2250000000013</v>
      </c>
      <c r="N56" s="96">
        <f t="shared" si="39"/>
        <v>4844.3999999999996</v>
      </c>
      <c r="O56" s="96">
        <f t="shared" si="39"/>
        <v>5095.5350000000026</v>
      </c>
      <c r="P56" s="96">
        <f t="shared" si="39"/>
        <v>5367.9900000000007</v>
      </c>
      <c r="Q56" s="96">
        <f t="shared" si="39"/>
        <v>5652.6275000000014</v>
      </c>
      <c r="R56" s="96">
        <f t="shared" si="39"/>
        <v>5947.2650000000021</v>
      </c>
    </row>
    <row r="57" spans="1:86" x14ac:dyDescent="0.25">
      <c r="A57" s="1"/>
      <c r="B57" s="23" t="s">
        <v>28</v>
      </c>
      <c r="C57" s="1"/>
      <c r="D57" s="1"/>
      <c r="E57" s="1"/>
      <c r="F57" s="1"/>
      <c r="G57" s="1"/>
      <c r="H57" s="1"/>
      <c r="I57" s="64">
        <f t="shared" ref="I57:R57" si="40">I56/((1+$E$5)^I9)</f>
        <v>1515.2714992739377</v>
      </c>
      <c r="J57" s="62">
        <f t="shared" si="40"/>
        <v>1878.0994725345981</v>
      </c>
      <c r="K57" s="62">
        <f t="shared" si="40"/>
        <v>2062.0773761871833</v>
      </c>
      <c r="L57" s="62">
        <f t="shared" si="40"/>
        <v>2754.6558254718011</v>
      </c>
      <c r="M57" s="62">
        <f t="shared" si="40"/>
        <v>2558.957133823114</v>
      </c>
      <c r="N57" s="62">
        <f t="shared" si="40"/>
        <v>2614.5639157736064</v>
      </c>
      <c r="O57" s="62">
        <f t="shared" si="40"/>
        <v>2481.4694597418425</v>
      </c>
      <c r="P57" s="62">
        <f t="shared" si="40"/>
        <v>2358.7978410995129</v>
      </c>
      <c r="Q57" s="62">
        <f t="shared" si="40"/>
        <v>2241.2446633036757</v>
      </c>
      <c r="R57" s="62">
        <f t="shared" si="40"/>
        <v>2127.7278088136441</v>
      </c>
    </row>
    <row r="58" spans="1:86" x14ac:dyDescent="0.25">
      <c r="A58" s="1"/>
      <c r="B58" s="24"/>
      <c r="C58" s="24"/>
      <c r="D58" s="24"/>
      <c r="E58" s="24"/>
      <c r="F58" s="24"/>
      <c r="G58" s="24"/>
      <c r="H58" s="24"/>
      <c r="I58" s="15"/>
      <c r="J58" s="1"/>
      <c r="K58" s="1"/>
      <c r="L58" s="1"/>
      <c r="M58" s="1"/>
      <c r="N58" s="1"/>
      <c r="O58" s="1"/>
      <c r="P58" s="1"/>
      <c r="Q58" s="1"/>
      <c r="R58" s="1"/>
    </row>
    <row r="59" spans="1:86" x14ac:dyDescent="0.25">
      <c r="A59" s="1"/>
      <c r="B59" s="1" t="s">
        <v>29</v>
      </c>
      <c r="C59" s="25">
        <f>(R56*(1+$E$6))/($E$5-$E$6)</f>
        <v>78277.407317615536</v>
      </c>
      <c r="D59" s="1"/>
      <c r="E59" s="1" t="s">
        <v>30</v>
      </c>
      <c r="F59" s="18">
        <f>NPV($E$5,I54:CH54)</f>
        <v>63344.797699237635</v>
      </c>
      <c r="G59" s="1"/>
      <c r="H59" s="1"/>
      <c r="I59" s="15"/>
      <c r="J59" s="1"/>
      <c r="K59" s="1"/>
      <c r="L59" s="1"/>
      <c r="M59" s="1"/>
      <c r="N59" s="1"/>
      <c r="O59" s="1"/>
      <c r="P59" s="1"/>
      <c r="Q59" s="1"/>
    </row>
    <row r="60" spans="1:86" x14ac:dyDescent="0.25">
      <c r="A60" s="1"/>
      <c r="B60" s="3" t="s">
        <v>31</v>
      </c>
      <c r="C60" s="26">
        <f>C59/((1+$E$5)^$R$9)</f>
        <v>28004.976464227362</v>
      </c>
      <c r="D60" s="16"/>
      <c r="E60" s="3"/>
      <c r="F60" s="3"/>
      <c r="G60" s="3"/>
      <c r="H60" s="16"/>
      <c r="I60" s="12"/>
      <c r="J60" s="1"/>
      <c r="L60" s="51" t="s">
        <v>52</v>
      </c>
      <c r="M60" s="52"/>
      <c r="N60" s="52"/>
      <c r="O60" s="52"/>
      <c r="P60" s="52"/>
      <c r="Q60" s="51"/>
    </row>
    <row r="61" spans="1:86" x14ac:dyDescent="0.25">
      <c r="A61" s="1"/>
      <c r="B61" s="6" t="s">
        <v>32</v>
      </c>
      <c r="C61" s="6"/>
      <c r="D61" s="1"/>
      <c r="E61" s="6"/>
      <c r="F61" s="6"/>
      <c r="G61" s="27" t="s">
        <v>33</v>
      </c>
      <c r="H61" s="27" t="s">
        <v>30</v>
      </c>
      <c r="I61" s="15"/>
      <c r="J61" s="1"/>
      <c r="K61" s="51"/>
      <c r="L61" s="53">
        <f>D67</f>
        <v>62.016629196809433</v>
      </c>
      <c r="M61" s="54">
        <v>-0.01</v>
      </c>
      <c r="N61" s="54">
        <v>0.01</v>
      </c>
      <c r="O61" s="54">
        <v>0.03</v>
      </c>
      <c r="P61" s="54">
        <v>0.04</v>
      </c>
      <c r="Q61" s="54">
        <v>0.05</v>
      </c>
    </row>
    <row r="62" spans="1:86" x14ac:dyDescent="0.25">
      <c r="A62" s="1"/>
      <c r="B62" s="28" t="s">
        <v>34</v>
      </c>
      <c r="C62" s="1"/>
      <c r="D62" s="22">
        <v>3572</v>
      </c>
      <c r="E62" s="1"/>
      <c r="F62" s="1"/>
      <c r="G62" s="25">
        <f>C60+SUM(I57:R57)</f>
        <v>50597.841460250274</v>
      </c>
      <c r="H62" s="18">
        <f>F59</f>
        <v>63344.797699237635</v>
      </c>
      <c r="I62" s="15"/>
      <c r="J62" s="1"/>
      <c r="K62" s="51"/>
      <c r="L62" s="55">
        <f>L63-2%</f>
        <v>7.1036970231734137E-2</v>
      </c>
      <c r="M62" s="56">
        <f t="dataTable" ref="M62:Q66" dt2D="1" dtr="1" r1="E6" r2="E5"/>
        <v>77.811705373115132</v>
      </c>
      <c r="N62" s="56">
        <v>92.387714480903924</v>
      </c>
      <c r="O62" s="56">
        <v>119.34634527154955</v>
      </c>
      <c r="P62" s="56">
        <v>143.31432638649932</v>
      </c>
      <c r="Q62" s="56">
        <v>184.39105856773432</v>
      </c>
    </row>
    <row r="63" spans="1:86" x14ac:dyDescent="0.25">
      <c r="A63" s="1"/>
      <c r="B63" s="29" t="s">
        <v>35</v>
      </c>
      <c r="C63" s="3"/>
      <c r="D63" s="77">
        <f>1544+6+193+176</f>
        <v>1919</v>
      </c>
      <c r="E63" s="3"/>
      <c r="F63" s="3"/>
      <c r="G63" s="3"/>
      <c r="H63" s="3"/>
      <c r="I63" s="15"/>
      <c r="J63" s="1"/>
      <c r="K63" s="52"/>
      <c r="L63" s="55">
        <f>L64-2%</f>
        <v>9.1036970231734141E-2</v>
      </c>
      <c r="M63" s="56">
        <v>60.417707391449625</v>
      </c>
      <c r="N63" s="57">
        <v>68.030210967674677</v>
      </c>
      <c r="O63" s="57">
        <v>80.341675536158462</v>
      </c>
      <c r="P63" s="57">
        <v>89.75092539144066</v>
      </c>
      <c r="Q63" s="56">
        <v>103.05844424908481</v>
      </c>
    </row>
    <row r="64" spans="1:86" x14ac:dyDescent="0.25">
      <c r="A64" s="1"/>
      <c r="B64" s="6" t="s">
        <v>36</v>
      </c>
      <c r="C64" s="6"/>
      <c r="D64" s="6"/>
      <c r="E64" s="6"/>
      <c r="F64" s="6"/>
      <c r="G64" s="30">
        <f>(G62+D62-D63)</f>
        <v>52250.841460250274</v>
      </c>
      <c r="H64" s="31">
        <f>(H62+D62-D63)</f>
        <v>64997.797699237635</v>
      </c>
      <c r="I64" s="15"/>
      <c r="J64"/>
      <c r="K64" s="51" t="s">
        <v>1</v>
      </c>
      <c r="L64" s="58">
        <v>0.11103697023173414</v>
      </c>
      <c r="M64" s="56">
        <v>48.957302210595614</v>
      </c>
      <c r="N64" s="57">
        <v>53.316245256403711</v>
      </c>
      <c r="O64" s="59">
        <v>59.773841656569289</v>
      </c>
      <c r="P64" s="57">
        <v>64.302647931521122</v>
      </c>
      <c r="Q64" s="56">
        <v>70.20333836011676</v>
      </c>
    </row>
    <row r="65" spans="1:17" x14ac:dyDescent="0.25">
      <c r="A65" s="1"/>
      <c r="B65" s="3" t="s">
        <v>37</v>
      </c>
      <c r="C65" s="3"/>
      <c r="D65" s="35">
        <v>945.3</v>
      </c>
      <c r="E65" s="3"/>
      <c r="F65" s="3"/>
      <c r="G65" s="3"/>
      <c r="H65" s="3"/>
      <c r="I65" s="15"/>
      <c r="J65" s="1"/>
      <c r="K65" s="51"/>
      <c r="L65" s="60">
        <f>L64+2%</f>
        <v>0.13103697023173413</v>
      </c>
      <c r="M65" s="56">
        <v>40.906798593098088</v>
      </c>
      <c r="N65" s="57">
        <v>43.572652155094012</v>
      </c>
      <c r="O65" s="57">
        <v>47.283346227865778</v>
      </c>
      <c r="P65" s="57">
        <v>49.737763760724846</v>
      </c>
      <c r="Q65" s="56">
        <v>52.776942681618905</v>
      </c>
    </row>
    <row r="66" spans="1:17" x14ac:dyDescent="0.25">
      <c r="A66" s="1"/>
      <c r="B66" s="17" t="s">
        <v>38</v>
      </c>
      <c r="C66" s="17"/>
      <c r="D66" s="17">
        <f>D65*$J$5</f>
        <v>40581.728999999999</v>
      </c>
      <c r="E66" s="17"/>
      <c r="F66" s="17"/>
      <c r="G66" s="17"/>
      <c r="H66" s="32"/>
      <c r="I66" s="1"/>
      <c r="J66" s="1"/>
      <c r="K66" s="51"/>
      <c r="L66" s="60">
        <f>L65+2%</f>
        <v>0.15103697023173412</v>
      </c>
      <c r="M66" s="56">
        <v>34.981135779527712</v>
      </c>
      <c r="N66" s="56">
        <v>36.693780899686033</v>
      </c>
      <c r="O66" s="56">
        <v>38.970171227535914</v>
      </c>
      <c r="P66" s="56">
        <v>40.413307483199276</v>
      </c>
      <c r="Q66" s="56">
        <v>42.137818639494114</v>
      </c>
    </row>
    <row r="67" spans="1:17" x14ac:dyDescent="0.25">
      <c r="A67" s="1"/>
      <c r="B67" s="6" t="s">
        <v>39</v>
      </c>
      <c r="C67" s="6" t="s">
        <v>40</v>
      </c>
      <c r="D67" s="33">
        <f>(G67+H67)/2</f>
        <v>62.016629196809433</v>
      </c>
      <c r="F67" s="6"/>
      <c r="G67" s="33">
        <f>G64/D65</f>
        <v>55.274348312969721</v>
      </c>
      <c r="H67" s="33">
        <f>H64/D65</f>
        <v>68.758910080649144</v>
      </c>
      <c r="I67" s="15"/>
      <c r="J67" s="1"/>
    </row>
    <row r="68" spans="1:17" x14ac:dyDescent="0.25">
      <c r="A68"/>
      <c r="C68" s="1"/>
      <c r="D68" s="1"/>
    </row>
  </sheetData>
  <sortState xmlns:xlrd2="http://schemas.microsoft.com/office/spreadsheetml/2017/richdata2" columnSort="1" ref="C10:H56">
    <sortCondition ref="C10:H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D8" sqref="D8"/>
    </sheetView>
  </sheetViews>
  <sheetFormatPr defaultRowHeight="15" x14ac:dyDescent="0.25"/>
  <cols>
    <col min="3" max="3" width="11.5703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7" t="s">
        <v>1</v>
      </c>
      <c r="C2" s="2"/>
      <c r="D2" s="2"/>
      <c r="E2" s="2"/>
      <c r="F2" s="2"/>
      <c r="G2" s="2"/>
      <c r="H2" s="2"/>
      <c r="I2" s="2"/>
      <c r="J2" s="2"/>
      <c r="K2" s="2"/>
      <c r="L2" s="38"/>
    </row>
    <row r="3" spans="1:14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2"/>
    </row>
    <row r="4" spans="1:14" x14ac:dyDescent="0.25">
      <c r="A4" s="40" t="s">
        <v>42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1">
        <f>'STM DCF'!I40</f>
        <v>-0.15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1">
        <v>0.05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42">
        <v>1.36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1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5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2">
        <f>'STM DCF'!D66</f>
        <v>40581.728999999999</v>
      </c>
      <c r="D12" s="2"/>
      <c r="E12" s="2" t="s">
        <v>35</v>
      </c>
      <c r="F12" s="2"/>
      <c r="G12" s="22">
        <f>'STM DCF'!D63</f>
        <v>1919</v>
      </c>
      <c r="H12" s="2"/>
      <c r="I12" s="2" t="s">
        <v>47</v>
      </c>
      <c r="J12" s="2"/>
      <c r="K12" s="22">
        <f>G12+C12</f>
        <v>42500.728999999999</v>
      </c>
      <c r="L12" s="2"/>
    </row>
    <row r="13" spans="1:14" x14ac:dyDescent="0.25">
      <c r="A13" s="2" t="s">
        <v>48</v>
      </c>
      <c r="B13" s="2"/>
      <c r="C13" s="43">
        <f>C12/K12</f>
        <v>0.95484783331598855</v>
      </c>
      <c r="D13" s="2"/>
      <c r="E13" s="2" t="s">
        <v>49</v>
      </c>
      <c r="F13" s="2"/>
      <c r="G13" s="44">
        <f>G12/K12</f>
        <v>4.5152166684011466E-2</v>
      </c>
      <c r="H13" s="2"/>
      <c r="I13" s="2"/>
      <c r="J13" s="2"/>
      <c r="K13" s="2"/>
      <c r="L13" s="2"/>
      <c r="M13" s="35"/>
    </row>
    <row r="14" spans="1:14" x14ac:dyDescent="0.25">
      <c r="A14" s="2" t="s">
        <v>50</v>
      </c>
      <c r="B14" s="2"/>
      <c r="C14" s="45">
        <f>D7+D8*(D9)</f>
        <v>0.11120000000000001</v>
      </c>
      <c r="D14" s="2"/>
      <c r="E14" s="2" t="s">
        <v>51</v>
      </c>
      <c r="F14" s="2"/>
      <c r="G14" s="46">
        <v>0.04</v>
      </c>
      <c r="H14" s="2"/>
      <c r="I14" s="47" t="s">
        <v>1</v>
      </c>
      <c r="J14" s="48"/>
      <c r="K14" s="69">
        <f>C13*C14+G14*G13*(1-D6)</f>
        <v>0.10825607873220246</v>
      </c>
      <c r="L14" s="2"/>
    </row>
    <row r="15" spans="1:14" x14ac:dyDescent="0.25">
      <c r="D15" s="35"/>
      <c r="G15" s="35"/>
      <c r="J15" s="35"/>
      <c r="M15" s="35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5"/>
      <c r="G17" s="35"/>
      <c r="J17" s="35"/>
      <c r="M17" s="35"/>
    </row>
    <row r="21" spans="4:13" x14ac:dyDescent="0.25">
      <c r="D21" s="35"/>
      <c r="E21" s="35"/>
      <c r="F21" s="35"/>
      <c r="G21" s="35"/>
      <c r="H21" s="35"/>
      <c r="I21" s="35"/>
      <c r="J21" s="35"/>
      <c r="K21" s="35"/>
      <c r="L21" s="35"/>
      <c r="M21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471E9-7A90-4972-BBDB-AEF67D967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2023-05-17T12:08:11Z</dcterms:modified>
</cp:coreProperties>
</file>