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0FDC95C7-0763-4B50-96F8-B6E9920F8CFC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PYPL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I40" i="1"/>
  <c r="H59" i="1"/>
  <c r="H56" i="1"/>
  <c r="D66" i="1"/>
  <c r="D65" i="1"/>
  <c r="J50" i="1"/>
  <c r="K50" i="1"/>
  <c r="L50" i="1"/>
  <c r="I50" i="1"/>
  <c r="J47" i="1"/>
  <c r="K47" i="1"/>
  <c r="L47" i="1"/>
  <c r="I47" i="1"/>
  <c r="J36" i="1"/>
  <c r="K36" i="1"/>
  <c r="L36" i="1" s="1"/>
  <c r="I36" i="1"/>
  <c r="J11" i="1"/>
  <c r="K11" i="1"/>
  <c r="L11" i="1" s="1"/>
  <c r="M11" i="1" s="1"/>
  <c r="N11" i="1" s="1"/>
  <c r="O11" i="1" s="1"/>
  <c r="P11" i="1" s="1"/>
  <c r="Q11" i="1" s="1"/>
  <c r="R11" i="1" s="1"/>
  <c r="R50" i="1" s="1"/>
  <c r="I11" i="1"/>
  <c r="H38" i="1"/>
  <c r="H34" i="1"/>
  <c r="H31" i="1"/>
  <c r="D31" i="1"/>
  <c r="E31" i="1"/>
  <c r="F31" i="1"/>
  <c r="G31" i="1"/>
  <c r="D6" i="2"/>
  <c r="C31" i="1"/>
  <c r="G12" i="2"/>
  <c r="H32" i="1"/>
  <c r="L66" i="1"/>
  <c r="L65" i="1" s="1"/>
  <c r="D69" i="1"/>
  <c r="C12" i="2" s="1"/>
  <c r="L68" i="1"/>
  <c r="L69" i="1" s="1"/>
  <c r="Q47" i="1" l="1"/>
  <c r="N47" i="1"/>
  <c r="Q50" i="1"/>
  <c r="O47" i="1"/>
  <c r="M47" i="1"/>
  <c r="O50" i="1"/>
  <c r="M50" i="1"/>
  <c r="N50" i="1"/>
  <c r="R47" i="1"/>
  <c r="P47" i="1"/>
  <c r="P50" i="1"/>
  <c r="M36" i="1"/>
  <c r="N36" i="1"/>
  <c r="D29" i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C14" i="2"/>
  <c r="F51" i="1"/>
  <c r="G51" i="1"/>
  <c r="H51" i="1"/>
  <c r="E51" i="1"/>
  <c r="D51" i="1"/>
  <c r="C51" i="1"/>
  <c r="D48" i="1"/>
  <c r="C48" i="1"/>
  <c r="F48" i="1"/>
  <c r="H48" i="1"/>
  <c r="F32" i="1"/>
  <c r="D32" i="1"/>
  <c r="D26" i="1"/>
  <c r="G54" i="1"/>
  <c r="H54" i="1"/>
  <c r="G48" i="1"/>
  <c r="F26" i="1"/>
  <c r="H26" i="1"/>
  <c r="G16" i="1"/>
  <c r="F16" i="1"/>
  <c r="H16" i="1"/>
  <c r="E54" i="1"/>
  <c r="D54" i="1"/>
  <c r="C54" i="1"/>
  <c r="E48" i="1"/>
  <c r="D46" i="1"/>
  <c r="E46" i="1" s="1"/>
  <c r="E16" i="1"/>
  <c r="D16" i="1"/>
  <c r="D34" i="1" s="1"/>
  <c r="C16" i="1"/>
  <c r="C34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O36" i="1" l="1"/>
  <c r="E38" i="1"/>
  <c r="E34" i="1"/>
  <c r="H57" i="1"/>
  <c r="H40" i="1"/>
  <c r="G38" i="1"/>
  <c r="G34" i="1"/>
  <c r="F34" i="1"/>
  <c r="F38" i="1"/>
  <c r="F57" i="1" s="1"/>
  <c r="C38" i="1"/>
  <c r="C57" i="1" s="1"/>
  <c r="D38" i="1"/>
  <c r="D57" i="1" s="1"/>
  <c r="E17" i="1"/>
  <c r="G17" i="1"/>
  <c r="F40" i="1"/>
  <c r="F56" i="1" s="1"/>
  <c r="I28" i="1"/>
  <c r="I19" i="1"/>
  <c r="I22" i="1"/>
  <c r="I25" i="1"/>
  <c r="C17" i="1"/>
  <c r="I53" i="1"/>
  <c r="F54" i="1"/>
  <c r="K12" i="2"/>
  <c r="I16" i="1"/>
  <c r="D17" i="1"/>
  <c r="H17" i="1"/>
  <c r="F17" i="1"/>
  <c r="C32" i="1"/>
  <c r="E32" i="1"/>
  <c r="G32" i="1"/>
  <c r="P36" i="1" l="1"/>
  <c r="Q36" i="1" s="1"/>
  <c r="I31" i="1"/>
  <c r="I38" i="1" s="1"/>
  <c r="I32" i="1"/>
  <c r="G57" i="1"/>
  <c r="E57" i="1"/>
  <c r="F44" i="1"/>
  <c r="D40" i="1"/>
  <c r="D56" i="1" s="1"/>
  <c r="K28" i="1"/>
  <c r="J28" i="1"/>
  <c r="J25" i="1"/>
  <c r="J22" i="1"/>
  <c r="J19" i="1"/>
  <c r="I14" i="1"/>
  <c r="C13" i="2"/>
  <c r="G13" i="2"/>
  <c r="G40" i="1"/>
  <c r="G56" i="1" s="1"/>
  <c r="E40" i="1"/>
  <c r="E56" i="1" s="1"/>
  <c r="C40" i="1"/>
  <c r="C56" i="1" s="1"/>
  <c r="J53" i="1"/>
  <c r="J16" i="1"/>
  <c r="J34" i="1" l="1"/>
  <c r="R36" i="1"/>
  <c r="I41" i="1"/>
  <c r="J31" i="1"/>
  <c r="J38" i="1" s="1"/>
  <c r="J40" i="1"/>
  <c r="E44" i="1"/>
  <c r="C44" i="1"/>
  <c r="I43" i="1"/>
  <c r="I57" i="1" s="1"/>
  <c r="H44" i="1"/>
  <c r="D59" i="1"/>
  <c r="D44" i="1"/>
  <c r="G59" i="1"/>
  <c r="G44" i="1"/>
  <c r="K25" i="1"/>
  <c r="K19" i="1"/>
  <c r="K22" i="1"/>
  <c r="D41" i="1"/>
  <c r="E59" i="1"/>
  <c r="C59" i="1"/>
  <c r="F59" i="1"/>
  <c r="F41" i="1"/>
  <c r="H41" i="1"/>
  <c r="K14" i="2"/>
  <c r="E5" i="1" s="1"/>
  <c r="J14" i="1"/>
  <c r="K16" i="1"/>
  <c r="G41" i="1"/>
  <c r="C41" i="1"/>
  <c r="E41" i="1"/>
  <c r="K53" i="1"/>
  <c r="K34" i="1" l="1"/>
  <c r="I56" i="1"/>
  <c r="I59" i="1" s="1"/>
  <c r="I60" i="1" s="1"/>
  <c r="J41" i="1"/>
  <c r="K31" i="1"/>
  <c r="K38" i="1" s="1"/>
  <c r="K40" i="1"/>
  <c r="J43" i="1"/>
  <c r="J57" i="1" s="1"/>
  <c r="K41" i="1"/>
  <c r="J32" i="1"/>
  <c r="K14" i="1"/>
  <c r="L25" i="1"/>
  <c r="L22" i="1"/>
  <c r="L19" i="1"/>
  <c r="L28" i="1"/>
  <c r="L53" i="1"/>
  <c r="L16" i="1"/>
  <c r="L34" i="1" l="1"/>
  <c r="L40" i="1" s="1"/>
  <c r="K32" i="1"/>
  <c r="J56" i="1"/>
  <c r="J59" i="1" s="1"/>
  <c r="J60" i="1" s="1"/>
  <c r="K43" i="1"/>
  <c r="K56" i="1" s="1"/>
  <c r="K59" i="1" s="1"/>
  <c r="L31" i="1"/>
  <c r="L38" i="1" s="1"/>
  <c r="M28" i="1"/>
  <c r="M25" i="1"/>
  <c r="M22" i="1"/>
  <c r="M19" i="1"/>
  <c r="L14" i="1"/>
  <c r="M16" i="1"/>
  <c r="M53" i="1"/>
  <c r="M34" i="1" l="1"/>
  <c r="K57" i="1"/>
  <c r="L32" i="1"/>
  <c r="L41" i="1"/>
  <c r="M31" i="1"/>
  <c r="M38" i="1" s="1"/>
  <c r="M40" i="1"/>
  <c r="L43" i="1"/>
  <c r="L57" i="1" s="1"/>
  <c r="M41" i="1"/>
  <c r="K60" i="1"/>
  <c r="M14" i="1"/>
  <c r="N25" i="1"/>
  <c r="N22" i="1"/>
  <c r="N19" i="1"/>
  <c r="N28" i="1"/>
  <c r="N53" i="1"/>
  <c r="N16" i="1"/>
  <c r="N34" i="1" l="1"/>
  <c r="N40" i="1" s="1"/>
  <c r="N41" i="1" s="1"/>
  <c r="L56" i="1"/>
  <c r="L59" i="1" s="1"/>
  <c r="L60" i="1" s="1"/>
  <c r="N31" i="1"/>
  <c r="N38" i="1" s="1"/>
  <c r="M43" i="1"/>
  <c r="M32" i="1"/>
  <c r="N14" i="1"/>
  <c r="O28" i="1"/>
  <c r="O25" i="1"/>
  <c r="O22" i="1"/>
  <c r="O19" i="1"/>
  <c r="O16" i="1"/>
  <c r="O53" i="1"/>
  <c r="O34" i="1" l="1"/>
  <c r="M56" i="1"/>
  <c r="M59" i="1" s="1"/>
  <c r="M60" i="1" s="1"/>
  <c r="M57" i="1"/>
  <c r="O31" i="1"/>
  <c r="O38" i="1" s="1"/>
  <c r="O40" i="1"/>
  <c r="N43" i="1"/>
  <c r="N57" i="1" s="1"/>
  <c r="N32" i="1"/>
  <c r="O14" i="1"/>
  <c r="P25" i="1"/>
  <c r="P22" i="1"/>
  <c r="P19" i="1"/>
  <c r="P28" i="1"/>
  <c r="P16" i="1"/>
  <c r="P53" i="1"/>
  <c r="P34" i="1" l="1"/>
  <c r="P40" i="1" s="1"/>
  <c r="N56" i="1"/>
  <c r="N59" i="1" s="1"/>
  <c r="N60" i="1" s="1"/>
  <c r="O41" i="1"/>
  <c r="P31" i="1"/>
  <c r="P38" i="1" s="1"/>
  <c r="O43" i="1"/>
  <c r="O57" i="1" s="1"/>
  <c r="O32" i="1"/>
  <c r="Q28" i="1"/>
  <c r="Q25" i="1"/>
  <c r="Q22" i="1"/>
  <c r="Q19" i="1"/>
  <c r="P14" i="1"/>
  <c r="Q16" i="1"/>
  <c r="Q53" i="1"/>
  <c r="Q34" i="1" l="1"/>
  <c r="Q40" i="1" s="1"/>
  <c r="P41" i="1"/>
  <c r="O56" i="1"/>
  <c r="O59" i="1" s="1"/>
  <c r="O60" i="1" s="1"/>
  <c r="Q31" i="1"/>
  <c r="Q38" i="1" s="1"/>
  <c r="P43" i="1"/>
  <c r="P57" i="1" s="1"/>
  <c r="P32" i="1"/>
  <c r="R25" i="1"/>
  <c r="R22" i="1"/>
  <c r="R19" i="1"/>
  <c r="R28" i="1"/>
  <c r="R16" i="1"/>
  <c r="R53" i="1"/>
  <c r="Q14" i="1"/>
  <c r="R34" i="1" l="1"/>
  <c r="P56" i="1"/>
  <c r="Q32" i="1"/>
  <c r="P59" i="1"/>
  <c r="P60" i="1" s="1"/>
  <c r="Q41" i="1"/>
  <c r="R31" i="1"/>
  <c r="R38" i="1" s="1"/>
  <c r="R40" i="1"/>
  <c r="Q43" i="1"/>
  <c r="R14" i="1"/>
  <c r="Q56" i="1" l="1"/>
  <c r="Q59" i="1" s="1"/>
  <c r="Q60" i="1" s="1"/>
  <c r="R32" i="1"/>
  <c r="R41" i="1"/>
  <c r="Q57" i="1"/>
  <c r="R43" i="1"/>
  <c r="R57" i="1" s="1"/>
  <c r="R56" i="1" l="1"/>
  <c r="R59" i="1" s="1"/>
  <c r="C62" i="1" l="1"/>
  <c r="C63" i="1" s="1"/>
  <c r="R60" i="1"/>
  <c r="S57" i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K57" i="1" s="1"/>
  <c r="BL57" i="1" s="1"/>
  <c r="BM57" i="1" s="1"/>
  <c r="BN57" i="1" s="1"/>
  <c r="BO57" i="1" s="1"/>
  <c r="BP57" i="1" s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G65" i="1" l="1"/>
  <c r="G67" i="1" s="1"/>
  <c r="G70" i="1" s="1"/>
  <c r="F62" i="1"/>
  <c r="H65" i="1" s="1"/>
  <c r="H67" i="1" s="1"/>
  <c r="H70" i="1" l="1"/>
  <c r="D70" i="1" s="1"/>
  <c r="L64" i="1" s="1"/>
  <c r="J6" i="1" l="1"/>
  <c r="N5" i="1" s="1"/>
</calcChain>
</file>

<file path=xl/sharedStrings.xml><?xml version="1.0" encoding="utf-8"?>
<sst xmlns="http://schemas.openxmlformats.org/spreadsheetml/2006/main" count="85" uniqueCount="58">
  <si>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</si>
  <si>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</si>
  <si>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</si>
  <si>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</si>
  <si>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</si>
  <si>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</si>
  <si>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</si>
  <si>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</si>
  <si>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</si>
  <si>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</si>
  <si>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</si>
  <si>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</si>
  <si>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</si>
  <si>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</si>
  <si>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</si>
  <si>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</si>
  <si>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</si>
  <si>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</si>
  <si>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</si>
  <si>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</si>
  <si>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</si>
  <si>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</si>
  <si>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</si>
  <si>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</si>
  <si>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</si>
  <si>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</si>
  <si>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</si>
  <si>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</si>
  <si>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</si>
  <si>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</si>
  <si>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</si>
  <si>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</si>
  <si>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</si>
  <si>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</si>
  <si>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</si>
  <si>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</si>
  <si>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</si>
  <si>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</si>
  <si>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</si>
  <si>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</si>
  <si>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</si>
  <si>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</si>
  <si>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</si>
  <si>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</si>
  <si>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</si>
  <si>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</si>
  <si>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</si>
  <si>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</si>
  <si>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</si>
  <si>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</si>
  <si>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</si>
  <si>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</si>
  <si>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</si>
  <si>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</si>
  <si>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</si>
  <si>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</si>
  <si>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Other exp</t>
  </si>
  <si>
    <t>Paypal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</si>
</sst>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64" fontId="8" fillId="2" borderId="4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64" fontId="8" fillId="2" borderId="0" xfId="0" applyNumberFormat="1" applyFont="1" applyFill="1"/>
    <xf numFmtId="2" fontId="3" fillId="2" borderId="0" xfId="0" applyNumberFormat="1" applyFont="1" applyFill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/>
    <xf numFmtId="3" fontId="3" fillId="2" borderId="0" xfId="0" applyNumberFormat="1" applyFont="1" applyFill="1" applyBorder="1"/>
    <xf numFmtId="0" fontId="0" fillId="2" borderId="0" xfId="0" applyFill="1" applyBorder="1"/>
    <xf numFmtId="1" fontId="3" fillId="2" borderId="0" xfId="1" applyNumberFormat="1" applyFont="1" applyFill="1" applyBorder="1"/>
    <xf numFmtId="10" fontId="8" fillId="2" borderId="0" xfId="0" applyNumberFormat="1" applyFont="1" applyFill="1" applyBorder="1"/>
    <xf numFmtId="164" fontId="3" fillId="2" borderId="0" xfId="0" applyNumberFormat="1" applyFont="1" applyFill="1" applyBorder="1"/>
    <xf numFmtId="1" fontId="3" fillId="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1"/>
  <sheetViews>
    <sheetView tabSelected="1" workbookViewId="0">
      <selection activeCell="F7" sqref="F7"/>
    </sheetView>
  </sheetViews>
  <sheetFormatPr defaultRowHeight="15" x14ac:dyDescent="0.25"/>
  <cols>
    <col min="1" max="1" width="7.7109375" style="2" customWidth="1"/>
    <col min="2" max="2" width="17.1406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4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0.10843370259486106</v>
      </c>
      <c r="G5" s="1"/>
      <c r="H5" s="1" t="s">
        <v>2</v>
      </c>
      <c r="I5" s="1"/>
      <c r="J5" s="7">
        <v>61.69</v>
      </c>
      <c r="K5" s="1"/>
      <c r="L5" s="1" t="s">
        <v>3</v>
      </c>
      <c r="M5" s="1"/>
      <c r="N5" s="77">
        <f>(J6/J5)-1</f>
        <v>0.20119001692167005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0.01</v>
      </c>
      <c r="G6" s="1"/>
      <c r="H6" s="1" t="s">
        <v>5</v>
      </c>
      <c r="I6" s="1"/>
      <c r="J6" s="85">
        <f>D70</f>
        <v>74.101412143897818</v>
      </c>
      <c r="K6" s="1"/>
      <c r="L6" s="1" t="s">
        <v>53</v>
      </c>
      <c r="M6" s="1"/>
      <c r="N6" s="76">
        <v>45060</v>
      </c>
      <c r="O6" s="1"/>
      <c r="P6" s="1"/>
      <c r="Q6" s="1"/>
    </row>
    <row r="7" spans="1:86" x14ac:dyDescent="0.25">
      <c r="B7" s="76"/>
      <c r="C7" s="1"/>
      <c r="D7" s="1"/>
      <c r="E7" s="9"/>
      <c r="F7" s="1"/>
      <c r="G7" s="1"/>
      <c r="H7" s="1"/>
      <c r="I7" s="1"/>
      <c r="J7" s="1"/>
      <c r="K7" s="1"/>
      <c r="L7" s="60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0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9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13094</v>
      </c>
      <c r="D11" s="12">
        <v>15451</v>
      </c>
      <c r="E11" s="12">
        <v>17772</v>
      </c>
      <c r="F11" s="12">
        <v>21454</v>
      </c>
      <c r="G11" s="12">
        <v>25371</v>
      </c>
      <c r="H11" s="12">
        <v>27518</v>
      </c>
      <c r="I11" s="22">
        <f>H11*(1+I12)</f>
        <v>29530</v>
      </c>
      <c r="J11" s="87">
        <f t="shared" ref="J11:R11" si="1">I11*(1+J12)</f>
        <v>32250</v>
      </c>
      <c r="K11" s="87">
        <f t="shared" si="1"/>
        <v>35310</v>
      </c>
      <c r="L11" s="87">
        <f t="shared" si="1"/>
        <v>40040</v>
      </c>
      <c r="M11" s="87">
        <f t="shared" si="1"/>
        <v>44684.640000000007</v>
      </c>
      <c r="N11" s="87">
        <f t="shared" si="1"/>
        <v>49864.195520628688</v>
      </c>
      <c r="O11" s="87">
        <f t="shared" si="1"/>
        <v>55648.520235756383</v>
      </c>
      <c r="P11" s="87">
        <f t="shared" si="1"/>
        <v>62103.835669990251</v>
      </c>
      <c r="Q11" s="87">
        <f t="shared" si="1"/>
        <v>69307.977796810315</v>
      </c>
      <c r="R11" s="87">
        <f t="shared" si="1"/>
        <v>77347.81168442934</v>
      </c>
    </row>
    <row r="12" spans="1:86" x14ac:dyDescent="0.25">
      <c r="A12" s="1"/>
      <c r="B12" s="80" t="s">
        <v>8</v>
      </c>
      <c r="C12" s="81"/>
      <c r="D12" s="81">
        <f>(D11/C11)-1</f>
        <v>0.18000610966855057</v>
      </c>
      <c r="E12" s="81">
        <f t="shared" ref="E12:H12" si="2">(E11/D11)-1</f>
        <v>0.15021681444566704</v>
      </c>
      <c r="F12" s="81">
        <f t="shared" si="2"/>
        <v>0.20717983344586988</v>
      </c>
      <c r="G12" s="81">
        <f t="shared" si="2"/>
        <v>0.18257667567819524</v>
      </c>
      <c r="H12" s="81">
        <f t="shared" si="2"/>
        <v>8.4624177210200546E-2</v>
      </c>
      <c r="I12" s="70">
        <v>7.3115778762991468E-2</v>
      </c>
      <c r="J12" s="66">
        <v>9.2109718929901829E-2</v>
      </c>
      <c r="K12" s="66">
        <v>9.4883720930232451E-2</v>
      </c>
      <c r="L12" s="66">
        <v>0.13395638629283479</v>
      </c>
      <c r="M12" s="66">
        <v>0.11600000000000001</v>
      </c>
      <c r="N12" s="66">
        <v>0.11591355599214137</v>
      </c>
      <c r="O12" s="66">
        <v>0.11600156494522684</v>
      </c>
      <c r="P12" s="66">
        <v>0.11600156494522684</v>
      </c>
      <c r="Q12" s="66">
        <v>0.11600156494522684</v>
      </c>
      <c r="R12" s="66">
        <v>0.11600156494522684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6"/>
      <c r="K13" s="86"/>
      <c r="L13" s="86"/>
      <c r="M13" s="86"/>
      <c r="N13" s="86"/>
      <c r="O13" s="86"/>
      <c r="P13" s="86"/>
      <c r="Q13" s="86"/>
      <c r="R13" s="86"/>
    </row>
    <row r="14" spans="1:86" x14ac:dyDescent="0.25">
      <c r="A14" s="1"/>
      <c r="B14" s="1" t="s">
        <v>9</v>
      </c>
      <c r="C14" s="12">
        <v>6695</v>
      </c>
      <c r="D14" s="12">
        <v>8262</v>
      </c>
      <c r="E14" s="12">
        <v>9785</v>
      </c>
      <c r="F14" s="12">
        <v>11453</v>
      </c>
      <c r="G14" s="12">
        <v>13450</v>
      </c>
      <c r="H14" s="38">
        <v>15865</v>
      </c>
      <c r="I14" s="71">
        <f>I11-I16</f>
        <v>15594.793</v>
      </c>
      <c r="J14" s="68">
        <f t="shared" ref="J14:K14" si="3">J11-J16</f>
        <v>17166.674999999999</v>
      </c>
      <c r="K14" s="68">
        <f t="shared" si="3"/>
        <v>19219.233</v>
      </c>
      <c r="L14" s="68">
        <f t="shared" ref="L14:R14" si="4">L11-L16</f>
        <v>21221.200000000001</v>
      </c>
      <c r="M14" s="68">
        <f t="shared" si="4"/>
        <v>23682.859200000006</v>
      </c>
      <c r="N14" s="68">
        <f t="shared" si="4"/>
        <v>26428.023625933205</v>
      </c>
      <c r="O14" s="68">
        <f t="shared" si="4"/>
        <v>29493.715724950885</v>
      </c>
      <c r="P14" s="68">
        <f t="shared" si="4"/>
        <v>32915.032905094835</v>
      </c>
      <c r="Q14" s="68">
        <f t="shared" si="4"/>
        <v>36733.22823230947</v>
      </c>
      <c r="R14" s="68">
        <f t="shared" si="4"/>
        <v>40994.34019274755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F16" si="5">C11-C14</f>
        <v>6399</v>
      </c>
      <c r="D16" s="12">
        <f t="shared" si="5"/>
        <v>7189</v>
      </c>
      <c r="E16" s="12">
        <f t="shared" si="5"/>
        <v>7987</v>
      </c>
      <c r="F16" s="12">
        <f t="shared" si="5"/>
        <v>10001</v>
      </c>
      <c r="G16" s="12">
        <f>G11-G14</f>
        <v>11921</v>
      </c>
      <c r="H16" s="12">
        <f>H11-H14</f>
        <v>11653</v>
      </c>
      <c r="I16" s="22">
        <f>I11*I17</f>
        <v>13935.207</v>
      </c>
      <c r="J16" s="19">
        <f t="shared" ref="J16:R16" si="6">J11*J17</f>
        <v>15083.325000000001</v>
      </c>
      <c r="K16" s="19">
        <f t="shared" si="6"/>
        <v>16090.767</v>
      </c>
      <c r="L16" s="19">
        <f t="shared" si="6"/>
        <v>18818.8</v>
      </c>
      <c r="M16" s="19">
        <f t="shared" si="6"/>
        <v>21001.7808</v>
      </c>
      <c r="N16" s="19">
        <f t="shared" si="6"/>
        <v>23436.171894695482</v>
      </c>
      <c r="O16" s="19">
        <f t="shared" si="6"/>
        <v>26154.804510805498</v>
      </c>
      <c r="P16" s="19">
        <f t="shared" si="6"/>
        <v>29188.802764895416</v>
      </c>
      <c r="Q16" s="19">
        <f t="shared" si="6"/>
        <v>32574.749564500846</v>
      </c>
      <c r="R16" s="19">
        <f t="shared" si="6"/>
        <v>36353.47149168179</v>
      </c>
    </row>
    <row r="17" spans="1:18" x14ac:dyDescent="0.25">
      <c r="A17" s="1"/>
      <c r="B17" s="80" t="s">
        <v>11</v>
      </c>
      <c r="C17" s="81">
        <f>C16/C11</f>
        <v>0.48869711318160991</v>
      </c>
      <c r="D17" s="81">
        <f t="shared" ref="D17:H17" si="7">D16/D11</f>
        <v>0.46527732832826352</v>
      </c>
      <c r="E17" s="81">
        <f t="shared" si="7"/>
        <v>0.44941480981318926</v>
      </c>
      <c r="F17" s="81">
        <f t="shared" si="7"/>
        <v>0.46616015661415122</v>
      </c>
      <c r="G17" s="81">
        <f t="shared" si="7"/>
        <v>0.46986717117969334</v>
      </c>
      <c r="H17" s="81">
        <f t="shared" si="7"/>
        <v>0.42346827531070574</v>
      </c>
      <c r="I17" s="79">
        <v>0.47189999999999999</v>
      </c>
      <c r="J17" s="84">
        <v>0.4677</v>
      </c>
      <c r="K17" s="84">
        <v>0.45569999999999999</v>
      </c>
      <c r="L17" s="84">
        <v>0.47</v>
      </c>
      <c r="M17" s="84">
        <v>0.47</v>
      </c>
      <c r="N17" s="84">
        <v>0.47</v>
      </c>
      <c r="O17" s="84">
        <v>0.47</v>
      </c>
      <c r="P17" s="84">
        <v>0.47</v>
      </c>
      <c r="Q17" s="84">
        <v>0.47</v>
      </c>
      <c r="R17" s="84">
        <v>0.47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</row>
    <row r="19" spans="1:18" x14ac:dyDescent="0.25">
      <c r="A19" s="1"/>
      <c r="B19" s="1" t="s">
        <v>12</v>
      </c>
      <c r="C19" s="12">
        <v>1740</v>
      </c>
      <c r="D19" s="12">
        <v>1831</v>
      </c>
      <c r="E19" s="12">
        <v>2085</v>
      </c>
      <c r="F19" s="12">
        <v>2642</v>
      </c>
      <c r="G19" s="12">
        <v>3038</v>
      </c>
      <c r="H19" s="12">
        <v>3253</v>
      </c>
      <c r="I19" s="22">
        <f>I20*I11</f>
        <v>3484.54</v>
      </c>
      <c r="J19" s="19">
        <f t="shared" ref="J19:R19" si="8">J20*J11</f>
        <v>3870</v>
      </c>
      <c r="K19" s="19">
        <f t="shared" si="8"/>
        <v>4413.75</v>
      </c>
      <c r="L19" s="19">
        <f t="shared" si="8"/>
        <v>5205.2</v>
      </c>
      <c r="M19" s="19">
        <f t="shared" si="8"/>
        <v>5809.003200000001</v>
      </c>
      <c r="N19" s="19">
        <f t="shared" si="8"/>
        <v>6482.3454176817295</v>
      </c>
      <c r="O19" s="19">
        <f t="shared" si="8"/>
        <v>7234.3076306483299</v>
      </c>
      <c r="P19" s="19">
        <f t="shared" si="8"/>
        <v>8073.4986370987326</v>
      </c>
      <c r="Q19" s="19">
        <f t="shared" si="8"/>
        <v>9010.037113585342</v>
      </c>
      <c r="R19" s="19">
        <f t="shared" si="8"/>
        <v>10055.215518975814</v>
      </c>
    </row>
    <row r="20" spans="1:18" x14ac:dyDescent="0.25">
      <c r="A20" s="1"/>
      <c r="B20" s="80" t="s">
        <v>18</v>
      </c>
      <c r="C20" s="81">
        <f>C19/C11</f>
        <v>0.13288529097296473</v>
      </c>
      <c r="D20" s="81">
        <f t="shared" ref="D20:H20" si="9">D19/D11</f>
        <v>0.11850365672124781</v>
      </c>
      <c r="E20" s="81">
        <f t="shared" si="9"/>
        <v>0.11731937879810939</v>
      </c>
      <c r="F20" s="81">
        <f t="shared" si="9"/>
        <v>0.12314719865759299</v>
      </c>
      <c r="G20" s="81">
        <f t="shared" si="9"/>
        <v>0.11974301367703283</v>
      </c>
      <c r="H20" s="81">
        <f t="shared" si="9"/>
        <v>0.1182135329602442</v>
      </c>
      <c r="I20" s="70">
        <v>0.11799999999999999</v>
      </c>
      <c r="J20" s="66">
        <v>0.12</v>
      </c>
      <c r="K20" s="66">
        <v>0.125</v>
      </c>
      <c r="L20" s="66">
        <v>0.13</v>
      </c>
      <c r="M20" s="66">
        <v>0.13</v>
      </c>
      <c r="N20" s="66">
        <v>0.13</v>
      </c>
      <c r="O20" s="66">
        <v>0.13</v>
      </c>
      <c r="P20" s="66">
        <v>0.13</v>
      </c>
      <c r="Q20" s="66">
        <v>0.13</v>
      </c>
      <c r="R20" s="66">
        <v>0.13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7"/>
      <c r="K21" s="87"/>
      <c r="L21" s="87"/>
      <c r="M21" s="87"/>
      <c r="N21" s="87"/>
      <c r="O21" s="87"/>
      <c r="P21" s="87"/>
      <c r="Q21" s="87"/>
      <c r="R21" s="87"/>
    </row>
    <row r="22" spans="1:18" x14ac:dyDescent="0.25">
      <c r="A22" s="1"/>
      <c r="B22" s="1" t="s">
        <v>54</v>
      </c>
      <c r="C22" s="12">
        <v>1142</v>
      </c>
      <c r="D22" s="12">
        <v>1314</v>
      </c>
      <c r="E22" s="12">
        <v>1401</v>
      </c>
      <c r="F22" s="12">
        <v>1861</v>
      </c>
      <c r="G22" s="12">
        <v>2445</v>
      </c>
      <c r="H22" s="12">
        <v>2257</v>
      </c>
      <c r="I22" s="22">
        <f>I23*I11</f>
        <v>2421.46</v>
      </c>
      <c r="J22" s="87">
        <f t="shared" ref="J22:R22" si="10">J23*J11</f>
        <v>2644.5</v>
      </c>
      <c r="K22" s="87">
        <f t="shared" si="10"/>
        <v>2895.42</v>
      </c>
      <c r="L22" s="87">
        <f t="shared" si="10"/>
        <v>3283.28</v>
      </c>
      <c r="M22" s="87">
        <f t="shared" si="10"/>
        <v>3664.1404800000005</v>
      </c>
      <c r="N22" s="87">
        <f t="shared" si="10"/>
        <v>4088.8640326915524</v>
      </c>
      <c r="O22" s="87">
        <f t="shared" si="10"/>
        <v>4563.1786593320239</v>
      </c>
      <c r="P22" s="87">
        <f t="shared" si="10"/>
        <v>5092.5145249392008</v>
      </c>
      <c r="Q22" s="87">
        <f t="shared" si="10"/>
        <v>5683.2541793384462</v>
      </c>
      <c r="R22" s="87">
        <f t="shared" si="10"/>
        <v>6342.5205581232058</v>
      </c>
    </row>
    <row r="23" spans="1:18" x14ac:dyDescent="0.25">
      <c r="A23" s="1"/>
      <c r="B23" s="80" t="s">
        <v>18</v>
      </c>
      <c r="C23" s="81">
        <f>C22/C11</f>
        <v>8.7215518558118224E-2</v>
      </c>
      <c r="D23" s="81">
        <f t="shared" ref="D23:H23" si="11">D22/D11</f>
        <v>8.5043039285483138E-2</v>
      </c>
      <c r="E23" s="81">
        <f t="shared" si="11"/>
        <v>7.8831870357866304E-2</v>
      </c>
      <c r="F23" s="81">
        <f t="shared" si="11"/>
        <v>8.674373077281626E-2</v>
      </c>
      <c r="G23" s="81">
        <f t="shared" si="11"/>
        <v>9.6369871112687716E-2</v>
      </c>
      <c r="H23" s="81">
        <f t="shared" si="11"/>
        <v>8.2019042081546631E-2</v>
      </c>
      <c r="I23" s="70">
        <v>8.2000000000000003E-2</v>
      </c>
      <c r="J23" s="66">
        <v>8.2000000000000003E-2</v>
      </c>
      <c r="K23" s="66">
        <v>8.2000000000000003E-2</v>
      </c>
      <c r="L23" s="66">
        <v>8.2000000000000003E-2</v>
      </c>
      <c r="M23" s="66">
        <v>8.2000000000000003E-2</v>
      </c>
      <c r="N23" s="66">
        <v>8.2000000000000003E-2</v>
      </c>
      <c r="O23" s="66">
        <v>8.2000000000000003E-2</v>
      </c>
      <c r="P23" s="66">
        <v>8.2000000000000003E-2</v>
      </c>
      <c r="Q23" s="66">
        <v>8.2000000000000003E-2</v>
      </c>
      <c r="R23" s="66">
        <v>8.2000000000000003E-2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7"/>
      <c r="K24" s="87"/>
      <c r="L24" s="87"/>
      <c r="M24" s="87"/>
      <c r="N24" s="87"/>
      <c r="O24" s="87"/>
      <c r="P24" s="87"/>
      <c r="Q24" s="87"/>
      <c r="R24" s="87"/>
    </row>
    <row r="25" spans="1:18" x14ac:dyDescent="0.25">
      <c r="A25" s="1"/>
      <c r="B25" s="1" t="s">
        <v>55</v>
      </c>
      <c r="C25" s="12">
        <v>1258</v>
      </c>
      <c r="D25" s="12">
        <v>1541</v>
      </c>
      <c r="E25" s="12">
        <v>1711</v>
      </c>
      <c r="F25" s="12">
        <v>2070</v>
      </c>
      <c r="G25" s="12">
        <v>2114</v>
      </c>
      <c r="H25" s="12">
        <v>2099</v>
      </c>
      <c r="I25" s="73">
        <f t="shared" ref="I25:R25" si="12">I26*I11</f>
        <v>2244.2799999999997</v>
      </c>
      <c r="J25" s="88">
        <f t="shared" si="12"/>
        <v>2483.25</v>
      </c>
      <c r="K25" s="88">
        <f t="shared" si="12"/>
        <v>2789.4900000000002</v>
      </c>
      <c r="L25" s="88">
        <f t="shared" si="12"/>
        <v>3203.2000000000003</v>
      </c>
      <c r="M25" s="88">
        <f t="shared" si="12"/>
        <v>3708.8251200000009</v>
      </c>
      <c r="N25" s="88">
        <f t="shared" si="12"/>
        <v>4138.7282282121814</v>
      </c>
      <c r="O25" s="88">
        <f t="shared" si="12"/>
        <v>4618.8271795677801</v>
      </c>
      <c r="P25" s="88">
        <f t="shared" si="12"/>
        <v>5154.6183606091909</v>
      </c>
      <c r="Q25" s="88">
        <f t="shared" si="12"/>
        <v>5752.5621571352567</v>
      </c>
      <c r="R25" s="88">
        <f t="shared" si="12"/>
        <v>6419.8683698076356</v>
      </c>
    </row>
    <row r="26" spans="1:18" x14ac:dyDescent="0.25">
      <c r="A26" s="1"/>
      <c r="B26" s="80" t="s">
        <v>18</v>
      </c>
      <c r="C26" s="81">
        <f t="shared" ref="C26:H26" si="13">C25/C11</f>
        <v>9.6074537956315875E-2</v>
      </c>
      <c r="D26" s="81">
        <f t="shared" si="13"/>
        <v>9.9734645006795672E-2</v>
      </c>
      <c r="E26" s="81">
        <f t="shared" si="13"/>
        <v>9.6275039387801034E-2</v>
      </c>
      <c r="F26" s="81">
        <f t="shared" si="13"/>
        <v>9.6485503868742425E-2</v>
      </c>
      <c r="G26" s="81">
        <f t="shared" si="13"/>
        <v>8.3323479563280914E-2</v>
      </c>
      <c r="H26" s="81">
        <f t="shared" si="13"/>
        <v>7.6277345737335564E-2</v>
      </c>
      <c r="I26" s="20">
        <v>7.5999999999999998E-2</v>
      </c>
      <c r="J26" s="67">
        <v>7.6999999999999999E-2</v>
      </c>
      <c r="K26" s="67">
        <v>7.9000000000000001E-2</v>
      </c>
      <c r="L26" s="67">
        <v>0.08</v>
      </c>
      <c r="M26" s="67">
        <v>8.3000000000000004E-2</v>
      </c>
      <c r="N26" s="67">
        <v>8.3000000000000004E-2</v>
      </c>
      <c r="O26" s="67">
        <v>8.3000000000000004E-2</v>
      </c>
      <c r="P26" s="67">
        <v>8.3000000000000004E-2</v>
      </c>
      <c r="Q26" s="67">
        <v>8.3000000000000004E-2</v>
      </c>
      <c r="R26" s="67">
        <v>8.3000000000000004E-2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3"/>
      <c r="J27" s="88"/>
      <c r="K27" s="88"/>
      <c r="L27" s="88"/>
      <c r="M27" s="88"/>
      <c r="N27" s="88"/>
      <c r="O27" s="88"/>
      <c r="P27" s="88"/>
      <c r="Q27" s="88"/>
      <c r="R27" s="88"/>
    </row>
    <row r="28" spans="1:18" x14ac:dyDescent="0.25">
      <c r="A28" s="1"/>
      <c r="B28" s="1" t="s">
        <v>56</v>
      </c>
      <c r="C28" s="12">
        <v>132</v>
      </c>
      <c r="D28" s="12">
        <v>309</v>
      </c>
      <c r="E28" s="12">
        <v>71</v>
      </c>
      <c r="F28" s="12">
        <v>139</v>
      </c>
      <c r="G28" s="12">
        <v>62</v>
      </c>
      <c r="H28" s="12">
        <v>207</v>
      </c>
      <c r="I28" s="73">
        <f t="shared" ref="I28:R28" si="14">I29*I11</f>
        <v>147.65</v>
      </c>
      <c r="J28" s="88">
        <f t="shared" si="14"/>
        <v>161.25</v>
      </c>
      <c r="K28" s="88">
        <f t="shared" si="14"/>
        <v>176.55</v>
      </c>
      <c r="L28" s="88">
        <f t="shared" si="14"/>
        <v>200.20000000000002</v>
      </c>
      <c r="M28" s="88">
        <f t="shared" si="14"/>
        <v>223.42320000000004</v>
      </c>
      <c r="N28" s="88">
        <f t="shared" si="14"/>
        <v>249.32097760314343</v>
      </c>
      <c r="O28" s="88">
        <f t="shared" si="14"/>
        <v>278.24260117878191</v>
      </c>
      <c r="P28" s="88">
        <f t="shared" si="14"/>
        <v>310.51917834995123</v>
      </c>
      <c r="Q28" s="88">
        <f t="shared" si="14"/>
        <v>346.53988898405157</v>
      </c>
      <c r="R28" s="88">
        <f t="shared" si="14"/>
        <v>386.73905842214668</v>
      </c>
    </row>
    <row r="29" spans="1:18" x14ac:dyDescent="0.25">
      <c r="A29" s="1"/>
      <c r="B29" s="80" t="s">
        <v>18</v>
      </c>
      <c r="C29" s="81">
        <f t="shared" ref="C29:H29" si="15">C28/C11</f>
        <v>1.0080953108293876E-2</v>
      </c>
      <c r="D29" s="81">
        <f t="shared" si="15"/>
        <v>1.9998705585399002E-2</v>
      </c>
      <c r="E29" s="81">
        <f t="shared" si="15"/>
        <v>3.9950483907269865E-3</v>
      </c>
      <c r="F29" s="81">
        <f t="shared" si="15"/>
        <v>6.4789782791087906E-3</v>
      </c>
      <c r="G29" s="81">
        <f t="shared" si="15"/>
        <v>2.44373497300067E-3</v>
      </c>
      <c r="H29" s="81">
        <f t="shared" si="15"/>
        <v>7.5223490079220877E-3</v>
      </c>
      <c r="I29" s="20">
        <v>5.0000000000000001E-3</v>
      </c>
      <c r="J29" s="67">
        <v>5.0000000000000001E-3</v>
      </c>
      <c r="K29" s="67">
        <v>5.0000000000000001E-3</v>
      </c>
      <c r="L29" s="67">
        <v>5.0000000000000001E-3</v>
      </c>
      <c r="M29" s="67">
        <v>5.0000000000000001E-3</v>
      </c>
      <c r="N29" s="67">
        <v>5.0000000000000001E-3</v>
      </c>
      <c r="O29" s="67">
        <v>5.0000000000000001E-3</v>
      </c>
      <c r="P29" s="67">
        <v>5.0000000000000001E-3</v>
      </c>
      <c r="Q29" s="67">
        <v>5.0000000000000001E-3</v>
      </c>
      <c r="R29" s="67">
        <v>5.0000000000000001E-3</v>
      </c>
    </row>
    <row r="30" spans="1:18" x14ac:dyDescent="0.25">
      <c r="A30" s="1"/>
      <c r="B30" s="1"/>
      <c r="C30" s="1"/>
      <c r="D30" s="1"/>
      <c r="E30" s="1"/>
      <c r="F30" s="12"/>
      <c r="G30" s="12"/>
      <c r="H30" s="12"/>
      <c r="I30" s="13"/>
      <c r="J30" s="86"/>
      <c r="K30" s="86"/>
      <c r="L30" s="86"/>
      <c r="M30" s="86"/>
      <c r="N30" s="86"/>
      <c r="O30" s="86"/>
      <c r="P30" s="86"/>
      <c r="Q30" s="86"/>
      <c r="R30" s="89"/>
    </row>
    <row r="31" spans="1:18" x14ac:dyDescent="0.25">
      <c r="A31" s="1"/>
      <c r="B31" s="1" t="s">
        <v>13</v>
      </c>
      <c r="C31" s="12">
        <f t="shared" ref="C31:G31" si="16">C19+C22+C25+C28</f>
        <v>4272</v>
      </c>
      <c r="D31" s="12">
        <f t="shared" si="16"/>
        <v>4995</v>
      </c>
      <c r="E31" s="12">
        <f t="shared" si="16"/>
        <v>5268</v>
      </c>
      <c r="F31" s="12">
        <f t="shared" si="16"/>
        <v>6712</v>
      </c>
      <c r="G31" s="12">
        <f t="shared" si="16"/>
        <v>7659</v>
      </c>
      <c r="H31" s="12">
        <f>H19+H22+H25+H28</f>
        <v>7816</v>
      </c>
      <c r="I31" s="73">
        <f t="shared" ref="I31:R31" si="17">I19+I22+I25+I28</f>
        <v>8297.93</v>
      </c>
      <c r="J31" s="88">
        <f t="shared" si="17"/>
        <v>9159</v>
      </c>
      <c r="K31" s="88">
        <f t="shared" si="17"/>
        <v>10275.209999999999</v>
      </c>
      <c r="L31" s="88">
        <f t="shared" si="17"/>
        <v>11891.880000000001</v>
      </c>
      <c r="M31" s="88">
        <f t="shared" si="17"/>
        <v>13405.392000000002</v>
      </c>
      <c r="N31" s="88">
        <f t="shared" si="17"/>
        <v>14959.258656188607</v>
      </c>
      <c r="O31" s="88">
        <f t="shared" si="17"/>
        <v>16694.556070726918</v>
      </c>
      <c r="P31" s="88">
        <f t="shared" si="17"/>
        <v>18631.150700997074</v>
      </c>
      <c r="Q31" s="88">
        <f t="shared" si="17"/>
        <v>20792.393339043098</v>
      </c>
      <c r="R31" s="88">
        <f t="shared" si="17"/>
        <v>23204.343505328801</v>
      </c>
    </row>
    <row r="32" spans="1:18" x14ac:dyDescent="0.25">
      <c r="A32" s="1"/>
      <c r="B32" s="80" t="s">
        <v>18</v>
      </c>
      <c r="C32" s="81">
        <f t="shared" ref="C32:R32" si="18">C31/C11</f>
        <v>0.32625630059569266</v>
      </c>
      <c r="D32" s="81">
        <f t="shared" si="18"/>
        <v>0.32328004659892562</v>
      </c>
      <c r="E32" s="81">
        <f t="shared" si="18"/>
        <v>0.29642133693450373</v>
      </c>
      <c r="F32" s="81">
        <f t="shared" si="18"/>
        <v>0.31285541157826047</v>
      </c>
      <c r="G32" s="81">
        <f t="shared" si="18"/>
        <v>0.30188009932600213</v>
      </c>
      <c r="H32" s="81">
        <f t="shared" si="18"/>
        <v>0.28403226978704849</v>
      </c>
      <c r="I32" s="20">
        <f t="shared" si="18"/>
        <v>0.28100000000000003</v>
      </c>
      <c r="J32" s="67">
        <f t="shared" si="18"/>
        <v>0.28399999999999997</v>
      </c>
      <c r="K32" s="67">
        <f t="shared" si="18"/>
        <v>0.29099999999999998</v>
      </c>
      <c r="L32" s="67">
        <f t="shared" si="18"/>
        <v>0.29700000000000004</v>
      </c>
      <c r="M32" s="67">
        <f t="shared" si="18"/>
        <v>0.3</v>
      </c>
      <c r="N32" s="67">
        <f t="shared" si="18"/>
        <v>0.30000000000000004</v>
      </c>
      <c r="O32" s="67">
        <f t="shared" si="18"/>
        <v>0.30000000000000004</v>
      </c>
      <c r="P32" s="67">
        <f t="shared" si="18"/>
        <v>0.3</v>
      </c>
      <c r="Q32" s="67">
        <f t="shared" si="18"/>
        <v>0.30000000000000004</v>
      </c>
      <c r="R32" s="67">
        <f t="shared" si="18"/>
        <v>0.3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3"/>
      <c r="K33" s="53"/>
      <c r="L33" s="53"/>
      <c r="M33" s="53"/>
      <c r="N33" s="53"/>
      <c r="O33" s="53"/>
      <c r="P33" s="53"/>
      <c r="Q33" s="53"/>
      <c r="R33" s="53"/>
    </row>
    <row r="34" spans="1:86" x14ac:dyDescent="0.25">
      <c r="A34" s="1"/>
      <c r="B34" s="1" t="s">
        <v>14</v>
      </c>
      <c r="C34" s="12">
        <f>C16-C19-C22-C25-C28</f>
        <v>2127</v>
      </c>
      <c r="D34" s="12">
        <f t="shared" ref="D34:G34" si="19">D16-D19-D22-D25-D28</f>
        <v>2194</v>
      </c>
      <c r="E34" s="12">
        <f t="shared" si="19"/>
        <v>2719</v>
      </c>
      <c r="F34" s="12">
        <f t="shared" si="19"/>
        <v>3289</v>
      </c>
      <c r="G34" s="12">
        <f t="shared" si="19"/>
        <v>4262</v>
      </c>
      <c r="H34" s="12">
        <f>H16-H19-H22-H25-H28</f>
        <v>3837</v>
      </c>
      <c r="I34" s="73">
        <f>I16-I19-I22-I25-I28</f>
        <v>5637.2770000000019</v>
      </c>
      <c r="J34" s="88">
        <f t="shared" ref="I34:R34" si="20">J16-J19-J22-J25-J28</f>
        <v>5924.3250000000007</v>
      </c>
      <c r="K34" s="88">
        <f t="shared" si="20"/>
        <v>5815.5569999999998</v>
      </c>
      <c r="L34" s="88">
        <f t="shared" si="20"/>
        <v>6926.9199999999973</v>
      </c>
      <c r="M34" s="88">
        <f t="shared" si="20"/>
        <v>7596.3887999999979</v>
      </c>
      <c r="N34" s="88">
        <f t="shared" si="20"/>
        <v>8476.913238506877</v>
      </c>
      <c r="O34" s="88">
        <f t="shared" si="20"/>
        <v>9460.2484400785816</v>
      </c>
      <c r="P34" s="88">
        <f t="shared" si="20"/>
        <v>10557.652063898342</v>
      </c>
      <c r="Q34" s="88">
        <f t="shared" si="20"/>
        <v>11782.356225457752</v>
      </c>
      <c r="R34" s="88">
        <f t="shared" si="20"/>
        <v>13149.127986352989</v>
      </c>
    </row>
    <row r="35" spans="1:86" x14ac:dyDescent="0.25">
      <c r="A35" s="1"/>
      <c r="B35" s="1"/>
      <c r="C35" s="12"/>
      <c r="D35" s="12"/>
      <c r="E35" s="12"/>
      <c r="F35" s="12"/>
      <c r="G35" s="12"/>
      <c r="H35" s="12"/>
      <c r="I35" s="73"/>
      <c r="J35" s="88"/>
      <c r="K35" s="88"/>
      <c r="L35" s="88"/>
      <c r="M35" s="88"/>
      <c r="N35" s="88"/>
      <c r="O35" s="88"/>
      <c r="P35" s="88"/>
      <c r="Q35" s="88"/>
      <c r="R35" s="88"/>
    </row>
    <row r="36" spans="1:86" x14ac:dyDescent="0.25">
      <c r="A36" s="1"/>
      <c r="B36" s="1" t="s">
        <v>15</v>
      </c>
      <c r="C36" s="83">
        <v>73</v>
      </c>
      <c r="D36" s="83">
        <v>182</v>
      </c>
      <c r="E36" s="83">
        <v>279</v>
      </c>
      <c r="F36" s="83">
        <v>1776</v>
      </c>
      <c r="G36" s="83">
        <v>-163</v>
      </c>
      <c r="H36" s="83">
        <v>-471</v>
      </c>
      <c r="I36" s="93">
        <f>AVERAGE(C36:H36)</f>
        <v>279.33333333333331</v>
      </c>
      <c r="J36" s="90">
        <f t="shared" ref="J36:R36" si="21">AVERAGE(D36:I36)</f>
        <v>313.72222222222223</v>
      </c>
      <c r="K36" s="90">
        <f t="shared" si="21"/>
        <v>335.67592592592592</v>
      </c>
      <c r="L36" s="90">
        <f t="shared" si="21"/>
        <v>345.12191358024688</v>
      </c>
      <c r="M36" s="90">
        <f t="shared" si="21"/>
        <v>106.64223251028807</v>
      </c>
      <c r="N36" s="90">
        <f t="shared" si="21"/>
        <v>151.58260459533608</v>
      </c>
      <c r="O36" s="90">
        <f t="shared" si="21"/>
        <v>255.3463720278921</v>
      </c>
      <c r="P36" s="90">
        <f t="shared" si="21"/>
        <v>251.34854514365188</v>
      </c>
      <c r="Q36" s="90">
        <f t="shared" si="21"/>
        <v>240.95293229722347</v>
      </c>
      <c r="R36" s="90">
        <f t="shared" si="21"/>
        <v>225.16576669243975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24"/>
      <c r="J37" s="89"/>
      <c r="K37" s="89"/>
      <c r="L37" s="89"/>
      <c r="M37" s="89"/>
      <c r="N37" s="89"/>
      <c r="O37" s="89"/>
      <c r="P37" s="89"/>
      <c r="Q37" s="89"/>
      <c r="R37" s="89"/>
    </row>
    <row r="38" spans="1:86" x14ac:dyDescent="0.25">
      <c r="A38" s="1"/>
      <c r="B38" s="1" t="s">
        <v>16</v>
      </c>
      <c r="C38" s="12">
        <f t="shared" ref="C38:G38" si="22">C16-C31+C36</f>
        <v>2200</v>
      </c>
      <c r="D38" s="12">
        <f t="shared" si="22"/>
        <v>2376</v>
      </c>
      <c r="E38" s="12">
        <f t="shared" si="22"/>
        <v>2998</v>
      </c>
      <c r="F38" s="12">
        <f t="shared" si="22"/>
        <v>5065</v>
      </c>
      <c r="G38" s="12">
        <f t="shared" si="22"/>
        <v>4099</v>
      </c>
      <c r="H38" s="12">
        <f>H16-H31+H36</f>
        <v>3366</v>
      </c>
      <c r="I38" s="73">
        <f t="shared" ref="I38:R38" si="23">I16-I31+I36</f>
        <v>5916.6103333333331</v>
      </c>
      <c r="J38" s="88">
        <f t="shared" si="23"/>
        <v>6238.0472222222234</v>
      </c>
      <c r="K38" s="88">
        <f t="shared" si="23"/>
        <v>6151.2329259259268</v>
      </c>
      <c r="L38" s="88">
        <f t="shared" si="23"/>
        <v>7272.0419135802449</v>
      </c>
      <c r="M38" s="88">
        <f t="shared" si="23"/>
        <v>7703.0310325102873</v>
      </c>
      <c r="N38" s="88">
        <f t="shared" si="23"/>
        <v>8628.4958431022114</v>
      </c>
      <c r="O38" s="88">
        <f t="shared" si="23"/>
        <v>9715.5948121064721</v>
      </c>
      <c r="P38" s="88">
        <f t="shared" si="23"/>
        <v>10809.000609041994</v>
      </c>
      <c r="Q38" s="88">
        <f t="shared" si="23"/>
        <v>12023.309157754971</v>
      </c>
      <c r="R38" s="88">
        <f t="shared" si="23"/>
        <v>13374.293753045429</v>
      </c>
    </row>
    <row r="39" spans="1:86" x14ac:dyDescent="0.25">
      <c r="A39" s="1"/>
      <c r="B39" s="1"/>
      <c r="C39" s="23"/>
      <c r="D39" s="23"/>
      <c r="E39" s="23"/>
      <c r="F39" s="23"/>
      <c r="G39" s="23"/>
      <c r="H39" s="23"/>
      <c r="I39" s="13"/>
      <c r="J39" s="86"/>
      <c r="K39" s="86"/>
      <c r="L39" s="86"/>
      <c r="M39" s="86"/>
      <c r="N39" s="86"/>
      <c r="O39" s="86"/>
      <c r="P39" s="86"/>
      <c r="Q39" s="86"/>
      <c r="R39" s="89"/>
    </row>
    <row r="40" spans="1:86" x14ac:dyDescent="0.25">
      <c r="A40" s="1"/>
      <c r="B40" s="1" t="s">
        <v>17</v>
      </c>
      <c r="C40" s="12">
        <f t="shared" ref="C40:G40" si="24">C34</f>
        <v>2127</v>
      </c>
      <c r="D40" s="12">
        <f t="shared" si="24"/>
        <v>2194</v>
      </c>
      <c r="E40" s="12">
        <f t="shared" si="24"/>
        <v>2719</v>
      </c>
      <c r="F40" s="12">
        <f>F34</f>
        <v>3289</v>
      </c>
      <c r="G40" s="12">
        <f t="shared" si="24"/>
        <v>4262</v>
      </c>
      <c r="H40" s="12">
        <f>H34</f>
        <v>3837</v>
      </c>
      <c r="I40" s="73">
        <f>I34</f>
        <v>5637.2770000000019</v>
      </c>
      <c r="J40" s="88">
        <f t="shared" ref="I40:R40" si="25">J34</f>
        <v>5924.3250000000007</v>
      </c>
      <c r="K40" s="88">
        <f t="shared" si="25"/>
        <v>5815.5569999999998</v>
      </c>
      <c r="L40" s="88">
        <f t="shared" si="25"/>
        <v>6926.9199999999973</v>
      </c>
      <c r="M40" s="88">
        <f t="shared" si="25"/>
        <v>7596.3887999999979</v>
      </c>
      <c r="N40" s="88">
        <f t="shared" si="25"/>
        <v>8476.913238506877</v>
      </c>
      <c r="O40" s="88">
        <f t="shared" si="25"/>
        <v>9460.2484400785816</v>
      </c>
      <c r="P40" s="88">
        <f t="shared" si="25"/>
        <v>10557.652063898342</v>
      </c>
      <c r="Q40" s="88">
        <f t="shared" si="25"/>
        <v>11782.356225457752</v>
      </c>
      <c r="R40" s="88">
        <f t="shared" si="25"/>
        <v>13149.127986352989</v>
      </c>
    </row>
    <row r="41" spans="1:86" x14ac:dyDescent="0.25">
      <c r="A41" s="1"/>
      <c r="B41" s="80" t="s">
        <v>18</v>
      </c>
      <c r="C41" s="81">
        <f t="shared" ref="C41:H41" si="26">C40/C11</f>
        <v>0.16244081258591722</v>
      </c>
      <c r="D41" s="81">
        <f t="shared" si="26"/>
        <v>0.1419972817293379</v>
      </c>
      <c r="E41" s="81">
        <f t="shared" si="26"/>
        <v>0.15299347287868556</v>
      </c>
      <c r="F41" s="81">
        <f t="shared" si="26"/>
        <v>0.15330474503589075</v>
      </c>
      <c r="G41" s="81">
        <f t="shared" si="26"/>
        <v>0.16798707185369122</v>
      </c>
      <c r="H41" s="81">
        <f t="shared" si="26"/>
        <v>0.13943600552365723</v>
      </c>
      <c r="I41" s="70">
        <f>I40/I11</f>
        <v>0.19090000000000007</v>
      </c>
      <c r="J41" s="66">
        <f t="shared" ref="J41:R41" si="27">J40/J11</f>
        <v>0.18370000000000003</v>
      </c>
      <c r="K41" s="66">
        <f t="shared" si="27"/>
        <v>0.16469999999999999</v>
      </c>
      <c r="L41" s="66">
        <f t="shared" si="27"/>
        <v>0.17299999999999993</v>
      </c>
      <c r="M41" s="66">
        <f t="shared" si="27"/>
        <v>0.16999999999999993</v>
      </c>
      <c r="N41" s="66">
        <f t="shared" si="27"/>
        <v>0.17</v>
      </c>
      <c r="O41" s="66">
        <f t="shared" si="27"/>
        <v>0.16999999999999993</v>
      </c>
      <c r="P41" s="66">
        <f t="shared" si="27"/>
        <v>0.16999999999999998</v>
      </c>
      <c r="Q41" s="66">
        <f t="shared" si="27"/>
        <v>0.16999999999999998</v>
      </c>
      <c r="R41" s="66">
        <f t="shared" si="27"/>
        <v>0.17</v>
      </c>
    </row>
    <row r="42" spans="1:86" x14ac:dyDescent="0.25">
      <c r="A42" s="1"/>
      <c r="B42" s="14"/>
      <c r="C42" s="1"/>
      <c r="D42" s="1"/>
      <c r="F42" s="1"/>
      <c r="G42" s="1"/>
      <c r="H42" s="1"/>
      <c r="I42" s="13"/>
      <c r="J42" s="86"/>
      <c r="K42" s="86"/>
      <c r="L42" s="86"/>
      <c r="M42" s="86"/>
      <c r="N42" s="86"/>
      <c r="O42" s="89"/>
      <c r="P42" s="89"/>
      <c r="Q42" s="89"/>
      <c r="R42" s="89"/>
    </row>
    <row r="43" spans="1:86" x14ac:dyDescent="0.25">
      <c r="A43" s="1"/>
      <c r="B43" s="1" t="s">
        <v>19</v>
      </c>
      <c r="C43" s="12">
        <v>405</v>
      </c>
      <c r="D43" s="12">
        <v>319</v>
      </c>
      <c r="E43" s="25">
        <v>539</v>
      </c>
      <c r="F43" s="12">
        <v>863</v>
      </c>
      <c r="G43" s="12">
        <v>-70</v>
      </c>
      <c r="H43" s="19">
        <v>947</v>
      </c>
      <c r="I43" s="22">
        <f>I44*I40</f>
        <v>1054.1707990000004</v>
      </c>
      <c r="J43" s="87">
        <f t="shared" ref="J43:R43" si="28">J44*J40</f>
        <v>1107.8487750000002</v>
      </c>
      <c r="K43" s="87">
        <f t="shared" si="28"/>
        <v>1087.509159</v>
      </c>
      <c r="L43" s="87">
        <f t="shared" si="28"/>
        <v>1295.3340399999995</v>
      </c>
      <c r="M43" s="87">
        <f t="shared" si="28"/>
        <v>1420.5247055999996</v>
      </c>
      <c r="N43" s="87">
        <f t="shared" si="28"/>
        <v>1585.182775600786</v>
      </c>
      <c r="O43" s="87">
        <f t="shared" si="28"/>
        <v>1769.0664582946947</v>
      </c>
      <c r="P43" s="87">
        <f t="shared" si="28"/>
        <v>1974.28093594899</v>
      </c>
      <c r="Q43" s="87">
        <f t="shared" si="28"/>
        <v>2203.3006141605997</v>
      </c>
      <c r="R43" s="87">
        <f t="shared" si="28"/>
        <v>2458.8869334480091</v>
      </c>
    </row>
    <row r="44" spans="1:86" x14ac:dyDescent="0.25">
      <c r="A44" s="1"/>
      <c r="B44" s="80" t="s">
        <v>20</v>
      </c>
      <c r="C44" s="82">
        <f>C43/C40</f>
        <v>0.19040902679830748</v>
      </c>
      <c r="D44" s="82">
        <f t="shared" ref="D44:G44" si="29">D43/D40</f>
        <v>0.1453965360072926</v>
      </c>
      <c r="E44" s="82">
        <f t="shared" si="29"/>
        <v>0.19823464509010666</v>
      </c>
      <c r="F44" s="82">
        <f>F43/F40</f>
        <v>0.26238978412891456</v>
      </c>
      <c r="G44" s="82">
        <f t="shared" si="29"/>
        <v>-1.642421398404505E-2</v>
      </c>
      <c r="H44" s="82">
        <f>H43/H40</f>
        <v>0.24680740161584572</v>
      </c>
      <c r="I44" s="72">
        <v>0.187</v>
      </c>
      <c r="J44" s="91">
        <v>0.187</v>
      </c>
      <c r="K44" s="91">
        <v>0.187</v>
      </c>
      <c r="L44" s="91">
        <v>0.187</v>
      </c>
      <c r="M44" s="91">
        <v>0.187</v>
      </c>
      <c r="N44" s="91">
        <v>0.187</v>
      </c>
      <c r="O44" s="91">
        <v>0.187</v>
      </c>
      <c r="P44" s="91">
        <v>0.187</v>
      </c>
      <c r="Q44" s="91">
        <v>0.187</v>
      </c>
      <c r="R44" s="91">
        <v>0.187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</row>
    <row r="46" spans="1:86" x14ac:dyDescent="0.25">
      <c r="A46" s="1"/>
      <c r="B46" s="10" t="s">
        <v>21</v>
      </c>
      <c r="C46" s="10">
        <v>2017</v>
      </c>
      <c r="D46" s="10">
        <f>C46+1</f>
        <v>2018</v>
      </c>
      <c r="E46" s="10">
        <f>D46+1</f>
        <v>2019</v>
      </c>
      <c r="F46" s="10">
        <v>2020</v>
      </c>
      <c r="G46" s="10">
        <v>2021</v>
      </c>
      <c r="H46" s="10">
        <v>2022</v>
      </c>
      <c r="I46" s="74">
        <v>2023</v>
      </c>
      <c r="J46" s="10">
        <v>2024</v>
      </c>
      <c r="K46" s="10">
        <v>2025</v>
      </c>
      <c r="L46" s="10">
        <v>2026</v>
      </c>
      <c r="M46" s="10">
        <v>2027</v>
      </c>
      <c r="N46" s="10">
        <v>2028</v>
      </c>
      <c r="O46" s="10">
        <v>2029</v>
      </c>
      <c r="P46" s="10">
        <v>2030</v>
      </c>
      <c r="Q46" s="10">
        <v>2031</v>
      </c>
      <c r="R46" s="10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v>805</v>
      </c>
      <c r="D47" s="12">
        <v>776</v>
      </c>
      <c r="E47" s="25">
        <v>912</v>
      </c>
      <c r="F47" s="12">
        <v>1189</v>
      </c>
      <c r="G47" s="12">
        <v>1265</v>
      </c>
      <c r="H47" s="12">
        <v>1317</v>
      </c>
      <c r="I47" s="22">
        <f>I48*I11</f>
        <v>1210</v>
      </c>
      <c r="J47" s="87">
        <f t="shared" ref="J47:R47" si="30">J48*J11</f>
        <v>1260</v>
      </c>
      <c r="K47" s="87">
        <f t="shared" si="30"/>
        <v>1530</v>
      </c>
      <c r="L47" s="87">
        <f t="shared" si="30"/>
        <v>1600</v>
      </c>
      <c r="M47" s="87">
        <f t="shared" si="30"/>
        <v>1609.4664047151277</v>
      </c>
      <c r="N47" s="87">
        <f t="shared" si="30"/>
        <v>1658.23811394892</v>
      </c>
      <c r="O47" s="87">
        <f t="shared" si="30"/>
        <v>1707.0098231827114</v>
      </c>
      <c r="P47" s="87">
        <f t="shared" si="30"/>
        <v>1786.8750672311776</v>
      </c>
      <c r="Q47" s="87">
        <f t="shared" si="30"/>
        <v>1868.8202729062689</v>
      </c>
      <c r="R47" s="87">
        <f t="shared" si="30"/>
        <v>1953.4872019196569</v>
      </c>
    </row>
    <row r="48" spans="1:86" x14ac:dyDescent="0.25">
      <c r="A48" s="1"/>
      <c r="B48" s="80" t="s">
        <v>18</v>
      </c>
      <c r="C48" s="81">
        <f t="shared" ref="C48:H48" si="31">C47/C11</f>
        <v>6.1478539789216434E-2</v>
      </c>
      <c r="D48" s="81">
        <f t="shared" si="31"/>
        <v>5.0223286518671931E-2</v>
      </c>
      <c r="E48" s="81">
        <f t="shared" si="31"/>
        <v>5.1316677920324107E-2</v>
      </c>
      <c r="F48" s="81">
        <f t="shared" si="31"/>
        <v>5.5420900531369444E-2</v>
      </c>
      <c r="G48" s="81">
        <f t="shared" si="31"/>
        <v>4.9860076465255608E-2</v>
      </c>
      <c r="H48" s="81">
        <f t="shared" si="31"/>
        <v>4.7859582818518785E-2</v>
      </c>
      <c r="I48" s="21">
        <v>4.0975279376904844E-2</v>
      </c>
      <c r="J48" s="53">
        <v>3.9069767441860463E-2</v>
      </c>
      <c r="K48" s="53">
        <v>4.333050127442651E-2</v>
      </c>
      <c r="L48" s="53">
        <v>3.996003996003996E-2</v>
      </c>
      <c r="M48" s="53">
        <v>3.6018336607727568E-2</v>
      </c>
      <c r="N48" s="53">
        <v>3.3255086071987489E-2</v>
      </c>
      <c r="O48" s="53">
        <v>3.0674846625766878E-2</v>
      </c>
      <c r="P48" s="53">
        <v>2.8772378516624047E-2</v>
      </c>
      <c r="Q48" s="53">
        <v>2.6963999416994611E-2</v>
      </c>
      <c r="R48" s="53">
        <v>2.5255881961983258E-2</v>
      </c>
    </row>
    <row r="49" spans="1:86" x14ac:dyDescent="0.25">
      <c r="A49" s="1"/>
      <c r="B49" s="1"/>
      <c r="C49" s="1"/>
      <c r="D49" s="1"/>
      <c r="F49" s="1"/>
      <c r="G49" s="1"/>
      <c r="H49" s="1"/>
      <c r="I49" s="13"/>
      <c r="J49" s="86"/>
      <c r="K49" s="86"/>
      <c r="L49" s="86"/>
      <c r="M49" s="86"/>
      <c r="N49" s="86"/>
      <c r="O49" s="86"/>
      <c r="P49" s="86"/>
      <c r="Q49" s="86"/>
      <c r="R49" s="86"/>
    </row>
    <row r="50" spans="1:86" x14ac:dyDescent="0.25">
      <c r="A50" s="1"/>
      <c r="B50" s="1" t="s">
        <v>23</v>
      </c>
      <c r="C50" s="12">
        <v>-667</v>
      </c>
      <c r="D50" s="12">
        <v>-823</v>
      </c>
      <c r="E50" s="25">
        <v>-704</v>
      </c>
      <c r="F50" s="12">
        <v>-866</v>
      </c>
      <c r="G50" s="12">
        <v>-908</v>
      </c>
      <c r="H50" s="12">
        <v>-706</v>
      </c>
      <c r="I50" s="22">
        <f>I51*I11</f>
        <v>-871</v>
      </c>
      <c r="J50" s="87">
        <f t="shared" ref="J50:R50" si="32">J51*J11</f>
        <v>-1080</v>
      </c>
      <c r="K50" s="87">
        <f t="shared" si="32"/>
        <v>-1370</v>
      </c>
      <c r="L50" s="87">
        <f t="shared" si="32"/>
        <v>-1619.9999999999998</v>
      </c>
      <c r="M50" s="87">
        <f t="shared" si="32"/>
        <v>-1785.0445579567781</v>
      </c>
      <c r="N50" s="87">
        <f t="shared" si="32"/>
        <v>-1989.8857367387038</v>
      </c>
      <c r="O50" s="87">
        <f t="shared" si="32"/>
        <v>-2223.9899410609041</v>
      </c>
      <c r="P50" s="87">
        <f t="shared" si="32"/>
        <v>-2481.770926709969</v>
      </c>
      <c r="Q50" s="87">
        <f t="shared" si="32"/>
        <v>-2767.8743501422578</v>
      </c>
      <c r="R50" s="87">
        <f t="shared" si="32"/>
        <v>-3094.734988304298</v>
      </c>
    </row>
    <row r="51" spans="1:86" x14ac:dyDescent="0.25">
      <c r="A51" s="1"/>
      <c r="B51" s="80" t="s">
        <v>18</v>
      </c>
      <c r="C51" s="81">
        <f t="shared" ref="C51:H51" si="33">C50/C11</f>
        <v>-5.0939361539636477E-2</v>
      </c>
      <c r="D51" s="81">
        <f t="shared" si="33"/>
        <v>-5.3265160831014173E-2</v>
      </c>
      <c r="E51" s="81">
        <f t="shared" si="33"/>
        <v>-3.9612874184109838E-2</v>
      </c>
      <c r="F51" s="81">
        <f t="shared" si="33"/>
        <v>-4.0365433019483546E-2</v>
      </c>
      <c r="G51" s="81">
        <f t="shared" si="33"/>
        <v>-3.5788892830396907E-2</v>
      </c>
      <c r="H51" s="81">
        <f t="shared" si="33"/>
        <v>-2.5655934297550694E-2</v>
      </c>
      <c r="I51" s="21">
        <v>-2.9495428377920758E-2</v>
      </c>
      <c r="J51" s="53">
        <v>-3.3488372093023258E-2</v>
      </c>
      <c r="K51" s="53">
        <v>-3.8799207023506088E-2</v>
      </c>
      <c r="L51" s="53">
        <v>-4.0459540459540456E-2</v>
      </c>
      <c r="M51" s="53">
        <v>-3.994760969220694E-2</v>
      </c>
      <c r="N51" s="53">
        <v>-3.9906103286384983E-2</v>
      </c>
      <c r="O51" s="53">
        <v>-3.9964943032427702E-2</v>
      </c>
      <c r="P51" s="53">
        <v>-3.9961636828644509E-2</v>
      </c>
      <c r="Q51" s="53">
        <v>-3.9935869406792023E-2</v>
      </c>
      <c r="R51" s="53">
        <v>-4.0010634055562946E-2</v>
      </c>
    </row>
    <row r="52" spans="1:86" x14ac:dyDescent="0.25">
      <c r="A52" s="1"/>
      <c r="B52" s="1"/>
      <c r="C52" s="1"/>
      <c r="D52" s="1"/>
      <c r="F52" s="1"/>
      <c r="G52" s="1"/>
      <c r="H52" s="1"/>
      <c r="I52" s="13"/>
      <c r="J52" s="86"/>
      <c r="K52" s="86"/>
      <c r="L52" s="86"/>
      <c r="M52" s="86"/>
      <c r="N52" s="86"/>
      <c r="O52" s="86"/>
      <c r="P52" s="86"/>
      <c r="Q52" s="89"/>
      <c r="R52" s="89"/>
    </row>
    <row r="53" spans="1:86" x14ac:dyDescent="0.25">
      <c r="A53" s="1"/>
      <c r="B53" s="1" t="s">
        <v>24</v>
      </c>
      <c r="C53" s="1">
        <v>-581</v>
      </c>
      <c r="D53" s="1">
        <v>622</v>
      </c>
      <c r="E53" s="2">
        <v>-585</v>
      </c>
      <c r="F53" s="25">
        <v>-587</v>
      </c>
      <c r="G53" s="25">
        <v>-1645</v>
      </c>
      <c r="H53" s="25">
        <v>-454</v>
      </c>
      <c r="I53" s="22">
        <f t="shared" ref="I53:R53" si="34">I54*I11</f>
        <v>-295.3</v>
      </c>
      <c r="J53" s="87">
        <f t="shared" si="34"/>
        <v>-322.5</v>
      </c>
      <c r="K53" s="87">
        <f t="shared" si="34"/>
        <v>-353.1</v>
      </c>
      <c r="L53" s="87">
        <f t="shared" si="34"/>
        <v>-400.40000000000003</v>
      </c>
      <c r="M53" s="87">
        <f t="shared" si="34"/>
        <v>-446.84640000000007</v>
      </c>
      <c r="N53" s="87">
        <f t="shared" si="34"/>
        <v>-498.64195520628687</v>
      </c>
      <c r="O53" s="87">
        <f t="shared" si="34"/>
        <v>-556.48520235756382</v>
      </c>
      <c r="P53" s="87">
        <f t="shared" si="34"/>
        <v>-621.03835669990247</v>
      </c>
      <c r="Q53" s="87">
        <f t="shared" si="34"/>
        <v>-693.07977796810314</v>
      </c>
      <c r="R53" s="87">
        <f t="shared" si="34"/>
        <v>-773.47811684429337</v>
      </c>
    </row>
    <row r="54" spans="1:86" x14ac:dyDescent="0.25">
      <c r="A54" s="1"/>
      <c r="B54" s="80" t="s">
        <v>18</v>
      </c>
      <c r="C54" s="81">
        <f t="shared" ref="C54:H54" si="35">C53/C11</f>
        <v>-4.4371467847869252E-2</v>
      </c>
      <c r="D54" s="81">
        <f t="shared" si="35"/>
        <v>4.0256294090997347E-2</v>
      </c>
      <c r="E54" s="81">
        <f t="shared" si="35"/>
        <v>-3.2916948008102631E-2</v>
      </c>
      <c r="F54" s="81">
        <f t="shared" si="35"/>
        <v>-2.736086510674E-2</v>
      </c>
      <c r="G54" s="81">
        <f t="shared" si="35"/>
        <v>-6.4837806944937126E-2</v>
      </c>
      <c r="H54" s="81">
        <f t="shared" si="35"/>
        <v>-1.649829202703685E-2</v>
      </c>
      <c r="I54" s="75">
        <v>-0.01</v>
      </c>
      <c r="J54" s="92">
        <v>-0.01</v>
      </c>
      <c r="K54" s="92">
        <v>-0.01</v>
      </c>
      <c r="L54" s="92">
        <v>-0.01</v>
      </c>
      <c r="M54" s="92">
        <v>-0.01</v>
      </c>
      <c r="N54" s="92">
        <v>-0.01</v>
      </c>
      <c r="O54" s="92">
        <v>-0.01</v>
      </c>
      <c r="P54" s="92">
        <v>-0.01</v>
      </c>
      <c r="Q54" s="92">
        <v>-0.01</v>
      </c>
      <c r="R54" s="92">
        <v>-0.01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13"/>
      <c r="J55" s="86"/>
      <c r="K55" s="86"/>
      <c r="L55" s="86"/>
      <c r="M55" s="86"/>
      <c r="N55" s="86"/>
      <c r="O55" s="86"/>
      <c r="P55" s="86"/>
      <c r="Q55" s="86"/>
      <c r="R55" s="89"/>
    </row>
    <row r="56" spans="1:86" x14ac:dyDescent="0.25">
      <c r="A56" s="1"/>
      <c r="B56" s="10" t="s">
        <v>25</v>
      </c>
      <c r="C56" s="12">
        <f t="shared" ref="C56:G56" si="36">C40-C43</f>
        <v>1722</v>
      </c>
      <c r="D56" s="12">
        <f t="shared" si="36"/>
        <v>1875</v>
      </c>
      <c r="E56" s="12">
        <f t="shared" si="36"/>
        <v>2180</v>
      </c>
      <c r="F56" s="12">
        <f t="shared" si="36"/>
        <v>2426</v>
      </c>
      <c r="G56" s="12">
        <f t="shared" si="36"/>
        <v>4332</v>
      </c>
      <c r="H56" s="12">
        <f>H40-H43</f>
        <v>2890</v>
      </c>
      <c r="I56" s="73">
        <f t="shared" ref="I56:R56" si="37">I40-I43</f>
        <v>4583.1062010000014</v>
      </c>
      <c r="J56" s="88">
        <f t="shared" si="37"/>
        <v>4816.4762250000003</v>
      </c>
      <c r="K56" s="88">
        <f t="shared" si="37"/>
        <v>4728.0478409999996</v>
      </c>
      <c r="L56" s="88">
        <f t="shared" si="37"/>
        <v>5631.5859599999976</v>
      </c>
      <c r="M56" s="88">
        <f t="shared" si="37"/>
        <v>6175.8640943999981</v>
      </c>
      <c r="N56" s="88">
        <f t="shared" si="37"/>
        <v>6891.7304629060909</v>
      </c>
      <c r="O56" s="88">
        <f t="shared" si="37"/>
        <v>7691.1819817838868</v>
      </c>
      <c r="P56" s="88">
        <f t="shared" si="37"/>
        <v>8583.3711279493527</v>
      </c>
      <c r="Q56" s="88">
        <f t="shared" si="37"/>
        <v>9579.0556112971517</v>
      </c>
      <c r="R56" s="88">
        <f t="shared" si="37"/>
        <v>10690.241052904979</v>
      </c>
    </row>
    <row r="57" spans="1:86" x14ac:dyDescent="0.25">
      <c r="A57" s="1"/>
      <c r="B57" s="10" t="s">
        <v>26</v>
      </c>
      <c r="C57" s="12">
        <f t="shared" ref="C57:G57" si="38">C38-C43</f>
        <v>1795</v>
      </c>
      <c r="D57" s="12">
        <f>D38-D43</f>
        <v>2057</v>
      </c>
      <c r="E57" s="12">
        <f t="shared" si="38"/>
        <v>2459</v>
      </c>
      <c r="F57" s="12">
        <f t="shared" si="38"/>
        <v>4202</v>
      </c>
      <c r="G57" s="12">
        <f t="shared" si="38"/>
        <v>4169</v>
      </c>
      <c r="H57" s="12">
        <f>H38-H43</f>
        <v>2419</v>
      </c>
      <c r="I57" s="73">
        <f t="shared" ref="I57:R57" si="39">I38-I43</f>
        <v>4862.4395343333326</v>
      </c>
      <c r="J57" s="88">
        <f t="shared" si="39"/>
        <v>5130.198447222223</v>
      </c>
      <c r="K57" s="88">
        <f t="shared" si="39"/>
        <v>5063.7237669259266</v>
      </c>
      <c r="L57" s="88">
        <f t="shared" si="39"/>
        <v>5976.7078735802452</v>
      </c>
      <c r="M57" s="88">
        <f t="shared" si="39"/>
        <v>6282.5063269102875</v>
      </c>
      <c r="N57" s="88">
        <f t="shared" si="39"/>
        <v>7043.3130675014254</v>
      </c>
      <c r="O57" s="88">
        <f t="shared" si="39"/>
        <v>7946.5283538117774</v>
      </c>
      <c r="P57" s="88">
        <f t="shared" si="39"/>
        <v>8834.7196730930045</v>
      </c>
      <c r="Q57" s="88">
        <f t="shared" si="39"/>
        <v>9820.0085435943711</v>
      </c>
      <c r="R57" s="88">
        <f t="shared" si="39"/>
        <v>10915.40681959742</v>
      </c>
      <c r="S57" s="65">
        <f>R57*(1+$E$6)</f>
        <v>11024.560887793394</v>
      </c>
      <c r="T57" s="65">
        <f t="shared" ref="T57:CE57" si="40">S57*(1+$E$6)</f>
        <v>11134.806496671328</v>
      </c>
      <c r="U57" s="65">
        <f t="shared" si="40"/>
        <v>11246.154561638041</v>
      </c>
      <c r="V57" s="65">
        <f t="shared" si="40"/>
        <v>11358.616107254422</v>
      </c>
      <c r="W57" s="65">
        <f t="shared" si="40"/>
        <v>11472.202268326966</v>
      </c>
      <c r="X57" s="65">
        <f t="shared" si="40"/>
        <v>11586.924291010237</v>
      </c>
      <c r="Y57" s="65">
        <f t="shared" si="40"/>
        <v>11702.79353392034</v>
      </c>
      <c r="Z57" s="65">
        <f t="shared" si="40"/>
        <v>11819.821469259543</v>
      </c>
      <c r="AA57" s="65">
        <f t="shared" si="40"/>
        <v>11938.019683952138</v>
      </c>
      <c r="AB57" s="65">
        <f t="shared" si="40"/>
        <v>12057.39988079166</v>
      </c>
      <c r="AC57" s="65">
        <f t="shared" si="40"/>
        <v>12177.973879599576</v>
      </c>
      <c r="AD57" s="65">
        <f t="shared" si="40"/>
        <v>12299.753618395573</v>
      </c>
      <c r="AE57" s="65">
        <f t="shared" si="40"/>
        <v>12422.751154579528</v>
      </c>
      <c r="AF57" s="65">
        <f t="shared" si="40"/>
        <v>12546.978666125324</v>
      </c>
      <c r="AG57" s="65">
        <f t="shared" si="40"/>
        <v>12672.448452786577</v>
      </c>
      <c r="AH57" s="65">
        <f t="shared" si="40"/>
        <v>12799.172937314443</v>
      </c>
      <c r="AI57" s="65">
        <f t="shared" si="40"/>
        <v>12927.164666687588</v>
      </c>
      <c r="AJ57" s="65">
        <f t="shared" si="40"/>
        <v>13056.436313354463</v>
      </c>
      <c r="AK57" s="65">
        <f t="shared" si="40"/>
        <v>13187.000676488007</v>
      </c>
      <c r="AL57" s="65">
        <f t="shared" si="40"/>
        <v>13318.870683252888</v>
      </c>
      <c r="AM57" s="65">
        <f t="shared" si="40"/>
        <v>13452.059390085416</v>
      </c>
      <c r="AN57" s="65">
        <f t="shared" si="40"/>
        <v>13586.57998398627</v>
      </c>
      <c r="AO57" s="65">
        <f t="shared" si="40"/>
        <v>13722.445783826133</v>
      </c>
      <c r="AP57" s="65">
        <f t="shared" si="40"/>
        <v>13859.670241664395</v>
      </c>
      <c r="AQ57" s="65">
        <f t="shared" si="40"/>
        <v>13998.266944081039</v>
      </c>
      <c r="AR57" s="65">
        <f t="shared" si="40"/>
        <v>14138.24961352185</v>
      </c>
      <c r="AS57" s="65">
        <f t="shared" si="40"/>
        <v>14279.632109657068</v>
      </c>
      <c r="AT57" s="65">
        <f t="shared" si="40"/>
        <v>14422.428430753638</v>
      </c>
      <c r="AU57" s="65">
        <f t="shared" si="40"/>
        <v>14566.652715061175</v>
      </c>
      <c r="AV57" s="65">
        <f t="shared" si="40"/>
        <v>14712.319242211786</v>
      </c>
      <c r="AW57" s="65">
        <f t="shared" si="40"/>
        <v>14859.442434633904</v>
      </c>
      <c r="AX57" s="65">
        <f t="shared" si="40"/>
        <v>15008.036858980244</v>
      </c>
      <c r="AY57" s="65">
        <f t="shared" si="40"/>
        <v>15158.117227570046</v>
      </c>
      <c r="AZ57" s="65">
        <f t="shared" si="40"/>
        <v>15309.698399845747</v>
      </c>
      <c r="BA57" s="65">
        <f t="shared" si="40"/>
        <v>15462.795383844204</v>
      </c>
      <c r="BB57" s="65">
        <f t="shared" si="40"/>
        <v>15617.423337682647</v>
      </c>
      <c r="BC57" s="65">
        <f t="shared" si="40"/>
        <v>15773.597571059474</v>
      </c>
      <c r="BD57" s="65">
        <f t="shared" si="40"/>
        <v>15931.333546770069</v>
      </c>
      <c r="BE57" s="65">
        <f t="shared" si="40"/>
        <v>16090.64688223777</v>
      </c>
      <c r="BF57" s="65">
        <f t="shared" si="40"/>
        <v>16251.553351060147</v>
      </c>
      <c r="BG57" s="65">
        <f t="shared" si="40"/>
        <v>16414.068884570748</v>
      </c>
      <c r="BH57" s="65">
        <f t="shared" si="40"/>
        <v>16578.209573416454</v>
      </c>
      <c r="BI57" s="65">
        <f t="shared" si="40"/>
        <v>16743.991669150619</v>
      </c>
      <c r="BJ57" s="65">
        <f t="shared" si="40"/>
        <v>16911.431585842125</v>
      </c>
      <c r="BK57" s="65">
        <f t="shared" si="40"/>
        <v>17080.545901700545</v>
      </c>
      <c r="BL57" s="65">
        <f t="shared" si="40"/>
        <v>17251.351360717552</v>
      </c>
      <c r="BM57" s="65">
        <f t="shared" si="40"/>
        <v>17423.864874324729</v>
      </c>
      <c r="BN57" s="65">
        <f t="shared" si="40"/>
        <v>17598.103523067977</v>
      </c>
      <c r="BO57" s="65">
        <f t="shared" si="40"/>
        <v>17774.084558298659</v>
      </c>
      <c r="BP57" s="65">
        <f t="shared" si="40"/>
        <v>17951.825403881645</v>
      </c>
      <c r="BQ57" s="65">
        <f t="shared" si="40"/>
        <v>18131.343657920461</v>
      </c>
      <c r="BR57" s="65">
        <f t="shared" si="40"/>
        <v>18312.657094499664</v>
      </c>
      <c r="BS57" s="65">
        <f t="shared" si="40"/>
        <v>18495.783665444662</v>
      </c>
      <c r="BT57" s="65">
        <f t="shared" si="40"/>
        <v>18680.74150209911</v>
      </c>
      <c r="BU57" s="65">
        <f t="shared" si="40"/>
        <v>18867.548917120101</v>
      </c>
      <c r="BV57" s="65">
        <f t="shared" si="40"/>
        <v>19056.224406291301</v>
      </c>
      <c r="BW57" s="65">
        <f t="shared" si="40"/>
        <v>19246.786650354214</v>
      </c>
      <c r="BX57" s="65">
        <f t="shared" si="40"/>
        <v>19439.254516857756</v>
      </c>
      <c r="BY57" s="65">
        <f t="shared" si="40"/>
        <v>19633.647062026335</v>
      </c>
      <c r="BZ57" s="65">
        <f t="shared" si="40"/>
        <v>19829.983532646598</v>
      </c>
      <c r="CA57" s="65">
        <f t="shared" si="40"/>
        <v>20028.283367973065</v>
      </c>
      <c r="CB57" s="65">
        <f t="shared" si="40"/>
        <v>20228.566201652797</v>
      </c>
      <c r="CC57" s="65">
        <f t="shared" si="40"/>
        <v>20430.851863669326</v>
      </c>
      <c r="CD57" s="65">
        <f t="shared" si="40"/>
        <v>20635.160382306021</v>
      </c>
      <c r="CE57" s="65">
        <f t="shared" si="40"/>
        <v>20841.51198612908</v>
      </c>
      <c r="CF57" s="65">
        <f t="shared" ref="CF57:CH57" si="41">CE57*(1+$E$6)</f>
        <v>21049.927105990373</v>
      </c>
      <c r="CG57" s="65">
        <f t="shared" si="41"/>
        <v>21260.426377050277</v>
      </c>
      <c r="CH57" s="65">
        <f t="shared" si="41"/>
        <v>21473.03064082078</v>
      </c>
    </row>
    <row r="58" spans="1:86" x14ac:dyDescent="0.25">
      <c r="A58" s="1"/>
      <c r="B58" s="6"/>
      <c r="C58" s="23"/>
      <c r="D58" s="23"/>
      <c r="E58" s="23"/>
      <c r="F58" s="23"/>
      <c r="G58" s="23"/>
      <c r="H58" s="23"/>
      <c r="I58" s="13"/>
      <c r="J58" s="86"/>
      <c r="K58" s="86"/>
      <c r="L58" s="86"/>
      <c r="M58" s="86"/>
      <c r="N58" s="86"/>
      <c r="O58" s="86"/>
      <c r="P58" s="86"/>
      <c r="Q58" s="86"/>
      <c r="R58" s="89"/>
    </row>
    <row r="59" spans="1:86" x14ac:dyDescent="0.25">
      <c r="A59" s="1"/>
      <c r="B59" s="10" t="s">
        <v>27</v>
      </c>
      <c r="C59" s="12">
        <f>C56+C47+C50-C53</f>
        <v>2441</v>
      </c>
      <c r="D59" s="12">
        <f t="shared" ref="D59:F59" si="42">D56+D47+D50-D53</f>
        <v>1206</v>
      </c>
      <c r="E59" s="12">
        <f t="shared" si="42"/>
        <v>2973</v>
      </c>
      <c r="F59" s="12">
        <f t="shared" si="42"/>
        <v>3336</v>
      </c>
      <c r="G59" s="12">
        <f>G56+G47+G50-G53</f>
        <v>6334</v>
      </c>
      <c r="H59" s="12">
        <f>H56+H47+H50-H53</f>
        <v>3955</v>
      </c>
      <c r="I59" s="73">
        <f t="shared" ref="I59:R59" si="43">I56+I47+I50-I53</f>
        <v>5217.4062010000016</v>
      </c>
      <c r="J59" s="12">
        <f t="shared" si="43"/>
        <v>5318.9762250000003</v>
      </c>
      <c r="K59" s="12">
        <f t="shared" si="43"/>
        <v>5241.147841</v>
      </c>
      <c r="L59" s="12">
        <f t="shared" si="43"/>
        <v>6011.9859599999972</v>
      </c>
      <c r="M59" s="12">
        <f t="shared" si="43"/>
        <v>6447.1323411583471</v>
      </c>
      <c r="N59" s="12">
        <f t="shared" si="43"/>
        <v>7058.7247953225951</v>
      </c>
      <c r="O59" s="12">
        <f t="shared" si="43"/>
        <v>7730.6870662632582</v>
      </c>
      <c r="P59" s="12">
        <f t="shared" si="43"/>
        <v>8509.5136251704644</v>
      </c>
      <c r="Q59" s="12">
        <f t="shared" si="43"/>
        <v>9373.081312029266</v>
      </c>
      <c r="R59" s="12">
        <f t="shared" si="43"/>
        <v>10322.471383364631</v>
      </c>
    </row>
    <row r="60" spans="1:86" x14ac:dyDescent="0.25">
      <c r="A60" s="1"/>
      <c r="B60" s="26" t="s">
        <v>28</v>
      </c>
      <c r="C60" s="1"/>
      <c r="D60" s="1"/>
      <c r="E60" s="1"/>
      <c r="F60" s="1"/>
      <c r="G60" s="1"/>
      <c r="H60" s="1"/>
      <c r="I60" s="71">
        <f t="shared" ref="I60:R60" si="44">I59/((1+$E$5)^I9)</f>
        <v>4707.0079056473751</v>
      </c>
      <c r="J60" s="68">
        <f t="shared" si="44"/>
        <v>4329.2095170758685</v>
      </c>
      <c r="K60" s="68">
        <f t="shared" si="44"/>
        <v>3848.5509766556374</v>
      </c>
      <c r="L60" s="68">
        <f t="shared" si="44"/>
        <v>3982.7135213669121</v>
      </c>
      <c r="M60" s="68">
        <f t="shared" si="44"/>
        <v>3853.1682552135712</v>
      </c>
      <c r="N60" s="68">
        <f t="shared" si="44"/>
        <v>3805.9923955984259</v>
      </c>
      <c r="O60" s="68">
        <f t="shared" si="44"/>
        <v>3760.5384849666848</v>
      </c>
      <c r="P60" s="68">
        <f t="shared" si="44"/>
        <v>3734.4526701217878</v>
      </c>
      <c r="Q60" s="68">
        <f t="shared" si="44"/>
        <v>3711.0335777868609</v>
      </c>
      <c r="R60" s="68">
        <f t="shared" si="44"/>
        <v>3687.1131430342543</v>
      </c>
    </row>
    <row r="61" spans="1:86" x14ac:dyDescent="0.25">
      <c r="A61" s="1"/>
      <c r="B61" s="27"/>
      <c r="C61" s="27"/>
      <c r="D61" s="27"/>
      <c r="E61" s="27"/>
      <c r="F61" s="27"/>
      <c r="G61" s="27"/>
      <c r="H61" s="27"/>
      <c r="I61" s="16"/>
      <c r="J61" s="1"/>
      <c r="K61" s="1"/>
      <c r="L61" s="1"/>
      <c r="M61" s="1"/>
      <c r="N61" s="1"/>
      <c r="O61" s="1"/>
      <c r="P61" s="1"/>
      <c r="Q61" s="1"/>
      <c r="R61" s="1"/>
    </row>
    <row r="62" spans="1:86" x14ac:dyDescent="0.25">
      <c r="A62" s="1"/>
      <c r="B62" s="1" t="s">
        <v>29</v>
      </c>
      <c r="C62" s="28">
        <f>(R59*(1+$E$6))/($E$5-$E$6)</f>
        <v>105915.91926709229</v>
      </c>
      <c r="D62" s="1"/>
      <c r="E62" s="1" t="s">
        <v>30</v>
      </c>
      <c r="F62" s="19">
        <f>NPV($E$5,I57:CH57)</f>
        <v>79255.811481373239</v>
      </c>
      <c r="G62" s="1"/>
      <c r="H62" s="1"/>
      <c r="I62" s="16"/>
      <c r="J62" s="1"/>
      <c r="K62" s="1"/>
      <c r="L62" s="1"/>
      <c r="M62" s="1"/>
      <c r="N62" s="1"/>
      <c r="O62" s="1"/>
      <c r="P62" s="1"/>
      <c r="Q62" s="1"/>
    </row>
    <row r="63" spans="1:86" x14ac:dyDescent="0.25">
      <c r="A63" s="1"/>
      <c r="B63" s="3" t="s">
        <v>31</v>
      </c>
      <c r="C63" s="29">
        <f>C62/((1+$E$5)^$R$9)</f>
        <v>37832.410813519629</v>
      </c>
      <c r="D63" s="17"/>
      <c r="E63" s="3"/>
      <c r="F63" s="3"/>
      <c r="G63" s="3"/>
      <c r="H63" s="17"/>
      <c r="I63" s="13"/>
      <c r="J63" s="1"/>
      <c r="L63" s="55" t="s">
        <v>52</v>
      </c>
      <c r="M63" s="56"/>
      <c r="N63" s="56"/>
      <c r="O63" s="56"/>
      <c r="P63" s="56"/>
      <c r="Q63" s="55"/>
    </row>
    <row r="64" spans="1:86" x14ac:dyDescent="0.25">
      <c r="A64" s="1"/>
      <c r="B64" s="6" t="s">
        <v>32</v>
      </c>
      <c r="C64" s="6"/>
      <c r="D64" s="1"/>
      <c r="E64" s="6"/>
      <c r="F64" s="6"/>
      <c r="G64" s="30" t="s">
        <v>33</v>
      </c>
      <c r="H64" s="30" t="s">
        <v>30</v>
      </c>
      <c r="I64" s="16"/>
      <c r="J64" s="1"/>
      <c r="K64" s="55"/>
      <c r="L64" s="57">
        <f>D70</f>
        <v>74.101412143897818</v>
      </c>
      <c r="M64" s="58">
        <v>-0.02</v>
      </c>
      <c r="N64" s="58">
        <v>-0.01</v>
      </c>
      <c r="O64" s="58">
        <v>0.01</v>
      </c>
      <c r="P64" s="58">
        <v>0.02</v>
      </c>
      <c r="Q64" s="58">
        <v>0.03</v>
      </c>
    </row>
    <row r="65" spans="1:17" x14ac:dyDescent="0.25">
      <c r="A65" s="1"/>
      <c r="B65" s="31" t="s">
        <v>34</v>
      </c>
      <c r="C65" s="1"/>
      <c r="D65" s="39">
        <f>7101+3559</f>
        <v>10660</v>
      </c>
      <c r="E65" s="1"/>
      <c r="F65" s="1"/>
      <c r="G65" s="28">
        <f>C63+SUM(I60:R60)</f>
        <v>77252.19126098702</v>
      </c>
      <c r="H65" s="19">
        <f>F62</f>
        <v>79255.811481373239</v>
      </c>
      <c r="I65" s="16"/>
      <c r="J65" s="1"/>
      <c r="K65" s="55"/>
      <c r="L65" s="59">
        <f>L66-2%</f>
        <v>6.8433702594861048E-2</v>
      </c>
      <c r="M65" s="60">
        <f t="dataTable" ref="M65:Q69" dt2D="1" dtr="1" r1="E6" r2="E5"/>
        <v>101.08275901913241</v>
      </c>
      <c r="N65" s="60">
        <v>108.42527973975152</v>
      </c>
      <c r="O65" s="60">
        <v>130.18597460746554</v>
      </c>
      <c r="P65" s="60">
        <v>147.1284025999193</v>
      </c>
      <c r="Q65" s="60">
        <v>171.57429284372449</v>
      </c>
    </row>
    <row r="66" spans="1:17" x14ac:dyDescent="0.25">
      <c r="A66" s="1"/>
      <c r="B66" s="32" t="s">
        <v>35</v>
      </c>
      <c r="C66" s="3"/>
      <c r="D66" s="33">
        <f>142+4164+577</f>
        <v>4883</v>
      </c>
      <c r="E66" s="3"/>
      <c r="F66" s="3"/>
      <c r="G66" s="3"/>
      <c r="H66" s="3"/>
      <c r="I66" s="16"/>
      <c r="J66" s="1"/>
      <c r="K66" s="56"/>
      <c r="L66" s="59">
        <f>L67-2%</f>
        <v>8.8433702594861052E-2</v>
      </c>
      <c r="M66" s="60">
        <v>79.684339610386516</v>
      </c>
      <c r="N66" s="61">
        <v>83.75831053858424</v>
      </c>
      <c r="O66" s="61">
        <v>94.941438889442935</v>
      </c>
      <c r="P66" s="61">
        <v>102.87141749354389</v>
      </c>
      <c r="Q66" s="60">
        <v>113.3123102281219</v>
      </c>
    </row>
    <row r="67" spans="1:17" x14ac:dyDescent="0.25">
      <c r="A67" s="1"/>
      <c r="B67" s="6" t="s">
        <v>36</v>
      </c>
      <c r="C67" s="6"/>
      <c r="D67" s="6"/>
      <c r="E67" s="6"/>
      <c r="F67" s="6"/>
      <c r="G67" s="34">
        <f>(G65+D65-D66)</f>
        <v>83029.19126098702</v>
      </c>
      <c r="H67" s="35">
        <f>(H65+D65-D66)</f>
        <v>85032.811481373239</v>
      </c>
      <c r="I67" s="16"/>
      <c r="J67"/>
      <c r="K67" s="55" t="s">
        <v>1</v>
      </c>
      <c r="L67" s="62">
        <v>0.10843370259486106</v>
      </c>
      <c r="M67" s="60">
        <v>65.332113681087478</v>
      </c>
      <c r="N67" s="61">
        <v>67.765924371780585</v>
      </c>
      <c r="O67" s="63">
        <v>74.101412143897818</v>
      </c>
      <c r="P67" s="61">
        <v>78.322675201802213</v>
      </c>
      <c r="Q67" s="60">
        <v>83.583733443574516</v>
      </c>
    </row>
    <row r="68" spans="1:17" x14ac:dyDescent="0.25">
      <c r="A68" s="1"/>
      <c r="B68" s="3" t="s">
        <v>37</v>
      </c>
      <c r="C68" s="3"/>
      <c r="D68" s="39">
        <v>1134</v>
      </c>
      <c r="E68" s="3"/>
      <c r="F68" s="3"/>
      <c r="G68" s="3"/>
      <c r="H68" s="3"/>
      <c r="I68" s="16"/>
      <c r="J68" s="1"/>
      <c r="K68" s="55"/>
      <c r="L68" s="64">
        <f>L67+2%</f>
        <v>0.12843370259486106</v>
      </c>
      <c r="M68" s="60">
        <v>55.143887712986029</v>
      </c>
      <c r="N68" s="61">
        <v>56.679198407461257</v>
      </c>
      <c r="O68" s="61">
        <v>60.524402035657943</v>
      </c>
      <c r="P68" s="61">
        <v>62.97465895527548</v>
      </c>
      <c r="Q68" s="60">
        <v>65.915537256003574</v>
      </c>
    </row>
    <row r="69" spans="1:17" x14ac:dyDescent="0.25">
      <c r="A69" s="1"/>
      <c r="B69" s="18" t="s">
        <v>38</v>
      </c>
      <c r="C69" s="18"/>
      <c r="D69" s="18">
        <f>D68*$J$5</f>
        <v>69956.459999999992</v>
      </c>
      <c r="E69" s="18"/>
      <c r="F69" s="18"/>
      <c r="G69" s="18"/>
      <c r="H69" s="36"/>
      <c r="I69" s="1"/>
      <c r="J69" s="1"/>
      <c r="K69" s="55"/>
      <c r="L69" s="64">
        <f>L68+2%</f>
        <v>0.14843370259486105</v>
      </c>
      <c r="M69" s="60">
        <v>47.600619736637043</v>
      </c>
      <c r="N69" s="60">
        <v>48.610260259949136</v>
      </c>
      <c r="O69" s="60">
        <v>51.066439218968782</v>
      </c>
      <c r="P69" s="60">
        <v>52.580475531526503</v>
      </c>
      <c r="Q69" s="60">
        <v>54.348662479568674</v>
      </c>
    </row>
    <row r="70" spans="1:17" x14ac:dyDescent="0.25">
      <c r="A70" s="1"/>
      <c r="B70" s="6" t="s">
        <v>39</v>
      </c>
      <c r="C70" s="6" t="s">
        <v>40</v>
      </c>
      <c r="D70" s="37">
        <f>(G70+H70)/2</f>
        <v>74.101412143897818</v>
      </c>
      <c r="F70" s="6"/>
      <c r="G70" s="37">
        <f>G67/D68</f>
        <v>73.217981711628767</v>
      </c>
      <c r="H70" s="37">
        <f>H67/D68</f>
        <v>74.984842576166884</v>
      </c>
      <c r="I70" s="16"/>
      <c r="J70" s="1"/>
    </row>
    <row r="71" spans="1:17" x14ac:dyDescent="0.25">
      <c r="A71"/>
      <c r="C71" s="1"/>
      <c r="D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17" sqref="D17"/>
    </sheetView>
  </sheetViews>
  <sheetFormatPr defaultRowHeight="15" x14ac:dyDescent="0.25"/>
  <cols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5">
        <f>PYPL!I44</f>
        <v>0.187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6">
        <v>1.34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PYPL!D69</f>
        <v>69956.459999999992</v>
      </c>
      <c r="D12" s="2"/>
      <c r="E12" s="2" t="s">
        <v>35</v>
      </c>
      <c r="F12" s="2"/>
      <c r="G12" s="25">
        <f>PYPL!D66</f>
        <v>4883</v>
      </c>
      <c r="H12" s="2"/>
      <c r="I12" s="2" t="s">
        <v>47</v>
      </c>
      <c r="J12" s="2"/>
      <c r="K12" s="25">
        <f>G12+C12</f>
        <v>74839.459999999992</v>
      </c>
      <c r="L12" s="2"/>
    </row>
    <row r="13" spans="1:14" x14ac:dyDescent="0.25">
      <c r="A13" s="2" t="s">
        <v>48</v>
      </c>
      <c r="B13" s="2"/>
      <c r="C13" s="47">
        <f>C12/K12</f>
        <v>0.93475367139207044</v>
      </c>
      <c r="D13" s="2"/>
      <c r="E13" s="2" t="s">
        <v>49</v>
      </c>
      <c r="F13" s="2"/>
      <c r="G13" s="48">
        <f>G12/K12</f>
        <v>6.5246328607929574E-2</v>
      </c>
      <c r="H13" s="2"/>
      <c r="I13" s="2"/>
      <c r="J13" s="2"/>
      <c r="K13" s="2"/>
      <c r="L13" s="2"/>
      <c r="M13" s="39"/>
    </row>
    <row r="14" spans="1:14" x14ac:dyDescent="0.25">
      <c r="A14" s="2" t="s">
        <v>50</v>
      </c>
      <c r="B14" s="2"/>
      <c r="C14" s="49">
        <f>D7+D8*(D9)</f>
        <v>0.1143</v>
      </c>
      <c r="D14" s="2"/>
      <c r="E14" s="2" t="s">
        <v>51</v>
      </c>
      <c r="F14" s="2"/>
      <c r="G14" s="50">
        <v>0.03</v>
      </c>
      <c r="H14" s="2"/>
      <c r="I14" s="51" t="s">
        <v>1</v>
      </c>
      <c r="J14" s="52"/>
      <c r="K14" s="78">
        <f>C13*C14+G14*G13*(1-D6)</f>
        <v>0.10843370259486106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PYPL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2023-05-14T13:10:40Z</dcterms:modified>
</cp:coreProperties>
</file>