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10CC9554-340C-4E5B-AAA3-7D482EAB43DA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GDDY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7" i="1" l="1"/>
  <c r="K55" i="1"/>
  <c r="L55" i="1" s="1"/>
  <c r="M55" i="1" s="1"/>
  <c r="N55" i="1" s="1"/>
  <c r="O55" i="1" s="1"/>
  <c r="P55" i="1" s="1"/>
  <c r="Q55" i="1" s="1"/>
  <c r="R55" i="1" s="1"/>
  <c r="J55" i="1"/>
  <c r="D6" i="2"/>
  <c r="D68" i="1"/>
  <c r="D70" i="1"/>
  <c r="J51" i="1"/>
  <c r="K51" i="1"/>
  <c r="L51" i="1"/>
  <c r="M51" i="1"/>
  <c r="N51" i="1"/>
  <c r="O51" i="1"/>
  <c r="P51" i="1"/>
  <c r="Q51" i="1"/>
  <c r="R51" i="1"/>
  <c r="I51" i="1"/>
  <c r="J48" i="1"/>
  <c r="K48" i="1"/>
  <c r="L48" i="1"/>
  <c r="M48" i="1"/>
  <c r="N48" i="1"/>
  <c r="O48" i="1"/>
  <c r="P48" i="1"/>
  <c r="Q48" i="1"/>
  <c r="R48" i="1"/>
  <c r="I48" i="1"/>
  <c r="J12" i="1"/>
  <c r="K12" i="1"/>
  <c r="L12" i="1" s="1"/>
  <c r="M12" i="1" s="1"/>
  <c r="N12" i="1" s="1"/>
  <c r="O12" i="1" s="1"/>
  <c r="P12" i="1" s="1"/>
  <c r="Q12" i="1" s="1"/>
  <c r="R12" i="1" s="1"/>
  <c r="I12" i="1"/>
  <c r="D59" i="1"/>
  <c r="E59" i="1"/>
  <c r="C59" i="1"/>
  <c r="C36" i="1"/>
  <c r="C35" i="1"/>
  <c r="D35" i="1"/>
  <c r="C29" i="1"/>
  <c r="D29" i="1"/>
  <c r="E29" i="1"/>
  <c r="G59" i="1"/>
  <c r="H59" i="1"/>
  <c r="F59" i="1"/>
  <c r="G29" i="1"/>
  <c r="H29" i="1"/>
  <c r="F29" i="1"/>
  <c r="L68" i="1"/>
  <c r="L67" i="1" s="1"/>
  <c r="L70" i="1"/>
  <c r="L71" i="1" s="1"/>
  <c r="G12" i="2"/>
  <c r="D71" i="1"/>
  <c r="C12" i="2" s="1"/>
  <c r="H33" i="1"/>
  <c r="D30" i="1" l="1"/>
  <c r="E30" i="1"/>
  <c r="F30" i="1"/>
  <c r="G30" i="1"/>
  <c r="H30" i="1"/>
  <c r="C30" i="1"/>
  <c r="E27" i="1"/>
  <c r="G27" i="1"/>
  <c r="C27" i="1"/>
  <c r="D24" i="1"/>
  <c r="E24" i="1"/>
  <c r="F24" i="1"/>
  <c r="G24" i="1"/>
  <c r="H24" i="1"/>
  <c r="C24" i="1"/>
  <c r="D21" i="1"/>
  <c r="E21" i="1"/>
  <c r="F21" i="1"/>
  <c r="G21" i="1"/>
  <c r="H21" i="1"/>
  <c r="C21" i="1"/>
  <c r="C14" i="2"/>
  <c r="F52" i="1"/>
  <c r="G52" i="1"/>
  <c r="H52" i="1"/>
  <c r="E52" i="1"/>
  <c r="D52" i="1"/>
  <c r="C52" i="1"/>
  <c r="D49" i="1"/>
  <c r="C49" i="1"/>
  <c r="F49" i="1"/>
  <c r="H49" i="1"/>
  <c r="F33" i="1"/>
  <c r="D33" i="1"/>
  <c r="D27" i="1"/>
  <c r="G55" i="1"/>
  <c r="H55" i="1"/>
  <c r="G49" i="1"/>
  <c r="F27" i="1"/>
  <c r="H27" i="1"/>
  <c r="G17" i="1"/>
  <c r="G35" i="1" s="1"/>
  <c r="F17" i="1"/>
  <c r="F35" i="1" s="1"/>
  <c r="F36" i="1" s="1"/>
  <c r="H17" i="1"/>
  <c r="H35" i="1" s="1"/>
  <c r="E55" i="1"/>
  <c r="D55" i="1"/>
  <c r="C55" i="1"/>
  <c r="E49" i="1"/>
  <c r="D47" i="1"/>
  <c r="E47" i="1" s="1"/>
  <c r="E17" i="1"/>
  <c r="E35" i="1" s="1"/>
  <c r="D17" i="1"/>
  <c r="D36" i="1" s="1"/>
  <c r="D37" i="1" s="1"/>
  <c r="C17" i="1"/>
  <c r="C41" i="1" s="1"/>
  <c r="H13" i="1"/>
  <c r="G13" i="1"/>
  <c r="F13" i="1"/>
  <c r="E13" i="1"/>
  <c r="D13" i="1"/>
  <c r="J10" i="1"/>
  <c r="K10" i="1" s="1"/>
  <c r="L10" i="1" s="1"/>
  <c r="M10" i="1" s="1"/>
  <c r="N10" i="1" s="1"/>
  <c r="O10" i="1" s="1"/>
  <c r="P10" i="1" s="1"/>
  <c r="Q10" i="1" s="1"/>
  <c r="R10" i="1" s="1"/>
  <c r="H36" i="1" l="1"/>
  <c r="H37" i="1" s="1"/>
  <c r="G36" i="1"/>
  <c r="G37" i="1" s="1"/>
  <c r="E18" i="1"/>
  <c r="G18" i="1"/>
  <c r="I29" i="1"/>
  <c r="I20" i="1"/>
  <c r="I23" i="1"/>
  <c r="I26" i="1"/>
  <c r="C18" i="1"/>
  <c r="I54" i="1"/>
  <c r="F55" i="1"/>
  <c r="K12" i="2"/>
  <c r="I17" i="1"/>
  <c r="D18" i="1"/>
  <c r="H18" i="1"/>
  <c r="F18" i="1"/>
  <c r="C33" i="1"/>
  <c r="E33" i="1"/>
  <c r="G33" i="1"/>
  <c r="I35" i="1" l="1"/>
  <c r="I39" i="1" s="1"/>
  <c r="I32" i="1"/>
  <c r="F41" i="1"/>
  <c r="F57" i="1" s="1"/>
  <c r="F37" i="1"/>
  <c r="C37" i="1"/>
  <c r="I33" i="1"/>
  <c r="D41" i="1"/>
  <c r="D57" i="1" s="1"/>
  <c r="K29" i="1"/>
  <c r="J29" i="1"/>
  <c r="J26" i="1"/>
  <c r="J23" i="1"/>
  <c r="J20" i="1"/>
  <c r="H41" i="1"/>
  <c r="H57" i="1" s="1"/>
  <c r="H61" i="1" s="1"/>
  <c r="I15" i="1"/>
  <c r="C13" i="2"/>
  <c r="G13" i="2"/>
  <c r="G41" i="1"/>
  <c r="G57" i="1" s="1"/>
  <c r="E41" i="1"/>
  <c r="J54" i="1"/>
  <c r="J17" i="1"/>
  <c r="J32" i="1" l="1"/>
  <c r="J33" i="1" s="1"/>
  <c r="J35" i="1"/>
  <c r="F45" i="1"/>
  <c r="I41" i="1"/>
  <c r="E45" i="1"/>
  <c r="E57" i="1"/>
  <c r="E61" i="1" s="1"/>
  <c r="C45" i="1"/>
  <c r="C57" i="1"/>
  <c r="C61" i="1" s="1"/>
  <c r="E36" i="1"/>
  <c r="E37" i="1" s="1"/>
  <c r="H45" i="1"/>
  <c r="D61" i="1"/>
  <c r="D45" i="1"/>
  <c r="G61" i="1"/>
  <c r="G45" i="1"/>
  <c r="K26" i="1"/>
  <c r="K20" i="1"/>
  <c r="K23" i="1"/>
  <c r="D42" i="1"/>
  <c r="F61" i="1"/>
  <c r="F42" i="1"/>
  <c r="H42" i="1"/>
  <c r="K14" i="2"/>
  <c r="E6" i="1" s="1"/>
  <c r="J15" i="1"/>
  <c r="K17" i="1"/>
  <c r="G42" i="1"/>
  <c r="C42" i="1"/>
  <c r="E42" i="1"/>
  <c r="K54" i="1"/>
  <c r="K35" i="1" l="1"/>
  <c r="K32" i="1"/>
  <c r="K33" i="1" s="1"/>
  <c r="J41" i="1"/>
  <c r="I44" i="1"/>
  <c r="I59" i="1" s="1"/>
  <c r="I42" i="1"/>
  <c r="I61" i="1"/>
  <c r="I62" i="1" s="1"/>
  <c r="K15" i="1"/>
  <c r="L26" i="1"/>
  <c r="L23" i="1"/>
  <c r="L20" i="1"/>
  <c r="L29" i="1"/>
  <c r="L54" i="1"/>
  <c r="L17" i="1"/>
  <c r="L32" i="1" l="1"/>
  <c r="L35" i="1"/>
  <c r="I36" i="1"/>
  <c r="K41" i="1"/>
  <c r="J44" i="1"/>
  <c r="J42" i="1"/>
  <c r="L33" i="1"/>
  <c r="M29" i="1"/>
  <c r="M26" i="1"/>
  <c r="M23" i="1"/>
  <c r="M20" i="1"/>
  <c r="L15" i="1"/>
  <c r="M17" i="1"/>
  <c r="M54" i="1"/>
  <c r="M35" i="1" l="1"/>
  <c r="M32" i="1"/>
  <c r="M33" i="1" s="1"/>
  <c r="K36" i="1"/>
  <c r="K39" i="1" s="1"/>
  <c r="J36" i="1"/>
  <c r="J39" i="1" s="1"/>
  <c r="J59" i="1" s="1"/>
  <c r="J57" i="1"/>
  <c r="J61" i="1" s="1"/>
  <c r="J62" i="1" s="1"/>
  <c r="L41" i="1"/>
  <c r="K42" i="1"/>
  <c r="K44" i="1"/>
  <c r="M15" i="1"/>
  <c r="N26" i="1"/>
  <c r="N23" i="1"/>
  <c r="N20" i="1"/>
  <c r="N29" i="1"/>
  <c r="N54" i="1"/>
  <c r="N17" i="1"/>
  <c r="N15" i="1" s="1"/>
  <c r="K59" i="1" l="1"/>
  <c r="N32" i="1"/>
  <c r="N33" i="1" s="1"/>
  <c r="N35" i="1"/>
  <c r="O36" i="1"/>
  <c r="M36" i="1"/>
  <c r="M39" i="1" s="1"/>
  <c r="L36" i="1"/>
  <c r="L39" i="1" s="1"/>
  <c r="M41" i="1"/>
  <c r="L42" i="1"/>
  <c r="L44" i="1"/>
  <c r="L57" i="1" s="1"/>
  <c r="L61" i="1" s="1"/>
  <c r="L62" i="1" s="1"/>
  <c r="K57" i="1"/>
  <c r="K61" i="1" s="1"/>
  <c r="K62" i="1" s="1"/>
  <c r="O29" i="1"/>
  <c r="O26" i="1"/>
  <c r="O23" i="1"/>
  <c r="O20" i="1"/>
  <c r="O17" i="1"/>
  <c r="O54" i="1"/>
  <c r="L59" i="1" l="1"/>
  <c r="M59" i="1"/>
  <c r="O35" i="1"/>
  <c r="O32" i="1"/>
  <c r="N36" i="1"/>
  <c r="N39" i="1" s="1"/>
  <c r="P36" i="1"/>
  <c r="N41" i="1"/>
  <c r="M42" i="1"/>
  <c r="M44" i="1"/>
  <c r="M57" i="1" s="1"/>
  <c r="M61" i="1" s="1"/>
  <c r="M62" i="1" s="1"/>
  <c r="O33" i="1"/>
  <c r="O15" i="1"/>
  <c r="P26" i="1"/>
  <c r="P23" i="1"/>
  <c r="P20" i="1"/>
  <c r="P29" i="1"/>
  <c r="P17" i="1"/>
  <c r="P54" i="1"/>
  <c r="P32" i="1" l="1"/>
  <c r="P35" i="1"/>
  <c r="O39" i="1"/>
  <c r="O41" i="1"/>
  <c r="N42" i="1"/>
  <c r="N44" i="1"/>
  <c r="N59" i="1" s="1"/>
  <c r="P33" i="1"/>
  <c r="Q29" i="1"/>
  <c r="Q26" i="1"/>
  <c r="Q23" i="1"/>
  <c r="Q20" i="1"/>
  <c r="P15" i="1"/>
  <c r="Q17" i="1"/>
  <c r="Q54" i="1"/>
  <c r="Q35" i="1" l="1"/>
  <c r="Q32" i="1"/>
  <c r="Q33" i="1" s="1"/>
  <c r="R36" i="1"/>
  <c r="Q36" i="1"/>
  <c r="P41" i="1"/>
  <c r="P39" i="1"/>
  <c r="N57" i="1"/>
  <c r="N61" i="1" s="1"/>
  <c r="N62" i="1" s="1"/>
  <c r="O42" i="1"/>
  <c r="O44" i="1"/>
  <c r="O57" i="1" s="1"/>
  <c r="O61" i="1" s="1"/>
  <c r="O62" i="1" s="1"/>
  <c r="R26" i="1"/>
  <c r="R23" i="1"/>
  <c r="R20" i="1"/>
  <c r="R29" i="1"/>
  <c r="R17" i="1"/>
  <c r="R54" i="1"/>
  <c r="Q15" i="1"/>
  <c r="O59" i="1" l="1"/>
  <c r="R32" i="1"/>
  <c r="R35" i="1"/>
  <c r="Q39" i="1"/>
  <c r="Q41" i="1"/>
  <c r="P42" i="1"/>
  <c r="P44" i="1"/>
  <c r="P59" i="1" s="1"/>
  <c r="R33" i="1"/>
  <c r="R15" i="1"/>
  <c r="R41" i="1" l="1"/>
  <c r="R39" i="1"/>
  <c r="P57" i="1"/>
  <c r="P61" i="1" s="1"/>
  <c r="P62" i="1" s="1"/>
  <c r="Q42" i="1"/>
  <c r="Q44" i="1"/>
  <c r="Q59" i="1" s="1"/>
  <c r="Q57" i="1" l="1"/>
  <c r="Q61" i="1" s="1"/>
  <c r="Q62" i="1" s="1"/>
  <c r="R42" i="1"/>
  <c r="R44" i="1"/>
  <c r="R57" i="1" s="1"/>
  <c r="R61" i="1" s="1"/>
  <c r="R59" i="1" l="1"/>
  <c r="C64" i="1"/>
  <c r="C65" i="1" s="1"/>
  <c r="R62" i="1"/>
  <c r="G67" i="1" l="1"/>
  <c r="G69" i="1" s="1"/>
  <c r="G72" i="1" s="1"/>
  <c r="S59" i="1"/>
  <c r="T59" i="1" s="1"/>
  <c r="U59" i="1" s="1"/>
  <c r="V59" i="1" s="1"/>
  <c r="W59" i="1" s="1"/>
  <c r="X59" i="1" s="1"/>
  <c r="Y59" i="1" s="1"/>
  <c r="Z59" i="1" s="1"/>
  <c r="AA59" i="1" s="1"/>
  <c r="AB59" i="1" s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BH59" i="1" s="1"/>
  <c r="BI59" i="1" s="1"/>
  <c r="BJ59" i="1" s="1"/>
  <c r="BK59" i="1" s="1"/>
  <c r="BL59" i="1" s="1"/>
  <c r="BM59" i="1" s="1"/>
  <c r="BN59" i="1" s="1"/>
  <c r="BO59" i="1" s="1"/>
  <c r="BP59" i="1" s="1"/>
  <c r="BQ59" i="1" s="1"/>
  <c r="BR59" i="1" s="1"/>
  <c r="BS59" i="1" s="1"/>
  <c r="BT59" i="1" s="1"/>
  <c r="BU59" i="1" s="1"/>
  <c r="BV59" i="1" s="1"/>
  <c r="BW59" i="1" s="1"/>
  <c r="BX59" i="1" s="1"/>
  <c r="BY59" i="1" s="1"/>
  <c r="BZ59" i="1" s="1"/>
  <c r="CA59" i="1" s="1"/>
  <c r="CB59" i="1" s="1"/>
  <c r="CC59" i="1" s="1"/>
  <c r="CD59" i="1" s="1"/>
  <c r="CE59" i="1" s="1"/>
  <c r="CF59" i="1" s="1"/>
  <c r="CG59" i="1" s="1"/>
  <c r="CH59" i="1" s="1"/>
  <c r="F64" i="1" l="1"/>
  <c r="H67" i="1" s="1"/>
  <c r="H69" i="1" s="1"/>
  <c r="H72" i="1" l="1"/>
  <c r="D72" i="1" s="1"/>
  <c r="L66" i="1" s="1"/>
  <c r="J6" i="1" l="1"/>
  <c r="N5" i="1" s="1"/>
</calcChain>
</file>

<file path=xl/sharedStrings.xml><?xml version="1.0" encoding="utf-8"?>
<sst xmlns="http://schemas.openxmlformats.org/spreadsheetml/2006/main" count="87" uniqueCount="59">
  <si>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</si>
  <si>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</si>
  <si>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</si>
  <si>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</si>
  <si>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</si>
  <si>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</si>
  <si>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</si>
  <si>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</si>
  <si>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</si>
  <si>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</si>
  <si>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</si>
  <si>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</si>
  <si>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</si>
  <si>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</si>
  <si>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</si>
  <si>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</si>
  <si>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</si>
  <si>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</si>
  <si>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</si>
  <si>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</si>
  <si>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</si>
  <si>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</si>
  <si>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</si>
  <si>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</si>
  <si>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</si>
  <si>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</si>
  <si>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</si>
  <si>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</si>
  <si>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</si>
  <si>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</si>
  <si>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</si>
  <si>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</si>
  <si>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</si>
  <si>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</si>
  <si>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</si>
  <si>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</si>
  <si>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</si>
  <si>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</si>
  <si>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</si>
  <si>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</si>
  <si>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</si>
  <si>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</si>
  <si>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</si>
  <si>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</si>
  <si>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</si>
  <si>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</si>
  <si>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</si>
  <si>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</si>
  <si>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</si>
  <si>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</si>
  <si>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</si>
  <si>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</si>
  <si>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</si>
  <si>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</si>
  <si>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</si>
  <si>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</si>
  <si>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Other</t>
  </si>
  <si>
    <t>NCI</t>
  </si>
  <si>
    <t>GoDaddy Inc.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</si>
</sst>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2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9" fontId="3" fillId="2" borderId="0" xfId="1" applyFont="1" applyFill="1"/>
    <xf numFmtId="1" fontId="0" fillId="2" borderId="4" xfId="0" applyNumberFormat="1" applyFill="1" applyBorder="1"/>
    <xf numFmtId="164" fontId="10" fillId="2" borderId="4" xfId="1" applyNumberFormat="1" applyFont="1" applyFill="1" applyBorder="1"/>
    <xf numFmtId="164" fontId="10" fillId="2" borderId="0" xfId="1" applyNumberFormat="1" applyFont="1" applyFill="1" applyBorder="1"/>
    <xf numFmtId="0" fontId="0" fillId="2" borderId="4" xfId="0" applyFill="1" applyBorder="1"/>
    <xf numFmtId="1" fontId="0" fillId="2" borderId="12" xfId="0" applyNumberFormat="1" applyFill="1" applyBorder="1"/>
    <xf numFmtId="1" fontId="0" fillId="2" borderId="1" xfId="0" applyNumberFormat="1" applyFill="1" applyBorder="1"/>
    <xf numFmtId="3" fontId="0" fillId="2" borderId="4" xfId="0" applyNumberFormat="1" applyFill="1" applyBorder="1"/>
    <xf numFmtId="9" fontId="0" fillId="2" borderId="4" xfId="1" applyFont="1" applyFill="1" applyBorder="1"/>
    <xf numFmtId="9" fontId="0" fillId="2" borderId="0" xfId="1" applyFont="1" applyFill="1" applyBorder="1"/>
    <xf numFmtId="0" fontId="2" fillId="3" borderId="4" xfId="0" applyFont="1" applyFill="1" applyBorder="1"/>
    <xf numFmtId="164" fontId="10" fillId="10" borderId="4" xfId="1" applyNumberFormat="1" applyFont="1" applyFill="1" applyBorder="1"/>
    <xf numFmtId="164" fontId="10" fillId="10" borderId="0" xfId="1" applyNumberFormat="1" applyFont="1" applyFill="1" applyBorder="1"/>
    <xf numFmtId="164" fontId="0" fillId="10" borderId="4" xfId="0" applyNumberFormat="1" applyFill="1" applyBorder="1"/>
    <xf numFmtId="164" fontId="10" fillId="10" borderId="4" xfId="0" applyNumberFormat="1" applyFont="1" applyFill="1" applyBorder="1"/>
    <xf numFmtId="10" fontId="10" fillId="10" borderId="4" xfId="0" applyNumberFormat="1" applyFont="1" applyFill="1" applyBorder="1"/>
    <xf numFmtId="0" fontId="3" fillId="2" borderId="0" xfId="1" applyNumberFormat="1" applyFont="1" applyFill="1"/>
    <xf numFmtId="0" fontId="3" fillId="2" borderId="13" xfId="0" applyFont="1" applyFill="1" applyBorder="1"/>
    <xf numFmtId="1" fontId="0" fillId="2" borderId="0" xfId="0" applyNumberFormat="1" applyFill="1" applyBorder="1"/>
    <xf numFmtId="0" fontId="0" fillId="2" borderId="0" xfId="0" applyFill="1" applyBorder="1"/>
    <xf numFmtId="164" fontId="10" fillId="10" borderId="0" xfId="0" applyNumberFormat="1" applyFont="1" applyFill="1" applyBorder="1"/>
    <xf numFmtId="3" fontId="0" fillId="2" borderId="0" xfId="0" applyNumberFormat="1" applyFill="1" applyBorder="1"/>
    <xf numFmtId="3" fontId="3" fillId="2" borderId="0" xfId="0" applyNumberFormat="1" applyFont="1" applyFill="1" applyBorder="1"/>
    <xf numFmtId="10" fontId="10" fillId="10" borderId="0" xfId="0" applyNumberFormat="1" applyFont="1" applyFill="1" applyBorder="1"/>
    <xf numFmtId="0" fontId="2" fillId="3" borderId="0" xfId="0" applyFont="1" applyFill="1" applyBorder="1"/>
    <xf numFmtId="164" fontId="0" fillId="10" borderId="0" xfId="0" applyNumberFormat="1" applyFill="1" applyBorder="1"/>
    <xf numFmtId="3" fontId="3" fillId="2" borderId="4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3"/>
  <sheetViews>
    <sheetView tabSelected="1" workbookViewId="0">
      <selection activeCell="E8" sqref="E8"/>
    </sheetView>
  </sheetViews>
  <sheetFormatPr defaultRowHeight="15" x14ac:dyDescent="0.25"/>
  <cols>
    <col min="1" max="1" width="7.7109375" style="2" customWidth="1"/>
    <col min="2" max="2" width="14.5703125" style="2" customWidth="1"/>
    <col min="3" max="18" width="11.5703125" style="2" customWidth="1"/>
    <col min="19" max="16384" width="9.140625" style="48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7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E5" s="37"/>
      <c r="G5" s="1"/>
      <c r="H5" s="1" t="s">
        <v>2</v>
      </c>
      <c r="I5" s="1"/>
      <c r="J5" s="7">
        <v>72.62</v>
      </c>
      <c r="K5" s="1"/>
      <c r="L5" s="1" t="s">
        <v>3</v>
      </c>
      <c r="M5" s="1"/>
      <c r="N5" s="64">
        <f>(J6/J5)-1</f>
        <v>0.49713019336781428</v>
      </c>
      <c r="O5" s="1"/>
      <c r="P5" s="1"/>
      <c r="Q5" s="1"/>
    </row>
    <row r="6" spans="1:86" x14ac:dyDescent="0.25">
      <c r="A6" s="1"/>
      <c r="B6" s="1"/>
      <c r="C6" s="7" t="s">
        <v>1</v>
      </c>
      <c r="D6" s="86"/>
      <c r="E6" s="8">
        <f>WACC!K14</f>
        <v>8.9777023019909141E-2</v>
      </c>
      <c r="F6" s="73"/>
      <c r="G6" s="1"/>
      <c r="H6" s="1" t="s">
        <v>5</v>
      </c>
      <c r="I6" s="1"/>
      <c r="J6" s="7">
        <f>D72</f>
        <v>108.72159464237068</v>
      </c>
      <c r="K6" s="1"/>
      <c r="L6" s="1"/>
      <c r="M6" s="1"/>
      <c r="N6" s="64"/>
      <c r="O6" s="1"/>
      <c r="P6" s="1"/>
      <c r="Q6" s="1"/>
    </row>
    <row r="7" spans="1:86" x14ac:dyDescent="0.25">
      <c r="A7" s="1"/>
      <c r="B7" s="1"/>
      <c r="C7" s="7" t="s">
        <v>4</v>
      </c>
      <c r="D7" s="86"/>
      <c r="E7" s="8">
        <v>0.02</v>
      </c>
      <c r="F7" s="73"/>
      <c r="G7" s="1"/>
      <c r="K7" s="1"/>
      <c r="L7" s="1" t="s">
        <v>53</v>
      </c>
      <c r="M7" s="1"/>
      <c r="N7" s="63">
        <v>44711</v>
      </c>
      <c r="O7" s="1"/>
      <c r="P7" s="1"/>
      <c r="Q7" s="1"/>
    </row>
    <row r="8" spans="1:86" x14ac:dyDescent="0.25">
      <c r="B8" s="63"/>
      <c r="C8" s="1"/>
      <c r="D8" s="1"/>
      <c r="E8" s="8"/>
      <c r="F8" s="1"/>
      <c r="G8" s="1"/>
      <c r="H8" s="1"/>
      <c r="I8" s="1"/>
      <c r="J8" s="1"/>
      <c r="K8" s="1"/>
      <c r="L8" s="54"/>
      <c r="M8" s="1"/>
      <c r="N8" s="1"/>
      <c r="O8" s="1"/>
      <c r="P8" s="1"/>
      <c r="Q8" s="1"/>
    </row>
    <row r="9" spans="1:86" x14ac:dyDescent="0.25">
      <c r="A9" s="1"/>
      <c r="B9" s="11"/>
      <c r="C9" s="1"/>
      <c r="D9" s="1"/>
      <c r="E9" s="35"/>
      <c r="F9" s="1"/>
      <c r="G9" s="1"/>
      <c r="H9" s="11"/>
      <c r="I9" s="1"/>
      <c r="J9" s="1"/>
      <c r="K9" s="1"/>
      <c r="L9" s="1"/>
      <c r="M9" s="1"/>
      <c r="N9" s="1"/>
      <c r="O9" s="1"/>
      <c r="P9" s="1"/>
      <c r="Q9" s="1"/>
    </row>
    <row r="10" spans="1:86" x14ac:dyDescent="0.25">
      <c r="A10" s="1"/>
      <c r="B10" s="1"/>
      <c r="C10" s="1"/>
      <c r="D10" s="1"/>
      <c r="E10" s="1"/>
      <c r="F10" s="1"/>
      <c r="G10" s="1"/>
      <c r="H10" s="1"/>
      <c r="I10" s="1">
        <v>1</v>
      </c>
      <c r="J10" s="1">
        <f>I10+1</f>
        <v>2</v>
      </c>
      <c r="K10" s="1">
        <f t="shared" ref="K10:R10" si="0">J10+1</f>
        <v>3</v>
      </c>
      <c r="L10" s="1">
        <f t="shared" si="0"/>
        <v>4</v>
      </c>
      <c r="M10" s="1">
        <f t="shared" si="0"/>
        <v>5</v>
      </c>
      <c r="N10" s="1">
        <f t="shared" si="0"/>
        <v>6</v>
      </c>
      <c r="O10" s="1">
        <f t="shared" si="0"/>
        <v>7</v>
      </c>
      <c r="P10" s="1">
        <f t="shared" si="0"/>
        <v>8</v>
      </c>
      <c r="Q10" s="1">
        <f t="shared" si="0"/>
        <v>9</v>
      </c>
      <c r="R10" s="1">
        <f t="shared" si="0"/>
        <v>10</v>
      </c>
    </row>
    <row r="11" spans="1:86" x14ac:dyDescent="0.25">
      <c r="A11" s="1"/>
      <c r="B11" s="9" t="s">
        <v>6</v>
      </c>
      <c r="C11" s="9">
        <v>2017</v>
      </c>
      <c r="D11" s="9">
        <v>2018</v>
      </c>
      <c r="E11" s="10">
        <v>2019</v>
      </c>
      <c r="F11" s="9">
        <v>2020</v>
      </c>
      <c r="G11" s="9">
        <v>2021</v>
      </c>
      <c r="H11" s="9">
        <v>2022</v>
      </c>
      <c r="I11" s="61">
        <v>2023</v>
      </c>
      <c r="J11" s="10">
        <v>2024</v>
      </c>
      <c r="K11" s="10">
        <v>2025</v>
      </c>
      <c r="L11" s="10">
        <v>2026</v>
      </c>
      <c r="M11" s="10">
        <v>2027</v>
      </c>
      <c r="N11" s="10">
        <v>2028</v>
      </c>
      <c r="O11" s="10">
        <v>2029</v>
      </c>
      <c r="P11" s="10">
        <v>2030</v>
      </c>
      <c r="Q11" s="10">
        <v>2031</v>
      </c>
      <c r="R11" s="10">
        <v>2032</v>
      </c>
      <c r="S11" s="9">
        <v>2033</v>
      </c>
      <c r="T11" s="9">
        <v>2034</v>
      </c>
      <c r="U11" s="9">
        <v>2035</v>
      </c>
      <c r="V11" s="9">
        <v>2036</v>
      </c>
      <c r="W11" s="9">
        <v>2037</v>
      </c>
      <c r="X11" s="9">
        <v>2038</v>
      </c>
      <c r="Y11" s="9">
        <v>2039</v>
      </c>
      <c r="Z11" s="9">
        <v>2040</v>
      </c>
      <c r="AA11" s="9">
        <v>2041</v>
      </c>
      <c r="AB11" s="9">
        <v>2042</v>
      </c>
      <c r="AC11" s="9">
        <v>2043</v>
      </c>
      <c r="AD11" s="9">
        <v>2044</v>
      </c>
      <c r="AE11" s="9">
        <v>2045</v>
      </c>
      <c r="AF11" s="9">
        <v>2046</v>
      </c>
      <c r="AG11" s="9">
        <v>2047</v>
      </c>
      <c r="AH11" s="9">
        <v>2048</v>
      </c>
      <c r="AI11" s="9">
        <v>2049</v>
      </c>
      <c r="AJ11" s="9">
        <v>2050</v>
      </c>
      <c r="AK11" s="9">
        <v>2051</v>
      </c>
      <c r="AL11" s="9">
        <v>2052</v>
      </c>
      <c r="AM11" s="9">
        <v>2053</v>
      </c>
      <c r="AN11" s="9">
        <v>2054</v>
      </c>
      <c r="AO11" s="9">
        <v>2055</v>
      </c>
      <c r="AP11" s="9">
        <v>2056</v>
      </c>
      <c r="AQ11" s="9">
        <v>2057</v>
      </c>
      <c r="AR11" s="9">
        <v>2058</v>
      </c>
      <c r="AS11" s="9">
        <v>2059</v>
      </c>
      <c r="AT11" s="9">
        <v>2060</v>
      </c>
      <c r="AU11" s="9">
        <v>2061</v>
      </c>
      <c r="AV11" s="9">
        <v>2062</v>
      </c>
      <c r="AW11" s="9">
        <v>2063</v>
      </c>
      <c r="AX11" s="9">
        <v>2064</v>
      </c>
      <c r="AY11" s="9">
        <v>2065</v>
      </c>
      <c r="AZ11" s="9">
        <v>2066</v>
      </c>
      <c r="BA11" s="9">
        <v>2067</v>
      </c>
      <c r="BB11" s="9">
        <v>2068</v>
      </c>
      <c r="BC11" s="9">
        <v>2069</v>
      </c>
      <c r="BD11" s="9">
        <v>2070</v>
      </c>
      <c r="BE11" s="9">
        <v>2071</v>
      </c>
      <c r="BF11" s="9">
        <v>2072</v>
      </c>
      <c r="BG11" s="9">
        <v>2073</v>
      </c>
      <c r="BH11" s="9">
        <v>2074</v>
      </c>
      <c r="BI11" s="9">
        <v>2075</v>
      </c>
      <c r="BJ11" s="9">
        <v>2076</v>
      </c>
      <c r="BK11" s="9">
        <v>2077</v>
      </c>
      <c r="BL11" s="9">
        <v>2078</v>
      </c>
      <c r="BM11" s="9">
        <v>2079</v>
      </c>
      <c r="BN11" s="9">
        <v>2080</v>
      </c>
      <c r="BO11" s="9">
        <v>2081</v>
      </c>
      <c r="BP11" s="9">
        <v>2082</v>
      </c>
      <c r="BQ11" s="9">
        <v>2083</v>
      </c>
      <c r="BR11" s="9">
        <v>2084</v>
      </c>
      <c r="BS11" s="9">
        <v>2085</v>
      </c>
      <c r="BT11" s="9">
        <v>2086</v>
      </c>
      <c r="BU11" s="9">
        <v>2087</v>
      </c>
      <c r="BV11" s="9">
        <v>2088</v>
      </c>
      <c r="BW11" s="9">
        <v>2089</v>
      </c>
      <c r="BX11" s="9">
        <v>2090</v>
      </c>
      <c r="BY11" s="9">
        <v>2091</v>
      </c>
      <c r="BZ11" s="9">
        <v>2092</v>
      </c>
      <c r="CA11" s="9">
        <v>2093</v>
      </c>
      <c r="CB11" s="9">
        <v>2094</v>
      </c>
      <c r="CC11" s="9">
        <v>2095</v>
      </c>
      <c r="CD11" s="9">
        <v>2096</v>
      </c>
      <c r="CE11" s="9">
        <v>2097</v>
      </c>
      <c r="CF11" s="9">
        <v>2098</v>
      </c>
      <c r="CG11" s="9">
        <v>2099</v>
      </c>
      <c r="CH11" s="9">
        <v>2100</v>
      </c>
    </row>
    <row r="12" spans="1:86" x14ac:dyDescent="0.25">
      <c r="A12" s="1"/>
      <c r="B12" s="1" t="s">
        <v>7</v>
      </c>
      <c r="C12" s="11">
        <v>2231.9</v>
      </c>
      <c r="D12" s="11">
        <v>2660.1</v>
      </c>
      <c r="E12" s="11">
        <v>2988.1</v>
      </c>
      <c r="F12" s="11">
        <v>3316.7</v>
      </c>
      <c r="G12" s="11">
        <v>3815.7</v>
      </c>
      <c r="H12" s="11">
        <v>4091.3</v>
      </c>
      <c r="I12" s="70">
        <f>H12*(1+I13)</f>
        <v>4290</v>
      </c>
      <c r="J12" s="87">
        <f t="shared" ref="J12:R12" si="1">I12*(1+J13)</f>
        <v>4630</v>
      </c>
      <c r="K12" s="87">
        <f t="shared" si="1"/>
        <v>5140</v>
      </c>
      <c r="L12" s="87">
        <f t="shared" si="1"/>
        <v>5440</v>
      </c>
      <c r="M12" s="87">
        <f t="shared" si="1"/>
        <v>6150.0000000000009</v>
      </c>
      <c r="N12" s="87">
        <f t="shared" si="1"/>
        <v>6550</v>
      </c>
      <c r="O12" s="87">
        <f t="shared" si="1"/>
        <v>7019.9999999999991</v>
      </c>
      <c r="P12" s="87">
        <f t="shared" si="1"/>
        <v>7479.9999999999982</v>
      </c>
      <c r="Q12" s="87">
        <f t="shared" si="1"/>
        <v>7970.1424501424472</v>
      </c>
      <c r="R12" s="87">
        <f t="shared" si="1"/>
        <v>8492.4024967329769</v>
      </c>
    </row>
    <row r="13" spans="1:86" x14ac:dyDescent="0.25">
      <c r="A13" s="1"/>
      <c r="B13" s="66" t="s">
        <v>8</v>
      </c>
      <c r="C13" s="67"/>
      <c r="D13" s="67">
        <f>(D12/C12)-1</f>
        <v>0.1918544737667458</v>
      </c>
      <c r="E13" s="67">
        <f t="shared" ref="E13:H13" si="2">(E12/D12)-1</f>
        <v>0.12330363520168408</v>
      </c>
      <c r="F13" s="67">
        <f t="shared" si="2"/>
        <v>0.10996954586526542</v>
      </c>
      <c r="G13" s="67">
        <f t="shared" si="2"/>
        <v>0.15045074923870105</v>
      </c>
      <c r="H13" s="67">
        <f t="shared" si="2"/>
        <v>7.2227900516288024E-2</v>
      </c>
      <c r="I13" s="80">
        <v>4.8566470315058785E-2</v>
      </c>
      <c r="J13" s="81">
        <v>7.9254079254079235E-2</v>
      </c>
      <c r="K13" s="81">
        <v>0.1101511879049677</v>
      </c>
      <c r="L13" s="81">
        <v>5.8365758754863828E-2</v>
      </c>
      <c r="M13" s="81">
        <v>0.13051470588235303</v>
      </c>
      <c r="N13" s="81">
        <v>6.5040650406503975E-2</v>
      </c>
      <c r="O13" s="81">
        <v>7.1755725190839614E-2</v>
      </c>
      <c r="P13" s="81">
        <v>6.5527065527065442E-2</v>
      </c>
      <c r="Q13" s="81">
        <v>6.5527065527065442E-2</v>
      </c>
      <c r="R13" s="81">
        <v>6.5527065527065442E-2</v>
      </c>
    </row>
    <row r="14" spans="1:86" x14ac:dyDescent="0.25">
      <c r="A14" s="1"/>
      <c r="B14" s="6"/>
      <c r="C14" s="1"/>
      <c r="D14" s="1"/>
      <c r="E14" s="1"/>
      <c r="F14" s="1"/>
      <c r="G14" s="1"/>
      <c r="H14" s="1"/>
      <c r="I14" s="73"/>
      <c r="J14" s="88"/>
      <c r="K14" s="88"/>
      <c r="L14" s="88"/>
      <c r="M14" s="88"/>
      <c r="N14" s="88"/>
      <c r="O14" s="88"/>
      <c r="P14" s="88"/>
      <c r="Q14" s="88"/>
      <c r="R14" s="88"/>
    </row>
    <row r="15" spans="1:86" x14ac:dyDescent="0.25">
      <c r="A15" s="1"/>
      <c r="B15" s="1" t="s">
        <v>9</v>
      </c>
      <c r="C15" s="11">
        <v>775.5</v>
      </c>
      <c r="D15" s="11">
        <v>893.9</v>
      </c>
      <c r="E15" s="11">
        <v>1026.8</v>
      </c>
      <c r="F15" s="11">
        <v>1158.5999999999999</v>
      </c>
      <c r="G15" s="11">
        <v>1372.2</v>
      </c>
      <c r="H15" s="33">
        <v>1484.5</v>
      </c>
      <c r="I15" s="74">
        <f>I12-I17</f>
        <v>1564.5630000000001</v>
      </c>
      <c r="J15" s="75">
        <f t="shared" ref="J15:K15" si="3">J12-J17</f>
        <v>1690.413</v>
      </c>
      <c r="K15" s="75">
        <f t="shared" si="3"/>
        <v>1804.1399999999999</v>
      </c>
      <c r="L15" s="75">
        <f t="shared" ref="L15:R15" si="4">L12-L17</f>
        <v>1904</v>
      </c>
      <c r="M15" s="75">
        <f t="shared" si="4"/>
        <v>2140.2000000000003</v>
      </c>
      <c r="N15" s="75">
        <f t="shared" si="4"/>
        <v>2266.3000000000002</v>
      </c>
      <c r="O15" s="75">
        <f t="shared" si="4"/>
        <v>2414.8799999999992</v>
      </c>
      <c r="P15" s="75">
        <f t="shared" si="4"/>
        <v>2565.6399999999994</v>
      </c>
      <c r="Q15" s="75">
        <f t="shared" si="4"/>
        <v>2733.7588603988588</v>
      </c>
      <c r="R15" s="75">
        <f t="shared" si="4"/>
        <v>2912.8940563794113</v>
      </c>
    </row>
    <row r="16" spans="1:86" x14ac:dyDescent="0.25">
      <c r="A16" s="1"/>
      <c r="B16" s="17"/>
      <c r="C16" s="17"/>
      <c r="D16" s="17"/>
      <c r="E16" s="17"/>
      <c r="F16" s="17"/>
      <c r="G16" s="17"/>
      <c r="H16" s="17"/>
      <c r="I16" s="73"/>
      <c r="J16" s="88"/>
      <c r="K16" s="88"/>
      <c r="L16" s="88"/>
      <c r="M16" s="88"/>
      <c r="N16" s="88"/>
      <c r="O16" s="88"/>
      <c r="P16" s="88"/>
      <c r="Q16" s="88"/>
      <c r="R16" s="88"/>
    </row>
    <row r="17" spans="1:18" x14ac:dyDescent="0.25">
      <c r="A17" s="1"/>
      <c r="B17" s="1" t="s">
        <v>10</v>
      </c>
      <c r="C17" s="11">
        <f t="shared" ref="C17:F17" si="5">C12-C15</f>
        <v>1456.4</v>
      </c>
      <c r="D17" s="11">
        <f t="shared" si="5"/>
        <v>1766.1999999999998</v>
      </c>
      <c r="E17" s="11">
        <f t="shared" si="5"/>
        <v>1961.3</v>
      </c>
      <c r="F17" s="11">
        <f t="shared" si="5"/>
        <v>2158.1</v>
      </c>
      <c r="G17" s="11">
        <f>G12-G15</f>
        <v>2443.5</v>
      </c>
      <c r="H17" s="11">
        <f>H12-H15</f>
        <v>2606.8000000000002</v>
      </c>
      <c r="I17" s="70">
        <f>I12*I18</f>
        <v>2725.4369999999999</v>
      </c>
      <c r="J17" s="87">
        <f t="shared" ref="J17:R17" si="6">J12*J18</f>
        <v>2939.587</v>
      </c>
      <c r="K17" s="87">
        <f t="shared" si="6"/>
        <v>3335.86</v>
      </c>
      <c r="L17" s="87">
        <f t="shared" si="6"/>
        <v>3536</v>
      </c>
      <c r="M17" s="87">
        <f t="shared" si="6"/>
        <v>4009.8000000000006</v>
      </c>
      <c r="N17" s="87">
        <f t="shared" si="6"/>
        <v>4283.7</v>
      </c>
      <c r="O17" s="87">
        <f t="shared" si="6"/>
        <v>4605.12</v>
      </c>
      <c r="P17" s="87">
        <f t="shared" si="6"/>
        <v>4914.3599999999988</v>
      </c>
      <c r="Q17" s="87">
        <f t="shared" si="6"/>
        <v>5236.3835897435883</v>
      </c>
      <c r="R17" s="87">
        <f t="shared" si="6"/>
        <v>5579.5084403535657</v>
      </c>
    </row>
    <row r="18" spans="1:18" x14ac:dyDescent="0.25">
      <c r="A18" s="1"/>
      <c r="B18" s="66" t="s">
        <v>11</v>
      </c>
      <c r="C18" s="67">
        <f>C17/C12</f>
        <v>0.65253819615574171</v>
      </c>
      <c r="D18" s="67">
        <f t="shared" ref="D18:H18" si="7">D17/D12</f>
        <v>0.66396000150370282</v>
      </c>
      <c r="E18" s="67">
        <f t="shared" si="7"/>
        <v>0.65637026873263948</v>
      </c>
      <c r="F18" s="67">
        <f t="shared" si="7"/>
        <v>0.65067687761932047</v>
      </c>
      <c r="G18" s="67">
        <f t="shared" si="7"/>
        <v>0.64038053306077525</v>
      </c>
      <c r="H18" s="67">
        <f t="shared" si="7"/>
        <v>0.63715689389680541</v>
      </c>
      <c r="I18" s="83">
        <v>0.63529999999999998</v>
      </c>
      <c r="J18" s="89">
        <v>0.63490000000000002</v>
      </c>
      <c r="K18" s="89">
        <v>0.64900000000000002</v>
      </c>
      <c r="L18" s="89">
        <v>0.65</v>
      </c>
      <c r="M18" s="89">
        <v>0.65200000000000002</v>
      </c>
      <c r="N18" s="89">
        <v>0.65400000000000003</v>
      </c>
      <c r="O18" s="89">
        <v>0.65600000000000003</v>
      </c>
      <c r="P18" s="89">
        <v>0.65700000000000003</v>
      </c>
      <c r="Q18" s="89">
        <v>0.65700000000000003</v>
      </c>
      <c r="R18" s="89">
        <v>0.65700000000000003</v>
      </c>
    </row>
    <row r="19" spans="1:18" x14ac:dyDescent="0.25">
      <c r="A19" s="1"/>
      <c r="B19" s="6"/>
      <c r="C19" s="1"/>
      <c r="D19" s="1"/>
      <c r="E19" s="1"/>
      <c r="F19" s="1"/>
      <c r="G19" s="1"/>
      <c r="H19" s="1"/>
      <c r="I19" s="73"/>
      <c r="J19" s="88"/>
      <c r="K19" s="88"/>
      <c r="L19" s="88"/>
      <c r="M19" s="88"/>
      <c r="N19" s="88"/>
      <c r="O19" s="88"/>
      <c r="P19" s="88"/>
      <c r="Q19" s="88"/>
      <c r="R19" s="88"/>
    </row>
    <row r="20" spans="1:18" x14ac:dyDescent="0.25">
      <c r="A20" s="1"/>
      <c r="B20" s="1" t="s">
        <v>12</v>
      </c>
      <c r="C20" s="11">
        <v>355.8</v>
      </c>
      <c r="D20" s="11">
        <v>434</v>
      </c>
      <c r="E20" s="11">
        <v>492.6</v>
      </c>
      <c r="F20" s="11">
        <v>560.4</v>
      </c>
      <c r="G20" s="11">
        <v>706.3</v>
      </c>
      <c r="H20" s="11">
        <v>794</v>
      </c>
      <c r="I20" s="70">
        <f>I21*I12</f>
        <v>815.1</v>
      </c>
      <c r="J20" s="87">
        <f t="shared" ref="J20:R20" si="8">J21*J12</f>
        <v>879.7</v>
      </c>
      <c r="K20" s="87">
        <f t="shared" si="8"/>
        <v>976.6</v>
      </c>
      <c r="L20" s="87">
        <f t="shared" si="8"/>
        <v>1033.5999999999999</v>
      </c>
      <c r="M20" s="87">
        <f t="shared" si="8"/>
        <v>1168.5000000000002</v>
      </c>
      <c r="N20" s="87">
        <f t="shared" si="8"/>
        <v>1244.5</v>
      </c>
      <c r="O20" s="87">
        <f t="shared" si="8"/>
        <v>1010.8799999999998</v>
      </c>
      <c r="P20" s="87">
        <f t="shared" si="8"/>
        <v>1047.1999999999998</v>
      </c>
      <c r="Q20" s="87">
        <f t="shared" si="8"/>
        <v>1075.9692307692305</v>
      </c>
      <c r="R20" s="87">
        <f t="shared" si="8"/>
        <v>1146.474337058952</v>
      </c>
    </row>
    <row r="21" spans="1:18" x14ac:dyDescent="0.25">
      <c r="A21" s="1"/>
      <c r="B21" s="66" t="s">
        <v>18</v>
      </c>
      <c r="C21" s="67">
        <f>C20/C12</f>
        <v>0.15941574443299431</v>
      </c>
      <c r="D21" s="67">
        <f t="shared" ref="D21:H21" si="9">D20/D12</f>
        <v>0.16315176121198452</v>
      </c>
      <c r="E21" s="67">
        <f t="shared" si="9"/>
        <v>0.16485392055152104</v>
      </c>
      <c r="F21" s="67">
        <f t="shared" si="9"/>
        <v>0.16896312599873367</v>
      </c>
      <c r="G21" s="67">
        <f t="shared" si="9"/>
        <v>0.18510365070629242</v>
      </c>
      <c r="H21" s="67">
        <f t="shared" si="9"/>
        <v>0.19407034438931389</v>
      </c>
      <c r="I21" s="80">
        <v>0.19</v>
      </c>
      <c r="J21" s="81">
        <v>0.19</v>
      </c>
      <c r="K21" s="81">
        <v>0.19</v>
      </c>
      <c r="L21" s="81">
        <v>0.19</v>
      </c>
      <c r="M21" s="81">
        <v>0.19</v>
      </c>
      <c r="N21" s="81">
        <v>0.19</v>
      </c>
      <c r="O21" s="81">
        <v>0.14399999999999999</v>
      </c>
      <c r="P21" s="81">
        <v>0.14000000000000001</v>
      </c>
      <c r="Q21" s="81">
        <v>0.13500000000000001</v>
      </c>
      <c r="R21" s="81">
        <v>0.13500000000000001</v>
      </c>
    </row>
    <row r="22" spans="1:18" x14ac:dyDescent="0.25">
      <c r="A22" s="1"/>
      <c r="B22" s="13"/>
      <c r="C22" s="11"/>
      <c r="D22" s="11"/>
      <c r="E22" s="11"/>
      <c r="F22" s="11"/>
      <c r="G22" s="11"/>
      <c r="H22" s="11"/>
      <c r="I22" s="70"/>
      <c r="J22" s="87"/>
      <c r="K22" s="87"/>
      <c r="L22" s="87"/>
      <c r="M22" s="87"/>
      <c r="N22" s="87"/>
      <c r="O22" s="87"/>
      <c r="P22" s="87"/>
      <c r="Q22" s="87"/>
      <c r="R22" s="87"/>
    </row>
    <row r="23" spans="1:18" x14ac:dyDescent="0.25">
      <c r="A23" s="1"/>
      <c r="B23" s="1" t="s">
        <v>54</v>
      </c>
      <c r="C23" s="11">
        <v>253.2</v>
      </c>
      <c r="D23" s="11">
        <v>291.39999999999998</v>
      </c>
      <c r="E23" s="11">
        <v>345.6</v>
      </c>
      <c r="F23" s="11">
        <v>438.5</v>
      </c>
      <c r="G23" s="11">
        <v>503.9</v>
      </c>
      <c r="H23" s="11">
        <v>412.3</v>
      </c>
      <c r="I23" s="70">
        <f>I24*I12</f>
        <v>489.06</v>
      </c>
      <c r="J23" s="87">
        <f t="shared" ref="J23:R23" si="10">J24*J12</f>
        <v>467.63000000000005</v>
      </c>
      <c r="K23" s="87">
        <f t="shared" si="10"/>
        <v>498.58000000000004</v>
      </c>
      <c r="L23" s="87">
        <f t="shared" si="10"/>
        <v>527.68000000000006</v>
      </c>
      <c r="M23" s="87">
        <f t="shared" si="10"/>
        <v>645.75000000000011</v>
      </c>
      <c r="N23" s="87">
        <f t="shared" si="10"/>
        <v>622.25</v>
      </c>
      <c r="O23" s="87">
        <f t="shared" si="10"/>
        <v>666.9</v>
      </c>
      <c r="P23" s="87">
        <f t="shared" si="10"/>
        <v>695.63999999999987</v>
      </c>
      <c r="Q23" s="87">
        <f t="shared" si="10"/>
        <v>717.31282051282017</v>
      </c>
      <c r="R23" s="87">
        <f t="shared" si="10"/>
        <v>764.3162247059679</v>
      </c>
    </row>
    <row r="24" spans="1:18" x14ac:dyDescent="0.25">
      <c r="A24" s="1"/>
      <c r="B24" s="66" t="s">
        <v>18</v>
      </c>
      <c r="C24" s="67">
        <f>C23/C12</f>
        <v>0.11344594291858953</v>
      </c>
      <c r="D24" s="67">
        <f t="shared" ref="D24:H24" si="11">D23/D12</f>
        <v>0.10954475395661817</v>
      </c>
      <c r="E24" s="67">
        <f t="shared" si="11"/>
        <v>0.1156587798266457</v>
      </c>
      <c r="F24" s="67">
        <f t="shared" si="11"/>
        <v>0.13220972653541171</v>
      </c>
      <c r="G24" s="67">
        <f t="shared" si="11"/>
        <v>0.13205964829520139</v>
      </c>
      <c r="H24" s="67">
        <f t="shared" si="11"/>
        <v>0.10077481485102535</v>
      </c>
      <c r="I24" s="80">
        <v>0.114</v>
      </c>
      <c r="J24" s="81">
        <v>0.10100000000000001</v>
      </c>
      <c r="K24" s="81">
        <v>9.7000000000000003E-2</v>
      </c>
      <c r="L24" s="81">
        <v>9.7000000000000003E-2</v>
      </c>
      <c r="M24" s="81">
        <v>0.105</v>
      </c>
      <c r="N24" s="81">
        <v>9.5000000000000001E-2</v>
      </c>
      <c r="O24" s="81">
        <v>9.5000000000000001E-2</v>
      </c>
      <c r="P24" s="81">
        <v>9.2999999999999999E-2</v>
      </c>
      <c r="Q24" s="81">
        <v>0.09</v>
      </c>
      <c r="R24" s="81">
        <v>0.09</v>
      </c>
    </row>
    <row r="25" spans="1:18" x14ac:dyDescent="0.25">
      <c r="A25" s="1"/>
      <c r="B25" s="13"/>
      <c r="C25" s="11"/>
      <c r="D25" s="11"/>
      <c r="E25" s="11"/>
      <c r="F25" s="11"/>
      <c r="G25" s="11"/>
      <c r="H25" s="11"/>
      <c r="I25" s="70"/>
      <c r="J25" s="87"/>
      <c r="K25" s="87"/>
      <c r="L25" s="87"/>
      <c r="M25" s="87"/>
      <c r="N25" s="87"/>
      <c r="O25" s="87"/>
      <c r="P25" s="87"/>
      <c r="Q25" s="87"/>
      <c r="R25" s="87"/>
    </row>
    <row r="26" spans="1:18" x14ac:dyDescent="0.25">
      <c r="A26" s="1"/>
      <c r="B26" s="1" t="s">
        <v>55</v>
      </c>
      <c r="C26" s="11">
        <v>282.39999999999998</v>
      </c>
      <c r="D26" s="11">
        <v>334</v>
      </c>
      <c r="E26" s="11">
        <v>362.1</v>
      </c>
      <c r="F26" s="11">
        <v>323.8</v>
      </c>
      <c r="G26" s="11">
        <v>345.8</v>
      </c>
      <c r="H26" s="11">
        <v>385.5</v>
      </c>
      <c r="I26" s="76">
        <f t="shared" ref="I26:R26" si="12">I27*I12</f>
        <v>424.71000000000004</v>
      </c>
      <c r="J26" s="90">
        <f t="shared" si="12"/>
        <v>425.96</v>
      </c>
      <c r="K26" s="90">
        <f t="shared" si="12"/>
        <v>472.88</v>
      </c>
      <c r="L26" s="90">
        <f t="shared" si="12"/>
        <v>500.48</v>
      </c>
      <c r="M26" s="90">
        <f t="shared" si="12"/>
        <v>565.80000000000007</v>
      </c>
      <c r="N26" s="90">
        <f t="shared" si="12"/>
        <v>602.6</v>
      </c>
      <c r="O26" s="90">
        <f t="shared" si="12"/>
        <v>610.7399999999999</v>
      </c>
      <c r="P26" s="90">
        <f t="shared" si="12"/>
        <v>650.75999999999976</v>
      </c>
      <c r="Q26" s="90">
        <f t="shared" si="12"/>
        <v>677.46210826210802</v>
      </c>
      <c r="R26" s="90">
        <f t="shared" si="12"/>
        <v>721.85421222230309</v>
      </c>
    </row>
    <row r="27" spans="1:18" x14ac:dyDescent="0.25">
      <c r="A27" s="1"/>
      <c r="B27" s="66" t="s">
        <v>18</v>
      </c>
      <c r="C27" s="67">
        <f t="shared" ref="C27:H27" si="13">C26/C12</f>
        <v>0.12652896635153904</v>
      </c>
      <c r="D27" s="67">
        <f t="shared" si="13"/>
        <v>0.12555918950415398</v>
      </c>
      <c r="E27" s="67">
        <f t="shared" si="13"/>
        <v>0.12118068337739701</v>
      </c>
      <c r="F27" s="67">
        <f t="shared" si="13"/>
        <v>9.7627159526034929E-2</v>
      </c>
      <c r="G27" s="67">
        <f t="shared" si="13"/>
        <v>9.062557328930472E-2</v>
      </c>
      <c r="H27" s="67">
        <f t="shared" si="13"/>
        <v>9.4224329675164364E-2</v>
      </c>
      <c r="I27" s="80">
        <v>9.9000000000000005E-2</v>
      </c>
      <c r="J27" s="81">
        <v>9.1999999999999998E-2</v>
      </c>
      <c r="K27" s="81">
        <v>9.1999999999999998E-2</v>
      </c>
      <c r="L27" s="81">
        <v>9.1999999999999998E-2</v>
      </c>
      <c r="M27" s="81">
        <v>9.1999999999999998E-2</v>
      </c>
      <c r="N27" s="81">
        <v>9.1999999999999998E-2</v>
      </c>
      <c r="O27" s="81">
        <v>8.6999999999999994E-2</v>
      </c>
      <c r="P27" s="81">
        <v>8.6999999999999994E-2</v>
      </c>
      <c r="Q27" s="81">
        <v>8.5000000000000006E-2</v>
      </c>
      <c r="R27" s="81">
        <v>8.5000000000000006E-2</v>
      </c>
    </row>
    <row r="28" spans="1:18" x14ac:dyDescent="0.25">
      <c r="A28" s="1"/>
      <c r="B28" s="13"/>
      <c r="C28" s="11"/>
      <c r="D28" s="11"/>
      <c r="E28" s="11"/>
      <c r="F28" s="11"/>
      <c r="G28" s="11"/>
      <c r="H28" s="11"/>
      <c r="I28" s="76"/>
      <c r="J28" s="90"/>
      <c r="K28" s="90"/>
      <c r="L28" s="90"/>
      <c r="M28" s="90"/>
      <c r="N28" s="90"/>
      <c r="O28" s="90"/>
      <c r="P28" s="90"/>
      <c r="Q28" s="90"/>
      <c r="R28" s="90"/>
    </row>
    <row r="29" spans="1:18" x14ac:dyDescent="0.25">
      <c r="A29" s="1"/>
      <c r="B29" s="1" t="s">
        <v>56</v>
      </c>
      <c r="C29" s="11">
        <f t="shared" ref="C29:E29" si="14">C32-C15-C20-C23-C26</f>
        <v>498.1</v>
      </c>
      <c r="D29" s="11">
        <f t="shared" si="14"/>
        <v>557.19999999999993</v>
      </c>
      <c r="E29" s="11">
        <f t="shared" si="14"/>
        <v>558.39999999999986</v>
      </c>
      <c r="F29" s="11">
        <f>F32-F15-F20-F23-F26</f>
        <v>563.20000000000005</v>
      </c>
      <c r="G29" s="11">
        <f t="shared" ref="G29:H29" si="15">G32-G15-G20-G23-G26</f>
        <v>505.39999999999969</v>
      </c>
      <c r="H29" s="11">
        <f t="shared" si="15"/>
        <v>516.20000000000005</v>
      </c>
      <c r="I29" s="76">
        <f t="shared" ref="I29:R29" si="16">I30*I12</f>
        <v>557.70000000000005</v>
      </c>
      <c r="J29" s="90">
        <f t="shared" si="16"/>
        <v>592.64</v>
      </c>
      <c r="K29" s="90">
        <f t="shared" si="16"/>
        <v>621.93999999999994</v>
      </c>
      <c r="L29" s="90">
        <f t="shared" si="16"/>
        <v>658.24</v>
      </c>
      <c r="M29" s="90">
        <f t="shared" si="16"/>
        <v>744.15000000000009</v>
      </c>
      <c r="N29" s="90">
        <f t="shared" si="16"/>
        <v>792.55</v>
      </c>
      <c r="O29" s="90">
        <f t="shared" si="16"/>
        <v>842.39999999999986</v>
      </c>
      <c r="P29" s="90">
        <f t="shared" si="16"/>
        <v>897.5999999999998</v>
      </c>
      <c r="Q29" s="90">
        <f t="shared" si="16"/>
        <v>876.71566951566922</v>
      </c>
      <c r="R29" s="90">
        <f t="shared" si="16"/>
        <v>934.16427464062747</v>
      </c>
    </row>
    <row r="30" spans="1:18" x14ac:dyDescent="0.25">
      <c r="A30" s="1"/>
      <c r="B30" s="66" t="s">
        <v>18</v>
      </c>
      <c r="C30" s="67">
        <f t="shared" ref="C30:H30" si="17">C29/C12</f>
        <v>0.22317308123123797</v>
      </c>
      <c r="D30" s="67">
        <f t="shared" si="17"/>
        <v>0.20946580955603172</v>
      </c>
      <c r="E30" s="67">
        <f t="shared" si="17"/>
        <v>0.18687460259027472</v>
      </c>
      <c r="F30" s="67">
        <f t="shared" si="17"/>
        <v>0.16980733861971239</v>
      </c>
      <c r="G30" s="67">
        <f t="shared" si="17"/>
        <v>0.13245276096129144</v>
      </c>
      <c r="H30" s="67">
        <f t="shared" si="17"/>
        <v>0.12617016596191921</v>
      </c>
      <c r="I30" s="80">
        <v>0.13</v>
      </c>
      <c r="J30" s="81">
        <v>0.128</v>
      </c>
      <c r="K30" s="81">
        <v>0.121</v>
      </c>
      <c r="L30" s="81">
        <v>0.121</v>
      </c>
      <c r="M30" s="81">
        <v>0.121</v>
      </c>
      <c r="N30" s="81">
        <v>0.121</v>
      </c>
      <c r="O30" s="81">
        <v>0.12</v>
      </c>
      <c r="P30" s="81">
        <v>0.12</v>
      </c>
      <c r="Q30" s="81">
        <v>0.11</v>
      </c>
      <c r="R30" s="81">
        <v>0.11</v>
      </c>
    </row>
    <row r="31" spans="1:18" x14ac:dyDescent="0.25">
      <c r="A31" s="1"/>
      <c r="B31" s="1"/>
      <c r="C31" s="69"/>
      <c r="D31" s="69"/>
      <c r="E31" s="69"/>
      <c r="F31" s="69"/>
      <c r="G31" s="69"/>
      <c r="H31" s="69"/>
      <c r="I31" s="77"/>
      <c r="J31" s="78"/>
      <c r="K31" s="78"/>
      <c r="L31" s="78"/>
      <c r="M31" s="78"/>
      <c r="N31" s="78"/>
      <c r="O31" s="78"/>
      <c r="P31" s="78"/>
      <c r="Q31" s="78"/>
      <c r="R31" s="78"/>
    </row>
    <row r="32" spans="1:18" x14ac:dyDescent="0.25">
      <c r="A32" s="1"/>
      <c r="B32" s="1" t="s">
        <v>13</v>
      </c>
      <c r="C32" s="11">
        <v>2165</v>
      </c>
      <c r="D32" s="11">
        <v>2510.5</v>
      </c>
      <c r="E32" s="11">
        <v>2785.5</v>
      </c>
      <c r="F32" s="11">
        <v>3044.5</v>
      </c>
      <c r="G32" s="11">
        <v>3433.6</v>
      </c>
      <c r="H32" s="11">
        <v>3592.5</v>
      </c>
      <c r="I32" s="76">
        <f>I20+I23+I26+I29+I15</f>
        <v>3851.1330000000003</v>
      </c>
      <c r="J32" s="90">
        <f t="shared" ref="J32:R32" si="18">J20+J23+J26+J29+J15</f>
        <v>4056.3430000000003</v>
      </c>
      <c r="K32" s="90">
        <f t="shared" si="18"/>
        <v>4374.1399999999994</v>
      </c>
      <c r="L32" s="90">
        <f t="shared" si="18"/>
        <v>4624</v>
      </c>
      <c r="M32" s="90">
        <f t="shared" si="18"/>
        <v>5264.4000000000015</v>
      </c>
      <c r="N32" s="90">
        <f t="shared" si="18"/>
        <v>5528.2</v>
      </c>
      <c r="O32" s="90">
        <f t="shared" si="18"/>
        <v>5545.7999999999984</v>
      </c>
      <c r="P32" s="90">
        <f t="shared" si="18"/>
        <v>5856.8399999999983</v>
      </c>
      <c r="Q32" s="90">
        <f t="shared" si="18"/>
        <v>6081.2186894586866</v>
      </c>
      <c r="R32" s="90">
        <f t="shared" si="18"/>
        <v>6479.7031050072619</v>
      </c>
    </row>
    <row r="33" spans="1:86" x14ac:dyDescent="0.25">
      <c r="A33" s="1"/>
      <c r="B33" s="66" t="s">
        <v>18</v>
      </c>
      <c r="C33" s="67">
        <f t="shared" ref="C33:R33" si="19">C32/C12</f>
        <v>0.97002553877861908</v>
      </c>
      <c r="D33" s="67">
        <f t="shared" si="19"/>
        <v>0.94376151272508557</v>
      </c>
      <c r="E33" s="67">
        <f t="shared" si="19"/>
        <v>0.93219771761319903</v>
      </c>
      <c r="F33" s="67">
        <f t="shared" si="19"/>
        <v>0.91793047306057229</v>
      </c>
      <c r="G33" s="67">
        <f t="shared" si="19"/>
        <v>0.89986110019131482</v>
      </c>
      <c r="H33" s="67">
        <f t="shared" si="19"/>
        <v>0.87808276098061733</v>
      </c>
      <c r="I33" s="80">
        <f t="shared" si="19"/>
        <v>0.89770000000000005</v>
      </c>
      <c r="J33" s="81">
        <f t="shared" si="19"/>
        <v>0.8761000000000001</v>
      </c>
      <c r="K33" s="81">
        <f t="shared" si="19"/>
        <v>0.85099999999999987</v>
      </c>
      <c r="L33" s="81">
        <f t="shared" si="19"/>
        <v>0.85</v>
      </c>
      <c r="M33" s="81">
        <f t="shared" si="19"/>
        <v>0.85600000000000009</v>
      </c>
      <c r="N33" s="81">
        <f t="shared" si="19"/>
        <v>0.84399999999999997</v>
      </c>
      <c r="O33" s="81">
        <f t="shared" si="19"/>
        <v>0.78999999999999992</v>
      </c>
      <c r="P33" s="81">
        <f t="shared" si="19"/>
        <v>0.78299999999999992</v>
      </c>
      <c r="Q33" s="81">
        <f t="shared" si="19"/>
        <v>0.7629999999999999</v>
      </c>
      <c r="R33" s="81">
        <f t="shared" si="19"/>
        <v>0.76300000000000001</v>
      </c>
    </row>
    <row r="34" spans="1:86" x14ac:dyDescent="0.25">
      <c r="A34" s="1"/>
      <c r="B34" s="1"/>
      <c r="C34" s="14"/>
      <c r="D34" s="14"/>
      <c r="E34" s="14"/>
      <c r="F34" s="14"/>
      <c r="G34" s="14"/>
      <c r="H34" s="14"/>
      <c r="I34" s="71"/>
      <c r="J34" s="72"/>
      <c r="K34" s="72"/>
      <c r="L34" s="72"/>
      <c r="M34" s="72"/>
      <c r="N34" s="72"/>
      <c r="O34" s="72"/>
      <c r="P34" s="72"/>
      <c r="Q34" s="72"/>
      <c r="R34" s="72"/>
    </row>
    <row r="35" spans="1:86" x14ac:dyDescent="0.25">
      <c r="A35" s="1"/>
      <c r="B35" s="1" t="s">
        <v>14</v>
      </c>
      <c r="C35" s="11">
        <f>C17-C20-C23-C26-C29</f>
        <v>66.900000000000091</v>
      </c>
      <c r="D35" s="11">
        <f>D17-D20-D23-D26-D29</f>
        <v>149.5999999999998</v>
      </c>
      <c r="E35" s="11">
        <f t="shared" ref="E35:R35" si="20">E17-E20-E23-E26-E29</f>
        <v>202.60000000000002</v>
      </c>
      <c r="F35" s="11">
        <f>F17-F20-F23-F26-F29</f>
        <v>272.19999999999982</v>
      </c>
      <c r="G35" s="11">
        <f t="shared" si="20"/>
        <v>382.10000000000053</v>
      </c>
      <c r="H35" s="11">
        <f t="shared" si="20"/>
        <v>498.80000000000018</v>
      </c>
      <c r="I35" s="95">
        <f t="shared" si="20"/>
        <v>438.86699999999996</v>
      </c>
      <c r="J35" s="91">
        <f t="shared" si="20"/>
        <v>573.65699999999958</v>
      </c>
      <c r="K35" s="91">
        <f t="shared" si="20"/>
        <v>765.86000000000024</v>
      </c>
      <c r="L35" s="91">
        <f t="shared" si="20"/>
        <v>816</v>
      </c>
      <c r="M35" s="91">
        <f t="shared" si="20"/>
        <v>885.59999999999991</v>
      </c>
      <c r="N35" s="91">
        <f t="shared" si="20"/>
        <v>1021.8</v>
      </c>
      <c r="O35" s="91">
        <f t="shared" si="20"/>
        <v>1474.2000000000005</v>
      </c>
      <c r="P35" s="91">
        <f t="shared" si="20"/>
        <v>1623.1599999999994</v>
      </c>
      <c r="Q35" s="91">
        <f t="shared" si="20"/>
        <v>1888.923760683761</v>
      </c>
      <c r="R35" s="91">
        <f t="shared" si="20"/>
        <v>2012.699391725715</v>
      </c>
    </row>
    <row r="36" spans="1:86" x14ac:dyDescent="0.25">
      <c r="A36" s="1"/>
      <c r="B36" s="1" t="s">
        <v>15</v>
      </c>
      <c r="C36" s="11">
        <f>C39-C35</f>
        <v>53.999999999999915</v>
      </c>
      <c r="D36" s="11">
        <f t="shared" ref="D36:E36" si="21">D39-D35</f>
        <v>-76.599999999999795</v>
      </c>
      <c r="E36" s="11">
        <f t="shared" si="21"/>
        <v>-76.200000000000017</v>
      </c>
      <c r="F36" s="11">
        <f>F39-F35</f>
        <v>-767.5999999999998</v>
      </c>
      <c r="G36" s="11">
        <f t="shared" ref="G36:H36" si="22">G39-G35</f>
        <v>-128.50000000000054</v>
      </c>
      <c r="H36" s="11">
        <f t="shared" si="22"/>
        <v>-142.30000000000018</v>
      </c>
      <c r="I36" s="76">
        <f>I37*I12</f>
        <v>-124.41000000000001</v>
      </c>
      <c r="J36" s="90">
        <f t="shared" ref="J36:R36" si="23">J37*J12</f>
        <v>-134.27000000000001</v>
      </c>
      <c r="K36" s="90">
        <f t="shared" si="23"/>
        <v>-149.06</v>
      </c>
      <c r="L36" s="90">
        <f t="shared" si="23"/>
        <v>-157.76000000000002</v>
      </c>
      <c r="M36" s="90">
        <f t="shared" si="23"/>
        <v>-178.35000000000002</v>
      </c>
      <c r="N36" s="90">
        <f t="shared" si="23"/>
        <v>-189.95000000000002</v>
      </c>
      <c r="O36" s="90">
        <f t="shared" si="23"/>
        <v>-203.57999999999998</v>
      </c>
      <c r="P36" s="90">
        <f t="shared" si="23"/>
        <v>-216.91999999999996</v>
      </c>
      <c r="Q36" s="90">
        <f t="shared" si="23"/>
        <v>-231.13413105413099</v>
      </c>
      <c r="R36" s="90">
        <f t="shared" si="23"/>
        <v>-246.27967240525635</v>
      </c>
    </row>
    <row r="37" spans="1:86" x14ac:dyDescent="0.25">
      <c r="A37" s="1"/>
      <c r="B37" s="13" t="s">
        <v>18</v>
      </c>
      <c r="C37" s="14">
        <f>C36/C12</f>
        <v>2.4194632376002469E-2</v>
      </c>
      <c r="D37" s="14">
        <f t="shared" ref="D37:H37" si="24">D36/D12</f>
        <v>-2.8795909928198114E-2</v>
      </c>
      <c r="E37" s="14">
        <f t="shared" si="24"/>
        <v>-2.5501154579833346E-2</v>
      </c>
      <c r="F37" s="14">
        <f t="shared" si="24"/>
        <v>-0.23143485995115623</v>
      </c>
      <c r="G37" s="14">
        <f t="shared" si="24"/>
        <v>-3.36766517283855E-2</v>
      </c>
      <c r="H37" s="14">
        <f t="shared" si="24"/>
        <v>-3.4781120915112596E-2</v>
      </c>
      <c r="I37" s="71">
        <v>-2.9000000000000001E-2</v>
      </c>
      <c r="J37" s="72">
        <v>-2.9000000000000001E-2</v>
      </c>
      <c r="K37" s="72">
        <v>-2.9000000000000001E-2</v>
      </c>
      <c r="L37" s="72">
        <v>-2.9000000000000001E-2</v>
      </c>
      <c r="M37" s="72">
        <v>-2.9000000000000001E-2</v>
      </c>
      <c r="N37" s="72">
        <v>-2.9000000000000001E-2</v>
      </c>
      <c r="O37" s="72">
        <v>-2.9000000000000001E-2</v>
      </c>
      <c r="P37" s="72">
        <v>-2.9000000000000001E-2</v>
      </c>
      <c r="Q37" s="72">
        <v>-2.9000000000000001E-2</v>
      </c>
      <c r="R37" s="72">
        <v>-2.9000000000000001E-2</v>
      </c>
    </row>
    <row r="38" spans="1:86" x14ac:dyDescent="0.25">
      <c r="A38" s="1"/>
      <c r="B38" s="1"/>
      <c r="C38" s="19"/>
      <c r="D38" s="19"/>
      <c r="E38" s="19"/>
      <c r="F38" s="19"/>
      <c r="G38" s="19"/>
      <c r="H38" s="19"/>
      <c r="I38" s="73"/>
      <c r="J38" s="88"/>
      <c r="K38" s="88"/>
      <c r="L38" s="88"/>
      <c r="M38" s="88"/>
      <c r="N38" s="88"/>
      <c r="O38" s="88"/>
      <c r="P38" s="88"/>
      <c r="Q38" s="88"/>
      <c r="R38" s="88"/>
    </row>
    <row r="39" spans="1:86" x14ac:dyDescent="0.25">
      <c r="A39" s="1"/>
      <c r="B39" s="1" t="s">
        <v>16</v>
      </c>
      <c r="C39" s="11">
        <v>120.9</v>
      </c>
      <c r="D39" s="11">
        <v>73</v>
      </c>
      <c r="E39" s="11">
        <v>126.4</v>
      </c>
      <c r="F39" s="11">
        <v>-495.4</v>
      </c>
      <c r="G39" s="11">
        <v>253.6</v>
      </c>
      <c r="H39" s="11">
        <v>356.5</v>
      </c>
      <c r="I39" s="76">
        <f>I35+I36</f>
        <v>314.45699999999994</v>
      </c>
      <c r="J39" s="90">
        <f t="shared" ref="J39:R39" si="25">J35+J36</f>
        <v>439.3869999999996</v>
      </c>
      <c r="K39" s="90">
        <f t="shared" si="25"/>
        <v>616.80000000000018</v>
      </c>
      <c r="L39" s="90">
        <f t="shared" si="25"/>
        <v>658.24</v>
      </c>
      <c r="M39" s="90">
        <f t="shared" si="25"/>
        <v>707.24999999999989</v>
      </c>
      <c r="N39" s="90">
        <f t="shared" si="25"/>
        <v>831.84999999999991</v>
      </c>
      <c r="O39" s="90">
        <f t="shared" si="25"/>
        <v>1270.6200000000006</v>
      </c>
      <c r="P39" s="90">
        <f t="shared" si="25"/>
        <v>1406.2399999999993</v>
      </c>
      <c r="Q39" s="90">
        <f t="shared" si="25"/>
        <v>1657.7896296296299</v>
      </c>
      <c r="R39" s="90">
        <f t="shared" si="25"/>
        <v>1766.4197193204586</v>
      </c>
    </row>
    <row r="40" spans="1:86" x14ac:dyDescent="0.25">
      <c r="A40" s="1"/>
      <c r="B40" s="1"/>
      <c r="C40" s="19"/>
      <c r="D40" s="19"/>
      <c r="E40" s="19"/>
      <c r="F40" s="19"/>
      <c r="G40" s="19"/>
      <c r="H40" s="19"/>
      <c r="I40" s="73"/>
      <c r="J40" s="88"/>
      <c r="K40" s="88"/>
      <c r="L40" s="88"/>
      <c r="M40" s="88"/>
      <c r="N40" s="88"/>
      <c r="O40" s="88"/>
      <c r="P40" s="88"/>
      <c r="Q40" s="88"/>
      <c r="R40" s="88"/>
    </row>
    <row r="41" spans="1:86" x14ac:dyDescent="0.25">
      <c r="A41" s="1"/>
      <c r="B41" s="1" t="s">
        <v>17</v>
      </c>
      <c r="C41" s="11">
        <f t="shared" ref="C41:H41" si="26">C35</f>
        <v>66.900000000000091</v>
      </c>
      <c r="D41" s="11">
        <f t="shared" si="26"/>
        <v>149.5999999999998</v>
      </c>
      <c r="E41" s="11">
        <f t="shared" si="26"/>
        <v>202.60000000000002</v>
      </c>
      <c r="F41" s="11">
        <f t="shared" si="26"/>
        <v>272.19999999999982</v>
      </c>
      <c r="G41" s="11">
        <f t="shared" si="26"/>
        <v>382.10000000000053</v>
      </c>
      <c r="H41" s="11">
        <f t="shared" si="26"/>
        <v>498.80000000000018</v>
      </c>
      <c r="I41" s="76">
        <f t="shared" ref="I41:R41" si="27">I35</f>
        <v>438.86699999999996</v>
      </c>
      <c r="J41" s="90">
        <f t="shared" si="27"/>
        <v>573.65699999999958</v>
      </c>
      <c r="K41" s="90">
        <f t="shared" si="27"/>
        <v>765.86000000000024</v>
      </c>
      <c r="L41" s="90">
        <f t="shared" si="27"/>
        <v>816</v>
      </c>
      <c r="M41" s="90">
        <f t="shared" si="27"/>
        <v>885.59999999999991</v>
      </c>
      <c r="N41" s="90">
        <f t="shared" si="27"/>
        <v>1021.8</v>
      </c>
      <c r="O41" s="90">
        <f t="shared" si="27"/>
        <v>1474.2000000000005</v>
      </c>
      <c r="P41" s="90">
        <f t="shared" si="27"/>
        <v>1623.1599999999994</v>
      </c>
      <c r="Q41" s="90">
        <f t="shared" si="27"/>
        <v>1888.923760683761</v>
      </c>
      <c r="R41" s="90">
        <f t="shared" si="27"/>
        <v>2012.699391725715</v>
      </c>
    </row>
    <row r="42" spans="1:86" x14ac:dyDescent="0.25">
      <c r="A42" s="1"/>
      <c r="B42" s="66" t="s">
        <v>18</v>
      </c>
      <c r="C42" s="67">
        <f t="shared" ref="C42:I42" si="28">C41/C12</f>
        <v>2.9974461221380925E-2</v>
      </c>
      <c r="D42" s="67">
        <f t="shared" si="28"/>
        <v>5.62384872749144E-2</v>
      </c>
      <c r="E42" s="67">
        <f t="shared" si="28"/>
        <v>6.7802282386800986E-2</v>
      </c>
      <c r="F42" s="67">
        <f t="shared" si="28"/>
        <v>8.2069526939427692E-2</v>
      </c>
      <c r="G42" s="67">
        <f t="shared" si="28"/>
        <v>0.10013889980868532</v>
      </c>
      <c r="H42" s="67">
        <f t="shared" si="28"/>
        <v>0.12191723901938263</v>
      </c>
      <c r="I42" s="80">
        <f t="shared" si="28"/>
        <v>0.10229999999999999</v>
      </c>
      <c r="J42" s="81">
        <f t="shared" ref="J42:R42" si="29">J41/J12</f>
        <v>0.12389999999999991</v>
      </c>
      <c r="K42" s="81">
        <f t="shared" si="29"/>
        <v>0.14900000000000005</v>
      </c>
      <c r="L42" s="81">
        <f t="shared" si="29"/>
        <v>0.15</v>
      </c>
      <c r="M42" s="81">
        <f t="shared" si="29"/>
        <v>0.14399999999999996</v>
      </c>
      <c r="N42" s="81">
        <f t="shared" si="29"/>
        <v>0.156</v>
      </c>
      <c r="O42" s="81">
        <f t="shared" si="29"/>
        <v>0.2100000000000001</v>
      </c>
      <c r="P42" s="81">
        <f t="shared" si="29"/>
        <v>0.21699999999999997</v>
      </c>
      <c r="Q42" s="81">
        <f t="shared" si="29"/>
        <v>0.23700000000000013</v>
      </c>
      <c r="R42" s="81">
        <f t="shared" si="29"/>
        <v>0.23699999999999993</v>
      </c>
    </row>
    <row r="43" spans="1:86" x14ac:dyDescent="0.25">
      <c r="A43" s="1"/>
      <c r="B43" s="13"/>
      <c r="C43" s="1"/>
      <c r="D43" s="1"/>
      <c r="F43" s="1"/>
      <c r="G43" s="1"/>
      <c r="H43" s="1"/>
      <c r="I43" s="73"/>
      <c r="J43" s="88"/>
      <c r="K43" s="88"/>
      <c r="L43" s="88"/>
      <c r="M43" s="88"/>
      <c r="N43" s="88"/>
      <c r="O43" s="88"/>
      <c r="P43" s="88"/>
      <c r="Q43" s="88"/>
      <c r="R43" s="88"/>
    </row>
    <row r="44" spans="1:86" x14ac:dyDescent="0.25">
      <c r="A44" s="1"/>
      <c r="B44" s="1" t="s">
        <v>19</v>
      </c>
      <c r="C44" s="11">
        <v>18.899999999999999</v>
      </c>
      <c r="D44" s="11">
        <v>9</v>
      </c>
      <c r="E44" s="20">
        <v>12</v>
      </c>
      <c r="F44" s="11">
        <v>1.3</v>
      </c>
      <c r="G44" s="11">
        <v>-10.8</v>
      </c>
      <c r="H44" s="18">
        <v>-3.6</v>
      </c>
      <c r="I44" s="70">
        <f>I45*I41</f>
        <v>58.808177999999998</v>
      </c>
      <c r="J44" s="87">
        <f>J45*J41</f>
        <v>76.870037999999951</v>
      </c>
      <c r="K44" s="87">
        <f t="shared" ref="K44:R44" si="30">K45*K41</f>
        <v>102.62524000000003</v>
      </c>
      <c r="L44" s="87">
        <f t="shared" si="30"/>
        <v>109.34400000000001</v>
      </c>
      <c r="M44" s="87">
        <f t="shared" si="30"/>
        <v>118.6704</v>
      </c>
      <c r="N44" s="87">
        <f t="shared" si="30"/>
        <v>136.9212</v>
      </c>
      <c r="O44" s="87">
        <f t="shared" si="30"/>
        <v>197.54280000000008</v>
      </c>
      <c r="P44" s="87">
        <f t="shared" si="30"/>
        <v>217.50343999999993</v>
      </c>
      <c r="Q44" s="87">
        <f t="shared" si="30"/>
        <v>253.11578393162398</v>
      </c>
      <c r="R44" s="87">
        <f t="shared" si="30"/>
        <v>269.70171849124586</v>
      </c>
    </row>
    <row r="45" spans="1:86" x14ac:dyDescent="0.25">
      <c r="A45" s="1"/>
      <c r="B45" s="66" t="s">
        <v>20</v>
      </c>
      <c r="C45" s="68">
        <f>C44/C41</f>
        <v>0.28251121076233143</v>
      </c>
      <c r="D45" s="68">
        <f t="shared" ref="D45:G45" si="31">D44/D41</f>
        <v>6.0160427807486712E-2</v>
      </c>
      <c r="E45" s="68">
        <f t="shared" si="31"/>
        <v>5.9230009871668307E-2</v>
      </c>
      <c r="F45" s="68">
        <f>F44/F41</f>
        <v>4.7759000734753894E-3</v>
      </c>
      <c r="G45" s="68">
        <f t="shared" si="31"/>
        <v>-2.8264852132949454E-2</v>
      </c>
      <c r="H45" s="68">
        <f>H44/H41</f>
        <v>-7.2173215717722507E-3</v>
      </c>
      <c r="I45" s="84">
        <v>0.13400000000000001</v>
      </c>
      <c r="J45" s="92">
        <v>0.13400000000000001</v>
      </c>
      <c r="K45" s="92">
        <v>0.13400000000000001</v>
      </c>
      <c r="L45" s="92">
        <v>0.13400000000000001</v>
      </c>
      <c r="M45" s="92">
        <v>0.13400000000000001</v>
      </c>
      <c r="N45" s="92">
        <v>0.13400000000000001</v>
      </c>
      <c r="O45" s="92">
        <v>0.13400000000000001</v>
      </c>
      <c r="P45" s="92">
        <v>0.13400000000000001</v>
      </c>
      <c r="Q45" s="92">
        <v>0.13400000000000001</v>
      </c>
      <c r="R45" s="92">
        <v>0.13400000000000001</v>
      </c>
    </row>
    <row r="46" spans="1:86" x14ac:dyDescent="0.25">
      <c r="A46" s="1"/>
      <c r="B46" s="1"/>
      <c r="C46" s="1"/>
      <c r="D46" s="1"/>
      <c r="E46" s="1"/>
      <c r="F46" s="1"/>
      <c r="G46" s="1"/>
      <c r="H46" s="1"/>
      <c r="I46" s="73"/>
      <c r="J46" s="88"/>
      <c r="K46" s="88"/>
      <c r="L46" s="88"/>
      <c r="M46" s="88"/>
      <c r="N46" s="88"/>
      <c r="O46" s="88"/>
      <c r="P46" s="88"/>
      <c r="Q46" s="88"/>
      <c r="R46" s="88"/>
    </row>
    <row r="47" spans="1:86" x14ac:dyDescent="0.25">
      <c r="A47" s="1"/>
      <c r="B47" s="9" t="s">
        <v>21</v>
      </c>
      <c r="C47" s="9">
        <v>2017</v>
      </c>
      <c r="D47" s="9">
        <f>C47+1</f>
        <v>2018</v>
      </c>
      <c r="E47" s="9">
        <f>D47+1</f>
        <v>2019</v>
      </c>
      <c r="F47" s="9">
        <v>2020</v>
      </c>
      <c r="G47" s="9">
        <v>2021</v>
      </c>
      <c r="H47" s="9">
        <v>2022</v>
      </c>
      <c r="I47" s="79">
        <v>2023</v>
      </c>
      <c r="J47" s="93">
        <v>2024</v>
      </c>
      <c r="K47" s="93">
        <v>2025</v>
      </c>
      <c r="L47" s="93">
        <v>2026</v>
      </c>
      <c r="M47" s="93">
        <v>2027</v>
      </c>
      <c r="N47" s="93">
        <v>2028</v>
      </c>
      <c r="O47" s="93">
        <v>2029</v>
      </c>
      <c r="P47" s="93">
        <v>2030</v>
      </c>
      <c r="Q47" s="93">
        <v>2031</v>
      </c>
      <c r="R47" s="93">
        <v>2032</v>
      </c>
      <c r="S47" s="9">
        <v>2033</v>
      </c>
      <c r="T47" s="9">
        <v>2034</v>
      </c>
      <c r="U47" s="9">
        <v>2035</v>
      </c>
      <c r="V47" s="9">
        <v>2036</v>
      </c>
      <c r="W47" s="9">
        <v>2037</v>
      </c>
      <c r="X47" s="9">
        <v>2038</v>
      </c>
      <c r="Y47" s="9">
        <v>2039</v>
      </c>
      <c r="Z47" s="9">
        <v>2040</v>
      </c>
      <c r="AA47" s="9">
        <v>2041</v>
      </c>
      <c r="AB47" s="9">
        <v>2042</v>
      </c>
      <c r="AC47" s="9">
        <v>2043</v>
      </c>
      <c r="AD47" s="9">
        <v>2044</v>
      </c>
      <c r="AE47" s="9">
        <v>2045</v>
      </c>
      <c r="AF47" s="9">
        <v>2046</v>
      </c>
      <c r="AG47" s="9">
        <v>2047</v>
      </c>
      <c r="AH47" s="9">
        <v>2048</v>
      </c>
      <c r="AI47" s="9">
        <v>2049</v>
      </c>
      <c r="AJ47" s="9">
        <v>2050</v>
      </c>
      <c r="AK47" s="9">
        <v>2051</v>
      </c>
      <c r="AL47" s="9">
        <v>2052</v>
      </c>
      <c r="AM47" s="9">
        <v>2053</v>
      </c>
      <c r="AN47" s="9">
        <v>2054</v>
      </c>
      <c r="AO47" s="9">
        <v>2055</v>
      </c>
      <c r="AP47" s="9">
        <v>2056</v>
      </c>
      <c r="AQ47" s="9">
        <v>2057</v>
      </c>
      <c r="AR47" s="9">
        <v>2058</v>
      </c>
      <c r="AS47" s="9">
        <v>2059</v>
      </c>
      <c r="AT47" s="9">
        <v>2060</v>
      </c>
      <c r="AU47" s="9">
        <v>2061</v>
      </c>
      <c r="AV47" s="9">
        <v>2062</v>
      </c>
      <c r="AW47" s="9">
        <v>2063</v>
      </c>
      <c r="AX47" s="9">
        <v>2064</v>
      </c>
      <c r="AY47" s="9">
        <v>2065</v>
      </c>
      <c r="AZ47" s="9">
        <v>2066</v>
      </c>
      <c r="BA47" s="9">
        <v>2067</v>
      </c>
      <c r="BB47" s="9">
        <v>2068</v>
      </c>
      <c r="BC47" s="9">
        <v>2069</v>
      </c>
      <c r="BD47" s="9">
        <v>2070</v>
      </c>
      <c r="BE47" s="9">
        <v>2071</v>
      </c>
      <c r="BF47" s="9">
        <v>2072</v>
      </c>
      <c r="BG47" s="9">
        <v>2073</v>
      </c>
      <c r="BH47" s="9">
        <v>2074</v>
      </c>
      <c r="BI47" s="9">
        <v>2075</v>
      </c>
      <c r="BJ47" s="9">
        <v>2076</v>
      </c>
      <c r="BK47" s="9">
        <v>2077</v>
      </c>
      <c r="BL47" s="9">
        <v>2078</v>
      </c>
      <c r="BM47" s="9">
        <v>2079</v>
      </c>
      <c r="BN47" s="9">
        <v>2080</v>
      </c>
      <c r="BO47" s="9">
        <v>2081</v>
      </c>
      <c r="BP47" s="9">
        <v>2082</v>
      </c>
      <c r="BQ47" s="9">
        <v>2083</v>
      </c>
      <c r="BR47" s="9">
        <v>2084</v>
      </c>
      <c r="BS47" s="9">
        <v>2085</v>
      </c>
      <c r="BT47" s="9">
        <v>2086</v>
      </c>
      <c r="BU47" s="9">
        <v>2087</v>
      </c>
      <c r="BV47" s="9">
        <v>2088</v>
      </c>
      <c r="BW47" s="9">
        <v>2089</v>
      </c>
      <c r="BX47" s="9">
        <v>2090</v>
      </c>
      <c r="BY47" s="9">
        <v>2091</v>
      </c>
      <c r="BZ47" s="9">
        <v>2092</v>
      </c>
      <c r="CA47" s="9">
        <v>2093</v>
      </c>
      <c r="CB47" s="9">
        <v>2094</v>
      </c>
      <c r="CC47" s="9">
        <v>2095</v>
      </c>
      <c r="CD47" s="9">
        <v>2096</v>
      </c>
      <c r="CE47" s="9">
        <v>2097</v>
      </c>
      <c r="CF47" s="9">
        <v>2098</v>
      </c>
      <c r="CG47" s="9">
        <v>2099</v>
      </c>
      <c r="CH47" s="9">
        <v>2100</v>
      </c>
    </row>
    <row r="48" spans="1:86" x14ac:dyDescent="0.25">
      <c r="A48" s="1"/>
      <c r="B48" s="1" t="s">
        <v>22</v>
      </c>
      <c r="C48" s="11">
        <v>205.8</v>
      </c>
      <c r="D48" s="11">
        <v>234.1</v>
      </c>
      <c r="E48" s="20">
        <v>209.7</v>
      </c>
      <c r="F48" s="11">
        <v>202.7</v>
      </c>
      <c r="G48" s="11">
        <v>199.6</v>
      </c>
      <c r="H48" s="11">
        <v>194.6</v>
      </c>
      <c r="I48" s="70">
        <f>I49*I12</f>
        <v>203.42</v>
      </c>
      <c r="J48" s="87">
        <f t="shared" ref="J48:R48" si="32">J49*J12</f>
        <v>203.46</v>
      </c>
      <c r="K48" s="87">
        <f t="shared" si="32"/>
        <v>186.00000000000003</v>
      </c>
      <c r="L48" s="87">
        <f t="shared" si="32"/>
        <v>183</v>
      </c>
      <c r="M48" s="87">
        <f t="shared" si="32"/>
        <v>181</v>
      </c>
      <c r="N48" s="87">
        <f t="shared" si="32"/>
        <v>131</v>
      </c>
      <c r="O48" s="87">
        <f t="shared" si="32"/>
        <v>126</v>
      </c>
      <c r="P48" s="87">
        <f t="shared" si="32"/>
        <v>121.00000000000001</v>
      </c>
      <c r="Q48" s="87">
        <f t="shared" si="32"/>
        <v>128.92877492877491</v>
      </c>
      <c r="R48" s="87">
        <f t="shared" si="32"/>
        <v>137.37709921185703</v>
      </c>
    </row>
    <row r="49" spans="1:86" x14ac:dyDescent="0.25">
      <c r="A49" s="1"/>
      <c r="B49" s="66" t="s">
        <v>18</v>
      </c>
      <c r="C49" s="67">
        <f t="shared" ref="C49:H49" si="33">C48/C12</f>
        <v>9.2208432277431793E-2</v>
      </c>
      <c r="D49" s="67">
        <f t="shared" si="33"/>
        <v>8.8004210368031272E-2</v>
      </c>
      <c r="E49" s="67">
        <f t="shared" si="33"/>
        <v>7.0178374217730335E-2</v>
      </c>
      <c r="F49" s="67">
        <f t="shared" si="33"/>
        <v>6.1114963668706848E-2</v>
      </c>
      <c r="G49" s="67">
        <f t="shared" si="33"/>
        <v>5.2310192101056162E-2</v>
      </c>
      <c r="H49" s="67">
        <f t="shared" si="33"/>
        <v>4.7564343851587511E-2</v>
      </c>
      <c r="I49" s="80">
        <v>4.7417249417249417E-2</v>
      </c>
      <c r="J49" s="81">
        <v>4.3943844492440605E-2</v>
      </c>
      <c r="K49" s="81">
        <v>3.6186770428015567E-2</v>
      </c>
      <c r="L49" s="81">
        <v>3.363970588235294E-2</v>
      </c>
      <c r="M49" s="81">
        <v>2.9430894308943086E-2</v>
      </c>
      <c r="N49" s="81">
        <v>0.02</v>
      </c>
      <c r="O49" s="81">
        <v>1.7948717948717951E-2</v>
      </c>
      <c r="P49" s="81">
        <v>1.6176470588235299E-2</v>
      </c>
      <c r="Q49" s="81">
        <v>1.6176470588235299E-2</v>
      </c>
      <c r="R49" s="81">
        <v>1.6176470588235299E-2</v>
      </c>
    </row>
    <row r="50" spans="1:86" x14ac:dyDescent="0.25">
      <c r="A50" s="1"/>
      <c r="B50" s="1"/>
      <c r="C50" s="1"/>
      <c r="D50" s="1"/>
      <c r="F50" s="1"/>
      <c r="G50" s="1"/>
      <c r="H50" s="1"/>
      <c r="I50" s="73"/>
      <c r="J50" s="88"/>
      <c r="K50" s="88"/>
      <c r="L50" s="88"/>
      <c r="M50" s="88"/>
      <c r="N50" s="88"/>
      <c r="O50" s="88"/>
      <c r="P50" s="88"/>
      <c r="Q50" s="88"/>
      <c r="R50" s="88"/>
    </row>
    <row r="51" spans="1:86" x14ac:dyDescent="0.25">
      <c r="A51" s="1"/>
      <c r="B51" s="1" t="s">
        <v>23</v>
      </c>
      <c r="C51" s="11">
        <v>-83.2</v>
      </c>
      <c r="D51" s="11">
        <v>-87.7</v>
      </c>
      <c r="E51" s="20">
        <v>-87.6</v>
      </c>
      <c r="F51" s="11">
        <v>-66.5</v>
      </c>
      <c r="G51" s="11">
        <v>-51.1</v>
      </c>
      <c r="H51" s="11">
        <v>-59.7</v>
      </c>
      <c r="I51" s="70">
        <f>I52*I12</f>
        <v>-58.04</v>
      </c>
      <c r="J51" s="87">
        <f t="shared" ref="J51:R51" si="34">J52*J12</f>
        <v>-62.79</v>
      </c>
      <c r="K51" s="87">
        <f t="shared" si="34"/>
        <v>-64.81</v>
      </c>
      <c r="L51" s="87">
        <f t="shared" si="34"/>
        <v>-69.16</v>
      </c>
      <c r="M51" s="87">
        <f t="shared" si="34"/>
        <v>-73.23</v>
      </c>
      <c r="N51" s="87">
        <f t="shared" si="34"/>
        <v>-54.68</v>
      </c>
      <c r="O51" s="87">
        <f t="shared" si="34"/>
        <v>-56.32</v>
      </c>
      <c r="P51" s="87">
        <f t="shared" si="34"/>
        <v>-58.01</v>
      </c>
      <c r="Q51" s="87">
        <f t="shared" si="34"/>
        <v>-61.81122507122506</v>
      </c>
      <c r="R51" s="87">
        <f t="shared" si="34"/>
        <v>-65.86153326677541</v>
      </c>
    </row>
    <row r="52" spans="1:86" x14ac:dyDescent="0.25">
      <c r="A52" s="1"/>
      <c r="B52" s="66" t="s">
        <v>18</v>
      </c>
      <c r="C52" s="67">
        <f t="shared" ref="C52:H52" si="35">C51/C12</f>
        <v>-3.7277655808952016E-2</v>
      </c>
      <c r="D52" s="67">
        <f t="shared" si="35"/>
        <v>-3.2968685387767378E-2</v>
      </c>
      <c r="E52" s="67">
        <f t="shared" si="35"/>
        <v>-2.9316287942170609E-2</v>
      </c>
      <c r="F52" s="67">
        <f t="shared" si="35"/>
        <v>-2.0050049748243738E-2</v>
      </c>
      <c r="G52" s="67">
        <f t="shared" si="35"/>
        <v>-1.3392038158136122E-2</v>
      </c>
      <c r="H52" s="67">
        <f t="shared" si="35"/>
        <v>-1.4591938992496273E-2</v>
      </c>
      <c r="I52" s="80">
        <v>-1.3529137529137529E-2</v>
      </c>
      <c r="J52" s="81">
        <v>-1.3561555075593952E-2</v>
      </c>
      <c r="K52" s="81">
        <v>-1.2608949416342413E-2</v>
      </c>
      <c r="L52" s="81">
        <v>-1.2713235294117647E-2</v>
      </c>
      <c r="M52" s="81">
        <v>-1.190731707317073E-2</v>
      </c>
      <c r="N52" s="81">
        <v>-8.3480916030534355E-3</v>
      </c>
      <c r="O52" s="81">
        <v>-8.0227920227920243E-3</v>
      </c>
      <c r="P52" s="81">
        <v>-7.7553475935828895E-3</v>
      </c>
      <c r="Q52" s="81">
        <v>-7.7553475935828895E-3</v>
      </c>
      <c r="R52" s="81">
        <v>-7.7553475935828895E-3</v>
      </c>
    </row>
    <row r="53" spans="1:86" x14ac:dyDescent="0.25">
      <c r="A53" s="1"/>
      <c r="B53" s="1"/>
      <c r="C53" s="1"/>
      <c r="D53" s="1"/>
      <c r="F53" s="1"/>
      <c r="G53" s="1"/>
      <c r="H53" s="1"/>
      <c r="I53" s="73"/>
      <c r="J53" s="88"/>
      <c r="K53" s="88"/>
      <c r="L53" s="88"/>
      <c r="M53" s="88"/>
      <c r="N53" s="88"/>
      <c r="O53" s="88"/>
      <c r="P53" s="88"/>
      <c r="Q53" s="88"/>
      <c r="R53" s="88"/>
    </row>
    <row r="54" spans="1:86" x14ac:dyDescent="0.25">
      <c r="A54" s="1"/>
      <c r="B54" s="1" t="s">
        <v>24</v>
      </c>
      <c r="C54" s="1">
        <v>223.9</v>
      </c>
      <c r="D54" s="1">
        <v>144.5</v>
      </c>
      <c r="E54" s="2">
        <v>189.5</v>
      </c>
      <c r="F54" s="34">
        <v>128.10000000000002</v>
      </c>
      <c r="G54" s="34">
        <v>143</v>
      </c>
      <c r="H54" s="34">
        <v>81.400000000000006</v>
      </c>
      <c r="I54" s="70">
        <f t="shared" ref="I54:R54" si="36">I55*I12</f>
        <v>64.349999999999994</v>
      </c>
      <c r="J54" s="87">
        <f t="shared" si="36"/>
        <v>57.874999999999993</v>
      </c>
      <c r="K54" s="87">
        <f t="shared" si="36"/>
        <v>51.399999999999991</v>
      </c>
      <c r="L54" s="87">
        <f t="shared" si="36"/>
        <v>40.79999999999999</v>
      </c>
      <c r="M54" s="87">
        <f t="shared" si="36"/>
        <v>30.749999999999989</v>
      </c>
      <c r="N54" s="87">
        <f t="shared" si="36"/>
        <v>16.374999999999982</v>
      </c>
      <c r="O54" s="87">
        <f t="shared" si="36"/>
        <v>0</v>
      </c>
      <c r="P54" s="87">
        <f t="shared" si="36"/>
        <v>-18.699999999999996</v>
      </c>
      <c r="Q54" s="87">
        <f t="shared" si="36"/>
        <v>-39.850712250712235</v>
      </c>
      <c r="R54" s="87">
        <f t="shared" si="36"/>
        <v>-63.693018725497325</v>
      </c>
    </row>
    <row r="55" spans="1:86" x14ac:dyDescent="0.25">
      <c r="A55" s="1"/>
      <c r="B55" s="66" t="s">
        <v>18</v>
      </c>
      <c r="C55" s="67">
        <f t="shared" ref="C55:H55" si="37">C54/C12</f>
        <v>0.10031811461086966</v>
      </c>
      <c r="D55" s="67">
        <f t="shared" si="37"/>
        <v>5.4321266117815119E-2</v>
      </c>
      <c r="E55" s="67">
        <f t="shared" si="37"/>
        <v>6.3418225628325692E-2</v>
      </c>
      <c r="F55" s="67">
        <f t="shared" si="37"/>
        <v>3.8622727409774786E-2</v>
      </c>
      <c r="G55" s="67">
        <f t="shared" si="37"/>
        <v>3.7476740833923002E-2</v>
      </c>
      <c r="H55" s="67">
        <f t="shared" si="37"/>
        <v>1.9895876616234449E-2</v>
      </c>
      <c r="I55" s="82">
        <v>1.4999999999999999E-2</v>
      </c>
      <c r="J55" s="94">
        <f>I55-0.25%</f>
        <v>1.2499999999999999E-2</v>
      </c>
      <c r="K55" s="94">
        <f t="shared" ref="K55:R55" si="38">J55-0.25%</f>
        <v>9.9999999999999985E-3</v>
      </c>
      <c r="L55" s="94">
        <f t="shared" si="38"/>
        <v>7.499999999999998E-3</v>
      </c>
      <c r="M55" s="94">
        <f t="shared" si="38"/>
        <v>4.9999999999999975E-3</v>
      </c>
      <c r="N55" s="94">
        <f t="shared" si="38"/>
        <v>2.4999999999999974E-3</v>
      </c>
      <c r="O55" s="94">
        <f t="shared" si="38"/>
        <v>0</v>
      </c>
      <c r="P55" s="94">
        <f t="shared" si="38"/>
        <v>-2.5000000000000001E-3</v>
      </c>
      <c r="Q55" s="94">
        <f t="shared" si="38"/>
        <v>-5.0000000000000001E-3</v>
      </c>
      <c r="R55" s="94">
        <f t="shared" si="38"/>
        <v>-7.4999999999999997E-3</v>
      </c>
    </row>
    <row r="56" spans="1:86" x14ac:dyDescent="0.25">
      <c r="A56" s="1"/>
      <c r="B56" s="1"/>
      <c r="C56" s="1"/>
      <c r="D56" s="1"/>
      <c r="E56" s="1"/>
      <c r="F56" s="1"/>
      <c r="G56" s="1"/>
      <c r="H56" s="1"/>
      <c r="I56" s="73"/>
      <c r="J56" s="88"/>
      <c r="K56" s="88"/>
      <c r="L56" s="88"/>
      <c r="M56" s="88"/>
      <c r="N56" s="88"/>
      <c r="O56" s="88"/>
      <c r="P56" s="88"/>
      <c r="Q56" s="88"/>
      <c r="R56" s="88"/>
    </row>
    <row r="57" spans="1:86" x14ac:dyDescent="0.25">
      <c r="A57" s="1"/>
      <c r="B57" s="9" t="s">
        <v>25</v>
      </c>
      <c r="C57" s="11">
        <f t="shared" ref="C57:G57" si="39">C41-C44</f>
        <v>48.000000000000092</v>
      </c>
      <c r="D57" s="11">
        <f t="shared" si="39"/>
        <v>140.5999999999998</v>
      </c>
      <c r="E57" s="11">
        <f t="shared" si="39"/>
        <v>190.60000000000002</v>
      </c>
      <c r="F57" s="11">
        <f t="shared" si="39"/>
        <v>270.89999999999981</v>
      </c>
      <c r="G57" s="11">
        <f t="shared" si="39"/>
        <v>392.90000000000055</v>
      </c>
      <c r="H57" s="11">
        <f>H41-H44</f>
        <v>502.4000000000002</v>
      </c>
      <c r="I57" s="76">
        <f>I41-I44</f>
        <v>380.05882199999996</v>
      </c>
      <c r="J57" s="90">
        <f t="shared" ref="I57:R57" si="40">J41-J44</f>
        <v>496.78696199999962</v>
      </c>
      <c r="K57" s="90">
        <f t="shared" si="40"/>
        <v>663.23476000000016</v>
      </c>
      <c r="L57" s="90">
        <f t="shared" si="40"/>
        <v>706.65599999999995</v>
      </c>
      <c r="M57" s="90">
        <f t="shared" si="40"/>
        <v>766.92959999999994</v>
      </c>
      <c r="N57" s="90">
        <f t="shared" si="40"/>
        <v>884.87879999999996</v>
      </c>
      <c r="O57" s="90">
        <f t="shared" si="40"/>
        <v>1276.6572000000003</v>
      </c>
      <c r="P57" s="90">
        <f t="shared" si="40"/>
        <v>1405.6565599999994</v>
      </c>
      <c r="Q57" s="90">
        <f t="shared" si="40"/>
        <v>1635.8079767521369</v>
      </c>
      <c r="R57" s="90">
        <f t="shared" si="40"/>
        <v>1742.9976732344692</v>
      </c>
    </row>
    <row r="58" spans="1:86" x14ac:dyDescent="0.25">
      <c r="A58" s="1"/>
      <c r="B58" s="9" t="s">
        <v>57</v>
      </c>
      <c r="C58" s="11">
        <v>3.4</v>
      </c>
      <c r="D58" s="11">
        <v>4.9000000000000004</v>
      </c>
      <c r="E58" s="11">
        <v>1.4</v>
      </c>
      <c r="F58" s="85">
        <v>1</v>
      </c>
      <c r="G58" s="85">
        <v>0.5</v>
      </c>
      <c r="H58" s="85">
        <v>0.7</v>
      </c>
      <c r="I58" s="76"/>
      <c r="J58" s="90"/>
      <c r="K58" s="90"/>
      <c r="L58" s="90"/>
      <c r="M58" s="90"/>
      <c r="N58" s="90"/>
      <c r="O58" s="90"/>
      <c r="P58" s="90"/>
      <c r="Q58" s="90"/>
      <c r="R58" s="90"/>
    </row>
    <row r="59" spans="1:86" x14ac:dyDescent="0.25">
      <c r="A59" s="1"/>
      <c r="B59" s="9" t="s">
        <v>26</v>
      </c>
      <c r="C59" s="11">
        <f>C39+C44-C58</f>
        <v>136.4</v>
      </c>
      <c r="D59" s="11">
        <f t="shared" ref="D59:E59" si="41">D39+D44-D58</f>
        <v>77.099999999999994</v>
      </c>
      <c r="E59" s="11">
        <f t="shared" si="41"/>
        <v>137</v>
      </c>
      <c r="F59" s="11">
        <f>F39+F44</f>
        <v>-494.09999999999997</v>
      </c>
      <c r="G59" s="11">
        <f t="shared" ref="G59:R59" si="42">G39+G44</f>
        <v>242.79999999999998</v>
      </c>
      <c r="H59" s="11">
        <f t="shared" si="42"/>
        <v>352.9</v>
      </c>
      <c r="I59" s="95">
        <f t="shared" si="42"/>
        <v>373.26517799999993</v>
      </c>
      <c r="J59" s="91">
        <f t="shared" si="42"/>
        <v>516.25703799999951</v>
      </c>
      <c r="K59" s="91">
        <f t="shared" si="42"/>
        <v>719.42524000000026</v>
      </c>
      <c r="L59" s="91">
        <f t="shared" si="42"/>
        <v>767.58400000000006</v>
      </c>
      <c r="M59" s="91">
        <f t="shared" si="42"/>
        <v>825.92039999999986</v>
      </c>
      <c r="N59" s="91">
        <f t="shared" si="42"/>
        <v>968.77119999999991</v>
      </c>
      <c r="O59" s="91">
        <f t="shared" si="42"/>
        <v>1468.1628000000007</v>
      </c>
      <c r="P59" s="91">
        <f t="shared" si="42"/>
        <v>1623.7434399999993</v>
      </c>
      <c r="Q59" s="91">
        <f t="shared" si="42"/>
        <v>1910.9054135612539</v>
      </c>
      <c r="R59" s="91">
        <f t="shared" si="42"/>
        <v>2036.1214378117045</v>
      </c>
      <c r="S59" s="59">
        <f>R59*(1+$E$7)</f>
        <v>2076.8438665679387</v>
      </c>
      <c r="T59" s="59">
        <f t="shared" ref="T59:CE59" si="43">S59*(1+$E$7)</f>
        <v>2118.3807438992976</v>
      </c>
      <c r="U59" s="59">
        <f t="shared" si="43"/>
        <v>2160.7483587772836</v>
      </c>
      <c r="V59" s="59">
        <f t="shared" si="43"/>
        <v>2203.9633259528291</v>
      </c>
      <c r="W59" s="59">
        <f t="shared" si="43"/>
        <v>2248.0425924718857</v>
      </c>
      <c r="X59" s="59">
        <f t="shared" si="43"/>
        <v>2293.0034443213235</v>
      </c>
      <c r="Y59" s="59">
        <f t="shared" si="43"/>
        <v>2338.8635132077502</v>
      </c>
      <c r="Z59" s="59">
        <f t="shared" si="43"/>
        <v>2385.6407834719053</v>
      </c>
      <c r="AA59" s="59">
        <f t="shared" si="43"/>
        <v>2433.3535991413432</v>
      </c>
      <c r="AB59" s="59">
        <f t="shared" si="43"/>
        <v>2482.0206711241703</v>
      </c>
      <c r="AC59" s="59">
        <f t="shared" si="43"/>
        <v>2531.6610845466539</v>
      </c>
      <c r="AD59" s="59">
        <f t="shared" si="43"/>
        <v>2582.2943062375871</v>
      </c>
      <c r="AE59" s="59">
        <f t="shared" si="43"/>
        <v>2633.9401923623391</v>
      </c>
      <c r="AF59" s="59">
        <f t="shared" si="43"/>
        <v>2686.6189962095859</v>
      </c>
      <c r="AG59" s="59">
        <f t="shared" si="43"/>
        <v>2740.3513761337776</v>
      </c>
      <c r="AH59" s="59">
        <f t="shared" si="43"/>
        <v>2795.1584036564532</v>
      </c>
      <c r="AI59" s="59">
        <f t="shared" si="43"/>
        <v>2851.0615717295823</v>
      </c>
      <c r="AJ59" s="59">
        <f t="shared" si="43"/>
        <v>2908.082803164174</v>
      </c>
      <c r="AK59" s="59">
        <f t="shared" si="43"/>
        <v>2966.2444592274574</v>
      </c>
      <c r="AL59" s="59">
        <f t="shared" si="43"/>
        <v>3025.5693484120065</v>
      </c>
      <c r="AM59" s="59">
        <f t="shared" si="43"/>
        <v>3086.0807353802466</v>
      </c>
      <c r="AN59" s="59">
        <f t="shared" si="43"/>
        <v>3147.8023500878517</v>
      </c>
      <c r="AO59" s="59">
        <f t="shared" si="43"/>
        <v>3210.7583970896089</v>
      </c>
      <c r="AP59" s="59">
        <f t="shared" si="43"/>
        <v>3274.973565031401</v>
      </c>
      <c r="AQ59" s="59">
        <f t="shared" si="43"/>
        <v>3340.4730363320291</v>
      </c>
      <c r="AR59" s="59">
        <f t="shared" si="43"/>
        <v>3407.2824970586698</v>
      </c>
      <c r="AS59" s="59">
        <f t="shared" si="43"/>
        <v>3475.4281469998432</v>
      </c>
      <c r="AT59" s="59">
        <f t="shared" si="43"/>
        <v>3544.9367099398401</v>
      </c>
      <c r="AU59" s="59">
        <f t="shared" si="43"/>
        <v>3615.8354441386368</v>
      </c>
      <c r="AV59" s="59">
        <f t="shared" si="43"/>
        <v>3688.1521530214095</v>
      </c>
      <c r="AW59" s="59">
        <f t="shared" si="43"/>
        <v>3761.9151960818376</v>
      </c>
      <c r="AX59" s="59">
        <f t="shared" si="43"/>
        <v>3837.1535000034746</v>
      </c>
      <c r="AY59" s="59">
        <f t="shared" si="43"/>
        <v>3913.8965700035442</v>
      </c>
      <c r="AZ59" s="59">
        <f t="shared" si="43"/>
        <v>3992.1745014036151</v>
      </c>
      <c r="BA59" s="59">
        <f t="shared" si="43"/>
        <v>4072.0179914316873</v>
      </c>
      <c r="BB59" s="59">
        <f t="shared" si="43"/>
        <v>4153.4583512603213</v>
      </c>
      <c r="BC59" s="59">
        <f t="shared" si="43"/>
        <v>4236.5275182855275</v>
      </c>
      <c r="BD59" s="59">
        <f t="shared" si="43"/>
        <v>4321.2580686512383</v>
      </c>
      <c r="BE59" s="59">
        <f t="shared" si="43"/>
        <v>4407.6832300242631</v>
      </c>
      <c r="BF59" s="59">
        <f t="shared" si="43"/>
        <v>4495.8368946247483</v>
      </c>
      <c r="BG59" s="59">
        <f t="shared" si="43"/>
        <v>4585.7536325172432</v>
      </c>
      <c r="BH59" s="59">
        <f t="shared" si="43"/>
        <v>4677.4687051675883</v>
      </c>
      <c r="BI59" s="59">
        <f t="shared" si="43"/>
        <v>4771.0180792709398</v>
      </c>
      <c r="BJ59" s="59">
        <f t="shared" si="43"/>
        <v>4866.4384408563583</v>
      </c>
      <c r="BK59" s="59">
        <f t="shared" si="43"/>
        <v>4963.7672096734859</v>
      </c>
      <c r="BL59" s="59">
        <f t="shared" si="43"/>
        <v>5063.042553866956</v>
      </c>
      <c r="BM59" s="59">
        <f t="shared" si="43"/>
        <v>5164.3034049442949</v>
      </c>
      <c r="BN59" s="59">
        <f t="shared" si="43"/>
        <v>5267.589473043181</v>
      </c>
      <c r="BO59" s="59">
        <f t="shared" si="43"/>
        <v>5372.941262504045</v>
      </c>
      <c r="BP59" s="59">
        <f t="shared" si="43"/>
        <v>5480.4000877541257</v>
      </c>
      <c r="BQ59" s="59">
        <f t="shared" si="43"/>
        <v>5590.0080895092087</v>
      </c>
      <c r="BR59" s="59">
        <f t="shared" si="43"/>
        <v>5701.8082512993933</v>
      </c>
      <c r="BS59" s="59">
        <f t="shared" si="43"/>
        <v>5815.8444163253816</v>
      </c>
      <c r="BT59" s="59">
        <f t="shared" si="43"/>
        <v>5932.1613046518896</v>
      </c>
      <c r="BU59" s="59">
        <f t="shared" si="43"/>
        <v>6050.8045307449274</v>
      </c>
      <c r="BV59" s="59">
        <f t="shared" si="43"/>
        <v>6171.820621359826</v>
      </c>
      <c r="BW59" s="59">
        <f t="shared" si="43"/>
        <v>6295.2570337870229</v>
      </c>
      <c r="BX59" s="59">
        <f t="shared" si="43"/>
        <v>6421.1621744627637</v>
      </c>
      <c r="BY59" s="59">
        <f t="shared" si="43"/>
        <v>6549.5854179520193</v>
      </c>
      <c r="BZ59" s="59">
        <f t="shared" si="43"/>
        <v>6680.5771263110601</v>
      </c>
      <c r="CA59" s="59">
        <f t="shared" si="43"/>
        <v>6814.1886688372815</v>
      </c>
      <c r="CB59" s="59">
        <f t="shared" si="43"/>
        <v>6950.4724422140271</v>
      </c>
      <c r="CC59" s="59">
        <f t="shared" si="43"/>
        <v>7089.4818910583081</v>
      </c>
      <c r="CD59" s="59">
        <f t="shared" si="43"/>
        <v>7231.2715288794743</v>
      </c>
      <c r="CE59" s="59">
        <f t="shared" si="43"/>
        <v>7375.8969594570635</v>
      </c>
      <c r="CF59" s="59">
        <f t="shared" ref="CF59:CH59" si="44">CE59*(1+$E$7)</f>
        <v>7523.4148986462051</v>
      </c>
      <c r="CG59" s="59">
        <f t="shared" si="44"/>
        <v>7673.8831966191292</v>
      </c>
      <c r="CH59" s="59">
        <f t="shared" si="44"/>
        <v>7827.3608605515119</v>
      </c>
    </row>
    <row r="60" spans="1:86" x14ac:dyDescent="0.25">
      <c r="A60" s="1"/>
      <c r="B60" s="6"/>
      <c r="C60" s="19"/>
      <c r="D60" s="19"/>
      <c r="E60" s="19"/>
      <c r="I60" s="73"/>
      <c r="J60" s="88"/>
      <c r="K60" s="88"/>
      <c r="L60" s="88"/>
      <c r="M60" s="88"/>
      <c r="N60" s="88"/>
      <c r="O60" s="88"/>
      <c r="P60" s="88"/>
      <c r="Q60" s="88"/>
      <c r="R60" s="88"/>
    </row>
    <row r="61" spans="1:86" x14ac:dyDescent="0.25">
      <c r="A61" s="1"/>
      <c r="B61" s="9" t="s">
        <v>27</v>
      </c>
      <c r="C61" s="11">
        <f>C57+C48+C51-C54</f>
        <v>-53.299999999999926</v>
      </c>
      <c r="D61" s="11">
        <f t="shared" ref="D61:F61" si="45">D57+D48+D51-D54</f>
        <v>142.49999999999983</v>
      </c>
      <c r="E61" s="11">
        <f t="shared" si="45"/>
        <v>123.20000000000005</v>
      </c>
      <c r="F61" s="11">
        <f t="shared" si="45"/>
        <v>278.99999999999977</v>
      </c>
      <c r="G61" s="11">
        <f>G57+G48+G51-G54</f>
        <v>398.40000000000055</v>
      </c>
      <c r="H61" s="11">
        <f>H57+H48+H51-H54</f>
        <v>555.9000000000002</v>
      </c>
      <c r="I61" s="76">
        <f>I57+I48+I51-I54</f>
        <v>461.08882199999994</v>
      </c>
      <c r="J61" s="90">
        <f t="shared" ref="J61:R61" si="46">J57+J48+J51-J54</f>
        <v>579.58196199999963</v>
      </c>
      <c r="K61" s="90">
        <f t="shared" si="46"/>
        <v>733.02476000000013</v>
      </c>
      <c r="L61" s="90">
        <f t="shared" si="46"/>
        <v>779.69600000000003</v>
      </c>
      <c r="M61" s="90">
        <f t="shared" si="46"/>
        <v>843.94959999999992</v>
      </c>
      <c r="N61" s="90">
        <f t="shared" si="46"/>
        <v>944.82380000000001</v>
      </c>
      <c r="O61" s="90">
        <f t="shared" si="46"/>
        <v>1346.3372000000004</v>
      </c>
      <c r="P61" s="90">
        <f t="shared" si="46"/>
        <v>1487.3465599999995</v>
      </c>
      <c r="Q61" s="90">
        <f t="shared" si="46"/>
        <v>1742.776238860399</v>
      </c>
      <c r="R61" s="90">
        <f t="shared" si="46"/>
        <v>1878.206257905048</v>
      </c>
    </row>
    <row r="62" spans="1:86" x14ac:dyDescent="0.25">
      <c r="A62" s="1"/>
      <c r="B62" s="21" t="s">
        <v>28</v>
      </c>
      <c r="C62" s="1"/>
      <c r="D62" s="1"/>
      <c r="E62" s="1"/>
      <c r="F62" s="1"/>
      <c r="G62" s="1"/>
      <c r="H62" s="1"/>
      <c r="I62" s="62">
        <f t="shared" ref="I62:R62" si="47">I61/((1+$E$6)^I10)</f>
        <v>423.10382056162723</v>
      </c>
      <c r="J62" s="60">
        <f t="shared" si="47"/>
        <v>488.02218698048966</v>
      </c>
      <c r="K62" s="60">
        <f t="shared" si="47"/>
        <v>566.37712361908302</v>
      </c>
      <c r="L62" s="60">
        <f t="shared" si="47"/>
        <v>552.80850796677203</v>
      </c>
      <c r="M62" s="60">
        <f t="shared" si="47"/>
        <v>549.07070986501367</v>
      </c>
      <c r="N62" s="60">
        <f t="shared" si="47"/>
        <v>564.05953216722685</v>
      </c>
      <c r="O62" s="60">
        <f t="shared" si="47"/>
        <v>737.54804654140389</v>
      </c>
      <c r="P62" s="60">
        <f t="shared" si="47"/>
        <v>747.67179499241922</v>
      </c>
      <c r="Q62" s="60">
        <f t="shared" si="47"/>
        <v>803.9014417385348</v>
      </c>
      <c r="R62" s="60">
        <f t="shared" si="47"/>
        <v>794.99942346283046</v>
      </c>
    </row>
    <row r="63" spans="1:86" x14ac:dyDescent="0.25">
      <c r="A63" s="1"/>
      <c r="B63" s="22"/>
      <c r="C63" s="22"/>
      <c r="D63" s="22"/>
      <c r="E63" s="22"/>
      <c r="F63" s="22"/>
      <c r="G63" s="22"/>
      <c r="H63" s="22"/>
      <c r="I63" s="15"/>
      <c r="J63" s="1"/>
      <c r="K63" s="1"/>
      <c r="L63" s="1"/>
      <c r="M63" s="1"/>
      <c r="N63" s="1"/>
      <c r="O63" s="1"/>
      <c r="P63" s="1"/>
      <c r="Q63" s="1"/>
      <c r="R63" s="1"/>
    </row>
    <row r="64" spans="1:86" x14ac:dyDescent="0.25">
      <c r="A64" s="1"/>
      <c r="B64" s="1" t="s">
        <v>29</v>
      </c>
      <c r="C64" s="23">
        <f>(R61*(1+$E$7))/($E$6-$E$7)</f>
        <v>27455.605013652297</v>
      </c>
      <c r="D64" s="1"/>
      <c r="E64" s="1" t="s">
        <v>30</v>
      </c>
      <c r="F64" s="18">
        <f>NPV($E$6,I59:CH59)</f>
        <v>18815.198008329582</v>
      </c>
      <c r="G64" s="1"/>
      <c r="H64" s="1"/>
      <c r="I64" s="15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3" t="s">
        <v>31</v>
      </c>
      <c r="C65" s="24">
        <f>C64/((1+$E$6)^$R$10)</f>
        <v>11621.295619056678</v>
      </c>
      <c r="D65" s="16"/>
      <c r="E65" s="3"/>
      <c r="F65" s="3"/>
      <c r="G65" s="3"/>
      <c r="H65" s="16"/>
      <c r="I65" s="12"/>
      <c r="J65" s="1"/>
      <c r="L65" s="49" t="s">
        <v>52</v>
      </c>
      <c r="M65" s="50"/>
      <c r="N65" s="50"/>
      <c r="O65" s="50"/>
      <c r="P65" s="50"/>
      <c r="Q65" s="49"/>
    </row>
    <row r="66" spans="1:17" x14ac:dyDescent="0.25">
      <c r="A66" s="1"/>
      <c r="B66" s="6" t="s">
        <v>32</v>
      </c>
      <c r="C66" s="6"/>
      <c r="D66" s="1"/>
      <c r="E66" s="6"/>
      <c r="F66" s="6"/>
      <c r="G66" s="25" t="s">
        <v>33</v>
      </c>
      <c r="H66" s="25" t="s">
        <v>30</v>
      </c>
      <c r="I66" s="15"/>
      <c r="J66" s="1"/>
      <c r="K66" s="49"/>
      <c r="L66" s="51">
        <f>D72</f>
        <v>108.72159464237068</v>
      </c>
      <c r="M66" s="52">
        <v>-0.01</v>
      </c>
      <c r="N66" s="52">
        <v>0.01</v>
      </c>
      <c r="O66" s="52">
        <v>0.03</v>
      </c>
      <c r="P66" s="52">
        <v>0.04</v>
      </c>
      <c r="Q66" s="52">
        <v>0.05</v>
      </c>
    </row>
    <row r="67" spans="1:17" x14ac:dyDescent="0.25">
      <c r="A67" s="1"/>
      <c r="B67" s="26" t="s">
        <v>34</v>
      </c>
      <c r="C67" s="1"/>
      <c r="D67" s="34">
        <v>892.4</v>
      </c>
      <c r="E67" s="1"/>
      <c r="F67" s="1"/>
      <c r="G67" s="23">
        <f>C65+SUM(I62:R62)</f>
        <v>17848.858206952078</v>
      </c>
      <c r="H67" s="18">
        <f>F64</f>
        <v>18815.198008329582</v>
      </c>
      <c r="I67" s="15"/>
      <c r="J67" s="1"/>
      <c r="K67" s="49"/>
      <c r="L67" s="53">
        <f>L68-1%</f>
        <v>6.9758605907773802E-2</v>
      </c>
      <c r="M67" s="54">
        <f t="dataTable" ref="M67:Q71" dt2D="1" dtr="1" r1="E7" r2="E6"/>
        <v>115.70495864682718</v>
      </c>
      <c r="N67" s="54">
        <v>143.80720210087296</v>
      </c>
      <c r="O67" s="54">
        <v>196.54669926331073</v>
      </c>
      <c r="P67" s="54">
        <v>244.38674236191628</v>
      </c>
      <c r="Q67" s="54">
        <v>328.98424949349487</v>
      </c>
    </row>
    <row r="68" spans="1:17" x14ac:dyDescent="0.25">
      <c r="A68" s="1"/>
      <c r="B68" s="27" t="s">
        <v>35</v>
      </c>
      <c r="C68" s="3"/>
      <c r="D68" s="28">
        <f>383.9+2043.2+18.3+13.9</f>
        <v>2459.3000000000002</v>
      </c>
      <c r="E68" s="3"/>
      <c r="F68" s="3"/>
      <c r="G68" s="3"/>
      <c r="H68" s="3"/>
      <c r="I68" s="15"/>
      <c r="J68" s="1"/>
      <c r="K68" s="50"/>
      <c r="L68" s="53">
        <f>L69-1%</f>
        <v>7.9758605907773797E-2</v>
      </c>
      <c r="M68" s="54">
        <v>97.946925303257743</v>
      </c>
      <c r="N68" s="55">
        <v>117.88780625367937</v>
      </c>
      <c r="O68" s="55">
        <v>152.45289298028806</v>
      </c>
      <c r="P68" s="55">
        <v>180.92379609986503</v>
      </c>
      <c r="Q68" s="54">
        <v>224.78026496016821</v>
      </c>
    </row>
    <row r="69" spans="1:17" x14ac:dyDescent="0.25">
      <c r="A69" s="1"/>
      <c r="B69" s="6" t="s">
        <v>36</v>
      </c>
      <c r="C69" s="6"/>
      <c r="D69" s="6"/>
      <c r="E69" s="6"/>
      <c r="F69" s="6"/>
      <c r="G69" s="29">
        <f>(G67+D67-D68)</f>
        <v>16281.95820695208</v>
      </c>
      <c r="H69" s="30">
        <f>(H67+D67-D68)</f>
        <v>17248.298008329584</v>
      </c>
      <c r="I69" s="15"/>
      <c r="J69"/>
      <c r="K69" s="49" t="s">
        <v>1</v>
      </c>
      <c r="L69" s="56">
        <v>8.9758605907773792E-2</v>
      </c>
      <c r="M69" s="54">
        <v>83.930582510176379</v>
      </c>
      <c r="N69" s="55">
        <v>98.488158943491129</v>
      </c>
      <c r="O69" s="57">
        <v>122.21964714422012</v>
      </c>
      <c r="P69" s="55">
        <v>140.51830502512001</v>
      </c>
      <c r="Q69" s="54">
        <v>166.65469962466528</v>
      </c>
    </row>
    <row r="70" spans="1:17" x14ac:dyDescent="0.25">
      <c r="A70" s="1"/>
      <c r="B70" s="3" t="s">
        <v>37</v>
      </c>
      <c r="C70" s="3"/>
      <c r="D70" s="34">
        <f>154202375/1000000</f>
        <v>154.20237499999999</v>
      </c>
      <c r="E70" s="3"/>
      <c r="F70" s="3"/>
      <c r="G70" s="3"/>
      <c r="H70" s="3"/>
      <c r="I70" s="15"/>
      <c r="J70" s="1"/>
      <c r="K70" s="49"/>
      <c r="L70" s="58">
        <f>L69+2%</f>
        <v>0.1097586059077738</v>
      </c>
      <c r="M70" s="54">
        <v>63.385036497938998</v>
      </c>
      <c r="N70" s="55">
        <v>71.676679448112893</v>
      </c>
      <c r="O70" s="55">
        <v>84.023249181202345</v>
      </c>
      <c r="P70" s="55">
        <v>92.726877456337618</v>
      </c>
      <c r="Q70" s="54">
        <v>104.12325159315142</v>
      </c>
    </row>
    <row r="71" spans="1:17" x14ac:dyDescent="0.25">
      <c r="A71" s="1"/>
      <c r="B71" s="17" t="s">
        <v>38</v>
      </c>
      <c r="C71" s="17"/>
      <c r="D71" s="17">
        <f>D70*$J$5</f>
        <v>11198.176472499999</v>
      </c>
      <c r="E71" s="17"/>
      <c r="F71" s="17"/>
      <c r="G71" s="17"/>
      <c r="H71" s="31"/>
      <c r="I71" s="1"/>
      <c r="J71" s="1"/>
      <c r="K71" s="49"/>
      <c r="L71" s="58">
        <f>L70+1%</f>
        <v>0.11975860590777379</v>
      </c>
      <c r="M71" s="54">
        <v>55.690847213770397</v>
      </c>
      <c r="N71" s="54">
        <v>62.116775598777124</v>
      </c>
      <c r="O71" s="54">
        <v>71.360694554877725</v>
      </c>
      <c r="P71" s="54">
        <v>77.667043086384808</v>
      </c>
      <c r="Q71" s="54">
        <v>85.687747514429219</v>
      </c>
    </row>
    <row r="72" spans="1:17" x14ac:dyDescent="0.25">
      <c r="A72" s="1"/>
      <c r="B72" s="6" t="s">
        <v>39</v>
      </c>
      <c r="C72" s="6" t="s">
        <v>40</v>
      </c>
      <c r="D72" s="32">
        <f>(G72+H72)/2</f>
        <v>108.72159464237068</v>
      </c>
      <c r="F72" s="6"/>
      <c r="G72" s="32">
        <f>G69/D70</f>
        <v>105.58824536231742</v>
      </c>
      <c r="H72" s="32">
        <f>H69/D70</f>
        <v>111.85494392242393</v>
      </c>
      <c r="I72" s="15"/>
      <c r="J72" s="1"/>
    </row>
    <row r="73" spans="1:17" x14ac:dyDescent="0.25">
      <c r="A73"/>
      <c r="C73" s="1"/>
      <c r="D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E9" sqref="E9"/>
    </sheetView>
  </sheetViews>
  <sheetFormatPr defaultRowHeight="15" x14ac:dyDescent="0.25"/>
  <cols>
    <col min="3" max="3" width="11.28515625" customWidth="1"/>
    <col min="11" max="11" width="11.2851562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6" t="s">
        <v>1</v>
      </c>
      <c r="C2" s="2"/>
      <c r="D2" s="2"/>
      <c r="E2" s="2"/>
      <c r="F2" s="2"/>
      <c r="G2" s="2"/>
      <c r="H2" s="2"/>
      <c r="I2" s="2"/>
      <c r="J2" s="2"/>
      <c r="K2" s="2"/>
      <c r="L2" s="37"/>
    </row>
    <row r="3" spans="1:14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2"/>
    </row>
    <row r="4" spans="1:14" x14ac:dyDescent="0.25">
      <c r="A4" s="39" t="s">
        <v>42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0">
        <f>'GDDY DCF'!I45</f>
        <v>0.13400000000000001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0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1">
        <v>0.98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0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4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0">
        <f>'GDDY DCF'!D71</f>
        <v>11198.176472499999</v>
      </c>
      <c r="D12" s="2"/>
      <c r="E12" s="2" t="s">
        <v>35</v>
      </c>
      <c r="F12" s="2"/>
      <c r="G12" s="20">
        <f>'GDDY DCF'!D68</f>
        <v>2459.3000000000002</v>
      </c>
      <c r="H12" s="2"/>
      <c r="I12" s="2" t="s">
        <v>47</v>
      </c>
      <c r="J12" s="2"/>
      <c r="K12" s="20">
        <f>G12+C12</f>
        <v>13657.476472499999</v>
      </c>
      <c r="L12" s="2"/>
    </row>
    <row r="13" spans="1:14" x14ac:dyDescent="0.25">
      <c r="A13" s="2" t="s">
        <v>48</v>
      </c>
      <c r="B13" s="2"/>
      <c r="C13" s="42">
        <f>C12/K12</f>
        <v>0.81993013094681721</v>
      </c>
      <c r="D13" s="2"/>
      <c r="E13" s="2" t="s">
        <v>49</v>
      </c>
      <c r="F13" s="2"/>
      <c r="G13" s="43">
        <f>G12/K12</f>
        <v>0.18006986905318284</v>
      </c>
      <c r="H13" s="2"/>
      <c r="I13" s="2"/>
      <c r="J13" s="2"/>
      <c r="K13" s="2"/>
      <c r="L13" s="2"/>
      <c r="M13" s="34"/>
    </row>
    <row r="14" spans="1:14" x14ac:dyDescent="0.25">
      <c r="A14" s="2" t="s">
        <v>50</v>
      </c>
      <c r="B14" s="2"/>
      <c r="C14" s="44">
        <f>D7+D8*(D9)</f>
        <v>9.5799999999999996E-2</v>
      </c>
      <c r="D14" s="2"/>
      <c r="E14" s="2" t="s">
        <v>51</v>
      </c>
      <c r="F14" s="2"/>
      <c r="G14" s="45">
        <v>7.1999999999999995E-2</v>
      </c>
      <c r="H14" s="2"/>
      <c r="I14" s="46" t="s">
        <v>1</v>
      </c>
      <c r="J14" s="47"/>
      <c r="K14" s="65">
        <f>C13*C14+G14*G13*(1-D6)</f>
        <v>8.9777023019909141E-2</v>
      </c>
      <c r="L14" s="2"/>
    </row>
    <row r="15" spans="1:14" x14ac:dyDescent="0.25">
      <c r="D15" s="34"/>
      <c r="G15" s="34"/>
      <c r="J15" s="34"/>
      <c r="M15" s="34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4"/>
      <c r="G17" s="34"/>
      <c r="J17" s="34"/>
      <c r="M17" s="34"/>
    </row>
    <row r="21" spans="4:13" x14ac:dyDescent="0.25">
      <c r="D21" s="34"/>
      <c r="E21" s="34"/>
      <c r="F21" s="34"/>
      <c r="G21" s="34"/>
      <c r="H21" s="34"/>
      <c r="I21" s="34"/>
      <c r="J21" s="34"/>
      <c r="K21" s="34"/>
      <c r="L21" s="34"/>
      <c r="M2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GDDY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2023-05-30T16:58:44Z</dcterms:modified>
</cp:coreProperties>
</file>