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W-Mart (Knit)-FA\D34 JUNIORS\S4 2022\NB42100078020 - NB CROP TANK Jiwon Annie\Order recap\"/>
    </mc:Choice>
  </mc:AlternateContent>
  <bookViews>
    <workbookView xWindow="0" yWindow="0" windowWidth="28800" windowHeight="13125"/>
  </bookViews>
  <sheets>
    <sheet name="STORE" sheetId="4" r:id="rId1"/>
  </sheets>
  <definedNames>
    <definedName name="_xlnm.Print_Area" localSheetId="0">STORE!$A$1:$O$49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1" i="4" l="1"/>
  <c r="F52" i="4"/>
  <c r="O50" i="4"/>
  <c r="P17" i="4"/>
  <c r="N4" i="4" l="1"/>
  <c r="N13" i="4" l="1"/>
  <c r="O48" i="4"/>
  <c r="O40" i="4"/>
  <c r="O32" i="4"/>
  <c r="O24" i="4"/>
  <c r="N7" i="4"/>
  <c r="O49" i="4" l="1"/>
  <c r="N8" i="4"/>
  <c r="N49" i="4"/>
  <c r="I48" i="4" l="1"/>
  <c r="I40" i="4"/>
  <c r="I32" i="4"/>
  <c r="I24" i="4"/>
  <c r="N21" i="4" l="1"/>
  <c r="O21" i="4" s="1"/>
  <c r="N31" i="4"/>
  <c r="O31" i="4" s="1"/>
  <c r="N25" i="4"/>
  <c r="O25" i="4" s="1"/>
  <c r="N30" i="4"/>
  <c r="O30" i="4" s="1"/>
  <c r="N26" i="4"/>
  <c r="O26" i="4" s="1"/>
  <c r="N27" i="4"/>
  <c r="O27" i="4" s="1"/>
  <c r="N28" i="4"/>
  <c r="O28" i="4" s="1"/>
  <c r="N29" i="4"/>
  <c r="O29" i="4" s="1"/>
  <c r="N33" i="4"/>
  <c r="O33" i="4" s="1"/>
  <c r="N34" i="4"/>
  <c r="O34" i="4" s="1"/>
  <c r="N35" i="4"/>
  <c r="O35" i="4" s="1"/>
  <c r="N36" i="4"/>
  <c r="O36" i="4" s="1"/>
  <c r="N37" i="4"/>
  <c r="O37" i="4" s="1"/>
  <c r="N38" i="4"/>
  <c r="O38" i="4" s="1"/>
  <c r="N39" i="4"/>
  <c r="O39" i="4" s="1"/>
  <c r="N22" i="4"/>
  <c r="O22" i="4" s="1"/>
  <c r="N23" i="4"/>
  <c r="O23" i="4" s="1"/>
  <c r="N17" i="4"/>
  <c r="O17" i="4" s="1"/>
  <c r="N18" i="4"/>
  <c r="O18" i="4" s="1"/>
  <c r="N19" i="4"/>
  <c r="O19" i="4" s="1"/>
  <c r="N20" i="4"/>
  <c r="O20" i="4" s="1"/>
  <c r="N41" i="4"/>
  <c r="O41" i="4" s="1"/>
  <c r="N43" i="4"/>
  <c r="O43" i="4" s="1"/>
  <c r="N44" i="4"/>
  <c r="O44" i="4" s="1"/>
  <c r="N46" i="4"/>
  <c r="O46" i="4" s="1"/>
  <c r="N47" i="4"/>
  <c r="O47" i="4" s="1"/>
  <c r="N42" i="4"/>
  <c r="O42" i="4" s="1"/>
  <c r="N45" i="4"/>
  <c r="O45" i="4" s="1"/>
  <c r="P35" i="4" l="1"/>
  <c r="P36" i="4"/>
  <c r="P26" i="4"/>
  <c r="P29" i="4"/>
  <c r="P23" i="4"/>
  <c r="P20" i="4"/>
  <c r="P19" i="4"/>
  <c r="P46" i="4"/>
  <c r="P47" i="4"/>
  <c r="P43" i="4"/>
  <c r="P44" i="4"/>
  <c r="P38" i="4"/>
  <c r="P45" i="4"/>
  <c r="P34" i="4"/>
  <c r="P28" i="4"/>
  <c r="P41" i="4"/>
  <c r="P30" i="4"/>
  <c r="P37" i="4"/>
  <c r="P18" i="4"/>
  <c r="P21" i="4"/>
  <c r="P33" i="4"/>
  <c r="P39" i="4"/>
  <c r="P31" i="4"/>
  <c r="P27" i="4"/>
  <c r="P25" i="4"/>
  <c r="P22" i="4"/>
  <c r="P32" i="4" l="1"/>
  <c r="P40" i="4"/>
  <c r="P24" i="4"/>
  <c r="P42" i="4"/>
  <c r="P48" i="4" s="1"/>
  <c r="Q24" i="4" l="1"/>
  <c r="P49" i="4"/>
  <c r="Q48" i="4" l="1"/>
  <c r="Q40" i="4"/>
  <c r="Q32" i="4"/>
</calcChain>
</file>

<file path=xl/sharedStrings.xml><?xml version="1.0" encoding="utf-8"?>
<sst xmlns="http://schemas.openxmlformats.org/spreadsheetml/2006/main" count="92" uniqueCount="64">
  <si>
    <t>Fine line</t>
    <phoneticPr fontId="4" type="noConversion"/>
  </si>
  <si>
    <t>Country</t>
    <phoneticPr fontId="4" type="noConversion"/>
  </si>
  <si>
    <t>Retail</t>
    <phoneticPr fontId="4" type="noConversion"/>
  </si>
  <si>
    <t>Duty</t>
    <phoneticPr fontId="4" type="noConversion"/>
  </si>
  <si>
    <t>Category</t>
    <phoneticPr fontId="4" type="noConversion"/>
  </si>
  <si>
    <t>FABRIC</t>
    <phoneticPr fontId="4" type="noConversion"/>
  </si>
  <si>
    <t>COLOR NAME</t>
    <phoneticPr fontId="4" type="noConversion"/>
  </si>
  <si>
    <t>PACK</t>
    <phoneticPr fontId="4" type="noConversion"/>
  </si>
  <si>
    <t>S#</t>
    <phoneticPr fontId="4" type="noConversion"/>
  </si>
  <si>
    <t>FOB</t>
    <phoneticPr fontId="4" type="noConversion"/>
  </si>
  <si>
    <t>STORE COST</t>
    <phoneticPr fontId="4" type="noConversion"/>
  </si>
  <si>
    <t>SIZE</t>
    <phoneticPr fontId="4" type="noConversion"/>
  </si>
  <si>
    <t>Delivery</t>
    <phoneticPr fontId="4" type="noConversion"/>
  </si>
  <si>
    <t>Start date</t>
    <phoneticPr fontId="4" type="noConversion"/>
  </si>
  <si>
    <t xml:space="preserve">TOTAL Q'TY </t>
    <phoneticPr fontId="4" type="noConversion"/>
  </si>
  <si>
    <t>Cancel date</t>
    <phoneticPr fontId="4" type="noConversion"/>
  </si>
  <si>
    <t>TYPE</t>
  </si>
  <si>
    <t>INITIAL SET</t>
    <phoneticPr fontId="4" type="noConversion"/>
  </si>
  <si>
    <t>PO#</t>
  </si>
  <si>
    <t>DES</t>
  </si>
  <si>
    <t>IN. Store</t>
    <phoneticPr fontId="4" type="noConversion"/>
  </si>
  <si>
    <t>MAAP</t>
  </si>
  <si>
    <t>AST1</t>
    <phoneticPr fontId="4" type="noConversion"/>
  </si>
  <si>
    <t>AST2</t>
    <phoneticPr fontId="4" type="noConversion"/>
  </si>
  <si>
    <t>REMARK</t>
    <phoneticPr fontId="4" type="noConversion"/>
  </si>
  <si>
    <t>HANGING</t>
    <phoneticPr fontId="4" type="noConversion"/>
  </si>
  <si>
    <t>AST3</t>
    <phoneticPr fontId="4" type="noConversion"/>
  </si>
  <si>
    <t>AST4</t>
    <phoneticPr fontId="4" type="noConversion"/>
  </si>
  <si>
    <t>AST5</t>
    <phoneticPr fontId="4" type="noConversion"/>
  </si>
  <si>
    <t>AMOUNT</t>
    <phoneticPr fontId="4" type="noConversion"/>
  </si>
  <si>
    <t>XS</t>
  </si>
  <si>
    <t>S</t>
    <phoneticPr fontId="4" type="noConversion"/>
  </si>
  <si>
    <t>M</t>
    <phoneticPr fontId="4" type="noConversion"/>
  </si>
  <si>
    <t>L</t>
    <phoneticPr fontId="4" type="noConversion"/>
  </si>
  <si>
    <t>XL</t>
    <phoneticPr fontId="4" type="noConversion"/>
  </si>
  <si>
    <t>XXL</t>
    <phoneticPr fontId="4" type="noConversion"/>
  </si>
  <si>
    <t>XXXL</t>
    <phoneticPr fontId="4" type="noConversion"/>
  </si>
  <si>
    <t xml:space="preserve">&lt; HANGING PACK &gt; </t>
    <phoneticPr fontId="3" type="noConversion"/>
  </si>
  <si>
    <t>TOTAL</t>
    <phoneticPr fontId="4" type="noConversion"/>
  </si>
  <si>
    <t>AST1</t>
  </si>
  <si>
    <t>U.S.A</t>
  </si>
  <si>
    <t>NONE</t>
  </si>
  <si>
    <t>FACTORY: S&amp;H VNIA</t>
    <phoneticPr fontId="4" type="noConversion"/>
  </si>
  <si>
    <t>FOB/ NET FOB / SC</t>
  </si>
  <si>
    <t>BLACK SOOT</t>
  </si>
  <si>
    <t>HUNTER LODGE</t>
    <phoneticPr fontId="4" type="noConversion"/>
  </si>
  <si>
    <t>RETAIL : $6.98</t>
    <phoneticPr fontId="4" type="noConversion"/>
  </si>
  <si>
    <t>ELWOOD FLOW</t>
    <phoneticPr fontId="4" type="noConversion"/>
  </si>
  <si>
    <t>RICH RED</t>
    <phoneticPr fontId="4" type="noConversion"/>
  </si>
  <si>
    <t>NB42100078020</t>
  </si>
  <si>
    <t>ERP# : NB42100078020</t>
    <phoneticPr fontId="4" type="noConversion"/>
  </si>
  <si>
    <t xml:space="preserve">2022 HOL  Wal-Mart S#NB42100078020  (NB CROP TANK) </t>
    <phoneticPr fontId="4" type="noConversion"/>
  </si>
  <si>
    <t>NB42100078020
(FL#9197)</t>
    <phoneticPr fontId="4" type="noConversion"/>
  </si>
  <si>
    <t>NB CROP TANK</t>
    <phoneticPr fontId="4" type="noConversion"/>
  </si>
  <si>
    <t>VIVID WHITE</t>
    <phoneticPr fontId="4" type="noConversion"/>
  </si>
  <si>
    <t xml:space="preserve">55% BCI COTTON 37% POLYESTER 8% SPANDEX </t>
    <phoneticPr fontId="4" type="noConversion"/>
  </si>
  <si>
    <t>2X2RIB 200GSM</t>
    <phoneticPr fontId="4" type="noConversion"/>
  </si>
  <si>
    <t>NB42100078020</t>
    <phoneticPr fontId="4" type="noConversion"/>
  </si>
  <si>
    <t>3/11 TENTATIVE ADS</t>
    <phoneticPr fontId="4" type="noConversion"/>
  </si>
  <si>
    <t>NET FOB</t>
    <phoneticPr fontId="4" type="noConversion"/>
  </si>
  <si>
    <t>NB42100078020  SOLID): 2.13/2.1193/2.68</t>
    <phoneticPr fontId="4" type="noConversion"/>
  </si>
  <si>
    <t>SQ# : 17448486</t>
  </si>
  <si>
    <t>Carton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</si>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</sst>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_-;\-* #,##0_-;_-* &quot;-&quot;_-;_-@_-"/>
    <numFmt numFmtId="165" formatCode="m&quot;/&quot;d;@"/>
    <numFmt numFmtId="166" formatCode="m&quot;/&quot;d&quot;/&quot;yy;@"/>
    <numFmt numFmtId="167" formatCode="yyyy&quot;-&quot;m&quot;-&quot;d;@"/>
    <numFmt numFmtId="168" formatCode="0.0000"/>
    <numFmt numFmtId="169" formatCode="mm&quot;월&quot;\ dd&quot;일&quot;"/>
    <numFmt numFmtId="170" formatCode="_-* #,##0.00_-;\-* #,##0.00_-;_-* &quot;-&quot;_-;_-@_-"/>
  </numFmts>
  <fonts count="36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4"/>
      <name val="Trebuchet MS"/>
      <family val="2"/>
    </font>
    <font>
      <sz val="8"/>
      <name val="Calibri"/>
      <family val="2"/>
      <charset val="129"/>
      <scheme val="minor"/>
    </font>
    <font>
      <sz val="8"/>
      <name val="돋움"/>
      <family val="3"/>
      <charset val="129"/>
    </font>
    <font>
      <sz val="24"/>
      <name val="Arial"/>
      <family val="2"/>
    </font>
    <font>
      <sz val="24"/>
      <name val="Trebuchet MS"/>
      <family val="2"/>
    </font>
    <font>
      <b/>
      <sz val="16"/>
      <color rgb="FF0000FF"/>
      <name val="Segoe UI"/>
      <family val="2"/>
    </font>
    <font>
      <sz val="16"/>
      <color rgb="FF0000FF"/>
      <name val="Segoe UI"/>
      <family val="2"/>
    </font>
    <font>
      <sz val="11"/>
      <color rgb="FF444642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2"/>
      <color rgb="FF0000FF"/>
      <name val="Arial"/>
      <family val="2"/>
    </font>
    <font>
      <b/>
      <sz val="12"/>
      <color theme="1"/>
      <name val="Arial"/>
      <family val="2"/>
    </font>
    <font>
      <sz val="11"/>
      <color rgb="FFFF66FF"/>
      <name val="Arial"/>
      <family val="2"/>
    </font>
    <font>
      <b/>
      <sz val="14"/>
      <color theme="1"/>
      <name val="Arial"/>
      <family val="2"/>
    </font>
    <font>
      <b/>
      <sz val="12"/>
      <color rgb="FF0000FF"/>
      <name val="Arial"/>
      <family val="2"/>
    </font>
    <font>
      <sz val="11"/>
      <name val="Trebuchet MS"/>
      <family val="2"/>
    </font>
    <font>
      <b/>
      <sz val="14"/>
      <color rgb="FF0000FF"/>
      <name val="Arial"/>
      <family val="2"/>
    </font>
    <font>
      <sz val="6"/>
      <name val="Arial"/>
      <family val="2"/>
    </font>
    <font>
      <sz val="11"/>
      <color rgb="FFFF0000"/>
      <name val="Trebuchet MS"/>
      <family val="2"/>
    </font>
    <font>
      <b/>
      <sz val="14"/>
      <name val="Arial"/>
      <family val="2"/>
    </font>
    <font>
      <b/>
      <sz val="12"/>
      <name val="Trebuchet MS"/>
      <family val="2"/>
    </font>
    <font>
      <b/>
      <sz val="11"/>
      <color rgb="FFFF0000"/>
      <name val="Trebuchet MS"/>
      <family val="2"/>
    </font>
    <font>
      <b/>
      <sz val="11"/>
      <name val="Trebuchet MS"/>
      <family val="2"/>
    </font>
    <font>
      <sz val="12"/>
      <name val="Tahoma"/>
      <family val="2"/>
    </font>
    <font>
      <b/>
      <sz val="12"/>
      <color rgb="FFFF0000"/>
      <name val="Tahoma"/>
      <family val="2"/>
    </font>
    <font>
      <b/>
      <sz val="12"/>
      <name val="Tahoma"/>
      <family val="2"/>
    </font>
    <font>
      <sz val="12"/>
      <color rgb="FFFF0000"/>
      <name val="Tahoma"/>
      <family val="2"/>
    </font>
    <font>
      <sz val="14"/>
      <name val="Arial"/>
      <family val="2"/>
    </font>
    <font>
      <b/>
      <sz val="11"/>
      <name val="Tahoma"/>
      <family val="2"/>
    </font>
    <font>
      <sz val="12"/>
      <color rgb="FFFF0000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1" fillId="0" borderId="0"/>
  </cellStyleXfs>
  <cellXfs count="160">
    <xf numFmtId="0" fontId="0" fillId="0" borderId="0" xfId="0">
      <alignment vertical="center"/>
    </xf>
    <xf numFmtId="0" fontId="2" fillId="2" borderId="0" xfId="2" applyFont="1" applyFill="1" applyAlignment="1">
      <alignment horizontal="left" vertical="center"/>
    </xf>
    <xf numFmtId="0" fontId="5" fillId="2" borderId="0" xfId="2" applyFont="1" applyFill="1" applyAlignment="1">
      <alignment horizontal="left"/>
    </xf>
    <xf numFmtId="0" fontId="6" fillId="2" borderId="0" xfId="2" applyFont="1" applyFill="1" applyAlignment="1">
      <alignment horizontal="left"/>
    </xf>
    <xf numFmtId="0" fontId="6" fillId="2" borderId="0" xfId="2" applyFont="1" applyFill="1" applyAlignment="1">
      <alignment horizontal="center" vertical="center"/>
    </xf>
    <xf numFmtId="0" fontId="6" fillId="0" borderId="0" xfId="2" applyFont="1" applyAlignment="1">
      <alignment horizontal="left"/>
    </xf>
    <xf numFmtId="0" fontId="7" fillId="2" borderId="0" xfId="2" applyFont="1" applyFill="1" applyAlignment="1">
      <alignment horizontal="left" vertical="center"/>
    </xf>
    <xf numFmtId="0" fontId="8" fillId="3" borderId="0" xfId="2" applyFont="1" applyFill="1" applyAlignment="1">
      <alignment horizontal="left"/>
    </xf>
    <xf numFmtId="0" fontId="7" fillId="0" borderId="0" xfId="2" applyFont="1" applyAlignment="1">
      <alignment horizontal="left" vertical="center"/>
    </xf>
    <xf numFmtId="0" fontId="8" fillId="0" borderId="0" xfId="2" applyFont="1" applyAlignment="1">
      <alignment horizontal="left"/>
    </xf>
    <xf numFmtId="0" fontId="6" fillId="0" borderId="0" xfId="2" applyFont="1" applyAlignment="1">
      <alignment horizontal="center" vertical="center"/>
    </xf>
    <xf numFmtId="0" fontId="10" fillId="2" borderId="0" xfId="2" applyFont="1" applyFill="1" applyAlignment="1">
      <alignment horizontal="left"/>
    </xf>
    <xf numFmtId="0" fontId="10" fillId="2" borderId="0" xfId="2" applyFont="1" applyFill="1" applyAlignment="1">
      <alignment horizontal="center" vertical="center"/>
    </xf>
    <xf numFmtId="0" fontId="11" fillId="0" borderId="0" xfId="2" applyFont="1" applyAlignment="1">
      <alignment horizontal="left"/>
    </xf>
    <xf numFmtId="0" fontId="12" fillId="0" borderId="0" xfId="2" quotePrefix="1" applyFont="1" applyAlignment="1">
      <alignment horizontal="center"/>
    </xf>
    <xf numFmtId="0" fontId="13" fillId="0" borderId="0" xfId="2" applyFont="1" applyAlignment="1">
      <alignment horizontal="center" vertical="center" wrapText="1"/>
    </xf>
    <xf numFmtId="166" fontId="16" fillId="3" borderId="5" xfId="0" applyNumberFormat="1" applyFont="1" applyFill="1" applyBorder="1" applyAlignment="1">
      <alignment horizontal="center" vertical="center" wrapText="1"/>
    </xf>
    <xf numFmtId="49" fontId="10" fillId="0" borderId="0" xfId="2" applyNumberFormat="1" applyFont="1" applyAlignment="1">
      <alignment horizontal="left"/>
    </xf>
    <xf numFmtId="166" fontId="16" fillId="3" borderId="15" xfId="0" applyNumberFormat="1" applyFont="1" applyFill="1" applyBorder="1" applyAlignment="1">
      <alignment horizontal="center" vertical="center" wrapText="1"/>
    </xf>
    <xf numFmtId="49" fontId="13" fillId="5" borderId="15" xfId="0" applyNumberFormat="1" applyFont="1" applyFill="1" applyBorder="1" applyAlignment="1">
      <alignment horizontal="center" vertical="center" shrinkToFit="1"/>
    </xf>
    <xf numFmtId="0" fontId="16" fillId="3" borderId="15" xfId="0" quotePrefix="1" applyFont="1" applyFill="1" applyBorder="1" applyAlignment="1">
      <alignment horizontal="center" vertical="center" wrapText="1"/>
    </xf>
    <xf numFmtId="49" fontId="14" fillId="5" borderId="15" xfId="0" applyNumberFormat="1" applyFont="1" applyFill="1" applyBorder="1" applyAlignment="1">
      <alignment horizontal="center" vertical="center" shrinkToFit="1"/>
    </xf>
    <xf numFmtId="14" fontId="17" fillId="3" borderId="15" xfId="0" applyNumberFormat="1" applyFont="1" applyFill="1" applyBorder="1" applyAlignment="1">
      <alignment horizontal="center" vertical="center" wrapText="1" shrinkToFit="1"/>
    </xf>
    <xf numFmtId="49" fontId="18" fillId="0" borderId="0" xfId="2" applyNumberFormat="1" applyFont="1" applyAlignment="1">
      <alignment horizontal="left"/>
    </xf>
    <xf numFmtId="167" fontId="14" fillId="4" borderId="19" xfId="0" applyNumberFormat="1" applyFont="1" applyFill="1" applyBorder="1" applyAlignment="1">
      <alignment horizontal="center" vertical="center" wrapText="1"/>
    </xf>
    <xf numFmtId="0" fontId="16" fillId="3" borderId="15" xfId="0" applyFont="1" applyFill="1" applyBorder="1" applyAlignment="1">
      <alignment horizontal="center" vertical="center" wrapText="1"/>
    </xf>
    <xf numFmtId="49" fontId="16" fillId="3" borderId="15" xfId="0" applyNumberFormat="1" applyFont="1" applyFill="1" applyBorder="1" applyAlignment="1">
      <alignment horizontal="center" vertical="center" shrinkToFit="1"/>
    </xf>
    <xf numFmtId="0" fontId="14" fillId="4" borderId="21" xfId="0" applyFont="1" applyFill="1" applyBorder="1" applyAlignment="1">
      <alignment horizontal="center" vertical="center" wrapText="1"/>
    </xf>
    <xf numFmtId="0" fontId="14" fillId="4" borderId="22" xfId="0" applyFont="1" applyFill="1" applyBorder="1" applyAlignment="1">
      <alignment horizontal="center" vertical="center" wrapText="1"/>
    </xf>
    <xf numFmtId="165" fontId="14" fillId="4" borderId="21" xfId="0" applyNumberFormat="1" applyFont="1" applyFill="1" applyBorder="1" applyAlignment="1">
      <alignment horizontal="center" vertical="center" wrapText="1"/>
    </xf>
    <xf numFmtId="0" fontId="19" fillId="3" borderId="25" xfId="0" applyFont="1" applyFill="1" applyBorder="1" applyAlignment="1">
      <alignment vertical="center" wrapText="1" shrinkToFit="1"/>
    </xf>
    <xf numFmtId="0" fontId="20" fillId="3" borderId="26" xfId="0" applyFont="1" applyFill="1" applyBorder="1" applyAlignment="1">
      <alignment vertical="center" wrapText="1" shrinkToFit="1"/>
    </xf>
    <xf numFmtId="0" fontId="14" fillId="0" borderId="27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38" fontId="14" fillId="0" borderId="31" xfId="1" applyNumberFormat="1" applyFont="1" applyFill="1" applyBorder="1" applyAlignment="1">
      <alignment vertical="center"/>
    </xf>
    <xf numFmtId="38" fontId="14" fillId="0" borderId="32" xfId="1" applyNumberFormat="1" applyFont="1" applyBorder="1" applyAlignment="1">
      <alignment vertical="center"/>
    </xf>
    <xf numFmtId="2" fontId="21" fillId="0" borderId="0" xfId="2" applyNumberFormat="1" applyFont="1" applyAlignment="1">
      <alignment horizontal="left"/>
    </xf>
    <xf numFmtId="0" fontId="21" fillId="0" borderId="0" xfId="2" applyFont="1" applyAlignment="1">
      <alignment horizontal="left"/>
    </xf>
    <xf numFmtId="0" fontId="22" fillId="0" borderId="25" xfId="0" applyFont="1" applyBorder="1" applyAlignment="1">
      <alignment vertical="center" wrapText="1" shrinkToFit="1"/>
    </xf>
    <xf numFmtId="0" fontId="20" fillId="3" borderId="25" xfId="0" applyFont="1" applyFill="1" applyBorder="1" applyAlignment="1">
      <alignment vertical="center" wrapText="1" shrinkToFit="1"/>
    </xf>
    <xf numFmtId="0" fontId="20" fillId="3" borderId="33" xfId="0" applyFont="1" applyFill="1" applyBorder="1" applyAlignment="1">
      <alignment vertical="center" wrapText="1" shrinkToFit="1"/>
    </xf>
    <xf numFmtId="0" fontId="16" fillId="0" borderId="34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20" fillId="0" borderId="25" xfId="0" applyFont="1" applyBorder="1" applyAlignment="1">
      <alignment vertical="center" wrapText="1" shrinkToFit="1"/>
    </xf>
    <xf numFmtId="0" fontId="13" fillId="0" borderId="25" xfId="0" applyFont="1" applyBorder="1" applyAlignment="1">
      <alignment horizontal="center" vertical="center" wrapText="1" shrinkToFit="1"/>
    </xf>
    <xf numFmtId="0" fontId="23" fillId="7" borderId="34" xfId="0" applyFont="1" applyFill="1" applyBorder="1" applyAlignment="1">
      <alignment horizontal="center" vertical="center"/>
    </xf>
    <xf numFmtId="0" fontId="16" fillId="7" borderId="34" xfId="0" applyFont="1" applyFill="1" applyBorder="1" applyAlignment="1">
      <alignment horizontal="center" vertical="center"/>
    </xf>
    <xf numFmtId="0" fontId="16" fillId="7" borderId="35" xfId="0" applyFont="1" applyFill="1" applyBorder="1" applyAlignment="1">
      <alignment horizontal="center" vertical="center"/>
    </xf>
    <xf numFmtId="0" fontId="16" fillId="7" borderId="36" xfId="0" applyFont="1" applyFill="1" applyBorder="1" applyAlignment="1">
      <alignment horizontal="center" vertical="center"/>
    </xf>
    <xf numFmtId="38" fontId="14" fillId="7" borderId="37" xfId="1" applyNumberFormat="1" applyFont="1" applyFill="1" applyBorder="1" applyAlignment="1">
      <alignment vertical="center"/>
    </xf>
    <xf numFmtId="38" fontId="14" fillId="6" borderId="38" xfId="1" applyNumberFormat="1" applyFont="1" applyFill="1" applyBorder="1" applyAlignment="1">
      <alignment vertical="center"/>
    </xf>
    <xf numFmtId="38" fontId="24" fillId="0" borderId="0" xfId="2" applyNumberFormat="1" applyFont="1" applyAlignment="1">
      <alignment horizontal="left"/>
    </xf>
    <xf numFmtId="0" fontId="25" fillId="3" borderId="25" xfId="0" applyFont="1" applyFill="1" applyBorder="1" applyAlignment="1">
      <alignment vertical="center" wrapText="1" shrinkToFit="1"/>
    </xf>
    <xf numFmtId="0" fontId="20" fillId="3" borderId="39" xfId="0" applyFont="1" applyFill="1" applyBorder="1" applyAlignment="1">
      <alignment vertical="center" wrapText="1" shrinkToFit="1"/>
    </xf>
    <xf numFmtId="0" fontId="14" fillId="0" borderId="28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38" fontId="14" fillId="0" borderId="37" xfId="1" applyNumberFormat="1" applyFont="1" applyFill="1" applyBorder="1" applyAlignment="1">
      <alignment vertical="center"/>
    </xf>
    <xf numFmtId="0" fontId="25" fillId="0" borderId="25" xfId="0" applyFont="1" applyBorder="1" applyAlignment="1">
      <alignment vertical="center" wrapText="1" shrinkToFit="1"/>
    </xf>
    <xf numFmtId="0" fontId="20" fillId="3" borderId="40" xfId="0" applyFont="1" applyFill="1" applyBorder="1" applyAlignment="1">
      <alignment vertical="center" wrapText="1" shrinkToFit="1"/>
    </xf>
    <xf numFmtId="0" fontId="14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25" fillId="0" borderId="25" xfId="0" applyFont="1" applyBorder="1" applyAlignment="1">
      <alignment horizontal="left" vertical="center" wrapText="1" shrinkToFit="1"/>
    </xf>
    <xf numFmtId="0" fontId="10" fillId="0" borderId="0" xfId="2" applyFont="1" applyAlignment="1">
      <alignment horizontal="left"/>
    </xf>
    <xf numFmtId="0" fontId="13" fillId="0" borderId="27" xfId="0" applyFont="1" applyBorder="1" applyAlignment="1">
      <alignment horizontal="center" vertical="center" wrapText="1" shrinkToFit="1"/>
    </xf>
    <xf numFmtId="0" fontId="14" fillId="7" borderId="35" xfId="0" applyFont="1" applyFill="1" applyBorder="1" applyAlignment="1">
      <alignment horizontal="center" vertical="center"/>
    </xf>
    <xf numFmtId="0" fontId="14" fillId="7" borderId="36" xfId="0" applyFont="1" applyFill="1" applyBorder="1" applyAlignment="1">
      <alignment horizontal="center" vertical="center"/>
    </xf>
    <xf numFmtId="168" fontId="20" fillId="3" borderId="25" xfId="0" applyNumberFormat="1" applyFont="1" applyFill="1" applyBorder="1" applyAlignment="1">
      <alignment vertical="center" wrapText="1" shrinkToFit="1"/>
    </xf>
    <xf numFmtId="0" fontId="14" fillId="0" borderId="25" xfId="0" applyFont="1" applyBorder="1" applyAlignment="1">
      <alignment horizontal="left" vertical="center"/>
    </xf>
    <xf numFmtId="0" fontId="26" fillId="0" borderId="24" xfId="2" applyFont="1" applyBorder="1" applyAlignment="1">
      <alignment horizontal="left" vertical="center"/>
    </xf>
    <xf numFmtId="164" fontId="21" fillId="0" borderId="0" xfId="1" applyFont="1" applyAlignment="1">
      <alignment horizontal="left"/>
    </xf>
    <xf numFmtId="169" fontId="10" fillId="0" borderId="0" xfId="2" applyNumberFormat="1" applyFont="1" applyAlignment="1">
      <alignment horizontal="left"/>
    </xf>
    <xf numFmtId="0" fontId="21" fillId="0" borderId="0" xfId="2" applyFont="1" applyAlignment="1">
      <alignment horizontal="center" vertical="center"/>
    </xf>
    <xf numFmtId="164" fontId="21" fillId="0" borderId="0" xfId="2" applyNumberFormat="1" applyFont="1" applyAlignment="1">
      <alignment horizontal="left"/>
    </xf>
    <xf numFmtId="164" fontId="27" fillId="0" borderId="0" xfId="1" applyFont="1" applyAlignment="1">
      <alignment horizontal="left"/>
    </xf>
    <xf numFmtId="0" fontId="21" fillId="0" borderId="41" xfId="2" applyFont="1" applyBorder="1" applyAlignment="1">
      <alignment horizontal="left"/>
    </xf>
    <xf numFmtId="0" fontId="28" fillId="0" borderId="0" xfId="2" applyFont="1" applyAlignment="1">
      <alignment horizontal="left"/>
    </xf>
    <xf numFmtId="164" fontId="28" fillId="0" borderId="0" xfId="1" applyFont="1" applyAlignment="1">
      <alignment horizontal="left"/>
    </xf>
    <xf numFmtId="164" fontId="21" fillId="0" borderId="41" xfId="2" applyNumberFormat="1" applyFont="1" applyBorder="1" applyAlignment="1">
      <alignment horizontal="left"/>
    </xf>
    <xf numFmtId="0" fontId="30" fillId="0" borderId="24" xfId="2" applyFont="1" applyBorder="1" applyAlignment="1">
      <alignment horizontal="left" vertical="center"/>
    </xf>
    <xf numFmtId="0" fontId="29" fillId="0" borderId="25" xfId="0" applyFont="1" applyBorder="1" applyAlignment="1">
      <alignment horizontal="left" vertical="center"/>
    </xf>
    <xf numFmtId="0" fontId="31" fillId="0" borderId="24" xfId="2" applyFont="1" applyBorder="1" applyAlignment="1">
      <alignment horizontal="center" vertical="center"/>
    </xf>
    <xf numFmtId="0" fontId="31" fillId="0" borderId="24" xfId="2" quotePrefix="1" applyFont="1" applyBorder="1" applyAlignment="1">
      <alignment horizontal="left" vertical="center"/>
    </xf>
    <xf numFmtId="0" fontId="31" fillId="0" borderId="24" xfId="2" applyFont="1" applyBorder="1" applyAlignment="1">
      <alignment horizontal="left" vertical="center"/>
    </xf>
    <xf numFmtId="0" fontId="31" fillId="0" borderId="24" xfId="2" applyFont="1" applyBorder="1" applyAlignment="1">
      <alignment horizontal="left" vertical="center" wrapText="1"/>
    </xf>
    <xf numFmtId="0" fontId="31" fillId="0" borderId="25" xfId="0" applyFont="1" applyBorder="1" applyAlignment="1">
      <alignment horizontal="left" vertical="center"/>
    </xf>
    <xf numFmtId="0" fontId="32" fillId="0" borderId="25" xfId="0" applyFont="1" applyBorder="1" applyAlignment="1">
      <alignment horizontal="left" vertical="center"/>
    </xf>
    <xf numFmtId="0" fontId="6" fillId="0" borderId="0" xfId="2" applyFont="1" applyFill="1" applyAlignment="1">
      <alignment horizontal="left"/>
    </xf>
    <xf numFmtId="165" fontId="9" fillId="0" borderId="0" xfId="0" applyNumberFormat="1" applyFont="1" applyFill="1" applyAlignment="1">
      <alignment horizontal="center" vertical="center" wrapText="1"/>
    </xf>
    <xf numFmtId="0" fontId="34" fillId="0" borderId="24" xfId="2" applyFont="1" applyBorder="1" applyAlignment="1">
      <alignment horizontal="left" vertical="center"/>
    </xf>
    <xf numFmtId="0" fontId="16" fillId="7" borderId="45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4" fillId="7" borderId="46" xfId="0" applyFont="1" applyFill="1" applyBorder="1" applyAlignment="1">
      <alignment horizontal="center" vertical="center"/>
    </xf>
    <xf numFmtId="0" fontId="14" fillId="7" borderId="47" xfId="0" applyFont="1" applyFill="1" applyBorder="1" applyAlignment="1">
      <alignment horizontal="center" vertical="center"/>
    </xf>
    <xf numFmtId="0" fontId="29" fillId="0" borderId="0" xfId="2" applyFont="1" applyBorder="1" applyAlignment="1">
      <alignment horizontal="left"/>
    </xf>
    <xf numFmtId="0" fontId="29" fillId="0" borderId="0" xfId="2" applyFont="1" applyBorder="1" applyAlignment="1">
      <alignment horizontal="left" wrapText="1"/>
    </xf>
    <xf numFmtId="0" fontId="21" fillId="0" borderId="42" xfId="2" applyFont="1" applyBorder="1" applyAlignment="1">
      <alignment horizontal="left"/>
    </xf>
    <xf numFmtId="0" fontId="10" fillId="0" borderId="33" xfId="2" applyFont="1" applyBorder="1" applyAlignment="1">
      <alignment horizontal="left"/>
    </xf>
    <xf numFmtId="0" fontId="33" fillId="0" borderId="43" xfId="2" applyFont="1" applyBorder="1" applyAlignment="1">
      <alignment horizontal="left"/>
    </xf>
    <xf numFmtId="0" fontId="21" fillId="0" borderId="43" xfId="2" applyFont="1" applyBorder="1" applyAlignment="1">
      <alignment horizontal="center" vertical="center"/>
    </xf>
    <xf numFmtId="0" fontId="21" fillId="0" borderId="43" xfId="2" applyFont="1" applyBorder="1" applyAlignment="1">
      <alignment horizontal="left"/>
    </xf>
    <xf numFmtId="164" fontId="26" fillId="8" borderId="33" xfId="2" applyNumberFormat="1" applyFont="1" applyFill="1" applyBorder="1" applyAlignment="1">
      <alignment horizontal="left"/>
    </xf>
    <xf numFmtId="164" fontId="26" fillId="8" borderId="48" xfId="2" applyNumberFormat="1" applyFont="1" applyFill="1" applyBorder="1" applyAlignment="1">
      <alignment horizontal="left"/>
    </xf>
    <xf numFmtId="10" fontId="21" fillId="0" borderId="0" xfId="2" applyNumberFormat="1" applyFont="1" applyAlignment="1">
      <alignment horizontal="left"/>
    </xf>
    <xf numFmtId="38" fontId="21" fillId="0" borderId="0" xfId="2" applyNumberFormat="1" applyFont="1" applyAlignment="1">
      <alignment horizontal="left"/>
    </xf>
    <xf numFmtId="170" fontId="21" fillId="0" borderId="0" xfId="1" applyNumberFormat="1" applyFont="1" applyAlignment="1">
      <alignment horizontal="left"/>
    </xf>
    <xf numFmtId="38" fontId="14" fillId="6" borderId="49" xfId="1" applyNumberFormat="1" applyFont="1" applyFill="1" applyBorder="1" applyAlignment="1">
      <alignment vertical="center"/>
    </xf>
    <xf numFmtId="168" fontId="20" fillId="3" borderId="26" xfId="0" applyNumberFormat="1" applyFont="1" applyFill="1" applyBorder="1" applyAlignment="1">
      <alignment vertical="center" wrapText="1" shrinkToFit="1"/>
    </xf>
    <xf numFmtId="0" fontId="31" fillId="0" borderId="24" xfId="2" applyFont="1" applyBorder="1" applyAlignment="1">
      <alignment horizontal="right" vertical="center"/>
    </xf>
    <xf numFmtId="0" fontId="31" fillId="0" borderId="50" xfId="2" applyFont="1" applyBorder="1" applyAlignment="1">
      <alignment horizontal="right" vertical="center"/>
    </xf>
    <xf numFmtId="0" fontId="29" fillId="0" borderId="50" xfId="0" applyFont="1" applyBorder="1" applyAlignment="1">
      <alignment horizontal="left" vertical="center"/>
    </xf>
    <xf numFmtId="167" fontId="35" fillId="0" borderId="0" xfId="2" applyNumberFormat="1" applyFont="1" applyAlignment="1">
      <alignment horizontal="center" vertical="center" wrapText="1"/>
    </xf>
    <xf numFmtId="0" fontId="13" fillId="8" borderId="42" xfId="0" applyFont="1" applyFill="1" applyBorder="1" applyAlignment="1">
      <alignment horizontal="center" vertical="center"/>
    </xf>
    <xf numFmtId="0" fontId="13" fillId="8" borderId="43" xfId="0" applyFont="1" applyFill="1" applyBorder="1" applyAlignment="1">
      <alignment horizontal="center" vertical="center"/>
    </xf>
    <xf numFmtId="0" fontId="13" fillId="8" borderId="44" xfId="0" applyFont="1" applyFill="1" applyBorder="1" applyAlignment="1">
      <alignment horizontal="center" vertical="center"/>
    </xf>
    <xf numFmtId="49" fontId="14" fillId="4" borderId="2" xfId="0" applyNumberFormat="1" applyFont="1" applyFill="1" applyBorder="1" applyAlignment="1">
      <alignment horizontal="center" vertical="center" wrapText="1"/>
    </xf>
    <xf numFmtId="49" fontId="14" fillId="4" borderId="10" xfId="0" applyNumberFormat="1" applyFont="1" applyFill="1" applyBorder="1" applyAlignment="1">
      <alignment horizontal="center" vertical="center" wrapText="1"/>
    </xf>
    <xf numFmtId="49" fontId="14" fillId="4" borderId="15" xfId="0" applyNumberFormat="1" applyFont="1" applyFill="1" applyBorder="1" applyAlignment="1">
      <alignment horizontal="center" vertical="center" wrapText="1"/>
    </xf>
    <xf numFmtId="49" fontId="14" fillId="4" borderId="21" xfId="0" applyNumberFormat="1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49" fontId="14" fillId="4" borderId="8" xfId="2" applyNumberFormat="1" applyFont="1" applyFill="1" applyBorder="1" applyAlignment="1">
      <alignment horizontal="center" vertical="center" wrapText="1"/>
    </xf>
    <xf numFmtId="49" fontId="14" fillId="4" borderId="16" xfId="2" applyNumberFormat="1" applyFont="1" applyFill="1" applyBorder="1" applyAlignment="1">
      <alignment horizontal="center" vertical="center" wrapText="1"/>
    </xf>
    <xf numFmtId="49" fontId="14" fillId="4" borderId="23" xfId="2" applyNumberFormat="1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6" borderId="15" xfId="0" applyFont="1" applyFill="1" applyBorder="1" applyAlignment="1">
      <alignment horizontal="center" vertical="center" wrapText="1"/>
    </xf>
    <xf numFmtId="0" fontId="16" fillId="6" borderId="18" xfId="0" applyFont="1" applyFill="1" applyBorder="1" applyAlignment="1">
      <alignment horizontal="center" vertical="center" wrapText="1"/>
    </xf>
    <xf numFmtId="49" fontId="13" fillId="4" borderId="1" xfId="2" applyNumberFormat="1" applyFont="1" applyFill="1" applyBorder="1" applyAlignment="1">
      <alignment horizontal="center" vertical="center" wrapText="1"/>
    </xf>
    <xf numFmtId="49" fontId="13" fillId="4" borderId="9" xfId="2" applyNumberFormat="1" applyFont="1" applyFill="1" applyBorder="1" applyAlignment="1">
      <alignment horizontal="center" vertical="center" wrapText="1"/>
    </xf>
    <xf numFmtId="49" fontId="13" fillId="4" borderId="17" xfId="2" applyNumberFormat="1" applyFont="1" applyFill="1" applyBorder="1" applyAlignment="1">
      <alignment horizontal="center" vertical="center" wrapText="1"/>
    </xf>
    <xf numFmtId="49" fontId="13" fillId="4" borderId="20" xfId="2" applyNumberFormat="1" applyFont="1" applyFill="1" applyBorder="1" applyAlignment="1">
      <alignment horizontal="center" vertical="center" wrapText="1"/>
    </xf>
    <xf numFmtId="49" fontId="14" fillId="4" borderId="2" xfId="2" applyNumberFormat="1" applyFont="1" applyFill="1" applyBorder="1" applyAlignment="1">
      <alignment horizontal="center" vertical="center"/>
    </xf>
    <xf numFmtId="49" fontId="14" fillId="4" borderId="10" xfId="2" applyNumberFormat="1" applyFont="1" applyFill="1" applyBorder="1" applyAlignment="1">
      <alignment horizontal="center" vertical="center"/>
    </xf>
    <xf numFmtId="49" fontId="14" fillId="4" borderId="15" xfId="2" applyNumberFormat="1" applyFont="1" applyFill="1" applyBorder="1" applyAlignment="1">
      <alignment horizontal="center" vertical="center"/>
    </xf>
    <xf numFmtId="49" fontId="14" fillId="4" borderId="21" xfId="2" applyNumberFormat="1" applyFont="1" applyFill="1" applyBorder="1" applyAlignment="1">
      <alignment horizontal="center" vertical="center"/>
    </xf>
    <xf numFmtId="49" fontId="15" fillId="4" borderId="2" xfId="0" applyNumberFormat="1" applyFont="1" applyFill="1" applyBorder="1" applyAlignment="1">
      <alignment horizontal="center" vertical="center" wrapText="1"/>
    </xf>
    <xf numFmtId="49" fontId="15" fillId="4" borderId="10" xfId="0" applyNumberFormat="1" applyFont="1" applyFill="1" applyBorder="1" applyAlignment="1">
      <alignment horizontal="center" vertical="center" wrapText="1"/>
    </xf>
    <xf numFmtId="49" fontId="15" fillId="4" borderId="15" xfId="0" applyNumberFormat="1" applyFont="1" applyFill="1" applyBorder="1" applyAlignment="1">
      <alignment horizontal="center" vertical="center" wrapText="1"/>
    </xf>
    <xf numFmtId="49" fontId="15" fillId="4" borderId="21" xfId="0" applyNumberFormat="1" applyFont="1" applyFill="1" applyBorder="1" applyAlignment="1">
      <alignment horizontal="center" vertical="center" wrapText="1"/>
    </xf>
    <xf numFmtId="0" fontId="21" fillId="0" borderId="4" xfId="2" applyFont="1" applyBorder="1" applyAlignment="1">
      <alignment horizontal="center"/>
    </xf>
    <xf numFmtId="0" fontId="21" fillId="0" borderId="0" xfId="2" applyFont="1" applyBorder="1" applyAlignment="1">
      <alignment horizontal="left"/>
    </xf>
    <xf numFmtId="0" fontId="10" fillId="0" borderId="0" xfId="2" applyFont="1" applyBorder="1" applyAlignment="1">
      <alignment horizontal="left"/>
    </xf>
    <xf numFmtId="0" fontId="33" fillId="0" borderId="0" xfId="2" applyFont="1" applyBorder="1" applyAlignment="1">
      <alignment horizontal="left"/>
    </xf>
    <xf numFmtId="0" fontId="21" fillId="0" borderId="0" xfId="2" applyFont="1" applyBorder="1" applyAlignment="1">
      <alignment horizontal="center" vertical="center"/>
    </xf>
    <xf numFmtId="164" fontId="26" fillId="8" borderId="0" xfId="2" applyNumberFormat="1" applyFont="1" applyFill="1" applyBorder="1" applyAlignment="1">
      <alignment horizontal="left"/>
    </xf>
    <xf numFmtId="0" fontId="13" fillId="8" borderId="51" xfId="0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표준_Spring'07 KIDS 오더 RECAP" xfId="2"/>
  </cellStyles>
  <dxfs count="0"/>
  <tableStyles count="0" defaultTableStyle="TableStyleMedium2" defaultPivotStyle="PivotStyleLight16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885268</xdr:colOff>
      <xdr:row>17</xdr:row>
      <xdr:rowOff>13733</xdr:rowOff>
    </xdr:from>
    <xdr:to>
      <xdr:col>2</xdr:col>
      <xdr:colOff>2036903</xdr:colOff>
      <xdr:row>23</xdr:row>
      <xdr:rowOff>169003</xdr:rowOff>
    </xdr:to>
    <xdr:pic>
      <xdr:nvPicPr>
        <xdr:cNvPr id="6" name="그림 5" descr="어두운, 검은색이(가) 표시된 사진&#10;&#10;자동 생성된 설명">
          <a:extLst>
            <a:ext uri="{FF2B5EF4-FFF2-40B4-BE49-F238E27FC236}">
              <a16:creationId xmlns:a16="http://schemas.microsoft.com/office/drawing/2014/main" xmlns="" id="{C03D7396-5153-460E-8D21-FACF85E011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76" t="14212" r="10529" b="6644"/>
        <a:stretch/>
      </xdr:blipFill>
      <xdr:spPr>
        <a:xfrm>
          <a:off x="7103732" y="4653769"/>
          <a:ext cx="1182115" cy="1556805"/>
        </a:xfrm>
        <a:prstGeom prst="rect">
          <a:avLst/>
        </a:prstGeom>
      </xdr:spPr>
    </xdr:pic>
    <xdr:clientData/>
  </xdr:twoCellAnchor>
  <xdr:twoCellAnchor editAs="oneCell">
    <xdr:from>
      <xdr:col>2</xdr:col>
      <xdr:colOff>641967</xdr:colOff>
      <xdr:row>24</xdr:row>
      <xdr:rowOff>176420</xdr:rowOff>
    </xdr:from>
    <xdr:to>
      <xdr:col>2</xdr:col>
      <xdr:colOff>2037263</xdr:colOff>
      <xdr:row>33</xdr:row>
      <xdr:rowOff>20825</xdr:rowOff>
    </xdr:to>
    <xdr:pic>
      <xdr:nvPicPr>
        <xdr:cNvPr id="7" name="그림 6" descr="하얀색, 어두운이(가) 표시된 사진&#10;&#10;자동 생성된 설명">
          <a:extLst>
            <a:ext uri="{FF2B5EF4-FFF2-40B4-BE49-F238E27FC236}">
              <a16:creationId xmlns:a16="http://schemas.microsoft.com/office/drawing/2014/main" xmlns="" id="{D7FDC149-9BD7-46C4-B731-86F2537BB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0431" y="6462920"/>
          <a:ext cx="1589606" cy="1953512"/>
        </a:xfrm>
        <a:prstGeom prst="rect">
          <a:avLst/>
        </a:prstGeom>
      </xdr:spPr>
    </xdr:pic>
    <xdr:clientData/>
  </xdr:twoCellAnchor>
  <xdr:twoCellAnchor editAs="oneCell">
    <xdr:from>
      <xdr:col>2</xdr:col>
      <xdr:colOff>654603</xdr:colOff>
      <xdr:row>40</xdr:row>
      <xdr:rowOff>149678</xdr:rowOff>
    </xdr:from>
    <xdr:to>
      <xdr:col>2</xdr:col>
      <xdr:colOff>2041344</xdr:colOff>
      <xdr:row>48</xdr:row>
      <xdr:rowOff>211798</xdr:rowOff>
    </xdr:to>
    <xdr:pic>
      <xdr:nvPicPr>
        <xdr:cNvPr id="8" name="그림 7" descr="실내, 어두운이(가) 표시된 사진&#10;&#10;자동 생성된 설명">
          <a:extLst>
            <a:ext uri="{FF2B5EF4-FFF2-40B4-BE49-F238E27FC236}">
              <a16:creationId xmlns:a16="http://schemas.microsoft.com/office/drawing/2014/main" xmlns="" id="{A3C3D9E8-CE8C-4A64-8897-93452B8D0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067" y="10191749"/>
          <a:ext cx="1590576" cy="1939905"/>
        </a:xfrm>
        <a:prstGeom prst="rect">
          <a:avLst/>
        </a:prstGeom>
      </xdr:spPr>
    </xdr:pic>
    <xdr:clientData/>
  </xdr:twoCellAnchor>
  <xdr:twoCellAnchor editAs="oneCell">
    <xdr:from>
      <xdr:col>2</xdr:col>
      <xdr:colOff>674748</xdr:colOff>
      <xdr:row>32</xdr:row>
      <xdr:rowOff>109306</xdr:rowOff>
    </xdr:from>
    <xdr:to>
      <xdr:col>3</xdr:col>
      <xdr:colOff>0</xdr:colOff>
      <xdr:row>40</xdr:row>
      <xdr:rowOff>170911</xdr:rowOff>
    </xdr:to>
    <xdr:pic>
      <xdr:nvPicPr>
        <xdr:cNvPr id="9" name="그림 8" descr="실내, 어두운, 빨간색, 램프이(가) 표시된 사진&#10;&#10;자동 생성된 설명">
          <a:extLst>
            <a:ext uri="{FF2B5EF4-FFF2-40B4-BE49-F238E27FC236}">
              <a16:creationId xmlns:a16="http://schemas.microsoft.com/office/drawing/2014/main" xmlns="" id="{7619693A-6E02-45C4-9B80-9AD863669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3212" y="8273592"/>
          <a:ext cx="1624859" cy="1939391"/>
        </a:xfrm>
        <a:prstGeom prst="rect">
          <a:avLst/>
        </a:prstGeom>
      </xdr:spPr>
    </xdr:pic>
    <xdr:clientData/>
  </xdr:twoCellAnchor>
  <xdr:twoCellAnchor>
    <xdr:from>
      <xdr:col>1</xdr:col>
      <xdr:colOff>1646463</xdr:colOff>
      <xdr:row>17</xdr:row>
      <xdr:rowOff>40821</xdr:rowOff>
    </xdr:from>
    <xdr:to>
      <xdr:col>1</xdr:col>
      <xdr:colOff>4054928</xdr:colOff>
      <xdr:row>21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709EB5C-19C4-44BE-96BC-5417D3CD2CFC}"/>
            </a:ext>
          </a:extLst>
        </xdr:cNvPr>
        <xdr:cNvSpPr txBox="1"/>
      </xdr:nvSpPr>
      <xdr:spPr>
        <a:xfrm>
          <a:off x="3701142" y="4367892"/>
          <a:ext cx="2408465" cy="99332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400"/>
            <a:t>S3</a:t>
          </a:r>
          <a:r>
            <a:rPr lang="en-US" altLang="ko-KR" sz="1400" baseline="0"/>
            <a:t> NOTCH NECK</a:t>
          </a:r>
          <a:r>
            <a:rPr lang="ko-KR" altLang="en-US" sz="1400" baseline="0"/>
            <a:t>과 달리</a:t>
          </a:r>
          <a:endParaRPr lang="en-US" altLang="ko-KR" sz="14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 200GSM </a:t>
          </a:r>
          <a:r>
            <a:rPr lang="ko-KR" altLang="en-US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진행예정</a:t>
          </a:r>
          <a:endParaRPr lang="ko-KR" altLang="en-US" sz="14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R64"/>
  <sheetViews>
    <sheetView tabSelected="1" view="pageBreakPreview" topLeftCell="D1" zoomScale="85" zoomScaleNormal="70" zoomScaleSheetLayoutView="85" workbookViewId="0">
      <selection activeCell="O55" sqref="O55"/>
    </sheetView>
  </sheetViews>
  <sheetFormatPr defaultColWidth="11.5546875" defaultRowHeight="16.5"/>
  <cols>
    <col min="1" max="1" width="23.88671875" style="40" customWidth="1"/>
    <col min="2" max="2" width="48.5546875" style="67" customWidth="1"/>
    <col min="3" max="3" width="26.88671875" style="40" customWidth="1"/>
    <col min="4" max="4" width="7.88671875" style="76" customWidth="1"/>
    <col min="5" max="5" width="20.109375" style="76" customWidth="1"/>
    <col min="6" max="6" width="9.21875" style="76" customWidth="1"/>
    <col min="7" max="7" width="8.5546875" style="76" customWidth="1"/>
    <col min="8" max="8" width="5.33203125" style="40" customWidth="1"/>
    <col min="9" max="10" width="6.44140625" style="40" customWidth="1"/>
    <col min="11" max="11" width="7.44140625" style="40" customWidth="1"/>
    <col min="12" max="12" width="8" style="40" bestFit="1" customWidth="1"/>
    <col min="13" max="13" width="6.44140625" style="40" customWidth="1"/>
    <col min="14" max="14" width="14" style="40" customWidth="1"/>
    <col min="15" max="15" width="12.5546875" style="79" customWidth="1"/>
    <col min="16" max="16384" width="11.5546875" style="40"/>
  </cols>
  <sheetData>
    <row r="1" spans="1:16" s="3" customFormat="1" ht="30.75">
      <c r="A1" s="1" t="s">
        <v>51</v>
      </c>
      <c r="B1" s="2"/>
      <c r="D1" s="4"/>
      <c r="E1" s="4"/>
      <c r="F1" s="4"/>
      <c r="G1" s="4"/>
      <c r="I1" s="5"/>
      <c r="J1" s="5"/>
      <c r="K1" s="5"/>
      <c r="L1" s="5"/>
      <c r="M1" s="5"/>
      <c r="N1" s="5"/>
      <c r="O1" s="5"/>
    </row>
    <row r="2" spans="1:16" s="3" customFormat="1" ht="27.75" customHeight="1">
      <c r="A2" s="6" t="s">
        <v>0</v>
      </c>
      <c r="B2" s="7">
        <v>9197</v>
      </c>
      <c r="D2" s="4"/>
      <c r="E2" s="4"/>
      <c r="F2" s="4"/>
      <c r="G2" s="4"/>
      <c r="I2" s="5"/>
      <c r="J2" s="5"/>
      <c r="K2" s="5"/>
      <c r="L2" s="5"/>
      <c r="M2" s="91"/>
      <c r="N2" s="91"/>
      <c r="O2" s="5"/>
    </row>
    <row r="3" spans="1:16" s="3" customFormat="1" ht="21" customHeight="1">
      <c r="A3" s="6" t="s">
        <v>1</v>
      </c>
      <c r="B3" s="7" t="s">
        <v>40</v>
      </c>
      <c r="I3" s="5"/>
      <c r="J3" s="5"/>
      <c r="K3" s="5"/>
      <c r="L3" s="5"/>
      <c r="M3" s="91"/>
      <c r="N3" s="91"/>
      <c r="O3" s="5"/>
    </row>
    <row r="4" spans="1:16" s="3" customFormat="1" ht="31.5">
      <c r="A4" s="6" t="s">
        <v>2</v>
      </c>
      <c r="B4" s="7">
        <v>6.98</v>
      </c>
      <c r="D4" s="4"/>
      <c r="E4" s="4"/>
      <c r="F4" s="4"/>
      <c r="G4" s="4"/>
      <c r="I4" s="5"/>
      <c r="J4" s="5"/>
      <c r="K4" s="5"/>
      <c r="L4" s="5"/>
      <c r="M4" s="91"/>
      <c r="N4" s="115">
        <f>N12-101</f>
        <v>44750</v>
      </c>
      <c r="O4" s="5"/>
    </row>
    <row r="5" spans="1:16" s="5" customFormat="1" ht="31.5">
      <c r="A5" s="8" t="s">
        <v>3</v>
      </c>
      <c r="B5" s="9" t="s">
        <v>41</v>
      </c>
      <c r="D5" s="10"/>
      <c r="E5" s="10"/>
      <c r="F5" s="10"/>
      <c r="G5" s="10"/>
      <c r="M5" s="91"/>
      <c r="N5" s="92"/>
    </row>
    <row r="6" spans="1:16" s="11" customFormat="1" ht="26.25" thickBot="1">
      <c r="A6" s="6" t="s">
        <v>4</v>
      </c>
      <c r="B6" s="7">
        <v>339</v>
      </c>
      <c r="D6" s="12"/>
      <c r="E6" s="12"/>
      <c r="F6" s="12"/>
      <c r="G6" s="12"/>
      <c r="I6" s="13"/>
      <c r="J6" s="13"/>
      <c r="K6" s="13"/>
      <c r="L6" s="13"/>
      <c r="M6" s="13"/>
      <c r="N6" s="14">
        <v>1</v>
      </c>
      <c r="O6" s="15"/>
    </row>
    <row r="7" spans="1:16" s="17" customFormat="1" ht="15">
      <c r="A7" s="141" t="s">
        <v>52</v>
      </c>
      <c r="B7" s="145" t="s">
        <v>5</v>
      </c>
      <c r="C7" s="149" t="s">
        <v>6</v>
      </c>
      <c r="D7" s="119" t="s">
        <v>7</v>
      </c>
      <c r="E7" s="119" t="s">
        <v>8</v>
      </c>
      <c r="F7" s="119" t="s">
        <v>9</v>
      </c>
      <c r="G7" s="119" t="s">
        <v>10</v>
      </c>
      <c r="H7" s="119" t="s">
        <v>11</v>
      </c>
      <c r="I7" s="123" t="s">
        <v>12</v>
      </c>
      <c r="J7" s="124"/>
      <c r="K7" s="125"/>
      <c r="L7" s="129" t="s">
        <v>13</v>
      </c>
      <c r="M7" s="130"/>
      <c r="N7" s="16">
        <f>N12-101</f>
        <v>44750</v>
      </c>
      <c r="O7" s="131" t="s">
        <v>14</v>
      </c>
    </row>
    <row r="8" spans="1:16" s="17" customFormat="1" ht="15">
      <c r="A8" s="142"/>
      <c r="B8" s="146"/>
      <c r="C8" s="150"/>
      <c r="D8" s="120"/>
      <c r="E8" s="120"/>
      <c r="F8" s="120"/>
      <c r="G8" s="120"/>
      <c r="H8" s="120"/>
      <c r="I8" s="126"/>
      <c r="J8" s="127"/>
      <c r="K8" s="128"/>
      <c r="L8" s="127" t="s">
        <v>15</v>
      </c>
      <c r="M8" s="134"/>
      <c r="N8" s="18">
        <f>N7+7</f>
        <v>44757</v>
      </c>
      <c r="O8" s="132"/>
    </row>
    <row r="9" spans="1:16" s="17" customFormat="1" ht="15.75">
      <c r="A9" s="143"/>
      <c r="B9" s="147"/>
      <c r="C9" s="151"/>
      <c r="D9" s="121"/>
      <c r="E9" s="121"/>
      <c r="F9" s="121"/>
      <c r="G9" s="121"/>
      <c r="H9" s="121"/>
      <c r="I9" s="135" t="s">
        <v>16</v>
      </c>
      <c r="J9" s="135"/>
      <c r="K9" s="135"/>
      <c r="L9" s="135"/>
      <c r="M9" s="136"/>
      <c r="N9" s="19" t="s">
        <v>17</v>
      </c>
      <c r="O9" s="132"/>
    </row>
    <row r="10" spans="1:16" s="17" customFormat="1" ht="15">
      <c r="A10" s="143"/>
      <c r="B10" s="147"/>
      <c r="C10" s="151"/>
      <c r="D10" s="121"/>
      <c r="E10" s="121"/>
      <c r="F10" s="121"/>
      <c r="G10" s="121"/>
      <c r="H10" s="121"/>
      <c r="I10" s="137" t="s">
        <v>18</v>
      </c>
      <c r="J10" s="137"/>
      <c r="K10" s="137"/>
      <c r="L10" s="137"/>
      <c r="M10" s="138"/>
      <c r="N10" s="20">
        <v>1</v>
      </c>
      <c r="O10" s="132"/>
    </row>
    <row r="11" spans="1:16" s="17" customFormat="1" ht="15">
      <c r="A11" s="143"/>
      <c r="B11" s="147"/>
      <c r="C11" s="151"/>
      <c r="D11" s="121"/>
      <c r="E11" s="121"/>
      <c r="F11" s="121"/>
      <c r="G11" s="121"/>
      <c r="H11" s="121"/>
      <c r="I11" s="135" t="s">
        <v>19</v>
      </c>
      <c r="J11" s="135"/>
      <c r="K11" s="135"/>
      <c r="L11" s="135"/>
      <c r="M11" s="136"/>
      <c r="N11" s="21" t="s">
        <v>47</v>
      </c>
      <c r="O11" s="132"/>
    </row>
    <row r="12" spans="1:16" s="23" customFormat="1" ht="15.75">
      <c r="A12" s="143"/>
      <c r="B12" s="147"/>
      <c r="C12" s="151"/>
      <c r="D12" s="121"/>
      <c r="E12" s="121"/>
      <c r="F12" s="121"/>
      <c r="G12" s="121"/>
      <c r="H12" s="121"/>
      <c r="I12" s="139" t="s">
        <v>20</v>
      </c>
      <c r="J12" s="139"/>
      <c r="K12" s="139"/>
      <c r="L12" s="139"/>
      <c r="M12" s="140"/>
      <c r="N12" s="22">
        <v>44851</v>
      </c>
      <c r="O12" s="132"/>
    </row>
    <row r="13" spans="1:16" s="17" customFormat="1" ht="15">
      <c r="A13" s="143"/>
      <c r="B13" s="147"/>
      <c r="C13" s="151"/>
      <c r="D13" s="121"/>
      <c r="E13" s="121"/>
      <c r="F13" s="121"/>
      <c r="G13" s="121"/>
      <c r="H13" s="121"/>
      <c r="I13" s="135" t="s">
        <v>21</v>
      </c>
      <c r="J13" s="135"/>
      <c r="K13" s="135"/>
      <c r="L13" s="135"/>
      <c r="M13" s="136"/>
      <c r="N13" s="24">
        <f>N12-38</f>
        <v>44813</v>
      </c>
      <c r="O13" s="132"/>
    </row>
    <row r="14" spans="1:16" s="17" customFormat="1" ht="15">
      <c r="A14" s="143"/>
      <c r="B14" s="147"/>
      <c r="C14" s="151"/>
      <c r="D14" s="121"/>
      <c r="E14" s="121"/>
      <c r="F14" s="121"/>
      <c r="G14" s="121"/>
      <c r="H14" s="121"/>
      <c r="I14" s="137" t="s">
        <v>7</v>
      </c>
      <c r="J14" s="137"/>
      <c r="K14" s="137"/>
      <c r="L14" s="137"/>
      <c r="M14" s="138"/>
      <c r="N14" s="25" t="s">
        <v>22</v>
      </c>
      <c r="O14" s="132"/>
    </row>
    <row r="15" spans="1:16" s="17" customFormat="1" ht="15">
      <c r="A15" s="143"/>
      <c r="B15" s="147"/>
      <c r="C15" s="151"/>
      <c r="D15" s="121"/>
      <c r="E15" s="121"/>
      <c r="F15" s="121"/>
      <c r="G15" s="121"/>
      <c r="H15" s="121"/>
      <c r="I15" s="137" t="s">
        <v>24</v>
      </c>
      <c r="J15" s="137"/>
      <c r="K15" s="137"/>
      <c r="L15" s="137"/>
      <c r="M15" s="138"/>
      <c r="N15" s="26" t="s">
        <v>25</v>
      </c>
      <c r="O15" s="132"/>
    </row>
    <row r="16" spans="1:16" s="17" customFormat="1" ht="15.75" thickBot="1">
      <c r="A16" s="144"/>
      <c r="B16" s="148"/>
      <c r="C16" s="152"/>
      <c r="D16" s="122"/>
      <c r="E16" s="122"/>
      <c r="F16" s="122"/>
      <c r="G16" s="122"/>
      <c r="H16" s="122"/>
      <c r="I16" s="27" t="s">
        <v>22</v>
      </c>
      <c r="J16" s="27" t="s">
        <v>23</v>
      </c>
      <c r="K16" s="27" t="s">
        <v>26</v>
      </c>
      <c r="L16" s="27" t="s">
        <v>27</v>
      </c>
      <c r="M16" s="28" t="s">
        <v>28</v>
      </c>
      <c r="N16" s="29"/>
      <c r="O16" s="133"/>
      <c r="P16" s="17" t="s">
        <v>29</v>
      </c>
    </row>
    <row r="17" spans="1:18" ht="18">
      <c r="A17" s="85" t="s">
        <v>53</v>
      </c>
      <c r="B17" s="84" t="s">
        <v>55</v>
      </c>
      <c r="C17" s="30" t="s">
        <v>44</v>
      </c>
      <c r="D17" s="31" t="s">
        <v>39</v>
      </c>
      <c r="E17" s="31" t="s">
        <v>49</v>
      </c>
      <c r="F17" s="111">
        <v>2.1193</v>
      </c>
      <c r="G17" s="31">
        <v>2.68</v>
      </c>
      <c r="H17" s="32" t="s">
        <v>30</v>
      </c>
      <c r="I17" s="33">
        <v>1</v>
      </c>
      <c r="J17" s="34"/>
      <c r="K17" s="34"/>
      <c r="L17" s="35"/>
      <c r="M17" s="36"/>
      <c r="N17" s="37">
        <f>N$24*$I17/$I$24</f>
        <v>876</v>
      </c>
      <c r="O17" s="38">
        <f t="shared" ref="O17:O48" si="0">SUM(N17:N17)</f>
        <v>876</v>
      </c>
      <c r="P17" s="39">
        <f>O17*$F$17</f>
        <v>1856.5067999999999</v>
      </c>
      <c r="Q17" s="108"/>
      <c r="R17" s="107"/>
    </row>
    <row r="18" spans="1:18" ht="18.75" thickBot="1">
      <c r="A18" s="86"/>
      <c r="B18" s="84" t="s">
        <v>56</v>
      </c>
      <c r="C18" s="41"/>
      <c r="D18" s="42"/>
      <c r="E18" s="43"/>
      <c r="F18" s="43"/>
      <c r="G18" s="43"/>
      <c r="H18" s="32" t="s">
        <v>31</v>
      </c>
      <c r="I18" s="44">
        <v>2</v>
      </c>
      <c r="J18" s="45"/>
      <c r="K18" s="45"/>
      <c r="L18" s="44"/>
      <c r="M18" s="46"/>
      <c r="N18" s="37">
        <f t="shared" ref="N18:N23" si="1">N$24*$I18/$I$24</f>
        <v>1752</v>
      </c>
      <c r="O18" s="38">
        <f t="shared" si="0"/>
        <v>1752</v>
      </c>
      <c r="P18" s="39">
        <f t="shared" ref="P18:P23" si="2">O18*$F$17</f>
        <v>3713.0135999999998</v>
      </c>
      <c r="Q18" s="108"/>
      <c r="R18" s="107"/>
    </row>
    <row r="19" spans="1:18" ht="18">
      <c r="A19" s="87"/>
      <c r="B19" s="84"/>
      <c r="C19" s="41"/>
      <c r="D19" s="31"/>
      <c r="E19" s="42"/>
      <c r="F19" s="42"/>
      <c r="G19" s="42"/>
      <c r="H19" s="47" t="s">
        <v>32</v>
      </c>
      <c r="I19" s="44">
        <v>3</v>
      </c>
      <c r="J19" s="45"/>
      <c r="K19" s="45"/>
      <c r="L19" s="44"/>
      <c r="M19" s="46"/>
      <c r="N19" s="37">
        <f t="shared" si="1"/>
        <v>2628</v>
      </c>
      <c r="O19" s="38">
        <f t="shared" si="0"/>
        <v>2628</v>
      </c>
      <c r="P19" s="39">
        <f>O19*$F$17</f>
        <v>5569.5204000000003</v>
      </c>
      <c r="Q19" s="108"/>
      <c r="R19" s="107"/>
    </row>
    <row r="20" spans="1:18" ht="18">
      <c r="A20" s="93" t="s">
        <v>50</v>
      </c>
      <c r="B20" s="89" t="s">
        <v>42</v>
      </c>
      <c r="C20" s="41"/>
      <c r="D20" s="48"/>
      <c r="E20" s="48"/>
      <c r="F20" s="48"/>
      <c r="G20" s="48"/>
      <c r="H20" s="47" t="s">
        <v>33</v>
      </c>
      <c r="I20" s="44">
        <v>3</v>
      </c>
      <c r="J20" s="45"/>
      <c r="K20" s="45"/>
      <c r="L20" s="44"/>
      <c r="M20" s="46"/>
      <c r="N20" s="37">
        <f t="shared" si="1"/>
        <v>2628</v>
      </c>
      <c r="O20" s="38">
        <f t="shared" si="0"/>
        <v>2628</v>
      </c>
      <c r="P20" s="39">
        <f t="shared" si="2"/>
        <v>5569.5204000000003</v>
      </c>
      <c r="Q20" s="108"/>
      <c r="R20" s="107"/>
    </row>
    <row r="21" spans="1:18" ht="18">
      <c r="A21" s="88"/>
      <c r="B21" s="84"/>
      <c r="C21" s="41"/>
      <c r="D21" s="48"/>
      <c r="E21" s="48"/>
      <c r="F21" s="48"/>
      <c r="G21" s="48"/>
      <c r="H21" s="47" t="s">
        <v>34</v>
      </c>
      <c r="I21" s="44">
        <v>2</v>
      </c>
      <c r="J21" s="45"/>
      <c r="K21" s="45"/>
      <c r="L21" s="44"/>
      <c r="M21" s="46"/>
      <c r="N21" s="37">
        <f>N$24*$I21/$I$24</f>
        <v>1752</v>
      </c>
      <c r="O21" s="38">
        <f t="shared" si="0"/>
        <v>1752</v>
      </c>
      <c r="P21" s="39">
        <f t="shared" si="2"/>
        <v>3713.0135999999998</v>
      </c>
      <c r="Q21" s="108"/>
      <c r="R21" s="107"/>
    </row>
    <row r="22" spans="1:18" ht="18">
      <c r="A22" s="88"/>
      <c r="B22" s="84"/>
      <c r="C22" s="41"/>
      <c r="D22" s="48"/>
      <c r="E22" s="48"/>
      <c r="F22" s="48"/>
      <c r="G22" s="48"/>
      <c r="H22" s="47" t="s">
        <v>35</v>
      </c>
      <c r="I22" s="44">
        <v>1</v>
      </c>
      <c r="J22" s="45"/>
      <c r="K22" s="45"/>
      <c r="L22" s="44"/>
      <c r="M22" s="46"/>
      <c r="N22" s="37">
        <f t="shared" si="1"/>
        <v>876</v>
      </c>
      <c r="O22" s="38">
        <f t="shared" si="0"/>
        <v>876</v>
      </c>
      <c r="P22" s="39">
        <f t="shared" si="2"/>
        <v>1856.5067999999999</v>
      </c>
      <c r="Q22" s="108"/>
      <c r="R22" s="107"/>
    </row>
    <row r="23" spans="1:18" ht="18">
      <c r="A23" s="83"/>
      <c r="B23" s="90" t="s">
        <v>37</v>
      </c>
      <c r="C23" s="41"/>
      <c r="D23" s="48"/>
      <c r="E23" s="48"/>
      <c r="F23" s="48"/>
      <c r="G23" s="48"/>
      <c r="H23" s="47" t="s">
        <v>36</v>
      </c>
      <c r="I23" s="44">
        <v>1</v>
      </c>
      <c r="J23" s="45"/>
      <c r="K23" s="45"/>
      <c r="L23" s="44"/>
      <c r="M23" s="46"/>
      <c r="N23" s="37">
        <f t="shared" si="1"/>
        <v>876</v>
      </c>
      <c r="O23" s="38">
        <f t="shared" si="0"/>
        <v>876</v>
      </c>
      <c r="P23" s="39">
        <f t="shared" si="2"/>
        <v>1856.5067999999999</v>
      </c>
      <c r="Q23" s="108"/>
      <c r="R23" s="107"/>
    </row>
    <row r="24" spans="1:18" ht="18.75" thickBot="1">
      <c r="A24" s="88" t="s">
        <v>61</v>
      </c>
      <c r="B24" s="84" t="s">
        <v>43</v>
      </c>
      <c r="C24" s="41"/>
      <c r="D24" s="49"/>
      <c r="E24" s="49"/>
      <c r="F24" s="49"/>
      <c r="G24" s="49"/>
      <c r="H24" s="50"/>
      <c r="I24" s="51">
        <f>SUM(I17:I23)</f>
        <v>13</v>
      </c>
      <c r="J24" s="51"/>
      <c r="K24" s="52"/>
      <c r="L24" s="51"/>
      <c r="M24" s="53"/>
      <c r="N24" s="54">
        <v>11388</v>
      </c>
      <c r="O24" s="55">
        <f t="shared" si="0"/>
        <v>11388</v>
      </c>
      <c r="P24" s="56">
        <f>SUM(P17:P23)</f>
        <v>24134.588399999997</v>
      </c>
      <c r="Q24" s="107">
        <f>O24/O49</f>
        <v>0.30672268907563027</v>
      </c>
    </row>
    <row r="25" spans="1:18" ht="18">
      <c r="A25" s="83"/>
      <c r="B25" s="84" t="s">
        <v>60</v>
      </c>
      <c r="C25" s="57" t="s">
        <v>54</v>
      </c>
      <c r="D25" s="58" t="s">
        <v>39</v>
      </c>
      <c r="E25" s="31" t="s">
        <v>57</v>
      </c>
      <c r="F25" s="111">
        <v>2.1193</v>
      </c>
      <c r="G25" s="31">
        <v>2.68</v>
      </c>
      <c r="H25" s="32" t="s">
        <v>30</v>
      </c>
      <c r="I25" s="33">
        <v>1</v>
      </c>
      <c r="J25" s="34"/>
      <c r="K25" s="34"/>
      <c r="L25" s="59"/>
      <c r="M25" s="60"/>
      <c r="N25" s="61">
        <f>N$32*$I25/$I$32</f>
        <v>876</v>
      </c>
      <c r="O25" s="38">
        <f t="shared" si="0"/>
        <v>876</v>
      </c>
      <c r="P25" s="39">
        <f>O25*$F$25</f>
        <v>1856.5067999999999</v>
      </c>
      <c r="Q25" s="107"/>
    </row>
    <row r="26" spans="1:18" ht="18.75" thickBot="1">
      <c r="A26" s="87"/>
      <c r="B26" s="84"/>
      <c r="C26" s="62"/>
      <c r="D26" s="43"/>
      <c r="E26" s="63"/>
      <c r="F26" s="63"/>
      <c r="G26" s="63"/>
      <c r="H26" s="32" t="s">
        <v>31</v>
      </c>
      <c r="I26" s="44">
        <v>2</v>
      </c>
      <c r="J26" s="45"/>
      <c r="K26" s="45"/>
      <c r="L26" s="64"/>
      <c r="M26" s="65"/>
      <c r="N26" s="61">
        <f t="shared" ref="N26:N31" si="3">N$32*$I26/$I$32</f>
        <v>1752</v>
      </c>
      <c r="O26" s="38">
        <f t="shared" si="0"/>
        <v>1752</v>
      </c>
      <c r="P26" s="39">
        <f t="shared" ref="P26:P31" si="4">O26*$F$25</f>
        <v>3713.0135999999998</v>
      </c>
      <c r="Q26" s="107"/>
    </row>
    <row r="27" spans="1:18" ht="18">
      <c r="A27" s="87"/>
      <c r="B27" s="90" t="s">
        <v>46</v>
      </c>
      <c r="C27" s="62"/>
      <c r="D27" s="42"/>
      <c r="E27" s="42"/>
      <c r="F27" s="42"/>
      <c r="G27" s="42"/>
      <c r="H27" s="47" t="s">
        <v>32</v>
      </c>
      <c r="I27" s="44">
        <v>3</v>
      </c>
      <c r="J27" s="45"/>
      <c r="K27" s="45"/>
      <c r="L27" s="64"/>
      <c r="M27" s="65"/>
      <c r="N27" s="61">
        <f t="shared" si="3"/>
        <v>2628</v>
      </c>
      <c r="O27" s="38">
        <f t="shared" si="0"/>
        <v>2628</v>
      </c>
      <c r="P27" s="39">
        <f t="shared" si="4"/>
        <v>5569.5204000000003</v>
      </c>
      <c r="Q27" s="107"/>
    </row>
    <row r="28" spans="1:18" ht="18">
      <c r="A28" s="87"/>
      <c r="B28" s="84"/>
      <c r="C28" s="66"/>
      <c r="D28" s="48"/>
      <c r="E28" s="48"/>
      <c r="F28" s="48"/>
      <c r="G28" s="48"/>
      <c r="H28" s="47" t="s">
        <v>33</v>
      </c>
      <c r="I28" s="44">
        <v>3</v>
      </c>
      <c r="J28" s="45"/>
      <c r="K28" s="45"/>
      <c r="L28" s="64"/>
      <c r="M28" s="65"/>
      <c r="N28" s="61">
        <f t="shared" si="3"/>
        <v>2628</v>
      </c>
      <c r="O28" s="38">
        <f t="shared" si="0"/>
        <v>2628</v>
      </c>
      <c r="P28" s="39">
        <f t="shared" si="4"/>
        <v>5569.5204000000003</v>
      </c>
      <c r="Q28" s="107"/>
    </row>
    <row r="29" spans="1:18" ht="18">
      <c r="A29" s="83"/>
      <c r="B29" s="99"/>
      <c r="C29" s="41"/>
      <c r="D29" s="48"/>
      <c r="E29" s="48"/>
      <c r="F29" s="48"/>
      <c r="G29" s="48"/>
      <c r="H29" s="47" t="s">
        <v>34</v>
      </c>
      <c r="I29" s="44">
        <v>2</v>
      </c>
      <c r="J29" s="45"/>
      <c r="K29" s="45"/>
      <c r="L29" s="44"/>
      <c r="M29" s="46"/>
      <c r="N29" s="61">
        <f t="shared" si="3"/>
        <v>1752</v>
      </c>
      <c r="O29" s="38">
        <f t="shared" si="0"/>
        <v>1752</v>
      </c>
      <c r="P29" s="39">
        <f>O29*$F$25</f>
        <v>3713.0135999999998</v>
      </c>
      <c r="Q29" s="107"/>
    </row>
    <row r="30" spans="1:18" ht="18">
      <c r="A30" s="112"/>
      <c r="B30" s="90"/>
      <c r="C30" s="66"/>
      <c r="D30" s="48"/>
      <c r="E30" s="48"/>
      <c r="F30" s="48"/>
      <c r="G30" s="48"/>
      <c r="H30" s="47" t="s">
        <v>35</v>
      </c>
      <c r="I30" s="44">
        <v>1</v>
      </c>
      <c r="J30" s="45"/>
      <c r="K30" s="45"/>
      <c r="L30" s="64"/>
      <c r="M30" s="65"/>
      <c r="N30" s="61">
        <f t="shared" si="3"/>
        <v>876</v>
      </c>
      <c r="O30" s="38">
        <f t="shared" si="0"/>
        <v>876</v>
      </c>
      <c r="P30" s="39">
        <f t="shared" si="4"/>
        <v>1856.5067999999999</v>
      </c>
      <c r="Q30" s="107"/>
    </row>
    <row r="31" spans="1:18" ht="18">
      <c r="A31" s="87"/>
      <c r="B31" s="84"/>
      <c r="C31" s="66"/>
      <c r="D31" s="48"/>
      <c r="E31" s="48"/>
      <c r="F31" s="48"/>
      <c r="G31" s="48"/>
      <c r="H31" s="47" t="s">
        <v>36</v>
      </c>
      <c r="I31" s="44">
        <v>1</v>
      </c>
      <c r="J31" s="45"/>
      <c r="K31" s="45"/>
      <c r="L31" s="64"/>
      <c r="M31" s="65"/>
      <c r="N31" s="61">
        <f t="shared" si="3"/>
        <v>876</v>
      </c>
      <c r="O31" s="38">
        <f t="shared" si="0"/>
        <v>876</v>
      </c>
      <c r="P31" s="39">
        <f t="shared" si="4"/>
        <v>1856.5067999999999</v>
      </c>
      <c r="Q31" s="107"/>
    </row>
    <row r="32" spans="1:18" ht="18.75" thickBot="1">
      <c r="A32" s="87"/>
      <c r="B32" s="99"/>
      <c r="C32" s="41"/>
      <c r="D32" s="68"/>
      <c r="E32" s="68"/>
      <c r="F32" s="68"/>
      <c r="G32" s="68"/>
      <c r="H32" s="50"/>
      <c r="I32" s="51">
        <f>SUM(I25:I31)</f>
        <v>13</v>
      </c>
      <c r="J32" s="51"/>
      <c r="K32" s="52"/>
      <c r="L32" s="69"/>
      <c r="M32" s="70"/>
      <c r="N32" s="54">
        <v>11388</v>
      </c>
      <c r="O32" s="55">
        <f t="shared" si="0"/>
        <v>11388</v>
      </c>
      <c r="P32" s="56">
        <f>SUM(P25:P31)</f>
        <v>24134.588399999997</v>
      </c>
      <c r="Q32" s="107">
        <f>O32/$O$49</f>
        <v>0.30672268907563027</v>
      </c>
    </row>
    <row r="33" spans="1:17" ht="18">
      <c r="A33" s="83"/>
      <c r="B33" s="90"/>
      <c r="C33" s="57" t="s">
        <v>48</v>
      </c>
      <c r="D33" s="58" t="s">
        <v>39</v>
      </c>
      <c r="E33" s="31" t="s">
        <v>49</v>
      </c>
      <c r="F33" s="111">
        <v>2.1193</v>
      </c>
      <c r="G33" s="31">
        <v>2.68</v>
      </c>
      <c r="H33" s="32" t="s">
        <v>30</v>
      </c>
      <c r="I33" s="33">
        <v>1</v>
      </c>
      <c r="J33" s="34"/>
      <c r="K33" s="34"/>
      <c r="L33" s="59"/>
      <c r="M33" s="60"/>
      <c r="N33" s="61">
        <f t="shared" ref="N33:N39" si="5">N$40*$I33/$I$40</f>
        <v>552</v>
      </c>
      <c r="O33" s="38">
        <f t="shared" si="0"/>
        <v>552</v>
      </c>
      <c r="P33" s="39">
        <f>O33*$F$33</f>
        <v>1169.8535999999999</v>
      </c>
      <c r="Q33" s="107"/>
    </row>
    <row r="34" spans="1:17" ht="18.75" thickBot="1">
      <c r="A34" s="87"/>
      <c r="B34" s="84"/>
      <c r="C34" s="62"/>
      <c r="D34" s="43"/>
      <c r="E34" s="63"/>
      <c r="F34" s="63"/>
      <c r="G34" s="63"/>
      <c r="H34" s="32" t="s">
        <v>31</v>
      </c>
      <c r="I34" s="44">
        <v>2</v>
      </c>
      <c r="J34" s="45"/>
      <c r="K34" s="45"/>
      <c r="L34" s="64"/>
      <c r="M34" s="65"/>
      <c r="N34" s="61">
        <f t="shared" si="5"/>
        <v>1104</v>
      </c>
      <c r="O34" s="38">
        <f t="shared" si="0"/>
        <v>1104</v>
      </c>
      <c r="P34" s="39">
        <f t="shared" ref="P34:P39" si="6">O34*$F$33</f>
        <v>2339.7071999999998</v>
      </c>
      <c r="Q34" s="107"/>
    </row>
    <row r="35" spans="1:17" ht="18">
      <c r="A35" s="87"/>
      <c r="B35" s="84"/>
      <c r="C35" s="62"/>
      <c r="D35" s="42"/>
      <c r="E35" s="42"/>
      <c r="F35" s="42"/>
      <c r="G35" s="42"/>
      <c r="H35" s="47" t="s">
        <v>32</v>
      </c>
      <c r="I35" s="44">
        <v>3</v>
      </c>
      <c r="J35" s="45"/>
      <c r="K35" s="45"/>
      <c r="L35" s="64"/>
      <c r="M35" s="65"/>
      <c r="N35" s="61">
        <f t="shared" si="5"/>
        <v>1656</v>
      </c>
      <c r="O35" s="38">
        <f t="shared" si="0"/>
        <v>1656</v>
      </c>
      <c r="P35" s="39">
        <f t="shared" si="6"/>
        <v>3509.5607999999997</v>
      </c>
      <c r="Q35" s="107"/>
    </row>
    <row r="36" spans="1:17" ht="18">
      <c r="A36" s="87"/>
      <c r="B36" s="84"/>
      <c r="C36" s="66"/>
      <c r="D36" s="48"/>
      <c r="E36" s="48"/>
      <c r="F36" s="48"/>
      <c r="G36" s="48"/>
      <c r="H36" s="47" t="s">
        <v>33</v>
      </c>
      <c r="I36" s="44">
        <v>3</v>
      </c>
      <c r="J36" s="45"/>
      <c r="K36" s="45"/>
      <c r="L36" s="64"/>
      <c r="M36" s="65"/>
      <c r="N36" s="61">
        <f t="shared" si="5"/>
        <v>1656</v>
      </c>
      <c r="O36" s="38">
        <f t="shared" si="0"/>
        <v>1656</v>
      </c>
      <c r="P36" s="39">
        <f>O36*$F$33</f>
        <v>3509.5607999999997</v>
      </c>
      <c r="Q36" s="107"/>
    </row>
    <row r="37" spans="1:17" ht="18">
      <c r="A37" s="83"/>
      <c r="B37" s="98"/>
      <c r="C37" s="41"/>
      <c r="D37" s="48"/>
      <c r="E37" s="48"/>
      <c r="F37" s="48"/>
      <c r="G37" s="48"/>
      <c r="H37" s="47" t="s">
        <v>34</v>
      </c>
      <c r="I37" s="44">
        <v>2</v>
      </c>
      <c r="J37" s="45"/>
      <c r="K37" s="45"/>
      <c r="L37" s="44"/>
      <c r="M37" s="46"/>
      <c r="N37" s="61">
        <f t="shared" si="5"/>
        <v>1104</v>
      </c>
      <c r="O37" s="38">
        <f t="shared" si="0"/>
        <v>1104</v>
      </c>
      <c r="P37" s="39">
        <f t="shared" si="6"/>
        <v>2339.7071999999998</v>
      </c>
      <c r="Q37" s="107"/>
    </row>
    <row r="38" spans="1:17" ht="18">
      <c r="A38" s="87"/>
      <c r="B38" s="99"/>
      <c r="C38" s="66"/>
      <c r="D38" s="48"/>
      <c r="E38" s="48"/>
      <c r="F38" s="48"/>
      <c r="G38" s="48"/>
      <c r="H38" s="47" t="s">
        <v>35</v>
      </c>
      <c r="I38" s="44">
        <v>1</v>
      </c>
      <c r="J38" s="45"/>
      <c r="K38" s="45"/>
      <c r="L38" s="64"/>
      <c r="M38" s="65"/>
      <c r="N38" s="61">
        <f t="shared" si="5"/>
        <v>552</v>
      </c>
      <c r="O38" s="38">
        <f t="shared" si="0"/>
        <v>552</v>
      </c>
      <c r="P38" s="39">
        <f t="shared" si="6"/>
        <v>1169.8535999999999</v>
      </c>
      <c r="Q38" s="107"/>
    </row>
    <row r="39" spans="1:17" ht="18">
      <c r="A39" s="87"/>
      <c r="B39" s="99"/>
      <c r="C39" s="66"/>
      <c r="D39" s="48"/>
      <c r="E39" s="48"/>
      <c r="F39" s="48"/>
      <c r="G39" s="48"/>
      <c r="H39" s="47" t="s">
        <v>36</v>
      </c>
      <c r="I39" s="44">
        <v>1</v>
      </c>
      <c r="J39" s="45"/>
      <c r="K39" s="45"/>
      <c r="L39" s="64"/>
      <c r="M39" s="65"/>
      <c r="N39" s="61">
        <f t="shared" si="5"/>
        <v>552</v>
      </c>
      <c r="O39" s="38">
        <f t="shared" si="0"/>
        <v>552</v>
      </c>
      <c r="P39" s="39">
        <f t="shared" si="6"/>
        <v>1169.8535999999999</v>
      </c>
      <c r="Q39" s="107"/>
    </row>
    <row r="40" spans="1:17" ht="18.75" thickBot="1">
      <c r="A40" s="87"/>
      <c r="B40" s="99"/>
      <c r="C40" s="41"/>
      <c r="D40" s="68"/>
      <c r="E40" s="68"/>
      <c r="F40" s="68"/>
      <c r="G40" s="68"/>
      <c r="H40" s="50"/>
      <c r="I40" s="51">
        <f>SUM(I33:I39)</f>
        <v>13</v>
      </c>
      <c r="J40" s="51"/>
      <c r="K40" s="52"/>
      <c r="L40" s="69"/>
      <c r="M40" s="70"/>
      <c r="N40" s="54">
        <v>7176</v>
      </c>
      <c r="O40" s="55">
        <f t="shared" si="0"/>
        <v>7176</v>
      </c>
      <c r="P40" s="56">
        <f>SUM(P33:P39)</f>
        <v>15208.096799999999</v>
      </c>
      <c r="Q40" s="107">
        <f>O40/$O$49</f>
        <v>0.19327731092436976</v>
      </c>
    </row>
    <row r="41" spans="1:17" ht="18">
      <c r="A41" s="83"/>
      <c r="B41" s="84"/>
      <c r="C41" s="57" t="s">
        <v>45</v>
      </c>
      <c r="D41" s="58" t="s">
        <v>39</v>
      </c>
      <c r="E41" s="31" t="s">
        <v>49</v>
      </c>
      <c r="F41" s="111">
        <v>2.1193</v>
      </c>
      <c r="G41" s="31">
        <v>2.68</v>
      </c>
      <c r="H41" s="32" t="s">
        <v>30</v>
      </c>
      <c r="I41" s="33">
        <v>1</v>
      </c>
      <c r="J41" s="34"/>
      <c r="K41" s="34"/>
      <c r="L41" s="59"/>
      <c r="M41" s="60"/>
      <c r="N41" s="61">
        <f t="shared" ref="N41:N47" si="7">N$48*$I41/$I$48</f>
        <v>552</v>
      </c>
      <c r="O41" s="38">
        <f t="shared" si="0"/>
        <v>552</v>
      </c>
      <c r="P41" s="39">
        <f>O41*$F$41</f>
        <v>1169.8535999999999</v>
      </c>
      <c r="Q41" s="107"/>
    </row>
    <row r="42" spans="1:17" ht="18.75" thickBot="1">
      <c r="A42" s="87"/>
      <c r="B42" s="99"/>
      <c r="C42" s="62"/>
      <c r="D42" s="43"/>
      <c r="E42" s="63"/>
      <c r="F42" s="63"/>
      <c r="G42" s="63"/>
      <c r="H42" s="32" t="s">
        <v>31</v>
      </c>
      <c r="I42" s="44">
        <v>2</v>
      </c>
      <c r="J42" s="45"/>
      <c r="K42" s="45"/>
      <c r="L42" s="64"/>
      <c r="M42" s="65"/>
      <c r="N42" s="61">
        <f t="shared" si="7"/>
        <v>1104</v>
      </c>
      <c r="O42" s="38">
        <f t="shared" si="0"/>
        <v>1104</v>
      </c>
      <c r="P42" s="39">
        <f t="shared" ref="P42:P47" si="8">O42*$F$41</f>
        <v>2339.7071999999998</v>
      </c>
      <c r="Q42" s="107"/>
    </row>
    <row r="43" spans="1:17" ht="18">
      <c r="A43" s="87"/>
      <c r="B43" s="99"/>
      <c r="C43" s="62"/>
      <c r="D43" s="42"/>
      <c r="E43" s="42"/>
      <c r="F43" s="71"/>
      <c r="G43" s="42"/>
      <c r="H43" s="47" t="s">
        <v>32</v>
      </c>
      <c r="I43" s="44">
        <v>3</v>
      </c>
      <c r="J43" s="45"/>
      <c r="K43" s="45"/>
      <c r="L43" s="64"/>
      <c r="M43" s="65"/>
      <c r="N43" s="61">
        <f t="shared" si="7"/>
        <v>1656</v>
      </c>
      <c r="O43" s="38">
        <f t="shared" si="0"/>
        <v>1656</v>
      </c>
      <c r="P43" s="39">
        <f>O43*$F$41</f>
        <v>3509.5607999999997</v>
      </c>
      <c r="Q43" s="107"/>
    </row>
    <row r="44" spans="1:17" ht="18">
      <c r="A44" s="87"/>
      <c r="B44" s="99"/>
      <c r="C44" s="66"/>
      <c r="D44" s="48"/>
      <c r="E44" s="48"/>
      <c r="F44" s="48"/>
      <c r="G44" s="48"/>
      <c r="H44" s="47" t="s">
        <v>33</v>
      </c>
      <c r="I44" s="44">
        <v>3</v>
      </c>
      <c r="J44" s="45"/>
      <c r="K44" s="45"/>
      <c r="L44" s="64"/>
      <c r="M44" s="65"/>
      <c r="N44" s="61">
        <f t="shared" si="7"/>
        <v>1656</v>
      </c>
      <c r="O44" s="38">
        <f t="shared" si="0"/>
        <v>1656</v>
      </c>
      <c r="P44" s="39">
        <f t="shared" si="8"/>
        <v>3509.5607999999997</v>
      </c>
      <c r="Q44" s="107"/>
    </row>
    <row r="45" spans="1:17" ht="18">
      <c r="A45" s="83"/>
      <c r="B45" s="99"/>
      <c r="C45" s="41"/>
      <c r="D45" s="48"/>
      <c r="E45" s="48"/>
      <c r="F45" s="48"/>
      <c r="G45" s="48"/>
      <c r="H45" s="47" t="s">
        <v>34</v>
      </c>
      <c r="I45" s="44">
        <v>2</v>
      </c>
      <c r="J45" s="45"/>
      <c r="K45" s="45"/>
      <c r="L45" s="44"/>
      <c r="M45" s="46"/>
      <c r="N45" s="61">
        <f t="shared" si="7"/>
        <v>1104</v>
      </c>
      <c r="O45" s="38">
        <f t="shared" si="0"/>
        <v>1104</v>
      </c>
      <c r="P45" s="39">
        <f t="shared" si="8"/>
        <v>2339.7071999999998</v>
      </c>
      <c r="Q45" s="107"/>
    </row>
    <row r="46" spans="1:17" ht="18">
      <c r="A46" s="83"/>
      <c r="B46" s="84"/>
      <c r="C46" s="41"/>
      <c r="D46" s="48"/>
      <c r="E46" s="48"/>
      <c r="F46" s="48"/>
      <c r="G46" s="48"/>
      <c r="H46" s="47" t="s">
        <v>35</v>
      </c>
      <c r="I46" s="44">
        <v>1</v>
      </c>
      <c r="J46" s="45"/>
      <c r="K46" s="45"/>
      <c r="L46" s="44"/>
      <c r="M46" s="46"/>
      <c r="N46" s="61">
        <f t="shared" si="7"/>
        <v>552</v>
      </c>
      <c r="O46" s="38">
        <f t="shared" si="0"/>
        <v>552</v>
      </c>
      <c r="P46" s="39">
        <f t="shared" si="8"/>
        <v>1169.8535999999999</v>
      </c>
      <c r="Q46" s="107"/>
    </row>
    <row r="47" spans="1:17" ht="18">
      <c r="A47" s="73"/>
      <c r="B47" s="72"/>
      <c r="C47" s="66"/>
      <c r="D47" s="48"/>
      <c r="E47" s="48"/>
      <c r="F47" s="48"/>
      <c r="G47" s="48"/>
      <c r="H47" s="47" t="s">
        <v>36</v>
      </c>
      <c r="I47" s="44">
        <v>1</v>
      </c>
      <c r="J47" s="45"/>
      <c r="K47" s="45"/>
      <c r="L47" s="64"/>
      <c r="M47" s="65"/>
      <c r="N47" s="61">
        <f t="shared" si="7"/>
        <v>552</v>
      </c>
      <c r="O47" s="38">
        <f t="shared" si="0"/>
        <v>552</v>
      </c>
      <c r="P47" s="39">
        <f t="shared" si="8"/>
        <v>1169.8535999999999</v>
      </c>
      <c r="Q47" s="107"/>
    </row>
    <row r="48" spans="1:17" ht="18.75" thickBot="1">
      <c r="A48" s="73"/>
      <c r="B48" s="72"/>
      <c r="C48" s="41"/>
      <c r="D48" s="68"/>
      <c r="E48" s="68"/>
      <c r="F48" s="68"/>
      <c r="G48" s="68"/>
      <c r="H48" s="50"/>
      <c r="I48" s="94">
        <f>SUM(I41:I47)</f>
        <v>13</v>
      </c>
      <c r="J48" s="94"/>
      <c r="K48" s="95"/>
      <c r="L48" s="96"/>
      <c r="M48" s="97"/>
      <c r="N48" s="54">
        <v>7176</v>
      </c>
      <c r="O48" s="110">
        <f t="shared" si="0"/>
        <v>7176</v>
      </c>
      <c r="P48" s="56">
        <f>SUM(P41:P47)</f>
        <v>15208.096799999999</v>
      </c>
      <c r="Q48" s="107">
        <f>O48/$O$49</f>
        <v>0.19327731092436976</v>
      </c>
    </row>
    <row r="49" spans="1:16" ht="20.25" customHeight="1" thickBot="1">
      <c r="A49" s="100"/>
      <c r="B49" s="101"/>
      <c r="C49" s="102"/>
      <c r="D49" s="103"/>
      <c r="E49" s="103"/>
      <c r="F49" s="103"/>
      <c r="G49" s="103"/>
      <c r="H49" s="104"/>
      <c r="I49" s="116" t="s">
        <v>38</v>
      </c>
      <c r="J49" s="117"/>
      <c r="K49" s="117"/>
      <c r="L49" s="117"/>
      <c r="M49" s="118"/>
      <c r="N49" s="105">
        <f>N24+N32+N40+N48</f>
        <v>37128</v>
      </c>
      <c r="O49" s="106">
        <f>O24+O32+O40+O48</f>
        <v>37128</v>
      </c>
      <c r="P49" s="109">
        <f>P24+P32+P40+P48</f>
        <v>78685.370399999985</v>
      </c>
    </row>
    <row r="50" spans="1:16" ht="20.25" customHeight="1" thickBot="1">
      <c r="A50" s="154"/>
      <c r="B50" s="155"/>
      <c r="C50" s="156"/>
      <c r="D50" s="157"/>
      <c r="E50" s="157"/>
      <c r="F50" s="157"/>
      <c r="G50" s="157"/>
      <c r="H50" s="154"/>
      <c r="I50" s="159" t="s">
        <v>63</v>
      </c>
      <c r="J50" s="159"/>
      <c r="K50" s="159"/>
      <c r="L50" s="159"/>
      <c r="M50" s="159"/>
      <c r="O50" s="158">
        <f>(O24+O32+O40+O48)*F17</f>
        <v>78685.3704</v>
      </c>
      <c r="P50" s="109"/>
    </row>
    <row r="51" spans="1:16">
      <c r="A51" s="40" t="s">
        <v>58</v>
      </c>
      <c r="B51" s="75"/>
      <c r="I51" s="153" t="s">
        <v>62</v>
      </c>
      <c r="J51" s="153"/>
      <c r="K51" s="153"/>
      <c r="L51" s="153"/>
      <c r="M51" s="153"/>
      <c r="O51" s="74">
        <f>O49/I40</f>
        <v>2856</v>
      </c>
      <c r="P51" s="74"/>
    </row>
    <row r="52" spans="1:16">
      <c r="D52" s="40"/>
      <c r="E52" s="113" t="s">
        <v>59</v>
      </c>
      <c r="F52" s="114">
        <f>2.13*0.995</f>
        <v>2.1193499999999998</v>
      </c>
      <c r="N52" s="74"/>
      <c r="O52" s="77"/>
      <c r="P52" s="78"/>
    </row>
    <row r="53" spans="1:16">
      <c r="N53" s="74"/>
      <c r="O53" s="40"/>
      <c r="P53" s="74"/>
    </row>
    <row r="54" spans="1:16">
      <c r="N54" s="74"/>
      <c r="O54" s="77"/>
    </row>
    <row r="55" spans="1:16">
      <c r="M55" s="80"/>
      <c r="N55" s="81"/>
      <c r="O55" s="82"/>
    </row>
    <row r="56" spans="1:16">
      <c r="N56" s="74"/>
    </row>
    <row r="57" spans="1:16">
      <c r="N57" s="74"/>
    </row>
    <row r="58" spans="1:16">
      <c r="N58" s="74"/>
      <c r="O58" s="82"/>
    </row>
    <row r="59" spans="1:16">
      <c r="M59" s="80"/>
      <c r="N59" s="81"/>
      <c r="O59" s="82"/>
    </row>
    <row r="61" spans="1:16">
      <c r="N61" s="74"/>
    </row>
    <row r="62" spans="1:16">
      <c r="M62" s="80"/>
      <c r="N62" s="81"/>
      <c r="O62" s="82"/>
    </row>
    <row r="63" spans="1:16">
      <c r="N63" s="77"/>
    </row>
    <row r="64" spans="1:16">
      <c r="N64" s="77"/>
    </row>
  </sheetData>
  <mergeCells count="22">
    <mergeCell ref="I51:M51"/>
    <mergeCell ref="I50:M50"/>
    <mergeCell ref="F7:F16"/>
    <mergeCell ref="A7:A16"/>
    <mergeCell ref="B7:B16"/>
    <mergeCell ref="C7:C16"/>
    <mergeCell ref="D7:D16"/>
    <mergeCell ref="E7:E16"/>
    <mergeCell ref="O7:O16"/>
    <mergeCell ref="L8:M8"/>
    <mergeCell ref="I9:M9"/>
    <mergeCell ref="I10:M10"/>
    <mergeCell ref="I11:M11"/>
    <mergeCell ref="I12:M12"/>
    <mergeCell ref="I13:M13"/>
    <mergeCell ref="I14:M14"/>
    <mergeCell ref="I15:M15"/>
    <mergeCell ref="I49:M49"/>
    <mergeCell ref="G7:G16"/>
    <mergeCell ref="H7:H16"/>
    <mergeCell ref="I7:K8"/>
    <mergeCell ref="L7:M7"/>
  </mergeCells>
  <phoneticPr fontId="4" type="noConversion"/>
  <pageMargins left="0.39370078740157483" right="0.23622047244094491" top="0.35433070866141736" bottom="0.23622047244094491" header="0.31496062992125984" footer="0.15748031496062992"/>
  <pageSetup paperSize="9" scale="57" orientation="landscape" r:id="rId1"/>
  <headerFooter alignWithMargins="0"/>
  <rowBreaks count="1" manualBreakCount="1">
    <brk id="50" max="2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STORE</vt:lpstr>
      <vt:lpstr>STORE!Print_Area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김은지대리(salvia kim)</dc:creator>
  <cp:lastModifiedBy>Annie Nguyen</cp:lastModifiedBy>
  <cp:lastPrinted>2021-12-22T07:16:36Z</cp:lastPrinted>
  <dcterms:created xsi:type="dcterms:W3CDTF">2021-01-11T06:40:01Z</dcterms:created>
  <dcterms:modified xsi:type="dcterms:W3CDTF">2022-04-08T05:43:39Z</dcterms:modified>
</cp:coreProperties>
</file>