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ale/Desktop/Decarbonizing logistics/"/>
    </mc:Choice>
  </mc:AlternateContent>
  <xr:revisionPtr revIDLastSave="0" documentId="8_{C492558C-5685-494B-BDE8-01FD2F3C18CE}" xr6:coauthVersionLast="47" xr6:coauthVersionMax="47" xr10:uidLastSave="{00000000-0000-0000-0000-000000000000}"/>
  <bookViews>
    <workbookView xWindow="0" yWindow="760" windowWidth="28800" windowHeight="16180" activeTab="5" xr2:uid="{33BAE43C-92E1-4A00-9A78-C8F0BD1BD9EB}"/>
  </bookViews>
  <sheets>
    <sheet name="Problem Setting" sheetId="1" r:id="rId1"/>
    <sheet name="3B budget" sheetId="2" r:id="rId2"/>
    <sheet name="3 % more" sheetId="3" r:id="rId3"/>
    <sheet name="6% more" sheetId="4" r:id="rId4"/>
    <sheet name="10% more" sheetId="5" r:id="rId5"/>
    <sheet name="3% less" sheetId="9" r:id="rId6"/>
    <sheet name="Minimised Emissions per Cost" sheetId="10" r:id="rId7"/>
  </sheets>
  <externalReferences>
    <externalReference r:id="rId8"/>
  </externalReferences>
  <definedNames>
    <definedName name="MaxProd">'[1]China Log Supply Chain Solution'!#REF!</definedName>
    <definedName name="MinProd">'[1]China Log Supply Chain Solution'!#REF!</definedName>
    <definedName name="MinServiceReq">'[1]China Log Supply Chain Solution'!#REF!</definedName>
    <definedName name="OEM5AirExpress">'[1]China Log Supply Chain Solution'!#REF!</definedName>
    <definedName name="OEM5RailWater">'[1]China Log Supply Chain Solution'!#REF!</definedName>
    <definedName name="OEM6RoadRail">'[1]China Log Supply Chain Solution'!#REF!</definedName>
    <definedName name="Select">'[1]China Log Supply Chain Solution'!#REF!</definedName>
    <definedName name="ShipmentMode">'[1]China Log Supply Chain Solution'!#REF!</definedName>
    <definedName name="solver_adj" localSheetId="5" hidden="1">'3% less'!$K$69:$K$77,'3% less'!$C$69:$I$77</definedName>
    <definedName name="solver_adj" localSheetId="1" hidden="1">'3B budget'!$K$69:$K$77,'3B budget'!$C$69:$I$77</definedName>
    <definedName name="solver_cvg" localSheetId="5" hidden="1">0.0001</definedName>
    <definedName name="solver_cvg" localSheetId="1" hidden="1">0.0001</definedName>
    <definedName name="solver_drv" localSheetId="5" hidden="1">1</definedName>
    <definedName name="solver_drv" localSheetId="1" hidden="1">1</definedName>
    <definedName name="solver_eng" localSheetId="5" hidden="1">2</definedName>
    <definedName name="solver_eng" localSheetId="1" hidden="1">2</definedName>
    <definedName name="solver_itr" localSheetId="5" hidden="1">2147483647</definedName>
    <definedName name="solver_itr" localSheetId="1" hidden="1">2147483647</definedName>
    <definedName name="solver_lhs1" localSheetId="5" hidden="1">'3% less'!$C$53:$C$58</definedName>
    <definedName name="solver_lhs1" localSheetId="1" hidden="1">'3B budget'!$C$53:$C$58</definedName>
    <definedName name="solver_lhs10" localSheetId="5" hidden="1">'3% less'!$M$69:$M$77</definedName>
    <definedName name="solver_lhs10" localSheetId="1" hidden="1">'3B budget'!$M$69:$M$77</definedName>
    <definedName name="solver_lhs2" localSheetId="5" hidden="1">'3% less'!$C$61:$C$62</definedName>
    <definedName name="solver_lhs2" localSheetId="1" hidden="1">'3B budget'!$C$61:$C$62</definedName>
    <definedName name="solver_lhs3" localSheetId="5" hidden="1">'3% less'!$C$69:$I$77</definedName>
    <definedName name="solver_lhs3" localSheetId="1" hidden="1">'3B budget'!$C$69:$I$77</definedName>
    <definedName name="solver_lhs4" localSheetId="5" hidden="1">'3% less'!$C$73:$D$73</definedName>
    <definedName name="solver_lhs4" localSheetId="1" hidden="1">'3B budget'!$C$73:$D$73</definedName>
    <definedName name="solver_lhs5" localSheetId="5" hidden="1">'3% less'!$E$74:$H$74</definedName>
    <definedName name="solver_lhs5" localSheetId="1" hidden="1">'3B budget'!$E$74:$H$74</definedName>
    <definedName name="solver_lhs6" localSheetId="5" hidden="1">'3% less'!$H$52</definedName>
    <definedName name="solver_lhs6" localSheetId="1" hidden="1">'3B budget'!$H$52</definedName>
    <definedName name="solver_lhs7" localSheetId="5" hidden="1">'3% less'!$H$73:$I$73</definedName>
    <definedName name="solver_lhs7" localSheetId="1" hidden="1">'3B budget'!$H$73:$I$73</definedName>
    <definedName name="solver_lhs8" localSheetId="5" hidden="1">'3% less'!$K$69:$K$77</definedName>
    <definedName name="solver_lhs8" localSheetId="1" hidden="1">'3B budget'!$K$69:$K$77</definedName>
    <definedName name="solver_lhs9" localSheetId="5" hidden="1">'3% less'!$M$69:$M$77</definedName>
    <definedName name="solver_lhs9" localSheetId="1" hidden="1">'3B budget'!$M$69:$M$77</definedName>
    <definedName name="solver_lin" localSheetId="5" hidden="1">1</definedName>
    <definedName name="solver_lin" localSheetId="1" hidden="1">1</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tri" hidden="1">1000</definedName>
    <definedName name="solver_num" localSheetId="5" hidden="1">10</definedName>
    <definedName name="solver_num" localSheetId="1" hidden="1">10</definedName>
    <definedName name="solver_opt" localSheetId="5" hidden="1">'3% less'!$H$53</definedName>
    <definedName name="solver_opt" localSheetId="1" hidden="1">'3B budget'!$H$53</definedName>
    <definedName name="solver_pre" localSheetId="5" hidden="1">0.000001</definedName>
    <definedName name="solver_pre" localSheetId="1" hidden="1">0.000001</definedName>
    <definedName name="solver_rbv" localSheetId="5" hidden="1">1</definedName>
    <definedName name="solver_rbv" localSheetId="1" hidden="1">1</definedName>
    <definedName name="solver_rel1" localSheetId="5" hidden="1">3</definedName>
    <definedName name="solver_rel1" localSheetId="1" hidden="1">3</definedName>
    <definedName name="solver_rel10" localSheetId="5" hidden="1">3</definedName>
    <definedName name="solver_rel10" localSheetId="1" hidden="1">3</definedName>
    <definedName name="solver_rel2" localSheetId="5" hidden="1">3</definedName>
    <definedName name="solver_rel2" localSheetId="1" hidden="1">3</definedName>
    <definedName name="solver_rel3" localSheetId="5" hidden="1">4</definedName>
    <definedName name="solver_rel3" localSheetId="1" hidden="1">4</definedName>
    <definedName name="solver_rel4" localSheetId="5" hidden="1">2</definedName>
    <definedName name="solver_rel4" localSheetId="1" hidden="1">2</definedName>
    <definedName name="solver_rel5" localSheetId="5" hidden="1">2</definedName>
    <definedName name="solver_rel5" localSheetId="1" hidden="1">2</definedName>
    <definedName name="solver_rel6" localSheetId="5" hidden="1">2</definedName>
    <definedName name="solver_rel6" localSheetId="1" hidden="1">2</definedName>
    <definedName name="solver_rel7" localSheetId="5" hidden="1">2</definedName>
    <definedName name="solver_rel7" localSheetId="1" hidden="1">2</definedName>
    <definedName name="solver_rel8" localSheetId="5" hidden="1">5</definedName>
    <definedName name="solver_rel8" localSheetId="1" hidden="1">5</definedName>
    <definedName name="solver_rel9" localSheetId="5" hidden="1">1</definedName>
    <definedName name="solver_rel9" localSheetId="1" hidden="1">1</definedName>
    <definedName name="solver_rhs1" localSheetId="5" hidden="1">'3% less'!$D$53:$D$58</definedName>
    <definedName name="solver_rhs1" localSheetId="1" hidden="1">'3B budget'!$D$53:$D$58</definedName>
    <definedName name="solver_rhs10" localSheetId="5" hidden="1">'3% less'!$N$69:$N$77</definedName>
    <definedName name="solver_rhs10" localSheetId="1" hidden="1">'3B budget'!$N$69:$N$77</definedName>
    <definedName name="solver_rhs2" localSheetId="5" hidden="1">'3% less'!$D$61:$D$62</definedName>
    <definedName name="solver_rhs2" localSheetId="1" hidden="1">'3B budget'!$D$61:$D$62</definedName>
    <definedName name="solver_rhs3" localSheetId="5" hidden="1">"integer"</definedName>
    <definedName name="solver_rhs3" localSheetId="1" hidden="1">"integer"</definedName>
    <definedName name="solver_rhs4" localSheetId="5" hidden="1">0</definedName>
    <definedName name="solver_rhs4" localSheetId="1" hidden="1">0</definedName>
    <definedName name="solver_rhs5" localSheetId="5" hidden="1">0</definedName>
    <definedName name="solver_rhs5" localSheetId="1" hidden="1">0</definedName>
    <definedName name="solver_rhs6" localSheetId="5" hidden="1">'3% less'!$F$58</definedName>
    <definedName name="solver_rhs6" localSheetId="1" hidden="1">'3B budget'!$F$58</definedName>
    <definedName name="solver_rhs7" localSheetId="5" hidden="1">0</definedName>
    <definedName name="solver_rhs7" localSheetId="1" hidden="1">0</definedName>
    <definedName name="solver_rhs8" localSheetId="5" hidden="1">"binary"</definedName>
    <definedName name="solver_rhs8" localSheetId="1" hidden="1">"binary"</definedName>
    <definedName name="solver_rhs9" localSheetId="5" hidden="1">'3% less'!$O$69:$O$77</definedName>
    <definedName name="solver_rhs9" localSheetId="1" hidden="1">'3B budget'!$O$69:$O$77</definedName>
    <definedName name="solver_rlx" localSheetId="5" hidden="1">2</definedName>
    <definedName name="solver_rlx" localSheetId="1" hidden="1">2</definedName>
    <definedName name="solver_rsd" localSheetId="5" hidden="1">0</definedName>
    <definedName name="solver_rsd" localSheetId="1" hidden="1">0</definedName>
    <definedName name="solver_rsmp" hidden="1">2</definedName>
    <definedName name="solver_scl" localSheetId="5" hidden="1">2</definedName>
    <definedName name="solver_scl" localSheetId="1" hidden="1">2</definedName>
    <definedName name="solver_seed" hidden="1">0</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2</definedName>
    <definedName name="solver_ver" localSheetId="1" hidden="1">2</definedName>
    <definedName name="SupplyChain">'[1]China Log Supply Chain Solution'!#REF!</definedName>
    <definedName name="SupplyChainTotal">'[1]China Log Supply Chain Solution'!#REF!</definedName>
    <definedName name="Total_Carbon_Emission">'[1]China Log Supply Chain Solution'!#REF!</definedName>
    <definedName name="Total_Cost">'[1]China Log Supply Chain Solution'!#REF!</definedName>
    <definedName name="TotalBudget">'[1]China Log Supply Chain Solution'!#REF!</definedName>
    <definedName name="TotalOEM">'[1]China Log Supply Chain Solution'!#REF!</definedName>
    <definedName name="Units_Required">'[1]China Log Supply Chain Solution'!#REF!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0" l="1"/>
  <c r="D15" i="10" s="1"/>
  <c r="C14" i="10"/>
  <c r="D14" i="10" s="1"/>
  <c r="C13" i="10"/>
  <c r="D13" i="10" s="1"/>
  <c r="C12" i="10"/>
  <c r="D12" i="10" s="1"/>
  <c r="J4" i="10"/>
  <c r="G4" i="10"/>
  <c r="N77" i="9"/>
  <c r="M77" i="9"/>
  <c r="M75" i="9"/>
  <c r="O77" i="9" l="1"/>
  <c r="O76" i="9"/>
  <c r="N76" i="9"/>
  <c r="M76" i="9"/>
  <c r="O75" i="9"/>
  <c r="N75" i="9"/>
  <c r="O74" i="9"/>
  <c r="N74" i="9"/>
  <c r="M74" i="9"/>
  <c r="O73" i="9"/>
  <c r="N73" i="9"/>
  <c r="M73" i="9"/>
  <c r="O72" i="9"/>
  <c r="N72" i="9"/>
  <c r="M72" i="9"/>
  <c r="O71" i="9"/>
  <c r="N71" i="9"/>
  <c r="M71" i="9"/>
  <c r="O70" i="9"/>
  <c r="N70" i="9"/>
  <c r="M70" i="9"/>
  <c r="O69" i="9"/>
  <c r="N69" i="9"/>
  <c r="M69" i="9"/>
  <c r="C62" i="9"/>
  <c r="D61" i="9"/>
  <c r="C61" i="9"/>
  <c r="C58" i="9"/>
  <c r="C57" i="9"/>
  <c r="C56" i="9"/>
  <c r="C55" i="9"/>
  <c r="C54" i="9"/>
  <c r="C53" i="9"/>
  <c r="Q46" i="9"/>
  <c r="P46" i="9"/>
  <c r="O46" i="9"/>
  <c r="N46" i="9"/>
  <c r="M46" i="9"/>
  <c r="L46" i="9"/>
  <c r="K46" i="9"/>
  <c r="I46" i="9"/>
  <c r="H46" i="9"/>
  <c r="G46" i="9"/>
  <c r="F46" i="9"/>
  <c r="E46" i="9"/>
  <c r="D46" i="9"/>
  <c r="C46" i="9"/>
  <c r="Q45" i="9"/>
  <c r="P45" i="9"/>
  <c r="O45" i="9"/>
  <c r="N45" i="9"/>
  <c r="M45" i="9"/>
  <c r="L45" i="9"/>
  <c r="K45" i="9"/>
  <c r="I45" i="9"/>
  <c r="H45" i="9"/>
  <c r="G45" i="9"/>
  <c r="F45" i="9"/>
  <c r="E45" i="9"/>
  <c r="D45" i="9"/>
  <c r="C45" i="9"/>
  <c r="Q44" i="9"/>
  <c r="P44" i="9"/>
  <c r="O44" i="9"/>
  <c r="N44" i="9"/>
  <c r="M44" i="9"/>
  <c r="L44" i="9"/>
  <c r="K44" i="9"/>
  <c r="I44" i="9"/>
  <c r="H44" i="9"/>
  <c r="G44" i="9"/>
  <c r="F44" i="9"/>
  <c r="E44" i="9"/>
  <c r="D44" i="9"/>
  <c r="C44" i="9"/>
  <c r="Q43" i="9"/>
  <c r="L43" i="9"/>
  <c r="K43" i="9"/>
  <c r="I43" i="9"/>
  <c r="D43" i="9"/>
  <c r="C43" i="9"/>
  <c r="O42" i="9"/>
  <c r="N42" i="9"/>
  <c r="M42" i="9"/>
  <c r="G42" i="9"/>
  <c r="F42" i="9"/>
  <c r="E42" i="9"/>
  <c r="Q41" i="9"/>
  <c r="P41" i="9"/>
  <c r="O41" i="9"/>
  <c r="N41" i="9"/>
  <c r="M41" i="9"/>
  <c r="L41" i="9"/>
  <c r="K41" i="9"/>
  <c r="I41" i="9"/>
  <c r="H41" i="9"/>
  <c r="G41" i="9"/>
  <c r="F41" i="9"/>
  <c r="E41" i="9"/>
  <c r="D41" i="9"/>
  <c r="C41" i="9"/>
  <c r="Q40" i="9"/>
  <c r="P40" i="9"/>
  <c r="O40" i="9"/>
  <c r="N40" i="9"/>
  <c r="M40" i="9"/>
  <c r="L40" i="9"/>
  <c r="K40" i="9"/>
  <c r="I40" i="9"/>
  <c r="H40" i="9"/>
  <c r="G40" i="9"/>
  <c r="F40" i="9"/>
  <c r="E40" i="9"/>
  <c r="D40" i="9"/>
  <c r="C40" i="9"/>
  <c r="Q39" i="9"/>
  <c r="P39" i="9"/>
  <c r="O39" i="9"/>
  <c r="N39" i="9"/>
  <c r="M39" i="9"/>
  <c r="L39" i="9"/>
  <c r="K39" i="9"/>
  <c r="I39" i="9"/>
  <c r="H39" i="9"/>
  <c r="G39" i="9"/>
  <c r="F39" i="9"/>
  <c r="E39" i="9"/>
  <c r="D39" i="9"/>
  <c r="C39" i="9"/>
  <c r="Q38" i="9"/>
  <c r="P38" i="9"/>
  <c r="O38" i="9"/>
  <c r="N38" i="9"/>
  <c r="M38" i="9"/>
  <c r="L38" i="9"/>
  <c r="K38" i="9"/>
  <c r="H53" i="9" s="1"/>
  <c r="I38" i="9"/>
  <c r="H38" i="9"/>
  <c r="G38" i="9"/>
  <c r="H52" i="9" s="1"/>
  <c r="F38" i="9"/>
  <c r="E38" i="9"/>
  <c r="D38" i="9"/>
  <c r="C38" i="9"/>
  <c r="H52" i="4"/>
  <c r="G46" i="5"/>
  <c r="O77" i="5"/>
  <c r="N77" i="5"/>
  <c r="M77" i="5"/>
  <c r="O76" i="5"/>
  <c r="N76" i="5"/>
  <c r="M76" i="5"/>
  <c r="O75" i="5"/>
  <c r="N75" i="5"/>
  <c r="M75" i="5"/>
  <c r="O74" i="5"/>
  <c r="N74" i="5"/>
  <c r="M74" i="5"/>
  <c r="O73" i="5"/>
  <c r="N73" i="5"/>
  <c r="M73" i="5"/>
  <c r="O72" i="5"/>
  <c r="N72" i="5"/>
  <c r="M72" i="5"/>
  <c r="O71" i="5"/>
  <c r="N71" i="5"/>
  <c r="M71" i="5"/>
  <c r="O70" i="5"/>
  <c r="N70" i="5"/>
  <c r="M70" i="5"/>
  <c r="O69" i="5"/>
  <c r="N69" i="5"/>
  <c r="M69" i="5"/>
  <c r="C62" i="5"/>
  <c r="D61" i="5"/>
  <c r="C61" i="5"/>
  <c r="C58" i="5"/>
  <c r="C57" i="5"/>
  <c r="C56" i="5"/>
  <c r="C55" i="5"/>
  <c r="C54" i="5"/>
  <c r="C53" i="5"/>
  <c r="Q46" i="5"/>
  <c r="P46" i="5"/>
  <c r="O46" i="5"/>
  <c r="N46" i="5"/>
  <c r="M46" i="5"/>
  <c r="L46" i="5"/>
  <c r="K46" i="5"/>
  <c r="I46" i="5"/>
  <c r="H46" i="5"/>
  <c r="F46" i="5"/>
  <c r="E46" i="5"/>
  <c r="D46" i="5"/>
  <c r="C46" i="5"/>
  <c r="Q45" i="5"/>
  <c r="P45" i="5"/>
  <c r="O45" i="5"/>
  <c r="N45" i="5"/>
  <c r="M45" i="5"/>
  <c r="L45" i="5"/>
  <c r="K45" i="5"/>
  <c r="I45" i="5"/>
  <c r="H45" i="5"/>
  <c r="G45" i="5"/>
  <c r="F45" i="5"/>
  <c r="E45" i="5"/>
  <c r="D45" i="5"/>
  <c r="C45" i="5"/>
  <c r="Q44" i="5"/>
  <c r="P44" i="5"/>
  <c r="O44" i="5"/>
  <c r="N44" i="5"/>
  <c r="M44" i="5"/>
  <c r="L44" i="5"/>
  <c r="K44" i="5"/>
  <c r="I44" i="5"/>
  <c r="H44" i="5"/>
  <c r="G44" i="5"/>
  <c r="F44" i="5"/>
  <c r="E44" i="5"/>
  <c r="D44" i="5"/>
  <c r="C44" i="5"/>
  <c r="Q43" i="5"/>
  <c r="L43" i="5"/>
  <c r="K43" i="5"/>
  <c r="I43" i="5"/>
  <c r="D43" i="5"/>
  <c r="C43" i="5"/>
  <c r="O42" i="5"/>
  <c r="N42" i="5"/>
  <c r="M42" i="5"/>
  <c r="G42" i="5"/>
  <c r="F42" i="5"/>
  <c r="E42" i="5"/>
  <c r="Q41" i="5"/>
  <c r="P41" i="5"/>
  <c r="O41" i="5"/>
  <c r="N41" i="5"/>
  <c r="M41" i="5"/>
  <c r="L41" i="5"/>
  <c r="K41" i="5"/>
  <c r="I41" i="5"/>
  <c r="H41" i="5"/>
  <c r="G41" i="5"/>
  <c r="F41" i="5"/>
  <c r="E41" i="5"/>
  <c r="D41" i="5"/>
  <c r="C41" i="5"/>
  <c r="Q40" i="5"/>
  <c r="P40" i="5"/>
  <c r="O40" i="5"/>
  <c r="N40" i="5"/>
  <c r="M40" i="5"/>
  <c r="L40" i="5"/>
  <c r="K40" i="5"/>
  <c r="I40" i="5"/>
  <c r="H40" i="5"/>
  <c r="G40" i="5"/>
  <c r="F40" i="5"/>
  <c r="E40" i="5"/>
  <c r="D40" i="5"/>
  <c r="C40" i="5"/>
  <c r="Q39" i="5"/>
  <c r="P39" i="5"/>
  <c r="O39" i="5"/>
  <c r="N39" i="5"/>
  <c r="M39" i="5"/>
  <c r="L39" i="5"/>
  <c r="K39" i="5"/>
  <c r="I39" i="5"/>
  <c r="H39" i="5"/>
  <c r="G39" i="5"/>
  <c r="F39" i="5"/>
  <c r="E39" i="5"/>
  <c r="D39" i="5"/>
  <c r="C39" i="5"/>
  <c r="Q38" i="5"/>
  <c r="P38" i="5"/>
  <c r="O38" i="5"/>
  <c r="N38" i="5"/>
  <c r="M38" i="5"/>
  <c r="L38" i="5"/>
  <c r="K38" i="5"/>
  <c r="H53" i="5" s="1"/>
  <c r="I38" i="5"/>
  <c r="H38" i="5"/>
  <c r="G38" i="5"/>
  <c r="F38" i="5"/>
  <c r="E38" i="5"/>
  <c r="D38" i="5"/>
  <c r="C38" i="5"/>
  <c r="H52" i="5" s="1"/>
  <c r="O77" i="4"/>
  <c r="N77" i="4"/>
  <c r="M77" i="4"/>
  <c r="O76" i="4"/>
  <c r="N76" i="4"/>
  <c r="M76" i="4"/>
  <c r="O75" i="4"/>
  <c r="N75" i="4"/>
  <c r="M75" i="4"/>
  <c r="O74" i="4"/>
  <c r="N74" i="4"/>
  <c r="M74" i="4"/>
  <c r="O73" i="4"/>
  <c r="N73" i="4"/>
  <c r="M73" i="4"/>
  <c r="O72" i="4"/>
  <c r="N72" i="4"/>
  <c r="M72" i="4"/>
  <c r="O71" i="4"/>
  <c r="N71" i="4"/>
  <c r="M71" i="4"/>
  <c r="O70" i="4"/>
  <c r="N70" i="4"/>
  <c r="M70" i="4"/>
  <c r="O69" i="4"/>
  <c r="N69" i="4"/>
  <c r="M69" i="4"/>
  <c r="C62" i="4"/>
  <c r="D61" i="4"/>
  <c r="C61" i="4"/>
  <c r="C58" i="4"/>
  <c r="C57" i="4"/>
  <c r="C56" i="4"/>
  <c r="C55" i="4"/>
  <c r="C54" i="4"/>
  <c r="C53" i="4"/>
  <c r="Q46" i="4"/>
  <c r="P46" i="4"/>
  <c r="O46" i="4"/>
  <c r="N46" i="4"/>
  <c r="M46" i="4"/>
  <c r="L46" i="4"/>
  <c r="K46" i="4"/>
  <c r="I46" i="4"/>
  <c r="H46" i="4"/>
  <c r="G46" i="4"/>
  <c r="F46" i="4"/>
  <c r="E46" i="4"/>
  <c r="D46" i="4"/>
  <c r="C46" i="4"/>
  <c r="Q45" i="4"/>
  <c r="P45" i="4"/>
  <c r="O45" i="4"/>
  <c r="N45" i="4"/>
  <c r="M45" i="4"/>
  <c r="L45" i="4"/>
  <c r="K45" i="4"/>
  <c r="I45" i="4"/>
  <c r="H45" i="4"/>
  <c r="G45" i="4"/>
  <c r="F45" i="4"/>
  <c r="E45" i="4"/>
  <c r="D45" i="4"/>
  <c r="C45" i="4"/>
  <c r="Q44" i="4"/>
  <c r="P44" i="4"/>
  <c r="O44" i="4"/>
  <c r="N44" i="4"/>
  <c r="M44" i="4"/>
  <c r="L44" i="4"/>
  <c r="K44" i="4"/>
  <c r="I44" i="4"/>
  <c r="H44" i="4"/>
  <c r="G44" i="4"/>
  <c r="F44" i="4"/>
  <c r="E44" i="4"/>
  <c r="D44" i="4"/>
  <c r="C44" i="4"/>
  <c r="Q43" i="4"/>
  <c r="L43" i="4"/>
  <c r="K43" i="4"/>
  <c r="I43" i="4"/>
  <c r="D43" i="4"/>
  <c r="C43" i="4"/>
  <c r="O42" i="4"/>
  <c r="N42" i="4"/>
  <c r="M42" i="4"/>
  <c r="G42" i="4"/>
  <c r="F42" i="4"/>
  <c r="E42" i="4"/>
  <c r="Q41" i="4"/>
  <c r="P41" i="4"/>
  <c r="O41" i="4"/>
  <c r="N41" i="4"/>
  <c r="M41" i="4"/>
  <c r="L41" i="4"/>
  <c r="K41" i="4"/>
  <c r="I41" i="4"/>
  <c r="H41" i="4"/>
  <c r="G41" i="4"/>
  <c r="F41" i="4"/>
  <c r="E41" i="4"/>
  <c r="D41" i="4"/>
  <c r="C41" i="4"/>
  <c r="Q40" i="4"/>
  <c r="P40" i="4"/>
  <c r="O40" i="4"/>
  <c r="N40" i="4"/>
  <c r="M40" i="4"/>
  <c r="L40" i="4"/>
  <c r="K40" i="4"/>
  <c r="I40" i="4"/>
  <c r="H40" i="4"/>
  <c r="G40" i="4"/>
  <c r="F40" i="4"/>
  <c r="E40" i="4"/>
  <c r="D40" i="4"/>
  <c r="C40" i="4"/>
  <c r="Q39" i="4"/>
  <c r="P39" i="4"/>
  <c r="O39" i="4"/>
  <c r="N39" i="4"/>
  <c r="M39" i="4"/>
  <c r="L39" i="4"/>
  <c r="K39" i="4"/>
  <c r="I39" i="4"/>
  <c r="H39" i="4"/>
  <c r="G39" i="4"/>
  <c r="F39" i="4"/>
  <c r="E39" i="4"/>
  <c r="D39" i="4"/>
  <c r="C39" i="4"/>
  <c r="Q38" i="4"/>
  <c r="P38" i="4"/>
  <c r="O38" i="4"/>
  <c r="N38" i="4"/>
  <c r="M38" i="4"/>
  <c r="L38" i="4"/>
  <c r="K38" i="4"/>
  <c r="H53" i="4" s="1"/>
  <c r="I38" i="4"/>
  <c r="H38" i="4"/>
  <c r="G38" i="4"/>
  <c r="F38" i="4"/>
  <c r="E38" i="4"/>
  <c r="D38" i="4"/>
  <c r="C38" i="4"/>
  <c r="O77" i="3"/>
  <c r="N77" i="3"/>
  <c r="M77" i="3"/>
  <c r="O76" i="3"/>
  <c r="N76" i="3"/>
  <c r="M76" i="3"/>
  <c r="O75" i="3"/>
  <c r="N75" i="3"/>
  <c r="M75" i="3"/>
  <c r="O74" i="3"/>
  <c r="N74" i="3"/>
  <c r="M74" i="3"/>
  <c r="O73" i="3"/>
  <c r="N73" i="3"/>
  <c r="M73" i="3"/>
  <c r="O72" i="3"/>
  <c r="N72" i="3"/>
  <c r="M72" i="3"/>
  <c r="O71" i="3"/>
  <c r="N71" i="3"/>
  <c r="M71" i="3"/>
  <c r="O70" i="3"/>
  <c r="N70" i="3"/>
  <c r="M70" i="3"/>
  <c r="O69" i="3"/>
  <c r="N69" i="3"/>
  <c r="M69" i="3"/>
  <c r="C62" i="3"/>
  <c r="D61" i="3"/>
  <c r="C61" i="3"/>
  <c r="C58" i="3"/>
  <c r="C57" i="3"/>
  <c r="C56" i="3"/>
  <c r="C55" i="3"/>
  <c r="C54" i="3"/>
  <c r="C53" i="3"/>
  <c r="H52" i="3"/>
  <c r="Q46" i="3"/>
  <c r="P46" i="3"/>
  <c r="O46" i="3"/>
  <c r="N46" i="3"/>
  <c r="M46" i="3"/>
  <c r="L46" i="3"/>
  <c r="K46" i="3"/>
  <c r="I46" i="3"/>
  <c r="H46" i="3"/>
  <c r="G46" i="3"/>
  <c r="F46" i="3"/>
  <c r="E46" i="3"/>
  <c r="D46" i="3"/>
  <c r="C46" i="3"/>
  <c r="Q45" i="3"/>
  <c r="P45" i="3"/>
  <c r="O45" i="3"/>
  <c r="N45" i="3"/>
  <c r="M45" i="3"/>
  <c r="L45" i="3"/>
  <c r="K45" i="3"/>
  <c r="I45" i="3"/>
  <c r="H45" i="3"/>
  <c r="G45" i="3"/>
  <c r="F45" i="3"/>
  <c r="E45" i="3"/>
  <c r="D45" i="3"/>
  <c r="C45" i="3"/>
  <c r="Q44" i="3"/>
  <c r="P44" i="3"/>
  <c r="O44" i="3"/>
  <c r="N44" i="3"/>
  <c r="M44" i="3"/>
  <c r="L44" i="3"/>
  <c r="K44" i="3"/>
  <c r="I44" i="3"/>
  <c r="H44" i="3"/>
  <c r="G44" i="3"/>
  <c r="F44" i="3"/>
  <c r="E44" i="3"/>
  <c r="D44" i="3"/>
  <c r="C44" i="3"/>
  <c r="Q43" i="3"/>
  <c r="L43" i="3"/>
  <c r="K43" i="3"/>
  <c r="I43" i="3"/>
  <c r="D43" i="3"/>
  <c r="C43" i="3"/>
  <c r="O42" i="3"/>
  <c r="N42" i="3"/>
  <c r="M42" i="3"/>
  <c r="G42" i="3"/>
  <c r="F42" i="3"/>
  <c r="E42" i="3"/>
  <c r="Q41" i="3"/>
  <c r="P41" i="3"/>
  <c r="O41" i="3"/>
  <c r="N41" i="3"/>
  <c r="M41" i="3"/>
  <c r="L41" i="3"/>
  <c r="K41" i="3"/>
  <c r="I41" i="3"/>
  <c r="H41" i="3"/>
  <c r="G41" i="3"/>
  <c r="F41" i="3"/>
  <c r="E41" i="3"/>
  <c r="D41" i="3"/>
  <c r="C41" i="3"/>
  <c r="Q40" i="3"/>
  <c r="P40" i="3"/>
  <c r="O40" i="3"/>
  <c r="N40" i="3"/>
  <c r="M40" i="3"/>
  <c r="L40" i="3"/>
  <c r="K40" i="3"/>
  <c r="I40" i="3"/>
  <c r="H40" i="3"/>
  <c r="G40" i="3"/>
  <c r="F40" i="3"/>
  <c r="E40" i="3"/>
  <c r="D40" i="3"/>
  <c r="C40" i="3"/>
  <c r="Q39" i="3"/>
  <c r="P39" i="3"/>
  <c r="O39" i="3"/>
  <c r="N39" i="3"/>
  <c r="M39" i="3"/>
  <c r="L39" i="3"/>
  <c r="H53" i="3" s="1"/>
  <c r="K39" i="3"/>
  <c r="I39" i="3"/>
  <c r="H39" i="3"/>
  <c r="G39" i="3"/>
  <c r="F39" i="3"/>
  <c r="E39" i="3"/>
  <c r="D39" i="3"/>
  <c r="C39" i="3"/>
  <c r="Q38" i="3"/>
  <c r="P38" i="3"/>
  <c r="O38" i="3"/>
  <c r="N38" i="3"/>
  <c r="M38" i="3"/>
  <c r="L38" i="3"/>
  <c r="K38" i="3"/>
  <c r="I38" i="3"/>
  <c r="H38" i="3"/>
  <c r="G38" i="3"/>
  <c r="F38" i="3"/>
  <c r="E38" i="3"/>
  <c r="D38" i="3"/>
  <c r="C38" i="3"/>
  <c r="N69" i="2"/>
  <c r="H52" i="2"/>
  <c r="C58" i="2"/>
  <c r="C57" i="2"/>
  <c r="C56" i="2"/>
  <c r="C55" i="2"/>
  <c r="C54" i="2"/>
  <c r="C53" i="2"/>
  <c r="H53" i="2"/>
  <c r="C43" i="2"/>
  <c r="C62" i="2"/>
  <c r="C61" i="2"/>
  <c r="N77" i="2"/>
  <c r="N71" i="2"/>
  <c r="O70" i="2"/>
  <c r="N70" i="2"/>
  <c r="O69" i="2"/>
  <c r="O77" i="2"/>
  <c r="M77" i="2"/>
  <c r="O76" i="2"/>
  <c r="N76" i="2"/>
  <c r="M76" i="2"/>
  <c r="O75" i="2"/>
  <c r="N75" i="2"/>
  <c r="M75" i="2"/>
  <c r="O74" i="2"/>
  <c r="N74" i="2"/>
  <c r="M74" i="2"/>
  <c r="O73" i="2"/>
  <c r="N73" i="2"/>
  <c r="M73" i="2"/>
  <c r="O72" i="2"/>
  <c r="N72" i="2"/>
  <c r="M72" i="2"/>
  <c r="O71" i="2"/>
  <c r="M71" i="2"/>
  <c r="M70" i="2"/>
  <c r="M69" i="2"/>
  <c r="D61" i="2"/>
  <c r="K46" i="2"/>
  <c r="L46" i="2"/>
  <c r="M46" i="2"/>
  <c r="N46" i="2"/>
  <c r="O46" i="2"/>
  <c r="P46" i="2"/>
  <c r="Q46" i="2"/>
  <c r="L45" i="2"/>
  <c r="M45" i="2"/>
  <c r="N45" i="2"/>
  <c r="O45" i="2"/>
  <c r="P45" i="2"/>
  <c r="Q45" i="2"/>
  <c r="K45" i="2"/>
  <c r="Q43" i="2"/>
  <c r="L44" i="2"/>
  <c r="M44" i="2"/>
  <c r="N44" i="2"/>
  <c r="O44" i="2"/>
  <c r="P44" i="2"/>
  <c r="Q44" i="2"/>
  <c r="K44" i="2"/>
  <c r="L43" i="2"/>
  <c r="K43" i="2"/>
  <c r="M42" i="2"/>
  <c r="N42" i="2"/>
  <c r="O42" i="2"/>
  <c r="K39" i="2"/>
  <c r="L39" i="2"/>
  <c r="M39" i="2"/>
  <c r="N39" i="2"/>
  <c r="O39" i="2"/>
  <c r="P39" i="2"/>
  <c r="Q39" i="2"/>
  <c r="K40" i="2"/>
  <c r="L40" i="2"/>
  <c r="M40" i="2"/>
  <c r="N40" i="2"/>
  <c r="O40" i="2"/>
  <c r="P40" i="2"/>
  <c r="Q40" i="2"/>
  <c r="K41" i="2"/>
  <c r="L41" i="2"/>
  <c r="M41" i="2"/>
  <c r="N41" i="2"/>
  <c r="O41" i="2"/>
  <c r="P41" i="2"/>
  <c r="Q41" i="2"/>
  <c r="K38" i="2"/>
  <c r="L38" i="2"/>
  <c r="M38" i="2"/>
  <c r="N38" i="2"/>
  <c r="O38" i="2"/>
  <c r="P38" i="2"/>
  <c r="Q38" i="2"/>
  <c r="C46" i="2"/>
  <c r="D46" i="2"/>
  <c r="E46" i="2"/>
  <c r="F46" i="2"/>
  <c r="G46" i="2"/>
  <c r="H46" i="2"/>
  <c r="I46" i="2"/>
  <c r="D45" i="2"/>
  <c r="E45" i="2"/>
  <c r="F45" i="2"/>
  <c r="G45" i="2"/>
  <c r="H45" i="2"/>
  <c r="I45" i="2"/>
  <c r="C45" i="2"/>
  <c r="D38" i="2"/>
  <c r="E38" i="2"/>
  <c r="F38" i="2"/>
  <c r="G38" i="2"/>
  <c r="H38" i="2"/>
  <c r="I38" i="2"/>
  <c r="D39" i="2"/>
  <c r="E39" i="2"/>
  <c r="F39" i="2"/>
  <c r="G39" i="2"/>
  <c r="H39" i="2"/>
  <c r="I39" i="2"/>
  <c r="D40" i="2"/>
  <c r="E40" i="2"/>
  <c r="F40" i="2"/>
  <c r="G40" i="2"/>
  <c r="H40" i="2"/>
  <c r="I40" i="2"/>
  <c r="D41" i="2"/>
  <c r="E41" i="2"/>
  <c r="F41" i="2"/>
  <c r="G41" i="2"/>
  <c r="H41" i="2"/>
  <c r="I41" i="2"/>
  <c r="E42" i="2"/>
  <c r="F42" i="2"/>
  <c r="G42" i="2"/>
  <c r="D43" i="2"/>
  <c r="I43" i="2"/>
  <c r="D44" i="2"/>
  <c r="E44" i="2"/>
  <c r="F44" i="2"/>
  <c r="G44" i="2"/>
  <c r="H44" i="2"/>
  <c r="I44" i="2"/>
  <c r="C39" i="2"/>
  <c r="C40" i="2"/>
  <c r="C41" i="2"/>
  <c r="C44" i="2"/>
  <c r="C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singfat</author>
  </authors>
  <commentList>
    <comment ref="N115" authorId="0" shapeId="0" xr:uid="{3C44BCE5-6A67-40C1-BC7E-147DA25DA041}">
      <text>
        <r>
          <rPr>
            <sz val="9"/>
            <color rgb="FF000000"/>
            <rFont val="Tahoma"/>
            <family val="2"/>
          </rPr>
          <t xml:space="preserve">1 ton per KM emits 1.44 kg of Carbon.
</t>
        </r>
        <r>
          <rPr>
            <sz val="9"/>
            <color rgb="FF000000"/>
            <rFont val="Tahoma"/>
            <family val="2"/>
          </rPr>
          <t xml:space="preserve">
</t>
        </r>
        <r>
          <rPr>
            <sz val="9"/>
            <color rgb="FF000000"/>
            <rFont val="Tahoma"/>
            <family val="2"/>
          </rPr>
          <t xml:space="preserve">Thus, 10 tons over 100 KMs emits 1.44*10*100=1440kgs of Carbon
</t>
        </r>
      </text>
    </comment>
  </commentList>
</comments>
</file>

<file path=xl/sharedStrings.xml><?xml version="1.0" encoding="utf-8"?>
<sst xmlns="http://schemas.openxmlformats.org/spreadsheetml/2006/main" count="682" uniqueCount="106">
  <si>
    <t>WEF. (2009). Supply Chain Decarbonization - The Role of Logistics and Transport in Reducing Supply Chain Carbon Emissions. World Economic Forum. Geneva, Switzerland. Page 29. Report available at: http://www3.weforum.org/docs/WEF_LT_SupplyChainDecarbonization_Report_2009.pdf</t>
  </si>
  <si>
    <t>Gregoire, E. (January 21st, 2021). Supply Chain Decarbonization Offers a Game-Changing Opportunity for Companies to Fight Climate Change. BCG Press Release. Available at: https://www.bcg.com/en-mx/press/21january2021-supply-chain-decarbonization-offers-a-game-changing-opportunity-to-fight-climate-change</t>
  </si>
  <si>
    <t>Sources:</t>
  </si>
  <si>
    <t>CO2 Emissions: Commercial and Tax Opportunities</t>
  </si>
  <si>
    <t>Source:  Ringrose &amp; Chu, 2015</t>
  </si>
  <si>
    <t>The Need to Fly Product on time for the Marketing Launch Day</t>
  </si>
  <si>
    <t>OLED 65''</t>
  </si>
  <si>
    <t>OLED 77''</t>
  </si>
  <si>
    <t>Rail</t>
  </si>
  <si>
    <t>Road or Road LTL or Road-Network</t>
  </si>
  <si>
    <r>
      <t xml:space="preserve">Shipping Minimums </t>
    </r>
    <r>
      <rPr>
        <sz val="10"/>
        <color theme="1"/>
        <rFont val="Calibri"/>
        <family val="2"/>
        <scheme val="minor"/>
      </rPr>
      <t>(units)</t>
    </r>
  </si>
  <si>
    <t>N/A</t>
  </si>
  <si>
    <t>Water</t>
  </si>
  <si>
    <t>Road-Network</t>
  </si>
  <si>
    <t>Road LTL</t>
  </si>
  <si>
    <t>Road</t>
  </si>
  <si>
    <t>Air Express</t>
  </si>
  <si>
    <t>Regular Air</t>
  </si>
  <si>
    <r>
      <t xml:space="preserve">Shipping cost </t>
    </r>
    <r>
      <rPr>
        <sz val="10"/>
        <color theme="1"/>
        <rFont val="Calibri"/>
        <family val="2"/>
        <scheme val="minor"/>
      </rPr>
      <t>(RMB per Metric Ton)</t>
    </r>
  </si>
  <si>
    <t>Transportation Modes and Previously Negotiated Contracts</t>
  </si>
  <si>
    <r>
      <t xml:space="preserve">Production Cost
</t>
    </r>
    <r>
      <rPr>
        <sz val="10"/>
        <color theme="1"/>
        <rFont val="Calibri"/>
        <family val="2"/>
        <scheme val="minor"/>
      </rPr>
      <t>(RMB/Unit)</t>
    </r>
  </si>
  <si>
    <r>
      <t xml:space="preserve">Distance to DC
</t>
    </r>
    <r>
      <rPr>
        <sz val="10"/>
        <color theme="1"/>
        <rFont val="Calibri"/>
        <family val="2"/>
        <scheme val="minor"/>
      </rPr>
      <t>(km)</t>
    </r>
  </si>
  <si>
    <t>Source: Gregoire, 2021</t>
  </si>
  <si>
    <t>The OLED New Line</t>
  </si>
  <si>
    <t xml:space="preserve">A report from the WEF and BCG shows that it is possible to reduce CO2 emissions in the supply chain logistics which would help to fight against climate change. Notice that the top eight global supply chains account for more than 50% of global greenhouse gas emissions. (Gregoire, 2021). </t>
  </si>
  <si>
    <t>The WEF and the 2009 Decarbonization Commitment</t>
  </si>
  <si>
    <t>Ringrose, D. &amp; Chu, S. (2015). Supply Chain. National University of Singapore. [Case and assumptions adapted from]</t>
  </si>
  <si>
    <t>Philips. (n.d.). Android TV OLED 4k UHD. Retrieved on January 7th 2021, available from: https://www.philips.es/c-p/65OLED854_12/oled-8-series-android-tv-oled-4k-uhd-con-ambilight-en-3-lados</t>
  </si>
  <si>
    <t>Source: Philips, n.d.</t>
  </si>
  <si>
    <t>The same report from Gregoire,  points out that in order to cut on CO2 emissions there is an added cost. The end-consumers would see their logistics costs being increased by 1 to 4%. While this does not sound burdensome, this is the constant struggle of suppliers and vendors. Should they engage in greener practices knowingly that this will increase their cost? Would their prices become less attractive if the competitors don't follow suit?</t>
  </si>
  <si>
    <t xml:space="preserve">The company in question produces various electronics, and will soon be launching a new line of OLED screens. If the total costs of production and shipments were to increase behind trying a greener supply chain configuration, the company thinks that the large margins on this new technology could be absorbed without passing on the added cost to the final consumer. In fact, the marketing team thinks they could run a green campaign advertising the improvement on CO2 emissions. </t>
  </si>
  <si>
    <t>OEMs and its Negotiated Contracts</t>
  </si>
  <si>
    <t>OEM #1</t>
  </si>
  <si>
    <t>OEM #2</t>
  </si>
  <si>
    <t>OEM #3</t>
  </si>
  <si>
    <t>OEM #4</t>
  </si>
  <si>
    <t>OEM #5</t>
  </si>
  <si>
    <t>OEM #6</t>
  </si>
  <si>
    <t>OEM #7</t>
  </si>
  <si>
    <t>The OEMs are scattered around the region. Therefore the distance to the Shanghai DC is different for each of them. Typically, the closer to the DC the higher its production cost due to higher labour and real estate costs. See table on the right</t>
  </si>
  <si>
    <t>The World Economic Forum has built momentum around major logistics companies to "Decarbonize" the worldwide logistics. See chart on the right.</t>
  </si>
  <si>
    <t>In a meeting in 2009 at the WEF in Davos, major logistics stakeholders agreed to "switch [transport] modes wherever possible" (WEF, 2009). But often greener transportation methods are slower, or less available -for example railroad might not be available in all cities of a country. Therefore switching to greener methods, may bring the speed and reliability of the supply network down. Nonetheless a prominent TV Screen manufacturer has decided to embark in the task of optimizing its supply chain taking into account this new objective: reduce its carbon footprint.</t>
  </si>
  <si>
    <t>There will be two sizes in the new line: OLED 65'' and OLED 77''. The production of these two devices will be subcontracted to various original equipment manufacturers (OEMs). All of them located in China and Taiwan. The initial release of the OLED new line will be Europe and the USA. And the company will use its existing supply chain network to reach to those geographies. Including consolidating shipments with other product lines, and other manufacturers. Co-loading was another of the agreements made by this company while in the 2009 Davos meeting.</t>
  </si>
  <si>
    <t>In order to secure better prices, the purchases department had to guarantee a minimum number of shipments going through Road (either of the three options) as well as Rail. The table on the right displays the minimum order of shipped units for each method.</t>
  </si>
  <si>
    <t>Carbon Emission in Kg per Ton per KM</t>
  </si>
  <si>
    <r>
      <t xml:space="preserve">While the company has been working together with the OEMs to master this new technology, not all of the OEMs have been able to pass all quality controls. While other OEMs have some capacities constraints. After assessing the capabilities of each OEM and balancing for the risks, seven OEMs were awarded with final pre-agreed contracts for the productions of OLED screens.
On the other hand, the OEMs won't engage in this business opportunity unless they are </t>
    </r>
    <r>
      <rPr>
        <b/>
        <sz val="11"/>
        <color rgb="FFC00000"/>
        <rFont val="Calibri (Body)"/>
      </rPr>
      <t>guaranteed a minimum order of 200k units.</t>
    </r>
    <r>
      <rPr>
        <sz val="11"/>
        <color theme="1"/>
        <rFont val="Calibri"/>
        <family val="2"/>
        <scheme val="minor"/>
      </rPr>
      <t xml:space="preserve"> In other words, once the company decides to activate production for a particular OEM, the company must </t>
    </r>
    <r>
      <rPr>
        <b/>
        <sz val="11"/>
        <color rgb="FFC00000"/>
        <rFont val="Calibri (Body)"/>
      </rPr>
      <t>buy at least 200,000 units from that supplier, for each size</t>
    </r>
    <r>
      <rPr>
        <sz val="11"/>
        <color theme="1"/>
        <rFont val="Calibri"/>
        <family val="2"/>
        <scheme val="minor"/>
      </rPr>
      <t xml:space="preserve">. </t>
    </r>
    <r>
      <rPr>
        <sz val="11"/>
        <color rgb="FFC00000"/>
        <rFont val="Calibri (Body)"/>
      </rPr>
      <t>However, the company could decide to activate production with a specific OEM only for one of the two sizes.</t>
    </r>
    <r>
      <rPr>
        <sz val="11"/>
        <color theme="1"/>
        <rFont val="Calibri"/>
        <family val="2"/>
        <scheme val="minor"/>
      </rPr>
      <t xml:space="preserve"> 
</t>
    </r>
    <r>
      <rPr>
        <sz val="11"/>
        <color rgb="FFC00000"/>
        <rFont val="Calibri (Body)"/>
      </rPr>
      <t>Notice that the OLED 65'' can only be produced at OEM #1 and OEM #2. The rest of the OEMs only produce OLED 77''. While OEMs #1 and #2 can produce both.</t>
    </r>
  </si>
  <si>
    <r>
      <t xml:space="preserve">To mitigate risk, the internal controls departments have capped to 600k the contract value for any given OEM. i.e. </t>
    </r>
    <r>
      <rPr>
        <b/>
        <sz val="11"/>
        <color rgb="FFC00000"/>
        <rFont val="Calibri (Body)"/>
      </rPr>
      <t>each OEM will supply a maximum of 600,000 units of each screen size</t>
    </r>
    <r>
      <rPr>
        <sz val="11"/>
        <color theme="1"/>
        <rFont val="Calibri"/>
        <family val="2"/>
        <scheme val="minor"/>
      </rPr>
      <t>.</t>
    </r>
  </si>
  <si>
    <r>
      <t xml:space="preserve">Throughout the years, the company had developed a trusted network of third party transportation options. There are seven available modes of transport to the company, although not all of them reach all OEMs. </t>
    </r>
    <r>
      <rPr>
        <sz val="11"/>
        <color rgb="FFC00000"/>
        <rFont val="Calibri (Body)"/>
      </rPr>
      <t>Specifically, OEM #6 is located in Taiwan making Air and Water the only feasible mode to reach the Shanghai DC. On the other hand, OEM #5 is located in the industrial area of Shanghai; hence, transportation to the DC can be done only  through regular Road trucks.</t>
    </r>
    <r>
      <rPr>
        <sz val="11"/>
        <color theme="1"/>
        <rFont val="Calibri"/>
        <family val="2"/>
        <scheme val="minor"/>
      </rPr>
      <t xml:space="preserve">
The cost of shipping is  a function of the kilometres being travelled and the mean of travel. With </t>
    </r>
    <r>
      <rPr>
        <sz val="11"/>
        <color rgb="FFC00000"/>
        <rFont val="Calibri (Body)"/>
      </rPr>
      <t>Air being the most expensive mode of transportation - yet the fastest, and Water being the cheapest.</t>
    </r>
    <r>
      <rPr>
        <sz val="11"/>
        <color theme="1"/>
        <rFont val="Calibri"/>
        <family val="2"/>
        <scheme val="minor"/>
      </rPr>
      <t xml:space="preserve"> See the matrix on the right displaying the different methods available to the company and the costs for each OEM.
Notice that the prices with the transportation companies have been quoted in metric tons. This means that you pay depending on the weight of your shipment.</t>
    </r>
    <r>
      <rPr>
        <sz val="11"/>
        <color rgb="FFC00000"/>
        <rFont val="Calibri (Body)"/>
      </rPr>
      <t xml:space="preserve"> In calculating your shipping costs per unit, assume that the OLED 77'' weights 22 kgs per unit, and the OLED 65'' weighs 16.5 kgs.</t>
    </r>
  </si>
  <si>
    <r>
      <t xml:space="preserve">During a competitive intelligence exercise, it was discovered that the number one rival to this company was about to launch an OLED line.  </t>
    </r>
    <r>
      <rPr>
        <sz val="11"/>
        <color rgb="FFC00000"/>
        <rFont val="Calibri (Body)"/>
      </rPr>
      <t>While the greener transportations methods will result in  lower CO2 emissions, these methods will also take the longest to arrive to the  Shanghai DC.</t>
    </r>
    <r>
      <rPr>
        <sz val="11"/>
        <color theme="1"/>
        <rFont val="Calibri"/>
        <family val="2"/>
        <scheme val="minor"/>
      </rPr>
      <t xml:space="preserve"> If there is not enough product at the DC ready to be shipped to the key markets, the competition will get their OLED to the shelfs (brick and mortar and online) first. </t>
    </r>
  </si>
  <si>
    <r>
      <t xml:space="preserve">On top of being the right thing to do, the company also expected that the government of China would soon release legislation given a </t>
    </r>
    <r>
      <rPr>
        <sz val="11"/>
        <color rgb="FFC00000"/>
        <rFont val="Calibri (Body)"/>
      </rPr>
      <t>tax incentive</t>
    </r>
    <r>
      <rPr>
        <sz val="11"/>
        <color theme="1"/>
        <rFont val="Calibri"/>
        <family val="2"/>
        <scheme val="minor"/>
      </rPr>
      <t xml:space="preserve"> for companies to reduce their CO2 emissions. 
Additionally, the marketing team was considering running a social media campaign advertising the increased efforts for this new OLED brand to be environmentally conscious (due to a lower CO2 footprint). </t>
    </r>
    <r>
      <rPr>
        <sz val="11"/>
        <color rgb="FFC00000"/>
        <rFont val="Calibri (Body)"/>
      </rPr>
      <t>An increase in sales was expected behind this marketing initiative. Therefore, the company had allocated an additional 10% fund to improve further the sustainability of this specific supply chain.</t>
    </r>
    <r>
      <rPr>
        <sz val="11"/>
        <color theme="1"/>
        <rFont val="Calibri"/>
        <family val="2"/>
        <scheme val="minor"/>
      </rPr>
      <t xml:space="preserve"> The big question the social media manager had -to brag about it in all its posts- was: </t>
    </r>
    <r>
      <rPr>
        <b/>
        <sz val="11"/>
        <color rgb="FFC00000"/>
        <rFont val="Calibri (Body)"/>
      </rPr>
      <t>how much lower would the CO2 emissions be with this additional budget?</t>
    </r>
  </si>
  <si>
    <r>
      <t xml:space="preserve">After careful calculations of lead times, it has been determined that once production begins the company will have to </t>
    </r>
    <r>
      <rPr>
        <b/>
        <sz val="11"/>
        <color rgb="FFC00000"/>
        <rFont val="Calibri (Body)"/>
      </rPr>
      <t>send through Air (either Regular or Express) 46K units of OLED 77'' and 53K units of OLED 65''.</t>
    </r>
    <r>
      <rPr>
        <sz val="11"/>
        <color theme="1"/>
        <rFont val="Calibri"/>
        <family val="2"/>
        <scheme val="minor"/>
      </rPr>
      <t xml:space="preserve"> This will guarantee that there is sufficient product available when the marketing team hosts their PR Launch Event in the major metropolitan areas.</t>
    </r>
  </si>
  <si>
    <r>
      <t xml:space="preserve">However, because the company is pioneering in this technology, there is little co-loading opportunities from  the newly developed OEM to the closest Distribution Centre, located in Shanghai. For the financials to work, the company has allocated a </t>
    </r>
    <r>
      <rPr>
        <sz val="11"/>
        <color rgb="FFC00000"/>
        <rFont val="Calibri (Body)"/>
      </rPr>
      <t>budget of 3Bn RMB for the production and shipment  to the DC of 920k units of OLED 77'' and 530k units of OLED 65''.</t>
    </r>
  </si>
  <si>
    <t>Product</t>
  </si>
  <si>
    <t>Units to be shipped</t>
  </si>
  <si>
    <r>
      <t xml:space="preserve">Weight </t>
    </r>
    <r>
      <rPr>
        <sz val="9"/>
        <color theme="1"/>
        <rFont val="Calibri"/>
        <family val="2"/>
        <scheme val="minor"/>
      </rPr>
      <t>(tonn)</t>
    </r>
  </si>
  <si>
    <r>
      <t xml:space="preserve">Distance to DC </t>
    </r>
    <r>
      <rPr>
        <i/>
        <sz val="9"/>
        <color theme="1"/>
        <rFont val="Calibri"/>
        <family val="2"/>
        <scheme val="minor"/>
      </rPr>
      <t>(km)</t>
    </r>
  </si>
  <si>
    <r>
      <t xml:space="preserve">TV unit production costs </t>
    </r>
    <r>
      <rPr>
        <i/>
        <sz val="8"/>
        <color theme="1"/>
        <rFont val="Calibri"/>
        <family val="2"/>
        <scheme val="minor"/>
      </rPr>
      <t>(CNY)</t>
    </r>
  </si>
  <si>
    <t>Product - ODM</t>
  </si>
  <si>
    <t>OEM #1 77"</t>
  </si>
  <si>
    <t>OEM #2 77"</t>
  </si>
  <si>
    <t>OEM #3 77"</t>
  </si>
  <si>
    <t>OEM #4 77"</t>
  </si>
  <si>
    <t>OEM #5 77"</t>
  </si>
  <si>
    <t>OEM #6 77"</t>
  </si>
  <si>
    <t>OEM #7 77"</t>
  </si>
  <si>
    <t>OEM #1 65"</t>
  </si>
  <si>
    <t>OEM #2 65"</t>
  </si>
  <si>
    <t xml:space="preserve">Total Cost </t>
  </si>
  <si>
    <t>Carbon Emission per Unit</t>
  </si>
  <si>
    <t>Constraints:</t>
  </si>
  <si>
    <t>Product by shipment mode</t>
  </si>
  <si>
    <t>Shipment mode total</t>
  </si>
  <si>
    <t>Min service req</t>
  </si>
  <si>
    <t>Total Carbon Emission</t>
  </si>
  <si>
    <t>Shipment by product</t>
  </si>
  <si>
    <t>Supply Chain Total</t>
  </si>
  <si>
    <t>Units Required</t>
  </si>
  <si>
    <t>Decision Variables:</t>
  </si>
  <si>
    <t>Production constraints:</t>
  </si>
  <si>
    <t>Supply Chain Matrix</t>
  </si>
  <si>
    <t>Total ODM</t>
  </si>
  <si>
    <t>MinProd</t>
  </si>
  <si>
    <t>MaxProd</t>
  </si>
  <si>
    <t>OLED 77'' - Air/ Express</t>
  </si>
  <si>
    <t>OLED 77'' - Road, Road LTL, Road-Network</t>
  </si>
  <si>
    <t>OLED 77'' - Rail</t>
  </si>
  <si>
    <t>OLED 65'' - Air/ Express</t>
  </si>
  <si>
    <t>OLED 65'' - Road, Road LTL, Road-Network</t>
  </si>
  <si>
    <t>OLED 65'' - Rail</t>
  </si>
  <si>
    <t>Constraints</t>
  </si>
  <si>
    <t xml:space="preserve">initial budget </t>
  </si>
  <si>
    <t>binary</t>
  </si>
  <si>
    <t>cost</t>
  </si>
  <si>
    <t>emisions</t>
  </si>
  <si>
    <t>1%%</t>
  </si>
  <si>
    <t>2%%</t>
  </si>
  <si>
    <t>Budget Increase</t>
  </si>
  <si>
    <t>Cumulative Reduction in Carbon Emissions</t>
  </si>
  <si>
    <t>Marginal Reduction in Carbon Emissions</t>
  </si>
  <si>
    <t>Minimised Emissions per Cost</t>
  </si>
  <si>
    <t>3 % less scenario</t>
  </si>
  <si>
    <t>10% more scenario</t>
  </si>
  <si>
    <t>6% more scenario</t>
  </si>
  <si>
    <t>3% more scenario</t>
  </si>
  <si>
    <t>3B budget scenario</t>
  </si>
  <si>
    <t xml:space="preserve">Minimum budget to cover expenses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</si>
</sst>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804]#,##0.00"/>
    <numFmt numFmtId="166" formatCode="&quot;$&quot;#,##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i/>
      <sz val="11"/>
      <color theme="1"/>
      <name val="Calibri"/>
      <family val="2"/>
      <scheme val="minor"/>
    </font>
    <font>
      <b/>
      <u/>
      <sz val="9"/>
      <color theme="1"/>
      <name val="Calibri"/>
      <family val="2"/>
      <scheme val="minor"/>
    </font>
    <font>
      <sz val="11"/>
      <color rgb="FFC00000"/>
      <name val="Calibri (Body)"/>
    </font>
    <font>
      <b/>
      <sz val="11"/>
      <color rgb="FFC00000"/>
      <name val="Calibri (Body)"/>
    </font>
    <font>
      <sz val="9"/>
      <color rgb="FF000000"/>
      <name val="Tahoma"/>
      <family val="2"/>
    </font>
    <font>
      <b/>
      <sz val="9"/>
      <color theme="1"/>
      <name val="Calibri (Body)"/>
    </font>
    <font>
      <b/>
      <sz val="11"/>
      <color rgb="FF000000"/>
      <name val="Calibri"/>
      <family val="2"/>
      <scheme val="minor"/>
    </font>
    <font>
      <sz val="11"/>
      <color rgb="FF000000"/>
      <name val="Calibri"/>
      <family val="2"/>
      <scheme val="minor"/>
    </font>
    <font>
      <b/>
      <sz val="9"/>
      <color theme="1"/>
      <name val="Calibri"/>
      <family val="2"/>
      <scheme val="minor"/>
    </font>
    <font>
      <i/>
      <sz val="9"/>
      <color theme="1"/>
      <name val="Calibri"/>
      <family val="2"/>
      <scheme val="minor"/>
    </font>
    <font>
      <b/>
      <sz val="8"/>
      <color theme="1"/>
      <name val="Calibri"/>
      <family val="2"/>
      <scheme val="minor"/>
    </font>
    <font>
      <i/>
      <sz val="8"/>
      <color theme="1"/>
      <name val="Calibri"/>
      <family val="2"/>
      <scheme val="minor"/>
    </font>
    <font>
      <b/>
      <sz val="10"/>
      <color theme="1"/>
      <name val="Calibri"/>
      <family val="2"/>
      <scheme val="minor"/>
    </font>
    <font>
      <b/>
      <i/>
      <u/>
      <sz val="14"/>
      <color theme="3" tint="-0.249977111117893"/>
      <name val="Calibri"/>
      <family val="2"/>
      <scheme val="minor"/>
    </font>
    <font>
      <b/>
      <sz val="10"/>
      <name val="Calibri"/>
      <family val="2"/>
      <scheme val="minor"/>
    </font>
    <font>
      <b/>
      <i/>
      <u/>
      <sz val="10"/>
      <color theme="3" tint="-0.249977111117893"/>
      <name val="Calibri"/>
      <family val="2"/>
      <scheme val="minor"/>
    </font>
    <font>
      <b/>
      <i/>
      <u/>
      <sz val="14"/>
      <color theme="1"/>
      <name val="Calibri"/>
      <family val="2"/>
      <scheme val="minor"/>
    </font>
    <font>
      <b/>
      <sz val="10"/>
      <color theme="3" tint="-0.249977111117893"/>
      <name val="Calibri (Body)"/>
    </font>
    <font>
      <b/>
      <sz val="10"/>
      <color theme="3" tint="-0.249977111117893"/>
      <name val="Calibri"/>
      <family val="2"/>
      <scheme val="minor"/>
    </font>
    <font>
      <i/>
      <sz val="11"/>
      <color theme="9" tint="0.79998168889431442"/>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FD1D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59999389629810485"/>
        <bgColor rgb="FF000000"/>
      </patternFill>
    </fill>
    <fill>
      <patternFill patternType="solid">
        <fgColor theme="9" tint="0.59999389629810485"/>
        <bgColor rgb="FF000000"/>
      </patternFill>
    </fill>
    <fill>
      <patternFill patternType="solid">
        <fgColor theme="2" tint="-0.249977111117893"/>
        <bgColor indexed="64"/>
      </patternFill>
    </fill>
  </fills>
  <borders count="92">
    <border>
      <left/>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dashed">
        <color indexed="64"/>
      </left>
      <right style="dashed">
        <color indexed="64"/>
      </right>
      <top/>
      <bottom style="medium">
        <color indexed="64"/>
      </bottom>
      <diagonal/>
    </border>
    <border>
      <left/>
      <right style="dashed">
        <color indexed="64"/>
      </right>
      <top/>
      <bottom style="medium">
        <color indexed="64"/>
      </bottom>
      <diagonal/>
    </border>
    <border>
      <left/>
      <right/>
      <top/>
      <bottom style="medium">
        <color indexed="64"/>
      </bottom>
      <diagonal/>
    </border>
    <border>
      <left style="dashed">
        <color indexed="64"/>
      </left>
      <right/>
      <top/>
      <bottom style="medium">
        <color indexed="64"/>
      </bottom>
      <diagonal/>
    </border>
    <border>
      <left style="medium">
        <color indexed="64"/>
      </left>
      <right style="medium">
        <color indexed="64"/>
      </right>
      <top/>
      <bottom style="medium">
        <color indexed="64"/>
      </bottom>
      <diagonal/>
    </border>
    <border>
      <left style="dashed">
        <color indexed="64"/>
      </left>
      <right style="dashed">
        <color indexed="64"/>
      </right>
      <top/>
      <bottom/>
      <diagonal/>
    </border>
    <border>
      <left/>
      <right style="dashed">
        <color indexed="64"/>
      </right>
      <top/>
      <bottom/>
      <diagonal/>
    </border>
    <border>
      <left style="dashed">
        <color indexed="64"/>
      </left>
      <right/>
      <top/>
      <bottom/>
      <diagonal/>
    </border>
    <border>
      <left style="medium">
        <color indexed="64"/>
      </left>
      <right style="medium">
        <color indexed="64"/>
      </right>
      <top/>
      <bottom/>
      <diagonal/>
    </border>
    <border>
      <left style="dashed">
        <color indexed="64"/>
      </left>
      <right style="dashed">
        <color indexed="64"/>
      </right>
      <top style="medium">
        <color indexed="64"/>
      </top>
      <bottom/>
      <diagonal/>
    </border>
    <border>
      <left/>
      <right style="dashed">
        <color indexed="64"/>
      </right>
      <top style="medium">
        <color indexed="64"/>
      </top>
      <bottom/>
      <diagonal/>
    </border>
    <border>
      <left/>
      <right/>
      <top style="medium">
        <color indexed="64"/>
      </top>
      <bottom/>
      <diagonal/>
    </border>
    <border>
      <left style="dashed">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dotted">
        <color indexed="64"/>
      </left>
      <right style="medium">
        <color indexed="64"/>
      </right>
      <top/>
      <bottom style="medium">
        <color indexed="64"/>
      </bottom>
      <diagonal/>
    </border>
    <border>
      <left style="dotted">
        <color indexed="64"/>
      </left>
      <right style="medium">
        <color indexed="64"/>
      </right>
      <top/>
      <bottom/>
      <diagonal/>
    </border>
    <border>
      <left style="dotted">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thin">
        <color indexed="64"/>
      </left>
      <right/>
      <top/>
      <bottom style="hair">
        <color indexed="64"/>
      </bottom>
      <diagonal/>
    </border>
    <border>
      <left/>
      <right style="hair">
        <color indexed="64"/>
      </right>
      <top style="thin">
        <color indexed="64"/>
      </top>
      <bottom/>
      <diagonal/>
    </border>
    <border>
      <left/>
      <right style="medium">
        <color indexed="64"/>
      </right>
      <top/>
      <bottom style="hair">
        <color indexed="64"/>
      </bottom>
      <diagonal/>
    </border>
    <border>
      <left style="medium">
        <color indexed="64"/>
      </left>
      <right style="hair">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hair">
        <color indexed="64"/>
      </right>
      <top style="thin">
        <color indexed="64"/>
      </top>
      <bottom style="hair">
        <color indexed="64"/>
      </bottom>
      <diagonal/>
    </border>
    <border>
      <left style="medium">
        <color indexed="64"/>
      </left>
      <right style="hair">
        <color indexed="64"/>
      </right>
      <top style="thin">
        <color indexed="64"/>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7">
    <xf numFmtId="0" fontId="0" fillId="0" borderId="0" xfId="0"/>
    <xf numFmtId="0" fontId="3" fillId="0" borderId="0" xfId="0" applyFont="1" applyAlignment="1">
      <alignment horizontal="left" vertical="center" wrapText="1"/>
    </xf>
    <xf numFmtId="0" fontId="0" fillId="0" borderId="0" xfId="0" applyAlignment="1">
      <alignment horizontal="left" vertical="top" wrapText="1"/>
    </xf>
    <xf numFmtId="0" fontId="2" fillId="0" borderId="0" xfId="0" applyFont="1"/>
    <xf numFmtId="0" fontId="4" fillId="2" borderId="1" xfId="0" applyFont="1" applyFill="1" applyBorder="1" applyAlignment="1">
      <alignment horizontal="left"/>
    </xf>
    <xf numFmtId="164" fontId="0" fillId="3" borderId="2" xfId="1" applyNumberFormat="1" applyFont="1" applyFill="1" applyBorder="1"/>
    <xf numFmtId="164" fontId="0" fillId="4" borderId="3" xfId="1" applyNumberFormat="1" applyFont="1" applyFill="1" applyBorder="1"/>
    <xf numFmtId="0" fontId="2" fillId="0" borderId="3" xfId="0" applyFont="1" applyBorder="1" applyAlignment="1">
      <alignment horizontal="right"/>
    </xf>
    <xf numFmtId="164" fontId="0" fillId="3" borderId="1" xfId="1" applyNumberFormat="1" applyFont="1" applyFill="1" applyBorder="1"/>
    <xf numFmtId="164" fontId="0" fillId="4" borderId="4" xfId="1" applyNumberFormat="1" applyFont="1" applyFill="1" applyBorder="1"/>
    <xf numFmtId="0" fontId="2" fillId="0" borderId="4" xfId="0" applyFont="1" applyBorder="1" applyAlignment="1">
      <alignment horizontal="right"/>
    </xf>
    <xf numFmtId="165" fontId="0" fillId="0" borderId="2" xfId="0" applyNumberFormat="1" applyBorder="1" applyAlignment="1">
      <alignment horizontal="right"/>
    </xf>
    <xf numFmtId="165" fontId="0" fillId="0" borderId="9" xfId="0" applyNumberFormat="1" applyBorder="1" applyAlignment="1">
      <alignment horizontal="right"/>
    </xf>
    <xf numFmtId="165" fontId="0" fillId="0" borderId="10" xfId="0" applyNumberFormat="1" applyBorder="1" applyAlignment="1">
      <alignment horizontal="right"/>
    </xf>
    <xf numFmtId="165" fontId="0" fillId="0" borderId="11" xfId="0" applyNumberFormat="1" applyBorder="1" applyAlignment="1">
      <alignment horizontal="right"/>
    </xf>
    <xf numFmtId="165" fontId="0" fillId="0" borderId="12" xfId="0" applyNumberFormat="1" applyBorder="1" applyAlignment="1">
      <alignment horizontal="right"/>
    </xf>
    <xf numFmtId="165" fontId="0" fillId="0" borderId="3" xfId="0" applyNumberFormat="1" applyBorder="1" applyAlignment="1">
      <alignment horizontal="right"/>
    </xf>
    <xf numFmtId="0" fontId="2" fillId="0" borderId="13" xfId="0" applyFont="1" applyBorder="1" applyAlignment="1">
      <alignment horizontal="right"/>
    </xf>
    <xf numFmtId="165" fontId="0" fillId="0" borderId="5" xfId="0" applyNumberFormat="1" applyBorder="1" applyAlignment="1">
      <alignment horizontal="right"/>
    </xf>
    <xf numFmtId="165" fontId="6" fillId="5" borderId="14" xfId="0" applyNumberFormat="1" applyFont="1" applyFill="1" applyBorder="1" applyAlignment="1">
      <alignment horizontal="center"/>
    </xf>
    <xf numFmtId="165" fontId="6" fillId="5" borderId="15" xfId="0" applyNumberFormat="1" applyFont="1" applyFill="1" applyBorder="1" applyAlignment="1">
      <alignment horizontal="center"/>
    </xf>
    <xf numFmtId="165" fontId="6" fillId="5" borderId="0" xfId="0" applyNumberFormat="1" applyFont="1" applyFill="1" applyAlignment="1">
      <alignment horizontal="center"/>
    </xf>
    <xf numFmtId="165" fontId="6" fillId="5" borderId="16" xfId="0" applyNumberFormat="1" applyFont="1" applyFill="1" applyBorder="1" applyAlignment="1">
      <alignment horizontal="center"/>
    </xf>
    <xf numFmtId="165" fontId="0" fillId="0" borderId="0" xfId="0" applyNumberFormat="1" applyAlignment="1">
      <alignment horizontal="right"/>
    </xf>
    <xf numFmtId="165" fontId="0" fillId="0" borderId="6" xfId="0" applyNumberFormat="1" applyBorder="1" applyAlignment="1">
      <alignment horizontal="right"/>
    </xf>
    <xf numFmtId="0" fontId="2" fillId="0" borderId="17" xfId="0" applyFont="1" applyBorder="1" applyAlignment="1">
      <alignment horizontal="right"/>
    </xf>
    <xf numFmtId="165" fontId="6" fillId="5" borderId="5" xfId="0" applyNumberFormat="1" applyFont="1" applyFill="1" applyBorder="1" applyAlignment="1">
      <alignment horizontal="center"/>
    </xf>
    <xf numFmtId="165" fontId="0" fillId="0" borderId="15" xfId="0" applyNumberFormat="1" applyBorder="1" applyAlignment="1">
      <alignment horizontal="right"/>
    </xf>
    <xf numFmtId="165" fontId="0" fillId="0" borderId="16" xfId="0" applyNumberFormat="1" applyBorder="1" applyAlignment="1">
      <alignment horizontal="right"/>
    </xf>
    <xf numFmtId="165" fontId="6" fillId="5" borderId="6" xfId="0" applyNumberFormat="1" applyFont="1" applyFill="1" applyBorder="1" applyAlignment="1">
      <alignment horizontal="center"/>
    </xf>
    <xf numFmtId="165" fontId="0" fillId="0" borderId="14" xfId="0" applyNumberFormat="1" applyBorder="1" applyAlignment="1">
      <alignment horizontal="right"/>
    </xf>
    <xf numFmtId="165" fontId="0" fillId="0" borderId="1" xfId="0" applyNumberFormat="1" applyBorder="1" applyAlignment="1">
      <alignment horizontal="right"/>
    </xf>
    <xf numFmtId="165" fontId="0" fillId="0" borderId="18" xfId="0" applyNumberFormat="1" applyBorder="1" applyAlignment="1">
      <alignment horizontal="right"/>
    </xf>
    <xf numFmtId="165" fontId="0" fillId="0" borderId="19" xfId="0" applyNumberFormat="1" applyBorder="1" applyAlignment="1">
      <alignment horizontal="right"/>
    </xf>
    <xf numFmtId="165" fontId="0" fillId="0" borderId="20" xfId="0" applyNumberFormat="1" applyBorder="1" applyAlignment="1">
      <alignment horizontal="right"/>
    </xf>
    <xf numFmtId="165" fontId="0" fillId="0" borderId="21" xfId="0" applyNumberFormat="1" applyBorder="1" applyAlignment="1">
      <alignment horizontal="right"/>
    </xf>
    <xf numFmtId="165" fontId="0" fillId="0" borderId="4" xfId="0" applyNumberFormat="1" applyBorder="1" applyAlignment="1">
      <alignment horizontal="right"/>
    </xf>
    <xf numFmtId="0" fontId="2" fillId="0" borderId="22" xfId="0" applyFont="1" applyBorder="1" applyAlignment="1">
      <alignment horizontal="right"/>
    </xf>
    <xf numFmtId="0" fontId="0" fillId="5" borderId="24" xfId="0" applyFill="1" applyBorder="1"/>
    <xf numFmtId="165" fontId="0" fillId="6" borderId="3" xfId="0" applyNumberFormat="1" applyFill="1" applyBorder="1"/>
    <xf numFmtId="164" fontId="0" fillId="6" borderId="13" xfId="1" applyNumberFormat="1" applyFont="1" applyFill="1" applyBorder="1"/>
    <xf numFmtId="0" fontId="2" fillId="6" borderId="13" xfId="0" applyFont="1" applyFill="1" applyBorder="1" applyAlignment="1">
      <alignment horizontal="right"/>
    </xf>
    <xf numFmtId="0" fontId="0" fillId="5" borderId="25" xfId="0" applyFill="1" applyBorder="1"/>
    <xf numFmtId="165" fontId="0" fillId="6" borderId="6" xfId="0" applyNumberFormat="1" applyFill="1" applyBorder="1"/>
    <xf numFmtId="164" fontId="0" fillId="6" borderId="17" xfId="1" applyNumberFormat="1" applyFont="1" applyFill="1" applyBorder="1"/>
    <xf numFmtId="0" fontId="2" fillId="6" borderId="17" xfId="0" applyFont="1" applyFill="1" applyBorder="1" applyAlignment="1">
      <alignment horizontal="right"/>
    </xf>
    <xf numFmtId="165" fontId="0" fillId="7" borderId="25" xfId="0" applyNumberFormat="1" applyFill="1" applyBorder="1"/>
    <xf numFmtId="165" fontId="0" fillId="7" borderId="6" xfId="0" applyNumberFormat="1" applyFill="1" applyBorder="1"/>
    <xf numFmtId="164" fontId="0" fillId="7" borderId="17" xfId="1" applyNumberFormat="1" applyFont="1" applyFill="1" applyBorder="1"/>
    <xf numFmtId="0" fontId="2" fillId="7" borderId="17" xfId="0" applyFont="1" applyFill="1" applyBorder="1" applyAlignment="1">
      <alignment horizontal="right"/>
    </xf>
    <xf numFmtId="165" fontId="0" fillId="7" borderId="26" xfId="0" applyNumberFormat="1" applyFill="1" applyBorder="1"/>
    <xf numFmtId="0" fontId="2" fillId="7" borderId="22" xfId="0" applyFont="1" applyFill="1" applyBorder="1" applyAlignment="1">
      <alignment horizontal="right"/>
    </xf>
    <xf numFmtId="0" fontId="2" fillId="0" borderId="2" xfId="0" applyFont="1" applyBorder="1" applyAlignment="1">
      <alignment horizontal="center"/>
    </xf>
    <xf numFmtId="0" fontId="2" fillId="0" borderId="11" xfId="0" applyFont="1" applyBorder="1" applyAlignment="1">
      <alignment horizontal="center"/>
    </xf>
    <xf numFmtId="0" fontId="4" fillId="0" borderId="0" xfId="0" applyFont="1"/>
    <xf numFmtId="0" fontId="0" fillId="0" borderId="0" xfId="0" applyAlignment="1">
      <alignment horizontal="left" vertical="center" wrapText="1"/>
    </xf>
    <xf numFmtId="0" fontId="7" fillId="0" borderId="0" xfId="0" applyFont="1"/>
    <xf numFmtId="0" fontId="2" fillId="0" borderId="0" xfId="0" applyFont="1" applyAlignment="1">
      <alignment horizontal="right"/>
    </xf>
    <xf numFmtId="0" fontId="0" fillId="0" borderId="27" xfId="0" applyBorder="1"/>
    <xf numFmtId="0" fontId="0" fillId="0" borderId="28" xfId="0" applyBorder="1"/>
    <xf numFmtId="0" fontId="0" fillId="0" borderId="29" xfId="0" applyBorder="1"/>
    <xf numFmtId="0" fontId="2" fillId="2" borderId="31" xfId="0" applyFont="1" applyFill="1" applyBorder="1" applyAlignment="1">
      <alignment horizontal="center"/>
    </xf>
    <xf numFmtId="0" fontId="0" fillId="2" borderId="25" xfId="0" applyFill="1" applyBorder="1"/>
    <xf numFmtId="0" fontId="0" fillId="2" borderId="24" xfId="0" applyFill="1" applyBorder="1"/>
    <xf numFmtId="0" fontId="14" fillId="8" borderId="31" xfId="0" applyFont="1" applyFill="1" applyBorder="1" applyAlignment="1">
      <alignment horizontal="center" vertical="center" wrapText="1"/>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wrapText="1"/>
    </xf>
    <xf numFmtId="0" fontId="14" fillId="8" borderId="37" xfId="0" applyFont="1" applyFill="1" applyBorder="1" applyAlignment="1">
      <alignment horizontal="center" vertical="center" wrapText="1"/>
    </xf>
    <xf numFmtId="0" fontId="2" fillId="0" borderId="32" xfId="0" applyFont="1" applyBorder="1" applyAlignment="1">
      <alignment horizontal="right"/>
    </xf>
    <xf numFmtId="0" fontId="5" fillId="9" borderId="33" xfId="0" applyFont="1" applyFill="1" applyBorder="1" applyAlignment="1">
      <alignment horizontal="right" vertical="center"/>
    </xf>
    <xf numFmtId="0" fontId="2" fillId="0" borderId="38" xfId="0" applyFont="1" applyBorder="1" applyAlignment="1">
      <alignment horizontal="right"/>
    </xf>
    <xf numFmtId="0" fontId="5" fillId="9" borderId="39" xfId="0" applyFont="1" applyFill="1" applyBorder="1" applyAlignment="1">
      <alignment horizontal="right" vertical="center"/>
    </xf>
    <xf numFmtId="0" fontId="13" fillId="0" borderId="38" xfId="0" applyFont="1" applyBorder="1"/>
    <xf numFmtId="0" fontId="13" fillId="0" borderId="39" xfId="0" applyFont="1" applyBorder="1"/>
    <xf numFmtId="0" fontId="13" fillId="0" borderId="40" xfId="0" applyFont="1" applyBorder="1"/>
    <xf numFmtId="3" fontId="5" fillId="9" borderId="34" xfId="0" applyNumberFormat="1" applyFont="1" applyFill="1" applyBorder="1" applyAlignment="1">
      <alignment horizontal="right" vertical="center"/>
    </xf>
    <xf numFmtId="3" fontId="5" fillId="9" borderId="40" xfId="0" applyNumberFormat="1" applyFont="1" applyFill="1" applyBorder="1" applyAlignment="1">
      <alignment horizontal="right" vertical="center"/>
    </xf>
    <xf numFmtId="3" fontId="5" fillId="2" borderId="45" xfId="0" applyNumberFormat="1" applyFont="1" applyFill="1" applyBorder="1"/>
    <xf numFmtId="3" fontId="5" fillId="2" borderId="41" xfId="0" applyNumberFormat="1" applyFont="1" applyFill="1" applyBorder="1"/>
    <xf numFmtId="3" fontId="5" fillId="2" borderId="38" xfId="0" applyNumberFormat="1" applyFont="1" applyFill="1" applyBorder="1"/>
    <xf numFmtId="0" fontId="14" fillId="8" borderId="42" xfId="0" applyFont="1" applyFill="1" applyBorder="1" applyAlignment="1">
      <alignment horizontal="center" vertical="center" wrapText="1"/>
    </xf>
    <xf numFmtId="2" fontId="5" fillId="2" borderId="42" xfId="0" applyNumberFormat="1" applyFont="1" applyFill="1" applyBorder="1"/>
    <xf numFmtId="2" fontId="5" fillId="2" borderId="40" xfId="0" applyNumberFormat="1" applyFont="1" applyFill="1" applyBorder="1"/>
    <xf numFmtId="2" fontId="5" fillId="2" borderId="53" xfId="0" applyNumberFormat="1" applyFont="1" applyFill="1" applyBorder="1"/>
    <xf numFmtId="2" fontId="5" fillId="2" borderId="54" xfId="0" applyNumberFormat="1" applyFont="1" applyFill="1" applyBorder="1"/>
    <xf numFmtId="0" fontId="2" fillId="10" borderId="49" xfId="0" applyFont="1" applyFill="1" applyBorder="1" applyAlignment="1">
      <alignment horizontal="right"/>
    </xf>
    <xf numFmtId="0" fontId="2" fillId="10" borderId="55" xfId="0" applyFont="1" applyFill="1" applyBorder="1" applyAlignment="1">
      <alignment horizontal="right"/>
    </xf>
    <xf numFmtId="0" fontId="12" fillId="11" borderId="55" xfId="0" applyFont="1" applyFill="1" applyBorder="1" applyAlignment="1">
      <alignment horizontal="right"/>
    </xf>
    <xf numFmtId="0" fontId="12" fillId="11" borderId="50" xfId="0" applyFont="1" applyFill="1" applyBorder="1" applyAlignment="1">
      <alignment horizontal="right"/>
    </xf>
    <xf numFmtId="2" fontId="5" fillId="2" borderId="46" xfId="0" applyNumberFormat="1" applyFont="1" applyFill="1" applyBorder="1"/>
    <xf numFmtId="0" fontId="14" fillId="0" borderId="0" xfId="0" applyFont="1" applyAlignment="1">
      <alignment vertical="center" wrapText="1"/>
    </xf>
    <xf numFmtId="0" fontId="16" fillId="0" borderId="0" xfId="0" applyFont="1" applyAlignment="1">
      <alignment vertical="center" wrapText="1"/>
    </xf>
    <xf numFmtId="3" fontId="5" fillId="0" borderId="0" xfId="0" applyNumberFormat="1" applyFont="1"/>
    <xf numFmtId="2" fontId="5" fillId="0" borderId="0" xfId="0" applyNumberFormat="1" applyFont="1"/>
    <xf numFmtId="2" fontId="5" fillId="0" borderId="43" xfId="0" applyNumberFormat="1" applyFont="1" applyBorder="1"/>
    <xf numFmtId="0" fontId="5" fillId="0" borderId="0" xfId="0" applyFont="1"/>
    <xf numFmtId="0" fontId="21" fillId="0" borderId="0" xfId="0" applyFont="1" applyAlignment="1">
      <alignment vertical="center"/>
    </xf>
    <xf numFmtId="0" fontId="5" fillId="0" borderId="0" xfId="0" applyFont="1" applyAlignment="1">
      <alignment vertical="center"/>
    </xf>
    <xf numFmtId="0" fontId="5" fillId="0" borderId="4" xfId="0" applyFont="1" applyBorder="1"/>
    <xf numFmtId="0" fontId="5" fillId="0" borderId="20" xfId="0" applyFont="1" applyBorder="1"/>
    <xf numFmtId="0" fontId="5" fillId="0" borderId="1" xfId="0" applyFont="1" applyBorder="1"/>
    <xf numFmtId="0" fontId="5" fillId="0" borderId="6" xfId="0" applyFont="1" applyBorder="1"/>
    <xf numFmtId="0" fontId="5" fillId="0" borderId="5" xfId="0" applyFont="1" applyBorder="1"/>
    <xf numFmtId="0" fontId="5" fillId="0" borderId="3" xfId="0" applyFont="1" applyBorder="1"/>
    <xf numFmtId="0" fontId="5" fillId="0" borderId="11" xfId="0" applyFont="1" applyBorder="1"/>
    <xf numFmtId="0" fontId="5" fillId="0" borderId="2" xfId="0" applyFont="1" applyBorder="1"/>
    <xf numFmtId="0" fontId="16" fillId="8" borderId="31" xfId="0" applyFont="1" applyFill="1" applyBorder="1" applyAlignment="1">
      <alignment horizontal="center" vertical="center" wrapText="1"/>
    </xf>
    <xf numFmtId="0" fontId="22" fillId="0" borderId="0" xfId="0" applyFont="1" applyAlignment="1">
      <alignment vertical="center"/>
    </xf>
    <xf numFmtId="0" fontId="6" fillId="4" borderId="6" xfId="0" applyFont="1" applyFill="1" applyBorder="1" applyAlignment="1">
      <alignment horizontal="center"/>
    </xf>
    <xf numFmtId="165" fontId="6" fillId="4" borderId="6" xfId="0" applyNumberFormat="1" applyFont="1" applyFill="1" applyBorder="1" applyAlignment="1">
      <alignment horizontal="center"/>
    </xf>
    <xf numFmtId="0" fontId="5" fillId="4" borderId="5" xfId="0" applyFont="1" applyFill="1" applyBorder="1"/>
    <xf numFmtId="165" fontId="6" fillId="4" borderId="0" xfId="0" applyNumberFormat="1" applyFont="1" applyFill="1" applyAlignment="1">
      <alignment horizontal="center"/>
    </xf>
    <xf numFmtId="165" fontId="25" fillId="4" borderId="16" xfId="0" applyNumberFormat="1" applyFont="1" applyFill="1" applyBorder="1" applyAlignment="1">
      <alignment horizontal="center"/>
    </xf>
    <xf numFmtId="165" fontId="25" fillId="4" borderId="0" xfId="0" applyNumberFormat="1" applyFont="1" applyFill="1" applyAlignment="1">
      <alignment horizontal="center"/>
    </xf>
    <xf numFmtId="165" fontId="25" fillId="4" borderId="15" xfId="0" applyNumberFormat="1" applyFont="1" applyFill="1" applyBorder="1" applyAlignment="1">
      <alignment horizontal="center"/>
    </xf>
    <xf numFmtId="165" fontId="25" fillId="4" borderId="14" xfId="0" applyNumberFormat="1" applyFont="1" applyFill="1" applyBorder="1" applyAlignment="1">
      <alignment horizontal="center"/>
    </xf>
    <xf numFmtId="165" fontId="6" fillId="4" borderId="14" xfId="0" applyNumberFormat="1" applyFont="1" applyFill="1" applyBorder="1" applyAlignment="1">
      <alignment horizontal="center"/>
    </xf>
    <xf numFmtId="165" fontId="6" fillId="4" borderId="5" xfId="0" applyNumberFormat="1" applyFont="1" applyFill="1" applyBorder="1" applyAlignment="1">
      <alignment horizontal="center"/>
    </xf>
    <xf numFmtId="2" fontId="5" fillId="2" borderId="58" xfId="0" applyNumberFormat="1" applyFont="1" applyFill="1" applyBorder="1"/>
    <xf numFmtId="2" fontId="5" fillId="2" borderId="59" xfId="0" applyNumberFormat="1" applyFont="1" applyFill="1" applyBorder="1"/>
    <xf numFmtId="2" fontId="5" fillId="2" borderId="60" xfId="0" applyNumberFormat="1" applyFont="1" applyFill="1" applyBorder="1"/>
    <xf numFmtId="2" fontId="5" fillId="2" borderId="61" xfId="0" applyNumberFormat="1" applyFont="1" applyFill="1" applyBorder="1"/>
    <xf numFmtId="2" fontId="5" fillId="0" borderId="57" xfId="0" applyNumberFormat="1" applyFont="1" applyBorder="1"/>
    <xf numFmtId="2" fontId="5" fillId="0" borderId="56" xfId="0" applyNumberFormat="1" applyFont="1" applyBorder="1"/>
    <xf numFmtId="2" fontId="5" fillId="0" borderId="48" xfId="0" applyNumberFormat="1" applyFont="1" applyBorder="1"/>
    <xf numFmtId="2" fontId="5" fillId="0" borderId="64" xfId="0" applyNumberFormat="1" applyFont="1" applyBorder="1"/>
    <xf numFmtId="2" fontId="5" fillId="0" borderId="40" xfId="0" applyNumberFormat="1" applyFont="1" applyBorder="1"/>
    <xf numFmtId="0" fontId="5" fillId="0" borderId="65" xfId="0" applyFont="1" applyBorder="1"/>
    <xf numFmtId="0" fontId="5" fillId="0" borderId="66" xfId="0" applyFont="1" applyBorder="1"/>
    <xf numFmtId="0" fontId="19" fillId="0" borderId="4" xfId="0" applyFont="1" applyBorder="1"/>
    <xf numFmtId="0" fontId="20" fillId="0" borderId="6" xfId="0" applyFont="1" applyBorder="1"/>
    <xf numFmtId="0" fontId="24" fillId="0" borderId="0" xfId="0" applyFont="1" applyAlignment="1">
      <alignment vertical="center"/>
    </xf>
    <xf numFmtId="0" fontId="23" fillId="0" borderId="5" xfId="0" applyFont="1" applyBorder="1" applyAlignment="1">
      <alignment vertical="center"/>
    </xf>
    <xf numFmtId="0" fontId="16" fillId="8" borderId="41" xfId="0" applyFont="1" applyFill="1" applyBorder="1" applyAlignment="1">
      <alignment vertical="center" wrapText="1"/>
    </xf>
    <xf numFmtId="0" fontId="16" fillId="8" borderId="42" xfId="0" applyFont="1" applyFill="1" applyBorder="1" applyAlignment="1">
      <alignment horizontal="center" vertical="center" wrapText="1"/>
    </xf>
    <xf numFmtId="0" fontId="5" fillId="0" borderId="67" xfId="0" applyFont="1" applyBorder="1"/>
    <xf numFmtId="0" fontId="5" fillId="0" borderId="68" xfId="0" applyFont="1" applyBorder="1"/>
    <xf numFmtId="0" fontId="5" fillId="0" borderId="69" xfId="0" applyFont="1" applyBorder="1"/>
    <xf numFmtId="0" fontId="2" fillId="10" borderId="70" xfId="0" applyFont="1" applyFill="1" applyBorder="1" applyAlignment="1">
      <alignment horizontal="right"/>
    </xf>
    <xf numFmtId="2" fontId="5" fillId="2" borderId="71" xfId="0" applyNumberFormat="1" applyFont="1" applyFill="1" applyBorder="1"/>
    <xf numFmtId="2" fontId="5" fillId="2" borderId="72" xfId="0" applyNumberFormat="1" applyFont="1" applyFill="1" applyBorder="1"/>
    <xf numFmtId="0" fontId="6" fillId="4" borderId="0" xfId="0" applyFont="1" applyFill="1" applyAlignment="1">
      <alignment horizontal="center"/>
    </xf>
    <xf numFmtId="2" fontId="5" fillId="2" borderId="73" xfId="0" applyNumberFormat="1" applyFont="1" applyFill="1" applyBorder="1"/>
    <xf numFmtId="2" fontId="5" fillId="2" borderId="74" xfId="0" applyNumberFormat="1" applyFont="1" applyFill="1" applyBorder="1"/>
    <xf numFmtId="2" fontId="5" fillId="2" borderId="43" xfId="0" applyNumberFormat="1" applyFont="1" applyFill="1" applyBorder="1"/>
    <xf numFmtId="2" fontId="5" fillId="2" borderId="56" xfId="0" applyNumberFormat="1" applyFont="1" applyFill="1" applyBorder="1"/>
    <xf numFmtId="2" fontId="5" fillId="2" borderId="75" xfId="0" applyNumberFormat="1" applyFont="1" applyFill="1" applyBorder="1"/>
    <xf numFmtId="2" fontId="5" fillId="0" borderId="52" xfId="0" applyNumberFormat="1" applyFont="1" applyBorder="1"/>
    <xf numFmtId="2" fontId="5" fillId="0" borderId="6" xfId="0" applyNumberFormat="1" applyFont="1" applyBorder="1"/>
    <xf numFmtId="2" fontId="5" fillId="0" borderId="44" xfId="0" applyNumberFormat="1" applyFont="1" applyBorder="1"/>
    <xf numFmtId="2" fontId="5" fillId="0" borderId="5" xfId="0" applyNumberFormat="1" applyFont="1" applyBorder="1"/>
    <xf numFmtId="0" fontId="2" fillId="10" borderId="47" xfId="0" applyFont="1" applyFill="1" applyBorder="1" applyAlignment="1">
      <alignment horizontal="right"/>
    </xf>
    <xf numFmtId="0" fontId="12" fillId="11" borderId="70" xfId="0" applyFont="1" applyFill="1" applyBorder="1" applyAlignment="1">
      <alignment horizontal="right"/>
    </xf>
    <xf numFmtId="0" fontId="12" fillId="11" borderId="48" xfId="0" applyFont="1" applyFill="1" applyBorder="1" applyAlignment="1">
      <alignment horizontal="right"/>
    </xf>
    <xf numFmtId="0" fontId="14" fillId="8" borderId="51" xfId="0" applyFont="1" applyFill="1" applyBorder="1" applyAlignment="1">
      <alignment horizontal="center" vertical="center" wrapText="1"/>
    </xf>
    <xf numFmtId="0" fontId="14" fillId="8" borderId="56" xfId="0" applyFont="1" applyFill="1" applyBorder="1" applyAlignment="1">
      <alignment horizontal="center" vertical="center" wrapText="1"/>
    </xf>
    <xf numFmtId="2" fontId="5" fillId="2" borderId="76" xfId="0" applyNumberFormat="1" applyFont="1" applyFill="1" applyBorder="1"/>
    <xf numFmtId="2" fontId="5" fillId="2" borderId="77" xfId="0" applyNumberFormat="1" applyFont="1" applyFill="1" applyBorder="1"/>
    <xf numFmtId="2" fontId="5" fillId="2" borderId="78" xfId="0" applyNumberFormat="1" applyFont="1" applyFill="1" applyBorder="1"/>
    <xf numFmtId="2" fontId="5" fillId="2" borderId="79" xfId="0" applyNumberFormat="1" applyFont="1" applyFill="1" applyBorder="1"/>
    <xf numFmtId="2" fontId="5" fillId="2" borderId="80" xfId="0" applyNumberFormat="1" applyFont="1" applyFill="1" applyBorder="1"/>
    <xf numFmtId="0" fontId="6" fillId="4" borderId="5" xfId="0" applyFont="1" applyFill="1" applyBorder="1" applyAlignment="1">
      <alignment horizontal="center"/>
    </xf>
    <xf numFmtId="2" fontId="5" fillId="2" borderId="81" xfId="0" applyNumberFormat="1" applyFont="1" applyFill="1" applyBorder="1"/>
    <xf numFmtId="2" fontId="5" fillId="2" borderId="82" xfId="0" applyNumberFormat="1" applyFont="1" applyFill="1" applyBorder="1"/>
    <xf numFmtId="2" fontId="5" fillId="2" borderId="83" xfId="0" applyNumberFormat="1" applyFont="1" applyFill="1" applyBorder="1"/>
    <xf numFmtId="0" fontId="5" fillId="4" borderId="6" xfId="0" applyFont="1" applyFill="1" applyBorder="1"/>
    <xf numFmtId="0" fontId="5" fillId="4" borderId="0" xfId="0" applyFont="1" applyFill="1"/>
    <xf numFmtId="0" fontId="19" fillId="12" borderId="4" xfId="0" applyFont="1" applyFill="1" applyBorder="1" applyAlignment="1">
      <alignment vertical="center"/>
    </xf>
    <xf numFmtId="0" fontId="5" fillId="12" borderId="20" xfId="0" applyFont="1" applyFill="1" applyBorder="1" applyAlignment="1">
      <alignment vertical="center"/>
    </xf>
    <xf numFmtId="0" fontId="5" fillId="12" borderId="1" xfId="0" applyFont="1" applyFill="1" applyBorder="1" applyAlignment="1">
      <alignment vertical="center"/>
    </xf>
    <xf numFmtId="0" fontId="20" fillId="12" borderId="6" xfId="0" applyFont="1" applyFill="1" applyBorder="1" applyAlignment="1">
      <alignment vertical="center"/>
    </xf>
    <xf numFmtId="0" fontId="5" fillId="12" borderId="0" xfId="0" applyFont="1" applyFill="1" applyAlignment="1">
      <alignment vertical="center"/>
    </xf>
    <xf numFmtId="0" fontId="5" fillId="12" borderId="5" xfId="0" applyFont="1" applyFill="1" applyBorder="1" applyAlignment="1">
      <alignment vertical="center"/>
    </xf>
    <xf numFmtId="0" fontId="21" fillId="12" borderId="6" xfId="0" applyFont="1" applyFill="1" applyBorder="1" applyAlignment="1">
      <alignment vertical="center"/>
    </xf>
    <xf numFmtId="0" fontId="21" fillId="12" borderId="0" xfId="0" applyFont="1" applyFill="1" applyAlignment="1">
      <alignment vertical="center"/>
    </xf>
    <xf numFmtId="0" fontId="21" fillId="12" borderId="5" xfId="0" applyFont="1" applyFill="1" applyBorder="1" applyAlignment="1">
      <alignment vertical="center"/>
    </xf>
    <xf numFmtId="164" fontId="5" fillId="12" borderId="6" xfId="1" applyNumberFormat="1" applyFont="1" applyFill="1" applyBorder="1"/>
    <xf numFmtId="164" fontId="5" fillId="12" borderId="0" xfId="1" applyNumberFormat="1" applyFont="1" applyFill="1" applyBorder="1"/>
    <xf numFmtId="164" fontId="5" fillId="12" borderId="5" xfId="1" applyNumberFormat="1" applyFont="1" applyFill="1" applyBorder="1"/>
    <xf numFmtId="164" fontId="5" fillId="12" borderId="3" xfId="1" applyNumberFormat="1" applyFont="1" applyFill="1" applyBorder="1"/>
    <xf numFmtId="164" fontId="5" fillId="12" borderId="11" xfId="1" applyNumberFormat="1" applyFont="1" applyFill="1" applyBorder="1"/>
    <xf numFmtId="164" fontId="5" fillId="12" borderId="2" xfId="1" applyNumberFormat="1" applyFont="1" applyFill="1" applyBorder="1"/>
    <xf numFmtId="43" fontId="18" fillId="13" borderId="22" xfId="1" applyFont="1" applyFill="1" applyBorder="1"/>
    <xf numFmtId="43" fontId="18" fillId="13" borderId="13" xfId="1" applyFont="1" applyFill="1" applyBorder="1"/>
    <xf numFmtId="0" fontId="5" fillId="0" borderId="43" xfId="0" applyFont="1" applyBorder="1"/>
    <xf numFmtId="1" fontId="5" fillId="0" borderId="43" xfId="0" applyNumberFormat="1" applyFont="1" applyBorder="1"/>
    <xf numFmtId="1" fontId="5" fillId="0" borderId="64" xfId="0" applyNumberFormat="1" applyFont="1" applyBorder="1"/>
    <xf numFmtId="164" fontId="2" fillId="14" borderId="40" xfId="1" applyNumberFormat="1" applyFont="1" applyFill="1" applyBorder="1"/>
    <xf numFmtId="0" fontId="5" fillId="0" borderId="64" xfId="0" applyFont="1" applyBorder="1"/>
    <xf numFmtId="164" fontId="18" fillId="13" borderId="13" xfId="1" applyNumberFormat="1" applyFont="1" applyFill="1" applyBorder="1"/>
    <xf numFmtId="164" fontId="5" fillId="0" borderId="55" xfId="1" applyNumberFormat="1" applyFont="1" applyBorder="1"/>
    <xf numFmtId="164" fontId="5" fillId="0" borderId="50" xfId="1" applyNumberFormat="1" applyFont="1" applyBorder="1"/>
    <xf numFmtId="164" fontId="2" fillId="13" borderId="34" xfId="1" applyNumberFormat="1" applyFont="1" applyFill="1" applyBorder="1"/>
    <xf numFmtId="0" fontId="0" fillId="0" borderId="4" xfId="0" applyBorder="1"/>
    <xf numFmtId="0" fontId="0" fillId="0" borderId="20" xfId="0" applyBorder="1"/>
    <xf numFmtId="0" fontId="0" fillId="0" borderId="1" xfId="0" applyBorder="1"/>
    <xf numFmtId="0" fontId="0" fillId="0" borderId="6" xfId="0" applyBorder="1"/>
    <xf numFmtId="0" fontId="0" fillId="0" borderId="5" xfId="0" applyBorder="1"/>
    <xf numFmtId="0" fontId="0" fillId="0" borderId="3" xfId="0" applyBorder="1"/>
    <xf numFmtId="0" fontId="0" fillId="0" borderId="11" xfId="0" applyBorder="1"/>
    <xf numFmtId="0" fontId="0" fillId="0" borderId="2" xfId="0" applyBorder="1"/>
    <xf numFmtId="2" fontId="5" fillId="12" borderId="6" xfId="1" applyNumberFormat="1" applyFont="1" applyFill="1" applyBorder="1"/>
    <xf numFmtId="2" fontId="5" fillId="12" borderId="0" xfId="1" applyNumberFormat="1" applyFont="1" applyFill="1" applyBorder="1"/>
    <xf numFmtId="2" fontId="5" fillId="12" borderId="5" xfId="1" applyNumberFormat="1" applyFont="1" applyFill="1" applyBorder="1"/>
    <xf numFmtId="2" fontId="5" fillId="12" borderId="3" xfId="1" applyNumberFormat="1" applyFont="1" applyFill="1" applyBorder="1"/>
    <xf numFmtId="2" fontId="5" fillId="12" borderId="11" xfId="1" applyNumberFormat="1" applyFont="1" applyFill="1" applyBorder="1"/>
    <xf numFmtId="2" fontId="5" fillId="12" borderId="2" xfId="1" applyNumberFormat="1" applyFont="1" applyFill="1" applyBorder="1"/>
    <xf numFmtId="1" fontId="5" fillId="12" borderId="6" xfId="1" applyNumberFormat="1" applyFont="1" applyFill="1" applyBorder="1"/>
    <xf numFmtId="1" fontId="5" fillId="12" borderId="0" xfId="1" applyNumberFormat="1" applyFont="1" applyFill="1" applyBorder="1"/>
    <xf numFmtId="1" fontId="5" fillId="12" borderId="5" xfId="1" applyNumberFormat="1" applyFont="1" applyFill="1" applyBorder="1"/>
    <xf numFmtId="0" fontId="0" fillId="4" borderId="6" xfId="0" applyFill="1" applyBorder="1"/>
    <xf numFmtId="0" fontId="0" fillId="4" borderId="0" xfId="0" applyFill="1"/>
    <xf numFmtId="0" fontId="0" fillId="4" borderId="5" xfId="0" applyFill="1" applyBorder="1"/>
    <xf numFmtId="0" fontId="0" fillId="0" borderId="22" xfId="0" applyBorder="1"/>
    <xf numFmtId="0" fontId="0" fillId="0" borderId="17" xfId="0" applyBorder="1"/>
    <xf numFmtId="0" fontId="0" fillId="0" borderId="13" xfId="0" applyBorder="1"/>
    <xf numFmtId="1" fontId="5" fillId="0" borderId="66" xfId="0" applyNumberFormat="1" applyFont="1" applyBorder="1"/>
    <xf numFmtId="0" fontId="18" fillId="8" borderId="35" xfId="0" applyFont="1" applyFill="1" applyBorder="1" applyAlignment="1">
      <alignment horizontal="left" vertical="center" wrapText="1"/>
    </xf>
    <xf numFmtId="0" fontId="18" fillId="8" borderId="36" xfId="0" applyFont="1" applyFill="1" applyBorder="1" applyAlignment="1">
      <alignment horizontal="center" vertical="center" wrapText="1"/>
    </xf>
    <xf numFmtId="0" fontId="18" fillId="8" borderId="37" xfId="0" applyFont="1" applyFill="1" applyBorder="1" applyAlignment="1">
      <alignment horizontal="center" vertical="center" wrapText="1"/>
    </xf>
    <xf numFmtId="1" fontId="5" fillId="0" borderId="85" xfId="0" applyNumberFormat="1" applyFont="1" applyBorder="1"/>
    <xf numFmtId="0" fontId="18" fillId="12" borderId="32" xfId="0" applyFont="1" applyFill="1" applyBorder="1" applyAlignment="1">
      <alignment vertical="center"/>
    </xf>
    <xf numFmtId="0" fontId="18" fillId="12" borderId="33" xfId="0" applyFont="1" applyFill="1" applyBorder="1" applyAlignment="1">
      <alignment vertical="center"/>
    </xf>
    <xf numFmtId="0" fontId="18" fillId="12" borderId="34" xfId="0" applyFont="1" applyFill="1" applyBorder="1" applyAlignment="1">
      <alignment vertical="center"/>
    </xf>
    <xf numFmtId="0" fontId="14" fillId="8" borderId="67" xfId="0" applyFont="1" applyFill="1" applyBorder="1" applyAlignment="1">
      <alignment horizontal="center" vertical="center" wrapText="1"/>
    </xf>
    <xf numFmtId="2" fontId="5" fillId="0" borderId="4" xfId="0" applyNumberFormat="1" applyFont="1" applyBorder="1"/>
    <xf numFmtId="2" fontId="5" fillId="0" borderId="85" xfId="0" applyNumberFormat="1" applyFont="1" applyBorder="1"/>
    <xf numFmtId="2" fontId="5" fillId="0" borderId="37" xfId="0" applyNumberFormat="1" applyFont="1" applyBorder="1"/>
    <xf numFmtId="164" fontId="5" fillId="0" borderId="49" xfId="1" applyNumberFormat="1" applyFont="1" applyBorder="1"/>
    <xf numFmtId="0" fontId="5" fillId="0" borderId="85" xfId="0" applyFont="1" applyBorder="1"/>
    <xf numFmtId="166" fontId="0" fillId="0" borderId="0" xfId="0" applyNumberFormat="1"/>
    <xf numFmtId="1" fontId="0" fillId="0" borderId="0" xfId="0" applyNumberFormat="1"/>
    <xf numFmtId="9" fontId="0" fillId="0" borderId="0" xfId="2" applyFont="1"/>
    <xf numFmtId="9" fontId="0" fillId="0" borderId="0" xfId="0" applyNumberFormat="1"/>
    <xf numFmtId="9" fontId="0" fillId="0" borderId="44" xfId="0" applyNumberFormat="1" applyBorder="1" applyAlignment="1">
      <alignment vertical="center"/>
    </xf>
    <xf numFmtId="9" fontId="0" fillId="0" borderId="89" xfId="2" applyFont="1" applyBorder="1" applyAlignment="1">
      <alignment horizontal="right" vertical="center"/>
    </xf>
    <xf numFmtId="9" fontId="0" fillId="0" borderId="90" xfId="0" applyNumberFormat="1" applyBorder="1" applyAlignment="1">
      <alignment vertical="center"/>
    </xf>
    <xf numFmtId="9" fontId="0" fillId="0" borderId="91" xfId="0" applyNumberFormat="1" applyBorder="1" applyAlignment="1">
      <alignment vertical="center"/>
    </xf>
    <xf numFmtId="9" fontId="0" fillId="0" borderId="87" xfId="2" applyFont="1" applyBorder="1" applyAlignment="1">
      <alignment horizontal="right" vertical="center"/>
    </xf>
    <xf numFmtId="9" fontId="0" fillId="0" borderId="88" xfId="0" applyNumberFormat="1" applyBorder="1" applyAlignment="1">
      <alignment vertical="center"/>
    </xf>
    <xf numFmtId="0" fontId="18" fillId="7" borderId="4" xfId="0" applyFont="1" applyFill="1" applyBorder="1"/>
    <xf numFmtId="0" fontId="5" fillId="7" borderId="1" xfId="0" applyFont="1" applyFill="1" applyBorder="1"/>
    <xf numFmtId="3" fontId="18" fillId="7" borderId="3" xfId="0" applyNumberFormat="1" applyFont="1" applyFill="1" applyBorder="1"/>
    <xf numFmtId="0" fontId="5" fillId="7" borderId="2" xfId="0" applyFont="1" applyFill="1" applyBorder="1"/>
    <xf numFmtId="0" fontId="0" fillId="21" borderId="6" xfId="0" applyFill="1" applyBorder="1"/>
    <xf numFmtId="0" fontId="0" fillId="21" borderId="0" xfId="0" applyFill="1"/>
    <xf numFmtId="0" fontId="0" fillId="21" borderId="5" xfId="0" applyFill="1" applyBorder="1"/>
    <xf numFmtId="0" fontId="2" fillId="0" borderId="1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wrapText="1"/>
    </xf>
    <xf numFmtId="0" fontId="2" fillId="0" borderId="23" xfId="0" applyFont="1" applyBorder="1" applyAlignment="1">
      <alignment horizontal="center" wrapText="1"/>
    </xf>
    <xf numFmtId="0" fontId="2" fillId="0" borderId="7" xfId="0" applyFont="1" applyBorder="1" applyAlignment="1">
      <alignment horizontal="center" wrapText="1"/>
    </xf>
    <xf numFmtId="0" fontId="0" fillId="0" borderId="0" xfId="0" applyAlignment="1">
      <alignment horizontal="left" wrapText="1"/>
    </xf>
    <xf numFmtId="0" fontId="0" fillId="0" borderId="0" xfId="0"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2"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2" fillId="0" borderId="6"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0" xfId="0" applyFont="1" applyAlignment="1">
      <alignment horizontal="left" vertical="top" wrapText="1"/>
    </xf>
    <xf numFmtId="0" fontId="14" fillId="8" borderId="32" xfId="0" applyFont="1" applyFill="1" applyBorder="1" applyAlignment="1">
      <alignment horizontal="center" vertical="center"/>
    </xf>
    <xf numFmtId="0" fontId="14" fillId="8" borderId="41" xfId="0" applyFont="1" applyFill="1" applyBorder="1" applyAlignment="1">
      <alignment horizontal="center" vertical="center"/>
    </xf>
    <xf numFmtId="0" fontId="18" fillId="8" borderId="33" xfId="0" applyFont="1" applyFill="1" applyBorder="1" applyAlignment="1">
      <alignment horizontal="center"/>
    </xf>
    <xf numFmtId="0" fontId="18" fillId="8" borderId="34" xfId="0" applyFont="1" applyFill="1" applyBorder="1" applyAlignment="1">
      <alignment horizontal="center"/>
    </xf>
    <xf numFmtId="0" fontId="18" fillId="8" borderId="49" xfId="0" applyFont="1" applyFill="1" applyBorder="1" applyAlignment="1">
      <alignment horizontal="center" vertical="center"/>
    </xf>
    <xf numFmtId="0" fontId="18" fillId="8" borderId="84" xfId="0" applyFont="1" applyFill="1" applyBorder="1" applyAlignment="1">
      <alignment horizontal="center" vertical="center"/>
    </xf>
    <xf numFmtId="0" fontId="2" fillId="8" borderId="32" xfId="0" applyFont="1" applyFill="1" applyBorder="1" applyAlignment="1">
      <alignment horizontal="center"/>
    </xf>
    <xf numFmtId="0" fontId="2" fillId="8" borderId="33" xfId="0" applyFont="1" applyFill="1" applyBorder="1" applyAlignment="1">
      <alignment horizontal="center"/>
    </xf>
    <xf numFmtId="0" fontId="2" fillId="8" borderId="38" xfId="0" applyFont="1" applyFill="1" applyBorder="1" applyAlignment="1">
      <alignment horizontal="center"/>
    </xf>
    <xf numFmtId="0" fontId="2" fillId="8" borderId="39" xfId="0" applyFont="1" applyFill="1" applyBorder="1" applyAlignment="1">
      <alignment horizontal="center"/>
    </xf>
    <xf numFmtId="0" fontId="14" fillId="8" borderId="47" xfId="0" applyFont="1" applyFill="1" applyBorder="1" applyAlignment="1">
      <alignment horizontal="center" vertical="center" wrapText="1"/>
    </xf>
    <xf numFmtId="0" fontId="14" fillId="8" borderId="48" xfId="0" applyFont="1" applyFill="1" applyBorder="1" applyAlignment="1">
      <alignment horizontal="center" vertical="center" wrapText="1"/>
    </xf>
    <xf numFmtId="0" fontId="16" fillId="8" borderId="49" xfId="0" applyFont="1" applyFill="1" applyBorder="1" applyAlignment="1">
      <alignment horizontal="center" vertical="center" wrapText="1"/>
    </xf>
    <xf numFmtId="0" fontId="16" fillId="8" borderId="50" xfId="0" applyFont="1" applyFill="1" applyBorder="1" applyAlignment="1">
      <alignment horizontal="center" vertical="center" wrapText="1"/>
    </xf>
    <xf numFmtId="0" fontId="18" fillId="8" borderId="47" xfId="0" applyFont="1" applyFill="1" applyBorder="1" applyAlignment="1">
      <alignment horizontal="center"/>
    </xf>
    <xf numFmtId="0" fontId="18" fillId="8" borderId="62" xfId="0" applyFont="1" applyFill="1" applyBorder="1" applyAlignment="1">
      <alignment horizontal="center"/>
    </xf>
    <xf numFmtId="0" fontId="18" fillId="8" borderId="63" xfId="0" applyFont="1" applyFill="1" applyBorder="1" applyAlignment="1">
      <alignment horizontal="center"/>
    </xf>
    <xf numFmtId="0" fontId="12" fillId="0" borderId="32"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1" xfId="0" applyFont="1" applyBorder="1" applyAlignment="1">
      <alignment horizontal="center" vertical="center" wrapText="1"/>
    </xf>
    <xf numFmtId="0" fontId="12" fillId="20" borderId="0" xfId="0" applyFont="1" applyFill="1" applyAlignment="1">
      <alignment horizontal="center"/>
    </xf>
    <xf numFmtId="0" fontId="12" fillId="8" borderId="8"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30" xfId="0" applyFont="1" applyFill="1" applyBorder="1" applyAlignment="1">
      <alignment horizontal="center" vertical="center" wrapText="1"/>
    </xf>
    <xf numFmtId="0" fontId="12" fillId="0" borderId="34" xfId="0" applyFont="1" applyBorder="1" applyAlignment="1">
      <alignment horizontal="center" vertical="center" wrapText="1"/>
    </xf>
    <xf numFmtId="0" fontId="12" fillId="0" borderId="42" xfId="0" applyFont="1" applyBorder="1" applyAlignment="1">
      <alignment horizontal="center" vertical="center" wrapText="1"/>
    </xf>
    <xf numFmtId="0" fontId="2" fillId="8" borderId="22"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wrapText="1"/>
    </xf>
    <xf numFmtId="0" fontId="2" fillId="8" borderId="7" xfId="0" applyFont="1" applyFill="1" applyBorder="1" applyAlignment="1">
      <alignment horizontal="center" wrapText="1"/>
    </xf>
    <xf numFmtId="0" fontId="11" fillId="4" borderId="4"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0" xfId="0" applyFont="1" applyFill="1" applyAlignment="1">
      <alignment horizontal="center" vertical="center" wrapText="1"/>
    </xf>
    <xf numFmtId="0" fontId="2" fillId="8" borderId="5" xfId="0" applyFont="1" applyFill="1" applyBorder="1" applyAlignment="1">
      <alignment horizontal="center" vertical="center" wrapText="1"/>
    </xf>
    <xf numFmtId="0" fontId="2" fillId="8" borderId="23" xfId="0" applyFont="1" applyFill="1" applyBorder="1" applyAlignment="1">
      <alignment horizontal="center" wrapText="1"/>
    </xf>
    <xf numFmtId="0" fontId="12" fillId="19" borderId="0" xfId="0" applyFont="1" applyFill="1" applyAlignment="1">
      <alignment horizontal="center"/>
    </xf>
    <xf numFmtId="0" fontId="2" fillId="12" borderId="0" xfId="0" applyFont="1" applyFill="1" applyAlignment="1">
      <alignment horizontal="center"/>
    </xf>
    <xf numFmtId="0" fontId="2" fillId="18" borderId="0" xfId="0" applyFont="1" applyFill="1" applyAlignment="1">
      <alignment horizontal="center"/>
    </xf>
    <xf numFmtId="0" fontId="2" fillId="17" borderId="0" xfId="0" applyFont="1" applyFill="1" applyAlignment="1">
      <alignment horizontal="center"/>
    </xf>
    <xf numFmtId="0" fontId="0" fillId="15" borderId="51" xfId="0" applyFill="1" applyBorder="1" applyAlignment="1">
      <alignment horizontal="center" vertical="center" wrapText="1"/>
    </xf>
    <xf numFmtId="0" fontId="0" fillId="15" borderId="87" xfId="0" applyFill="1" applyBorder="1" applyAlignment="1">
      <alignment horizontal="center" vertical="center" wrapText="1"/>
    </xf>
    <xf numFmtId="0" fontId="0" fillId="15" borderId="86" xfId="0" applyFill="1" applyBorder="1" applyAlignment="1">
      <alignment horizontal="center" vertical="center" wrapText="1"/>
    </xf>
    <xf numFmtId="0" fontId="0" fillId="15" borderId="88" xfId="0" applyFill="1" applyBorder="1" applyAlignment="1">
      <alignment horizontal="center" vertical="center" wrapText="1"/>
    </xf>
    <xf numFmtId="0" fontId="2" fillId="16"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11</xdr:col>
      <xdr:colOff>1</xdr:colOff>
      <xdr:row>1</xdr:row>
      <xdr:rowOff>105880</xdr:rowOff>
    </xdr:from>
    <xdr:ext cx="7448550" cy="3456593"/>
    <xdr:pic>
      <xdr:nvPicPr>
        <xdr:cNvPr id="2" name="Picture 1">
          <a:extLst>
            <a:ext uri="{FF2B5EF4-FFF2-40B4-BE49-F238E27FC236}">
              <a16:creationId xmlns:a16="http://schemas.microsoft.com/office/drawing/2014/main" id="{17EF3FA7-79DC-4968-BEFF-C0035AC002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1479" y="293619"/>
          <a:ext cx="7448550" cy="34565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86138</xdr:colOff>
      <xdr:row>30</xdr:row>
      <xdr:rowOff>24158</xdr:rowOff>
    </xdr:from>
    <xdr:ext cx="3552826" cy="1819275"/>
    <xdr:pic>
      <xdr:nvPicPr>
        <xdr:cNvPr id="3" name="Picture 2" descr="Image result for oled tv">
          <a:extLst>
            <a:ext uri="{FF2B5EF4-FFF2-40B4-BE49-F238E27FC236}">
              <a16:creationId xmlns:a16="http://schemas.microsoft.com/office/drawing/2014/main" id="{885BCB42-6594-4EEB-A9C8-643FE3E62491}"/>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653" b="17931"/>
        <a:stretch/>
      </xdr:blipFill>
      <xdr:spPr bwMode="auto">
        <a:xfrm>
          <a:off x="5883964" y="5656332"/>
          <a:ext cx="3552826" cy="1819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812800</xdr:colOff>
      <xdr:row>16</xdr:row>
      <xdr:rowOff>169116</xdr:rowOff>
    </xdr:from>
    <xdr:to>
      <xdr:col>12</xdr:col>
      <xdr:colOff>38100</xdr:colOff>
      <xdr:row>42</xdr:row>
      <xdr:rowOff>180054</xdr:rowOff>
    </xdr:to>
    <xdr:pic>
      <xdr:nvPicPr>
        <xdr:cNvPr id="3" name="Picture 2">
          <a:extLst>
            <a:ext uri="{FF2B5EF4-FFF2-40B4-BE49-F238E27FC236}">
              <a16:creationId xmlns:a16="http://schemas.microsoft.com/office/drawing/2014/main" id="{20F4D3FF-A649-A009-6DE1-9025CCA45B8D}"/>
            </a:ext>
          </a:extLst>
        </xdr:cNvPr>
        <xdr:cNvPicPr>
          <a:picLocks noChangeAspect="1"/>
        </xdr:cNvPicPr>
      </xdr:nvPicPr>
      <xdr:blipFill>
        <a:blip xmlns:r="http://schemas.openxmlformats.org/officeDocument/2006/relationships" r:embed="rId1"/>
        <a:stretch>
          <a:fillRect/>
        </a:stretch>
      </xdr:blipFill>
      <xdr:spPr>
        <a:xfrm>
          <a:off x="812800" y="3217116"/>
          <a:ext cx="11061700" cy="49639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uis%20Escamilla/Dropbox/Quants/AY%202020%202021/05%20SCA/Pair%20Assessments/ProductionandShipping%20Costs%20-%20CO2%20Emissions%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na Log Supply Chain Solu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43C7-E5DA-4B29-9F0C-067623C99F70}">
  <dimension ref="B2:T176"/>
  <sheetViews>
    <sheetView showGridLines="0" zoomScale="168" zoomScaleNormal="115" workbookViewId="0">
      <selection activeCell="E67" sqref="E67"/>
    </sheetView>
  </sheetViews>
  <sheetFormatPr baseColWidth="10" defaultColWidth="8.83203125" defaultRowHeight="15" x14ac:dyDescent="0.2"/>
  <cols>
    <col min="1" max="1" width="2.33203125" customWidth="1"/>
    <col min="2" max="2" width="3" customWidth="1"/>
    <col min="13" max="13" width="13.5" customWidth="1"/>
    <col min="14" max="19" width="12.33203125" customWidth="1"/>
  </cols>
  <sheetData>
    <row r="2" spans="2:10" x14ac:dyDescent="0.2">
      <c r="B2" s="3" t="s">
        <v>25</v>
      </c>
    </row>
    <row r="3" spans="2:10" x14ac:dyDescent="0.2">
      <c r="C3" s="255" t="s">
        <v>40</v>
      </c>
      <c r="D3" s="255"/>
      <c r="E3" s="255"/>
      <c r="F3" s="255"/>
      <c r="G3" s="255"/>
      <c r="H3" s="255"/>
      <c r="I3" s="255"/>
      <c r="J3" s="255"/>
    </row>
    <row r="4" spans="2:10" x14ac:dyDescent="0.2">
      <c r="C4" s="255"/>
      <c r="D4" s="255"/>
      <c r="E4" s="255"/>
      <c r="F4" s="255"/>
      <c r="G4" s="255"/>
      <c r="H4" s="255"/>
      <c r="I4" s="255"/>
      <c r="J4" s="255"/>
    </row>
    <row r="5" spans="2:10" x14ac:dyDescent="0.2">
      <c r="C5" s="255"/>
      <c r="D5" s="255"/>
      <c r="E5" s="255"/>
      <c r="F5" s="255"/>
      <c r="G5" s="255"/>
      <c r="H5" s="255"/>
      <c r="I5" s="255"/>
      <c r="J5" s="255"/>
    </row>
    <row r="6" spans="2:10" x14ac:dyDescent="0.2">
      <c r="C6" s="271" t="s">
        <v>24</v>
      </c>
      <c r="D6" s="271"/>
      <c r="E6" s="271"/>
      <c r="F6" s="271"/>
      <c r="G6" s="271"/>
      <c r="H6" s="271"/>
      <c r="I6" s="271"/>
      <c r="J6" s="271"/>
    </row>
    <row r="7" spans="2:10" x14ac:dyDescent="0.2">
      <c r="C7" s="271"/>
      <c r="D7" s="271"/>
      <c r="E7" s="271"/>
      <c r="F7" s="271"/>
      <c r="G7" s="271"/>
      <c r="H7" s="271"/>
      <c r="I7" s="271"/>
      <c r="J7" s="271"/>
    </row>
    <row r="8" spans="2:10" x14ac:dyDescent="0.2">
      <c r="C8" s="271"/>
      <c r="D8" s="271"/>
      <c r="E8" s="271"/>
      <c r="F8" s="271"/>
      <c r="G8" s="271"/>
      <c r="H8" s="271"/>
      <c r="I8" s="271"/>
      <c r="J8" s="271"/>
    </row>
    <row r="9" spans="2:10" x14ac:dyDescent="0.2">
      <c r="C9" s="271"/>
      <c r="D9" s="271"/>
      <c r="E9" s="271"/>
      <c r="F9" s="271"/>
      <c r="G9" s="271"/>
      <c r="H9" s="271"/>
      <c r="I9" s="271"/>
      <c r="J9" s="271"/>
    </row>
    <row r="10" spans="2:10" x14ac:dyDescent="0.2">
      <c r="C10" s="55"/>
      <c r="D10" s="55"/>
      <c r="E10" s="55"/>
      <c r="F10" s="55"/>
      <c r="G10" s="55"/>
      <c r="H10" s="55"/>
      <c r="I10" s="55"/>
      <c r="J10" s="55"/>
    </row>
    <row r="11" spans="2:10" x14ac:dyDescent="0.2">
      <c r="C11" s="254" t="s">
        <v>29</v>
      </c>
      <c r="D11" s="254"/>
      <c r="E11" s="254"/>
      <c r="F11" s="254"/>
      <c r="G11" s="254"/>
      <c r="H11" s="254"/>
      <c r="I11" s="254"/>
      <c r="J11" s="254"/>
    </row>
    <row r="12" spans="2:10" x14ac:dyDescent="0.2">
      <c r="C12" s="254"/>
      <c r="D12" s="254"/>
      <c r="E12" s="254"/>
      <c r="F12" s="254"/>
      <c r="G12" s="254"/>
      <c r="H12" s="254"/>
      <c r="I12" s="254"/>
      <c r="J12" s="254"/>
    </row>
    <row r="13" spans="2:10" x14ac:dyDescent="0.2">
      <c r="C13" s="254"/>
      <c r="D13" s="254"/>
      <c r="E13" s="254"/>
      <c r="F13" s="254"/>
      <c r="G13" s="254"/>
      <c r="H13" s="254"/>
      <c r="I13" s="254"/>
      <c r="J13" s="254"/>
    </row>
    <row r="14" spans="2:10" x14ac:dyDescent="0.2">
      <c r="C14" s="254"/>
      <c r="D14" s="254"/>
      <c r="E14" s="254"/>
      <c r="F14" s="254"/>
      <c r="G14" s="254"/>
      <c r="H14" s="254"/>
      <c r="I14" s="254"/>
      <c r="J14" s="254"/>
    </row>
    <row r="15" spans="2:10" x14ac:dyDescent="0.2">
      <c r="C15" s="254"/>
      <c r="D15" s="254"/>
      <c r="E15" s="254"/>
      <c r="F15" s="254"/>
      <c r="G15" s="254"/>
      <c r="H15" s="254"/>
      <c r="I15" s="254"/>
      <c r="J15" s="254"/>
    </row>
    <row r="16" spans="2:10" x14ac:dyDescent="0.2">
      <c r="C16" s="254"/>
      <c r="D16" s="254"/>
      <c r="E16" s="254"/>
      <c r="F16" s="254"/>
      <c r="G16" s="254"/>
      <c r="H16" s="254"/>
      <c r="I16" s="254"/>
      <c r="J16" s="254"/>
    </row>
    <row r="18" spans="2:12" ht="15" customHeight="1" x14ac:dyDescent="0.2">
      <c r="C18" s="271" t="s">
        <v>41</v>
      </c>
      <c r="D18" s="271"/>
      <c r="E18" s="271"/>
      <c r="F18" s="271"/>
      <c r="G18" s="271"/>
      <c r="H18" s="271"/>
      <c r="I18" s="271"/>
      <c r="J18" s="271"/>
    </row>
    <row r="19" spans="2:12" x14ac:dyDescent="0.2">
      <c r="C19" s="271"/>
      <c r="D19" s="271"/>
      <c r="E19" s="271"/>
      <c r="F19" s="271"/>
      <c r="G19" s="271"/>
      <c r="H19" s="271"/>
      <c r="I19" s="271"/>
      <c r="J19" s="271"/>
    </row>
    <row r="20" spans="2:12" x14ac:dyDescent="0.2">
      <c r="C20" s="271"/>
      <c r="D20" s="271"/>
      <c r="E20" s="271"/>
      <c r="F20" s="271"/>
      <c r="G20" s="271"/>
      <c r="H20" s="271"/>
      <c r="I20" s="271"/>
      <c r="J20" s="271"/>
    </row>
    <row r="21" spans="2:12" x14ac:dyDescent="0.2">
      <c r="C21" s="271"/>
      <c r="D21" s="271"/>
      <c r="E21" s="271"/>
      <c r="F21" s="271"/>
      <c r="G21" s="271"/>
      <c r="H21" s="271"/>
      <c r="I21" s="271"/>
      <c r="J21" s="271"/>
      <c r="L21" s="54" t="s">
        <v>22</v>
      </c>
    </row>
    <row r="22" spans="2:12" x14ac:dyDescent="0.2">
      <c r="C22" s="271"/>
      <c r="D22" s="271"/>
      <c r="E22" s="271"/>
      <c r="F22" s="271"/>
      <c r="G22" s="271"/>
      <c r="H22" s="271"/>
      <c r="I22" s="271"/>
      <c r="J22" s="271"/>
    </row>
    <row r="23" spans="2:12" x14ac:dyDescent="0.2">
      <c r="C23" s="271"/>
      <c r="D23" s="271"/>
      <c r="E23" s="271"/>
      <c r="F23" s="271"/>
      <c r="G23" s="271"/>
      <c r="H23" s="271"/>
      <c r="I23" s="271"/>
      <c r="J23" s="271"/>
    </row>
    <row r="24" spans="2:12" x14ac:dyDescent="0.2">
      <c r="C24" s="271"/>
      <c r="D24" s="271"/>
      <c r="E24" s="271"/>
      <c r="F24" s="271"/>
      <c r="G24" s="271"/>
      <c r="H24" s="271"/>
      <c r="I24" s="271"/>
      <c r="J24" s="271"/>
    </row>
    <row r="25" spans="2:12" x14ac:dyDescent="0.2">
      <c r="C25" s="55"/>
      <c r="D25" s="55"/>
      <c r="E25" s="55"/>
      <c r="F25" s="55"/>
      <c r="G25" s="55"/>
      <c r="H25" s="55"/>
      <c r="I25" s="55"/>
      <c r="J25" s="55"/>
    </row>
    <row r="26" spans="2:12" x14ac:dyDescent="0.2">
      <c r="B26" s="3" t="s">
        <v>23</v>
      </c>
      <c r="C26" s="2"/>
      <c r="D26" s="2"/>
      <c r="E26" s="2"/>
      <c r="F26" s="2"/>
      <c r="G26" s="2"/>
      <c r="H26" s="2"/>
      <c r="I26" s="2"/>
      <c r="J26" s="2"/>
    </row>
    <row r="27" spans="2:12" x14ac:dyDescent="0.2">
      <c r="C27" s="271" t="s">
        <v>30</v>
      </c>
      <c r="D27" s="271"/>
      <c r="E27" s="271"/>
      <c r="F27" s="271"/>
      <c r="G27" s="271"/>
      <c r="H27" s="271"/>
      <c r="I27" s="271"/>
      <c r="J27" s="271"/>
    </row>
    <row r="28" spans="2:12" x14ac:dyDescent="0.2">
      <c r="C28" s="271"/>
      <c r="D28" s="271"/>
      <c r="E28" s="271"/>
      <c r="F28" s="271"/>
      <c r="G28" s="271"/>
      <c r="H28" s="271"/>
      <c r="I28" s="271"/>
      <c r="J28" s="271"/>
    </row>
    <row r="29" spans="2:12" x14ac:dyDescent="0.2">
      <c r="C29" s="271"/>
      <c r="D29" s="271"/>
      <c r="E29" s="271"/>
      <c r="F29" s="271"/>
      <c r="G29" s="271"/>
      <c r="H29" s="271"/>
      <c r="I29" s="271"/>
      <c r="J29" s="271"/>
    </row>
    <row r="30" spans="2:12" x14ac:dyDescent="0.2">
      <c r="C30" s="271"/>
      <c r="D30" s="271"/>
      <c r="E30" s="271"/>
      <c r="F30" s="271"/>
      <c r="G30" s="271"/>
      <c r="H30" s="271"/>
      <c r="I30" s="271"/>
      <c r="J30" s="271"/>
    </row>
    <row r="31" spans="2:12" x14ac:dyDescent="0.2">
      <c r="C31" s="271"/>
      <c r="D31" s="271"/>
      <c r="E31" s="271"/>
      <c r="F31" s="271"/>
      <c r="G31" s="271"/>
      <c r="H31" s="271"/>
      <c r="I31" s="271"/>
      <c r="J31" s="271"/>
    </row>
    <row r="32" spans="2:12" x14ac:dyDescent="0.2">
      <c r="C32" s="271"/>
      <c r="D32" s="271"/>
      <c r="E32" s="271"/>
      <c r="F32" s="271"/>
      <c r="G32" s="271"/>
      <c r="H32" s="271"/>
      <c r="I32" s="271"/>
      <c r="J32" s="271"/>
    </row>
    <row r="33" spans="2:12" x14ac:dyDescent="0.2">
      <c r="C33" s="2"/>
      <c r="D33" s="2"/>
      <c r="E33" s="2"/>
      <c r="F33" s="2"/>
      <c r="G33" s="2"/>
      <c r="H33" s="2"/>
      <c r="I33" s="2"/>
      <c r="J33" s="2"/>
    </row>
    <row r="34" spans="2:12" x14ac:dyDescent="0.2">
      <c r="C34" s="255" t="s">
        <v>42</v>
      </c>
      <c r="D34" s="255"/>
      <c r="E34" s="255"/>
      <c r="F34" s="255"/>
      <c r="G34" s="255"/>
      <c r="H34" s="255"/>
      <c r="I34" s="255"/>
      <c r="J34" s="255"/>
    </row>
    <row r="35" spans="2:12" x14ac:dyDescent="0.2">
      <c r="C35" s="255"/>
      <c r="D35" s="255"/>
      <c r="E35" s="255"/>
      <c r="F35" s="255"/>
      <c r="G35" s="255"/>
      <c r="H35" s="255"/>
      <c r="I35" s="255"/>
      <c r="J35" s="255"/>
    </row>
    <row r="36" spans="2:12" x14ac:dyDescent="0.2">
      <c r="C36" s="255"/>
      <c r="D36" s="255"/>
      <c r="E36" s="255"/>
      <c r="F36" s="255"/>
      <c r="G36" s="255"/>
      <c r="H36" s="255"/>
      <c r="I36" s="255"/>
      <c r="J36" s="255"/>
    </row>
    <row r="37" spans="2:12" x14ac:dyDescent="0.2">
      <c r="C37" s="255"/>
      <c r="D37" s="255"/>
      <c r="E37" s="255"/>
      <c r="F37" s="255"/>
      <c r="G37" s="255"/>
      <c r="H37" s="255"/>
      <c r="I37" s="255"/>
      <c r="J37" s="255"/>
    </row>
    <row r="38" spans="2:12" x14ac:dyDescent="0.2">
      <c r="C38" s="255"/>
      <c r="D38" s="255"/>
      <c r="E38" s="255"/>
      <c r="F38" s="255"/>
      <c r="G38" s="255"/>
      <c r="H38" s="255"/>
      <c r="I38" s="255"/>
      <c r="J38" s="255"/>
    </row>
    <row r="39" spans="2:12" x14ac:dyDescent="0.2">
      <c r="C39" s="255"/>
      <c r="D39" s="255"/>
      <c r="E39" s="255"/>
      <c r="F39" s="255"/>
      <c r="G39" s="255"/>
      <c r="H39" s="255"/>
      <c r="I39" s="255"/>
      <c r="J39" s="255"/>
    </row>
    <row r="40" spans="2:12" x14ac:dyDescent="0.2">
      <c r="C40" s="255"/>
      <c r="D40" s="255"/>
      <c r="E40" s="255"/>
      <c r="F40" s="255"/>
      <c r="G40" s="255"/>
      <c r="H40" s="255"/>
      <c r="I40" s="255"/>
      <c r="J40" s="255"/>
    </row>
    <row r="41" spans="2:12" x14ac:dyDescent="0.2">
      <c r="C41" s="2"/>
      <c r="D41" s="2"/>
      <c r="E41" s="2"/>
      <c r="F41" s="2"/>
      <c r="G41" s="2"/>
      <c r="H41" s="2"/>
      <c r="I41" s="2"/>
      <c r="J41" s="2"/>
      <c r="L41" s="54" t="s">
        <v>28</v>
      </c>
    </row>
    <row r="42" spans="2:12" x14ac:dyDescent="0.2">
      <c r="C42" s="271" t="s">
        <v>51</v>
      </c>
      <c r="D42" s="271"/>
      <c r="E42" s="271"/>
      <c r="F42" s="271"/>
      <c r="G42" s="271"/>
      <c r="H42" s="271"/>
      <c r="I42" s="271"/>
      <c r="J42" s="271"/>
    </row>
    <row r="43" spans="2:12" x14ac:dyDescent="0.2">
      <c r="C43" s="271"/>
      <c r="D43" s="271"/>
      <c r="E43" s="271"/>
      <c r="F43" s="271"/>
      <c r="G43" s="271"/>
      <c r="H43" s="271"/>
      <c r="I43" s="271"/>
      <c r="J43" s="271"/>
    </row>
    <row r="44" spans="2:12" x14ac:dyDescent="0.2">
      <c r="C44" s="271"/>
      <c r="D44" s="271"/>
      <c r="E44" s="271"/>
      <c r="F44" s="271"/>
      <c r="G44" s="271"/>
      <c r="H44" s="271"/>
      <c r="I44" s="271"/>
      <c r="J44" s="271"/>
    </row>
    <row r="45" spans="2:12" x14ac:dyDescent="0.2">
      <c r="C45" s="271"/>
      <c r="D45" s="271"/>
      <c r="E45" s="271"/>
      <c r="F45" s="271"/>
      <c r="G45" s="271"/>
      <c r="H45" s="271"/>
      <c r="I45" s="271"/>
      <c r="J45" s="271"/>
    </row>
    <row r="46" spans="2:12" x14ac:dyDescent="0.2">
      <c r="C46" s="271"/>
      <c r="D46" s="271"/>
      <c r="E46" s="271"/>
      <c r="F46" s="271"/>
      <c r="G46" s="271"/>
      <c r="H46" s="271"/>
      <c r="I46" s="271"/>
      <c r="J46" s="271"/>
    </row>
    <row r="47" spans="2:12" x14ac:dyDescent="0.2">
      <c r="C47" s="2"/>
      <c r="D47" s="2"/>
      <c r="E47" s="2"/>
      <c r="F47" s="2"/>
      <c r="G47" s="2"/>
      <c r="H47" s="2"/>
      <c r="I47" s="2"/>
      <c r="J47" s="2"/>
    </row>
    <row r="48" spans="2:12" x14ac:dyDescent="0.2">
      <c r="B48" s="3" t="s">
        <v>31</v>
      </c>
      <c r="C48" s="2"/>
      <c r="D48" s="2"/>
      <c r="E48" s="2"/>
      <c r="F48" s="2"/>
      <c r="G48" s="2"/>
      <c r="H48" s="2"/>
      <c r="I48" s="2"/>
      <c r="J48" s="2"/>
    </row>
    <row r="49" spans="3:15" x14ac:dyDescent="0.2">
      <c r="C49" s="255" t="s">
        <v>45</v>
      </c>
      <c r="D49" s="255"/>
      <c r="E49" s="255"/>
      <c r="F49" s="255"/>
      <c r="G49" s="255"/>
      <c r="H49" s="255"/>
      <c r="I49" s="255"/>
      <c r="J49" s="255"/>
    </row>
    <row r="50" spans="3:15" x14ac:dyDescent="0.2">
      <c r="C50" s="255"/>
      <c r="D50" s="255"/>
      <c r="E50" s="255"/>
      <c r="F50" s="255"/>
      <c r="G50" s="255"/>
      <c r="H50" s="255"/>
      <c r="I50" s="255"/>
      <c r="J50" s="255"/>
    </row>
    <row r="51" spans="3:15" x14ac:dyDescent="0.2">
      <c r="C51" s="255"/>
      <c r="D51" s="255"/>
      <c r="E51" s="255"/>
      <c r="F51" s="255"/>
      <c r="G51" s="255"/>
      <c r="H51" s="255"/>
      <c r="I51" s="255"/>
      <c r="J51" s="255"/>
    </row>
    <row r="52" spans="3:15" x14ac:dyDescent="0.2">
      <c r="C52" s="255"/>
      <c r="D52" s="255"/>
      <c r="E52" s="255"/>
      <c r="F52" s="255"/>
      <c r="G52" s="255"/>
      <c r="H52" s="255"/>
      <c r="I52" s="255"/>
      <c r="J52" s="255"/>
    </row>
    <row r="53" spans="3:15" x14ac:dyDescent="0.2">
      <c r="C53" s="255"/>
      <c r="D53" s="255"/>
      <c r="E53" s="255"/>
      <c r="F53" s="255"/>
      <c r="G53" s="255"/>
      <c r="H53" s="255"/>
      <c r="I53" s="255"/>
      <c r="J53" s="255"/>
    </row>
    <row r="54" spans="3:15" x14ac:dyDescent="0.2">
      <c r="C54" s="255"/>
      <c r="D54" s="255"/>
      <c r="E54" s="255"/>
      <c r="F54" s="255"/>
      <c r="G54" s="255"/>
      <c r="H54" s="255"/>
      <c r="I54" s="255"/>
      <c r="J54" s="255"/>
    </row>
    <row r="55" spans="3:15" x14ac:dyDescent="0.2">
      <c r="C55" s="255"/>
      <c r="D55" s="255"/>
      <c r="E55" s="255"/>
      <c r="F55" s="255"/>
      <c r="G55" s="255"/>
      <c r="H55" s="255"/>
      <c r="I55" s="255"/>
      <c r="J55" s="255"/>
    </row>
    <row r="56" spans="3:15" x14ac:dyDescent="0.2">
      <c r="C56" s="255"/>
      <c r="D56" s="255"/>
      <c r="E56" s="255"/>
      <c r="F56" s="255"/>
      <c r="G56" s="255"/>
      <c r="H56" s="255"/>
      <c r="I56" s="255"/>
      <c r="J56" s="255"/>
    </row>
    <row r="57" spans="3:15" x14ac:dyDescent="0.2">
      <c r="C57" s="255"/>
      <c r="D57" s="255"/>
      <c r="E57" s="255"/>
      <c r="F57" s="255"/>
      <c r="G57" s="255"/>
      <c r="H57" s="255"/>
      <c r="I57" s="255"/>
      <c r="J57" s="255"/>
    </row>
    <row r="58" spans="3:15" x14ac:dyDescent="0.2">
      <c r="C58" s="255"/>
      <c r="D58" s="255"/>
      <c r="E58" s="255"/>
      <c r="F58" s="255"/>
      <c r="G58" s="255"/>
      <c r="H58" s="255"/>
      <c r="I58" s="255"/>
      <c r="J58" s="255"/>
    </row>
    <row r="59" spans="3:15" x14ac:dyDescent="0.2">
      <c r="C59" s="255"/>
      <c r="D59" s="255"/>
      <c r="E59" s="255"/>
      <c r="F59" s="255"/>
      <c r="G59" s="255"/>
      <c r="H59" s="255"/>
      <c r="I59" s="255"/>
      <c r="J59" s="255"/>
    </row>
    <row r="60" spans="3:15" ht="16" thickBot="1" x14ac:dyDescent="0.25">
      <c r="C60" s="255"/>
      <c r="D60" s="255"/>
      <c r="E60" s="255"/>
      <c r="F60" s="255"/>
      <c r="G60" s="255"/>
      <c r="H60" s="255"/>
      <c r="I60" s="255"/>
      <c r="J60" s="255"/>
    </row>
    <row r="61" spans="3:15" x14ac:dyDescent="0.2">
      <c r="C61" s="255"/>
      <c r="D61" s="255"/>
      <c r="E61" s="255"/>
      <c r="F61" s="255"/>
      <c r="G61" s="255"/>
      <c r="H61" s="255"/>
      <c r="I61" s="255"/>
      <c r="J61" s="255"/>
      <c r="M61" s="266" t="s">
        <v>21</v>
      </c>
      <c r="N61" s="258" t="s">
        <v>20</v>
      </c>
      <c r="O61" s="249"/>
    </row>
    <row r="62" spans="3:15" x14ac:dyDescent="0.2">
      <c r="C62" s="255"/>
      <c r="D62" s="255"/>
      <c r="E62" s="255"/>
      <c r="F62" s="255"/>
      <c r="G62" s="255"/>
      <c r="H62" s="255"/>
      <c r="I62" s="255"/>
      <c r="J62" s="255"/>
      <c r="M62" s="267"/>
      <c r="N62" s="269"/>
      <c r="O62" s="270"/>
    </row>
    <row r="63" spans="3:15" ht="16" thickBot="1" x14ac:dyDescent="0.25">
      <c r="C63" s="2"/>
      <c r="D63" s="2"/>
      <c r="E63" s="2"/>
      <c r="F63" s="2"/>
      <c r="G63" s="2"/>
      <c r="H63" s="2"/>
      <c r="I63" s="2"/>
      <c r="J63" s="2"/>
      <c r="M63" s="268"/>
      <c r="N63" s="53" t="s">
        <v>7</v>
      </c>
      <c r="O63" s="52" t="s">
        <v>6</v>
      </c>
    </row>
    <row r="64" spans="3:15" x14ac:dyDescent="0.2">
      <c r="C64" s="255" t="s">
        <v>46</v>
      </c>
      <c r="D64" s="255"/>
      <c r="E64" s="255"/>
      <c r="F64" s="255"/>
      <c r="G64" s="255"/>
      <c r="H64" s="255"/>
      <c r="I64" s="255"/>
      <c r="J64" s="255"/>
      <c r="L64" s="51" t="s">
        <v>32</v>
      </c>
      <c r="M64" s="48">
        <v>2508</v>
      </c>
      <c r="N64" s="47">
        <v>1983.4</v>
      </c>
      <c r="O64" s="50">
        <v>1818</v>
      </c>
    </row>
    <row r="65" spans="2:19" ht="15" customHeight="1" x14ac:dyDescent="0.2">
      <c r="C65" s="255"/>
      <c r="D65" s="255"/>
      <c r="E65" s="255"/>
      <c r="F65" s="255"/>
      <c r="G65" s="255"/>
      <c r="H65" s="255"/>
      <c r="I65" s="255"/>
      <c r="J65" s="255"/>
      <c r="L65" s="49" t="s">
        <v>33</v>
      </c>
      <c r="M65" s="48">
        <v>1553</v>
      </c>
      <c r="N65" s="47">
        <v>2254</v>
      </c>
      <c r="O65" s="46">
        <v>1996.4</v>
      </c>
    </row>
    <row r="66" spans="2:19" x14ac:dyDescent="0.2">
      <c r="C66" s="255"/>
      <c r="D66" s="255"/>
      <c r="E66" s="255"/>
      <c r="F66" s="255"/>
      <c r="G66" s="255"/>
      <c r="H66" s="255"/>
      <c r="I66" s="255"/>
      <c r="J66" s="255"/>
      <c r="L66" s="45" t="s">
        <v>34</v>
      </c>
      <c r="M66" s="44">
        <v>1380</v>
      </c>
      <c r="N66" s="43">
        <v>2582.4</v>
      </c>
      <c r="O66" s="42"/>
    </row>
    <row r="67" spans="2:19" x14ac:dyDescent="0.2">
      <c r="L67" s="45" t="s">
        <v>35</v>
      </c>
      <c r="M67" s="44">
        <v>2150</v>
      </c>
      <c r="N67" s="43">
        <v>1976.1</v>
      </c>
      <c r="O67" s="42"/>
    </row>
    <row r="68" spans="2:19" x14ac:dyDescent="0.2">
      <c r="C68" s="255" t="s">
        <v>39</v>
      </c>
      <c r="D68" s="255"/>
      <c r="E68" s="255"/>
      <c r="F68" s="255"/>
      <c r="G68" s="255"/>
      <c r="H68" s="255"/>
      <c r="I68" s="255"/>
      <c r="J68" s="255"/>
      <c r="L68" s="45" t="s">
        <v>36</v>
      </c>
      <c r="M68" s="44">
        <v>30</v>
      </c>
      <c r="N68" s="43">
        <v>2711.3</v>
      </c>
      <c r="O68" s="42"/>
    </row>
    <row r="69" spans="2:19" x14ac:dyDescent="0.2">
      <c r="C69" s="255"/>
      <c r="D69" s="255"/>
      <c r="E69" s="255"/>
      <c r="F69" s="255"/>
      <c r="G69" s="255"/>
      <c r="H69" s="255"/>
      <c r="I69" s="255"/>
      <c r="J69" s="255"/>
      <c r="L69" s="45" t="s">
        <v>37</v>
      </c>
      <c r="M69" s="44">
        <v>690</v>
      </c>
      <c r="N69" s="43">
        <v>2704.8</v>
      </c>
      <c r="O69" s="42"/>
    </row>
    <row r="70" spans="2:19" ht="16" thickBot="1" x14ac:dyDescent="0.25">
      <c r="C70" s="255"/>
      <c r="D70" s="255"/>
      <c r="E70" s="255"/>
      <c r="F70" s="255"/>
      <c r="G70" s="255"/>
      <c r="H70" s="255"/>
      <c r="I70" s="255"/>
      <c r="J70" s="255"/>
      <c r="L70" s="41" t="s">
        <v>38</v>
      </c>
      <c r="M70" s="40">
        <v>686</v>
      </c>
      <c r="N70" s="39">
        <v>2125.2000000000003</v>
      </c>
      <c r="O70" s="38"/>
    </row>
    <row r="71" spans="2:19" x14ac:dyDescent="0.2">
      <c r="C71" s="2"/>
      <c r="D71" s="2"/>
      <c r="E71" s="2"/>
      <c r="F71" s="2"/>
      <c r="G71" s="2"/>
      <c r="H71" s="2"/>
      <c r="I71" s="2"/>
      <c r="J71" s="2"/>
      <c r="L71" s="4" t="s">
        <v>4</v>
      </c>
    </row>
    <row r="72" spans="2:19" x14ac:dyDescent="0.2">
      <c r="B72" s="3" t="s">
        <v>19</v>
      </c>
      <c r="C72" s="2"/>
      <c r="D72" s="2"/>
      <c r="E72" s="2"/>
      <c r="F72" s="2"/>
      <c r="G72" s="2"/>
      <c r="H72" s="2"/>
      <c r="I72" s="2"/>
      <c r="J72" s="2"/>
    </row>
    <row r="73" spans="2:19" x14ac:dyDescent="0.2">
      <c r="C73" s="2"/>
      <c r="D73" s="2"/>
      <c r="E73" s="2"/>
      <c r="F73" s="2"/>
      <c r="G73" s="2"/>
      <c r="H73" s="2"/>
      <c r="I73" s="2"/>
      <c r="J73" s="2"/>
    </row>
    <row r="74" spans="2:19" x14ac:dyDescent="0.2">
      <c r="C74" s="255" t="s">
        <v>47</v>
      </c>
      <c r="D74" s="255"/>
      <c r="E74" s="255"/>
      <c r="F74" s="255"/>
      <c r="G74" s="255"/>
      <c r="H74" s="255"/>
      <c r="I74" s="255"/>
      <c r="J74" s="255"/>
    </row>
    <row r="75" spans="2:19" x14ac:dyDescent="0.2">
      <c r="C75" s="255"/>
      <c r="D75" s="255"/>
      <c r="E75" s="255"/>
      <c r="F75" s="255"/>
      <c r="G75" s="255"/>
      <c r="H75" s="255"/>
      <c r="I75" s="255"/>
      <c r="J75" s="255"/>
    </row>
    <row r="76" spans="2:19" x14ac:dyDescent="0.2">
      <c r="C76" s="255"/>
      <c r="D76" s="255"/>
      <c r="E76" s="255"/>
      <c r="F76" s="255"/>
      <c r="G76" s="255"/>
      <c r="H76" s="255"/>
      <c r="I76" s="255"/>
      <c r="J76" s="255"/>
    </row>
    <row r="77" spans="2:19" x14ac:dyDescent="0.2">
      <c r="C77" s="255"/>
      <c r="D77" s="255"/>
      <c r="E77" s="255"/>
      <c r="F77" s="255"/>
      <c r="G77" s="255"/>
      <c r="H77" s="255"/>
      <c r="I77" s="255"/>
      <c r="J77" s="255"/>
    </row>
    <row r="78" spans="2:19" ht="16" thickBot="1" x14ac:dyDescent="0.25">
      <c r="C78" s="255"/>
      <c r="D78" s="255"/>
      <c r="E78" s="255"/>
      <c r="F78" s="255"/>
      <c r="G78" s="255"/>
      <c r="H78" s="255"/>
      <c r="I78" s="255"/>
      <c r="J78" s="255"/>
    </row>
    <row r="79" spans="2:19" ht="16" thickBot="1" x14ac:dyDescent="0.25">
      <c r="C79" s="255"/>
      <c r="D79" s="255"/>
      <c r="E79" s="255"/>
      <c r="F79" s="255"/>
      <c r="G79" s="255"/>
      <c r="H79" s="255"/>
      <c r="I79" s="255"/>
      <c r="J79" s="255"/>
      <c r="M79" s="251" t="s">
        <v>18</v>
      </c>
      <c r="N79" s="252"/>
      <c r="O79" s="252"/>
      <c r="P79" s="252"/>
      <c r="Q79" s="252"/>
      <c r="R79" s="252"/>
      <c r="S79" s="253"/>
    </row>
    <row r="80" spans="2:19" x14ac:dyDescent="0.2">
      <c r="C80" s="255"/>
      <c r="D80" s="255"/>
      <c r="E80" s="255"/>
      <c r="F80" s="255"/>
      <c r="G80" s="255"/>
      <c r="H80" s="255"/>
      <c r="I80" s="255"/>
      <c r="J80" s="255"/>
      <c r="M80" s="256" t="s">
        <v>17</v>
      </c>
      <c r="N80" s="258" t="s">
        <v>16</v>
      </c>
      <c r="O80" s="260" t="s">
        <v>15</v>
      </c>
      <c r="P80" s="258" t="s">
        <v>14</v>
      </c>
      <c r="Q80" s="275" t="s">
        <v>13</v>
      </c>
      <c r="R80" s="247" t="s">
        <v>8</v>
      </c>
      <c r="S80" s="249" t="s">
        <v>12</v>
      </c>
    </row>
    <row r="81" spans="2:19" ht="16" thickBot="1" x14ac:dyDescent="0.25">
      <c r="C81" s="255"/>
      <c r="D81" s="255"/>
      <c r="E81" s="255"/>
      <c r="F81" s="255"/>
      <c r="G81" s="255"/>
      <c r="H81" s="255"/>
      <c r="I81" s="255"/>
      <c r="J81" s="255"/>
      <c r="M81" s="257"/>
      <c r="N81" s="259"/>
      <c r="O81" s="261"/>
      <c r="P81" s="259"/>
      <c r="Q81" s="278"/>
      <c r="R81" s="248"/>
      <c r="S81" s="250"/>
    </row>
    <row r="82" spans="2:19" x14ac:dyDescent="0.2">
      <c r="C82" s="255"/>
      <c r="D82" s="255"/>
      <c r="E82" s="255"/>
      <c r="F82" s="255"/>
      <c r="G82" s="255"/>
      <c r="H82" s="255"/>
      <c r="I82" s="255"/>
      <c r="J82" s="255"/>
      <c r="L82" s="37" t="s">
        <v>32</v>
      </c>
      <c r="M82" s="36">
        <v>64400.000000000007</v>
      </c>
      <c r="N82" s="34">
        <v>70840</v>
      </c>
      <c r="O82" s="35">
        <v>6182.4000000000005</v>
      </c>
      <c r="P82" s="34">
        <v>5216.4000000000015</v>
      </c>
      <c r="Q82" s="33">
        <v>4830</v>
      </c>
      <c r="R82" s="32">
        <v>4250.4000000000005</v>
      </c>
      <c r="S82" s="31">
        <v>3091.2000000000003</v>
      </c>
    </row>
    <row r="83" spans="2:19" x14ac:dyDescent="0.2">
      <c r="C83" s="255"/>
      <c r="D83" s="255"/>
      <c r="E83" s="255"/>
      <c r="F83" s="255"/>
      <c r="G83" s="255"/>
      <c r="H83" s="255"/>
      <c r="I83" s="255"/>
      <c r="J83" s="255"/>
      <c r="L83" s="25" t="s">
        <v>33</v>
      </c>
      <c r="M83" s="24">
        <v>115920</v>
      </c>
      <c r="N83" s="23">
        <v>127512.00000000001</v>
      </c>
      <c r="O83" s="28">
        <v>7084.0000000000018</v>
      </c>
      <c r="P83" s="23">
        <v>5796</v>
      </c>
      <c r="Q83" s="27">
        <v>5667.2</v>
      </c>
      <c r="R83" s="30">
        <v>5796</v>
      </c>
      <c r="S83" s="18">
        <v>2704.8</v>
      </c>
    </row>
    <row r="84" spans="2:19" x14ac:dyDescent="0.2">
      <c r="C84" s="255"/>
      <c r="D84" s="255"/>
      <c r="E84" s="255"/>
      <c r="F84" s="255"/>
      <c r="G84" s="255"/>
      <c r="H84" s="255"/>
      <c r="I84" s="255"/>
      <c r="J84" s="255"/>
      <c r="L84" s="25" t="s">
        <v>34</v>
      </c>
      <c r="M84" s="24">
        <v>103040</v>
      </c>
      <c r="N84" s="23">
        <v>113344.00000000003</v>
      </c>
      <c r="O84" s="28">
        <v>7084.0000000000018</v>
      </c>
      <c r="P84" s="23">
        <v>5796</v>
      </c>
      <c r="Q84" s="27">
        <v>5667.2</v>
      </c>
      <c r="R84" s="30">
        <v>5796</v>
      </c>
      <c r="S84" s="18">
        <v>3284.4</v>
      </c>
    </row>
    <row r="85" spans="2:19" x14ac:dyDescent="0.2">
      <c r="C85" s="255"/>
      <c r="D85" s="255"/>
      <c r="E85" s="255"/>
      <c r="F85" s="255"/>
      <c r="G85" s="255"/>
      <c r="H85" s="255"/>
      <c r="I85" s="255"/>
      <c r="J85" s="255"/>
      <c r="L85" s="25" t="s">
        <v>35</v>
      </c>
      <c r="M85" s="24">
        <v>64400.000000000007</v>
      </c>
      <c r="N85" s="23">
        <v>70840</v>
      </c>
      <c r="O85" s="28">
        <v>6182.4000000000005</v>
      </c>
      <c r="P85" s="23">
        <v>5280.8</v>
      </c>
      <c r="Q85" s="27">
        <v>5216.4000000000015</v>
      </c>
      <c r="R85" s="30">
        <v>4250.4000000000005</v>
      </c>
      <c r="S85" s="18">
        <v>3091.2000000000003</v>
      </c>
    </row>
    <row r="86" spans="2:19" x14ac:dyDescent="0.2">
      <c r="C86" s="255"/>
      <c r="D86" s="255"/>
      <c r="E86" s="255"/>
      <c r="F86" s="255"/>
      <c r="G86" s="255"/>
      <c r="H86" s="255"/>
      <c r="I86" s="255"/>
      <c r="J86" s="255"/>
      <c r="L86" s="25" t="s">
        <v>36</v>
      </c>
      <c r="M86" s="29" t="s">
        <v>11</v>
      </c>
      <c r="N86" s="21" t="s">
        <v>11</v>
      </c>
      <c r="O86" s="28">
        <v>9660</v>
      </c>
      <c r="P86" s="23">
        <v>9016</v>
      </c>
      <c r="Q86" s="27">
        <v>8694</v>
      </c>
      <c r="R86" s="19" t="s">
        <v>11</v>
      </c>
      <c r="S86" s="26" t="s">
        <v>11</v>
      </c>
    </row>
    <row r="87" spans="2:19" x14ac:dyDescent="0.2">
      <c r="C87" s="255"/>
      <c r="D87" s="255"/>
      <c r="E87" s="255"/>
      <c r="F87" s="255"/>
      <c r="G87" s="255"/>
      <c r="H87" s="255"/>
      <c r="I87" s="255"/>
      <c r="J87" s="255"/>
      <c r="L87" s="25" t="s">
        <v>37</v>
      </c>
      <c r="M87" s="24">
        <v>135240</v>
      </c>
      <c r="N87" s="23">
        <v>148120</v>
      </c>
      <c r="O87" s="22" t="s">
        <v>11</v>
      </c>
      <c r="P87" s="21" t="s">
        <v>11</v>
      </c>
      <c r="Q87" s="20" t="s">
        <v>11</v>
      </c>
      <c r="R87" s="19" t="s">
        <v>11</v>
      </c>
      <c r="S87" s="18">
        <v>3413.2000000000003</v>
      </c>
    </row>
    <row r="88" spans="2:19" ht="15.75" customHeight="1" thickBot="1" x14ac:dyDescent="0.25">
      <c r="C88" s="255"/>
      <c r="D88" s="255"/>
      <c r="E88" s="255"/>
      <c r="F88" s="255"/>
      <c r="G88" s="255"/>
      <c r="H88" s="255"/>
      <c r="I88" s="255"/>
      <c r="J88" s="255"/>
      <c r="L88" s="17" t="s">
        <v>38</v>
      </c>
      <c r="M88" s="16">
        <v>103040</v>
      </c>
      <c r="N88" s="14">
        <v>112700</v>
      </c>
      <c r="O88" s="15">
        <v>7084.0000000000018</v>
      </c>
      <c r="P88" s="14">
        <v>5796</v>
      </c>
      <c r="Q88" s="13">
        <v>5538.4000000000005</v>
      </c>
      <c r="R88" s="12">
        <v>5860.4000000000005</v>
      </c>
      <c r="S88" s="11">
        <v>2769.2000000000003</v>
      </c>
    </row>
    <row r="89" spans="2:19" x14ac:dyDescent="0.2">
      <c r="C89" s="255"/>
      <c r="D89" s="255"/>
      <c r="E89" s="255"/>
      <c r="F89" s="255"/>
      <c r="G89" s="255"/>
      <c r="H89" s="255"/>
      <c r="I89" s="255"/>
      <c r="J89" s="255"/>
      <c r="L89" s="4" t="s">
        <v>4</v>
      </c>
    </row>
    <row r="90" spans="2:19" x14ac:dyDescent="0.2">
      <c r="C90" s="255"/>
      <c r="D90" s="255"/>
      <c r="E90" s="255"/>
      <c r="F90" s="255"/>
      <c r="G90" s="255"/>
      <c r="H90" s="255"/>
      <c r="I90" s="255"/>
      <c r="J90" s="255"/>
    </row>
    <row r="91" spans="2:19" x14ac:dyDescent="0.2">
      <c r="C91" s="255" t="s">
        <v>43</v>
      </c>
      <c r="D91" s="255"/>
      <c r="E91" s="255"/>
      <c r="F91" s="255"/>
      <c r="G91" s="255"/>
      <c r="H91" s="255"/>
      <c r="I91" s="255"/>
      <c r="J91" s="255"/>
    </row>
    <row r="92" spans="2:19" ht="16" thickBot="1" x14ac:dyDescent="0.25">
      <c r="C92" s="255"/>
      <c r="D92" s="255"/>
      <c r="E92" s="255"/>
      <c r="F92" s="255"/>
      <c r="G92" s="255"/>
      <c r="H92" s="255"/>
      <c r="I92" s="255"/>
      <c r="J92" s="255"/>
    </row>
    <row r="93" spans="2:19" ht="16" thickBot="1" x14ac:dyDescent="0.25">
      <c r="C93" s="255"/>
      <c r="D93" s="255"/>
      <c r="E93" s="255"/>
      <c r="F93" s="255"/>
      <c r="G93" s="255"/>
      <c r="H93" s="255"/>
      <c r="I93" s="255"/>
      <c r="J93" s="255"/>
      <c r="M93" s="251" t="s">
        <v>10</v>
      </c>
      <c r="N93" s="253"/>
    </row>
    <row r="94" spans="2:19" x14ac:dyDescent="0.2">
      <c r="C94" s="255"/>
      <c r="D94" s="255"/>
      <c r="E94" s="255"/>
      <c r="F94" s="255"/>
      <c r="G94" s="255"/>
      <c r="H94" s="255"/>
      <c r="I94" s="255"/>
      <c r="J94" s="255"/>
      <c r="M94" s="262" t="s">
        <v>9</v>
      </c>
      <c r="N94" s="264" t="s">
        <v>8</v>
      </c>
    </row>
    <row r="95" spans="2:19" x14ac:dyDescent="0.2">
      <c r="C95" s="2"/>
      <c r="D95" s="2"/>
      <c r="E95" s="2"/>
      <c r="F95" s="2"/>
      <c r="G95" s="2"/>
      <c r="H95" s="2"/>
      <c r="I95" s="2"/>
      <c r="J95" s="2"/>
      <c r="M95" s="263"/>
      <c r="N95" s="265"/>
    </row>
    <row r="96" spans="2:19" ht="16" thickBot="1" x14ac:dyDescent="0.25">
      <c r="B96" s="3" t="s">
        <v>5</v>
      </c>
      <c r="M96" s="263"/>
      <c r="N96" s="265"/>
    </row>
    <row r="97" spans="2:20" x14ac:dyDescent="0.2">
      <c r="C97" s="254" t="s">
        <v>48</v>
      </c>
      <c r="D97" s="254"/>
      <c r="E97" s="254"/>
      <c r="F97" s="254"/>
      <c r="G97" s="254"/>
      <c r="H97" s="254"/>
      <c r="I97" s="254"/>
      <c r="J97" s="254"/>
      <c r="L97" s="10" t="s">
        <v>7</v>
      </c>
      <c r="M97" s="9">
        <v>92000</v>
      </c>
      <c r="N97" s="8">
        <v>138000</v>
      </c>
    </row>
    <row r="98" spans="2:20" ht="16" thickBot="1" x14ac:dyDescent="0.25">
      <c r="C98" s="254"/>
      <c r="D98" s="254"/>
      <c r="E98" s="254"/>
      <c r="F98" s="254"/>
      <c r="G98" s="254"/>
      <c r="H98" s="254"/>
      <c r="I98" s="254"/>
      <c r="J98" s="254"/>
      <c r="L98" s="7" t="s">
        <v>6</v>
      </c>
      <c r="M98" s="6">
        <v>79500</v>
      </c>
      <c r="N98" s="5">
        <v>79500</v>
      </c>
    </row>
    <row r="99" spans="2:20" x14ac:dyDescent="0.2">
      <c r="C99" s="254"/>
      <c r="D99" s="254"/>
      <c r="E99" s="254"/>
      <c r="F99" s="254"/>
      <c r="G99" s="254"/>
      <c r="H99" s="254"/>
      <c r="I99" s="254"/>
      <c r="J99" s="254"/>
      <c r="L99" s="4" t="s">
        <v>4</v>
      </c>
    </row>
    <row r="100" spans="2:20" x14ac:dyDescent="0.2">
      <c r="C100" s="254"/>
      <c r="D100" s="254"/>
      <c r="E100" s="254"/>
      <c r="F100" s="254"/>
      <c r="G100" s="254"/>
      <c r="H100" s="254"/>
      <c r="I100" s="254"/>
      <c r="J100" s="254"/>
    </row>
    <row r="101" spans="2:20" x14ac:dyDescent="0.2">
      <c r="C101" s="254"/>
      <c r="D101" s="254"/>
      <c r="E101" s="254"/>
      <c r="F101" s="254"/>
      <c r="G101" s="254"/>
      <c r="H101" s="254"/>
      <c r="I101" s="254"/>
      <c r="J101" s="254"/>
    </row>
    <row r="102" spans="2:20" x14ac:dyDescent="0.2">
      <c r="C102" s="254"/>
      <c r="D102" s="254"/>
      <c r="E102" s="254"/>
      <c r="F102" s="254"/>
      <c r="G102" s="254"/>
      <c r="H102" s="254"/>
      <c r="I102" s="254"/>
      <c r="J102" s="254"/>
    </row>
    <row r="103" spans="2:20" ht="15" customHeight="1" x14ac:dyDescent="0.2"/>
    <row r="104" spans="2:20" x14ac:dyDescent="0.2">
      <c r="C104" s="255" t="s">
        <v>50</v>
      </c>
      <c r="D104" s="255"/>
      <c r="E104" s="255"/>
      <c r="F104" s="255"/>
      <c r="G104" s="255"/>
      <c r="H104" s="255"/>
      <c r="I104" s="255"/>
      <c r="J104" s="255"/>
    </row>
    <row r="105" spans="2:20" x14ac:dyDescent="0.2">
      <c r="C105" s="255"/>
      <c r="D105" s="255"/>
      <c r="E105" s="255"/>
      <c r="F105" s="255"/>
      <c r="G105" s="255"/>
      <c r="H105" s="255"/>
      <c r="I105" s="255"/>
      <c r="J105" s="255"/>
    </row>
    <row r="106" spans="2:20" x14ac:dyDescent="0.2">
      <c r="C106" s="255"/>
      <c r="D106" s="255"/>
      <c r="E106" s="255"/>
      <c r="F106" s="255"/>
      <c r="G106" s="255"/>
      <c r="H106" s="255"/>
      <c r="I106" s="255"/>
      <c r="J106" s="255"/>
    </row>
    <row r="107" spans="2:20" x14ac:dyDescent="0.2">
      <c r="C107" s="255"/>
      <c r="D107" s="255"/>
      <c r="E107" s="255"/>
      <c r="F107" s="255"/>
      <c r="G107" s="255"/>
      <c r="H107" s="255"/>
      <c r="I107" s="255"/>
      <c r="J107" s="255"/>
    </row>
    <row r="108" spans="2:20" x14ac:dyDescent="0.2">
      <c r="C108" s="255"/>
      <c r="D108" s="255"/>
      <c r="E108" s="255"/>
      <c r="F108" s="255"/>
      <c r="G108" s="255"/>
      <c r="H108" s="255"/>
      <c r="I108" s="255"/>
      <c r="J108" s="255"/>
    </row>
    <row r="110" spans="2:20" x14ac:dyDescent="0.2">
      <c r="B110" s="3" t="s">
        <v>3</v>
      </c>
    </row>
    <row r="111" spans="2:20" ht="16" thickBot="1" x14ac:dyDescent="0.25">
      <c r="B111" s="3"/>
      <c r="C111" s="255" t="s">
        <v>49</v>
      </c>
      <c r="D111" s="255"/>
      <c r="E111" s="255"/>
      <c r="F111" s="255"/>
      <c r="G111" s="255"/>
      <c r="H111" s="255"/>
      <c r="I111" s="255"/>
      <c r="J111" s="255"/>
    </row>
    <row r="112" spans="2:20" ht="16" thickBot="1" x14ac:dyDescent="0.25">
      <c r="B112" s="3"/>
      <c r="C112" s="255"/>
      <c r="D112" s="255"/>
      <c r="E112" s="255"/>
      <c r="F112" s="255"/>
      <c r="G112" s="255"/>
      <c r="H112" s="255"/>
      <c r="I112" s="255"/>
      <c r="J112" s="255"/>
      <c r="N112" s="251" t="s">
        <v>44</v>
      </c>
      <c r="O112" s="252"/>
      <c r="P112" s="252"/>
      <c r="Q112" s="252"/>
      <c r="R112" s="252"/>
      <c r="S112" s="252"/>
      <c r="T112" s="253"/>
    </row>
    <row r="113" spans="2:20" x14ac:dyDescent="0.2">
      <c r="B113" s="3"/>
      <c r="C113" s="255"/>
      <c r="D113" s="255"/>
      <c r="E113" s="255"/>
      <c r="F113" s="255"/>
      <c r="G113" s="255"/>
      <c r="H113" s="255"/>
      <c r="I113" s="255"/>
      <c r="J113" s="255"/>
      <c r="N113" s="256" t="s">
        <v>17</v>
      </c>
      <c r="O113" s="258" t="s">
        <v>16</v>
      </c>
      <c r="P113" s="260" t="s">
        <v>15</v>
      </c>
      <c r="Q113" s="258" t="s">
        <v>14</v>
      </c>
      <c r="R113" s="275" t="s">
        <v>13</v>
      </c>
      <c r="S113" s="247" t="s">
        <v>8</v>
      </c>
      <c r="T113" s="249" t="s">
        <v>12</v>
      </c>
    </row>
    <row r="114" spans="2:20" x14ac:dyDescent="0.2">
      <c r="B114" s="3"/>
      <c r="C114" s="255"/>
      <c r="D114" s="255"/>
      <c r="E114" s="255"/>
      <c r="F114" s="255"/>
      <c r="G114" s="255"/>
      <c r="H114" s="255"/>
      <c r="I114" s="255"/>
      <c r="J114" s="255"/>
      <c r="N114" s="273"/>
      <c r="O114" s="269"/>
      <c r="P114" s="274"/>
      <c r="Q114" s="269"/>
      <c r="R114" s="276"/>
      <c r="S114" s="277"/>
      <c r="T114" s="270"/>
    </row>
    <row r="115" spans="2:20" x14ac:dyDescent="0.2">
      <c r="B115" s="3"/>
      <c r="C115" s="255"/>
      <c r="D115" s="255"/>
      <c r="E115" s="255"/>
      <c r="F115" s="255"/>
      <c r="G115" s="255"/>
      <c r="H115" s="255"/>
      <c r="I115" s="255"/>
      <c r="J115" s="255"/>
      <c r="M115" s="57"/>
      <c r="N115" s="58">
        <v>1.44</v>
      </c>
      <c r="O115" s="59">
        <v>1.44</v>
      </c>
      <c r="P115" s="59">
        <v>6.13E-2</v>
      </c>
      <c r="Q115" s="59">
        <v>6.13E-2</v>
      </c>
      <c r="R115" s="59">
        <v>6.13E-2</v>
      </c>
      <c r="S115" s="59">
        <v>2.8500000000000001E-2</v>
      </c>
      <c r="T115" s="60">
        <v>7.0000000000000001E-3</v>
      </c>
    </row>
    <row r="116" spans="2:20" x14ac:dyDescent="0.2">
      <c r="B116" s="3"/>
      <c r="C116" s="255"/>
      <c r="D116" s="255"/>
      <c r="E116" s="255"/>
      <c r="F116" s="255"/>
      <c r="G116" s="255"/>
      <c r="H116" s="255"/>
      <c r="I116" s="255"/>
      <c r="J116" s="255"/>
    </row>
    <row r="117" spans="2:20" x14ac:dyDescent="0.2">
      <c r="B117" s="3"/>
      <c r="C117" s="255"/>
      <c r="D117" s="255"/>
      <c r="E117" s="255"/>
      <c r="F117" s="255"/>
      <c r="G117" s="255"/>
      <c r="H117" s="255"/>
      <c r="I117" s="255"/>
      <c r="J117" s="255"/>
    </row>
    <row r="118" spans="2:20" x14ac:dyDescent="0.2">
      <c r="B118" s="3"/>
      <c r="C118" s="255"/>
      <c r="D118" s="255"/>
      <c r="E118" s="255"/>
      <c r="F118" s="255"/>
      <c r="G118" s="255"/>
      <c r="H118" s="255"/>
      <c r="I118" s="255"/>
      <c r="J118" s="255"/>
    </row>
    <row r="119" spans="2:20" x14ac:dyDescent="0.2">
      <c r="B119" s="3"/>
      <c r="C119" s="255"/>
      <c r="D119" s="255"/>
      <c r="E119" s="255"/>
      <c r="F119" s="255"/>
      <c r="G119" s="255"/>
      <c r="H119" s="255"/>
      <c r="I119" s="255"/>
      <c r="J119" s="255"/>
    </row>
    <row r="120" spans="2:20" x14ac:dyDescent="0.2">
      <c r="B120" s="3"/>
      <c r="C120" s="255"/>
      <c r="D120" s="255"/>
      <c r="E120" s="255"/>
      <c r="F120" s="255"/>
      <c r="G120" s="255"/>
      <c r="H120" s="255"/>
      <c r="I120" s="255"/>
      <c r="J120" s="255"/>
    </row>
    <row r="121" spans="2:20" x14ac:dyDescent="0.2">
      <c r="C121" s="255"/>
      <c r="D121" s="255"/>
      <c r="E121" s="255"/>
      <c r="F121" s="255"/>
      <c r="G121" s="255"/>
      <c r="H121" s="255"/>
      <c r="I121" s="255"/>
      <c r="J121" s="255"/>
    </row>
    <row r="123" spans="2:20" x14ac:dyDescent="0.2">
      <c r="B123" s="56" t="s">
        <v>2</v>
      </c>
    </row>
    <row r="124" spans="2:20" ht="6.75" customHeight="1" x14ac:dyDescent="0.2"/>
    <row r="125" spans="2:20" ht="25.5" customHeight="1" x14ac:dyDescent="0.2">
      <c r="C125" s="272" t="s">
        <v>1</v>
      </c>
      <c r="D125" s="272"/>
      <c r="E125" s="272"/>
      <c r="F125" s="272"/>
      <c r="G125" s="272"/>
      <c r="H125" s="272"/>
      <c r="I125" s="272"/>
      <c r="J125" s="272"/>
    </row>
    <row r="126" spans="2:20" ht="19.5" customHeight="1" x14ac:dyDescent="0.2">
      <c r="C126" s="272"/>
      <c r="D126" s="272"/>
      <c r="E126" s="272"/>
      <c r="F126" s="272"/>
      <c r="G126" s="272"/>
      <c r="H126" s="272"/>
      <c r="I126" s="272"/>
      <c r="J126" s="272"/>
    </row>
    <row r="127" spans="2:20" ht="5.25" customHeight="1" x14ac:dyDescent="0.2">
      <c r="C127" s="1"/>
      <c r="D127" s="1"/>
      <c r="E127" s="1"/>
      <c r="F127" s="1"/>
      <c r="G127" s="1"/>
      <c r="H127" s="1"/>
      <c r="I127" s="1"/>
      <c r="J127" s="1"/>
    </row>
    <row r="128" spans="2:20" ht="19.5" customHeight="1" x14ac:dyDescent="0.2">
      <c r="C128" s="272" t="s">
        <v>26</v>
      </c>
      <c r="D128" s="272"/>
      <c r="E128" s="272"/>
      <c r="F128" s="272"/>
      <c r="G128" s="272"/>
      <c r="H128" s="272"/>
      <c r="I128" s="272"/>
      <c r="J128" s="272"/>
    </row>
    <row r="129" spans="3:10" ht="6.75" customHeight="1" x14ac:dyDescent="0.2">
      <c r="C129" s="1"/>
      <c r="D129" s="1"/>
      <c r="E129" s="1"/>
      <c r="F129" s="1"/>
      <c r="G129" s="1"/>
      <c r="H129" s="1"/>
      <c r="I129" s="1"/>
      <c r="J129" s="1"/>
    </row>
    <row r="130" spans="3:10" x14ac:dyDescent="0.2">
      <c r="C130" s="279" t="s">
        <v>27</v>
      </c>
      <c r="D130" s="279"/>
      <c r="E130" s="279"/>
      <c r="F130" s="279"/>
      <c r="G130" s="279"/>
      <c r="H130" s="279"/>
      <c r="I130" s="279"/>
      <c r="J130" s="279"/>
    </row>
    <row r="131" spans="3:10" ht="23.25" customHeight="1" x14ac:dyDescent="0.2">
      <c r="C131" s="279"/>
      <c r="D131" s="279"/>
      <c r="E131" s="279"/>
      <c r="F131" s="279"/>
      <c r="G131" s="279"/>
      <c r="H131" s="279"/>
      <c r="I131" s="279"/>
      <c r="J131" s="279"/>
    </row>
    <row r="132" spans="3:10" ht="6.75" customHeight="1" x14ac:dyDescent="0.2"/>
    <row r="133" spans="3:10" ht="24.75" customHeight="1" x14ac:dyDescent="0.2">
      <c r="C133" s="279" t="s">
        <v>0</v>
      </c>
      <c r="D133" s="279"/>
      <c r="E133" s="279"/>
      <c r="F133" s="279"/>
      <c r="G133" s="279"/>
      <c r="H133" s="279"/>
      <c r="I133" s="279"/>
      <c r="J133" s="279"/>
    </row>
    <row r="134" spans="3:10" x14ac:dyDescent="0.2">
      <c r="C134" s="279"/>
      <c r="D134" s="279"/>
      <c r="E134" s="279"/>
      <c r="F134" s="279"/>
      <c r="G134" s="279"/>
      <c r="H134" s="279"/>
      <c r="I134" s="279"/>
      <c r="J134" s="279"/>
    </row>
    <row r="176" spans="3:10" x14ac:dyDescent="0.2">
      <c r="C176" s="2"/>
      <c r="D176" s="2"/>
      <c r="E176" s="2"/>
      <c r="F176" s="2"/>
      <c r="G176" s="2"/>
      <c r="H176" s="2"/>
      <c r="I176" s="2"/>
      <c r="J176" s="2"/>
    </row>
  </sheetData>
  <mergeCells count="40">
    <mergeCell ref="C3:J5"/>
    <mergeCell ref="C133:J134"/>
    <mergeCell ref="C18:J24"/>
    <mergeCell ref="C27:J32"/>
    <mergeCell ref="C34:J40"/>
    <mergeCell ref="C42:J46"/>
    <mergeCell ref="C49:J62"/>
    <mergeCell ref="C64:J66"/>
    <mergeCell ref="C68:J70"/>
    <mergeCell ref="C130:J131"/>
    <mergeCell ref="C128:J128"/>
    <mergeCell ref="M61:M63"/>
    <mergeCell ref="N61:O62"/>
    <mergeCell ref="C6:J9"/>
    <mergeCell ref="C125:J126"/>
    <mergeCell ref="C11:J16"/>
    <mergeCell ref="C104:J108"/>
    <mergeCell ref="C111:J121"/>
    <mergeCell ref="N112:T112"/>
    <mergeCell ref="N113:N114"/>
    <mergeCell ref="O113:O114"/>
    <mergeCell ref="P113:P114"/>
    <mergeCell ref="Q113:Q114"/>
    <mergeCell ref="R113:R114"/>
    <mergeCell ref="S113:S114"/>
    <mergeCell ref="T113:T114"/>
    <mergeCell ref="Q80:Q81"/>
    <mergeCell ref="R80:R81"/>
    <mergeCell ref="S80:S81"/>
    <mergeCell ref="M79:S79"/>
    <mergeCell ref="C97:J102"/>
    <mergeCell ref="C74:J90"/>
    <mergeCell ref="M80:M81"/>
    <mergeCell ref="N80:N81"/>
    <mergeCell ref="C91:J94"/>
    <mergeCell ref="M93:N93"/>
    <mergeCell ref="O80:O81"/>
    <mergeCell ref="P80:P81"/>
    <mergeCell ref="M94:M96"/>
    <mergeCell ref="N94:N9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2BAC-6F64-E743-8924-9063F594FAFE}">
  <sheetPr>
    <tabColor theme="9" tint="0.39997558519241921"/>
  </sheetPr>
  <dimension ref="A1:Q77"/>
  <sheetViews>
    <sheetView topLeftCell="A49" zoomScale="113" workbookViewId="0">
      <selection activeCell="B11" sqref="B11"/>
    </sheetView>
  </sheetViews>
  <sheetFormatPr baseColWidth="10" defaultRowHeight="15" x14ac:dyDescent="0.2"/>
  <cols>
    <col min="2" max="2" width="14" customWidth="1"/>
    <col min="3" max="5" width="11" bestFit="1" customWidth="1"/>
    <col min="6" max="6" width="15.83203125" bestFit="1" customWidth="1"/>
    <col min="7" max="7" width="11" bestFit="1" customWidth="1"/>
    <col min="8" max="8" width="16.33203125" bestFit="1" customWidth="1"/>
    <col min="9" max="9" width="11" bestFit="1" customWidth="1"/>
    <col min="11" max="11" width="11" bestFit="1" customWidth="1"/>
    <col min="13" max="15" width="11" bestFit="1" customWidth="1"/>
  </cols>
  <sheetData>
    <row r="1" spans="1:13" x14ac:dyDescent="0.2">
      <c r="A1" s="301" t="s">
        <v>104</v>
      </c>
      <c r="B1" s="301"/>
    </row>
    <row r="2" spans="1:13" ht="16" thickBot="1" x14ac:dyDescent="0.25"/>
    <row r="3" spans="1:13" ht="27" thickBot="1" x14ac:dyDescent="0.25">
      <c r="C3" s="302" t="s">
        <v>44</v>
      </c>
      <c r="D3" s="303"/>
      <c r="E3" s="303"/>
      <c r="F3" s="303"/>
      <c r="G3" s="303"/>
      <c r="H3" s="303"/>
      <c r="I3" s="304"/>
      <c r="K3" s="65" t="s">
        <v>52</v>
      </c>
      <c r="L3" s="66" t="s">
        <v>54</v>
      </c>
      <c r="M3" s="67" t="s">
        <v>53</v>
      </c>
    </row>
    <row r="4" spans="1:13" ht="15" customHeight="1" x14ac:dyDescent="0.2">
      <c r="C4" s="297" t="s">
        <v>17</v>
      </c>
      <c r="D4" s="299" t="s">
        <v>16</v>
      </c>
      <c r="E4" s="299" t="s">
        <v>15</v>
      </c>
      <c r="F4" s="299" t="s">
        <v>14</v>
      </c>
      <c r="G4" s="299" t="s">
        <v>13</v>
      </c>
      <c r="H4" s="299" t="s">
        <v>8</v>
      </c>
      <c r="I4" s="305" t="s">
        <v>12</v>
      </c>
      <c r="K4" s="68" t="s">
        <v>7</v>
      </c>
      <c r="L4" s="69">
        <v>2.1999999999999999E-2</v>
      </c>
      <c r="M4" s="75">
        <v>920000</v>
      </c>
    </row>
    <row r="5" spans="1:13" ht="16" thickBot="1" x14ac:dyDescent="0.25">
      <c r="C5" s="298"/>
      <c r="D5" s="300"/>
      <c r="E5" s="300"/>
      <c r="F5" s="300"/>
      <c r="G5" s="300"/>
      <c r="H5" s="300"/>
      <c r="I5" s="306"/>
      <c r="K5" s="70" t="s">
        <v>6</v>
      </c>
      <c r="L5" s="71">
        <v>1.6500000000000001E-2</v>
      </c>
      <c r="M5" s="76">
        <v>530000</v>
      </c>
    </row>
    <row r="6" spans="1:13" ht="16" thickBot="1" x14ac:dyDescent="0.25">
      <c r="C6" s="72">
        <v>1.44</v>
      </c>
      <c r="D6" s="73">
        <v>1.44</v>
      </c>
      <c r="E6" s="73">
        <v>6.13E-2</v>
      </c>
      <c r="F6" s="73">
        <v>6.13E-2</v>
      </c>
      <c r="G6" s="73">
        <v>6.13E-2</v>
      </c>
      <c r="H6" s="73">
        <v>2.8500000000000001E-2</v>
      </c>
      <c r="I6" s="74">
        <v>7.0000000000000001E-3</v>
      </c>
    </row>
    <row r="9" spans="1:13" ht="16" thickBot="1" x14ac:dyDescent="0.25"/>
    <row r="10" spans="1:13" ht="16" thickBot="1" x14ac:dyDescent="0.25">
      <c r="C10" s="310" t="s">
        <v>18</v>
      </c>
      <c r="D10" s="317"/>
      <c r="E10" s="317"/>
      <c r="F10" s="317"/>
      <c r="G10" s="317"/>
      <c r="H10" s="317"/>
      <c r="I10" s="311"/>
      <c r="K10" s="90"/>
      <c r="L10" s="91"/>
    </row>
    <row r="11" spans="1:13" x14ac:dyDescent="0.2">
      <c r="C11" s="256" t="s">
        <v>17</v>
      </c>
      <c r="D11" s="258" t="s">
        <v>16</v>
      </c>
      <c r="E11" s="260" t="s">
        <v>15</v>
      </c>
      <c r="F11" s="258" t="s">
        <v>14</v>
      </c>
      <c r="G11" s="275" t="s">
        <v>13</v>
      </c>
      <c r="H11" s="247" t="s">
        <v>8</v>
      </c>
      <c r="I11" s="249" t="s">
        <v>12</v>
      </c>
      <c r="K11" s="290" t="s">
        <v>55</v>
      </c>
      <c r="L11" s="292" t="s">
        <v>56</v>
      </c>
    </row>
    <row r="12" spans="1:13" ht="16" thickBot="1" x14ac:dyDescent="0.25">
      <c r="C12" s="257"/>
      <c r="D12" s="259"/>
      <c r="E12" s="261"/>
      <c r="F12" s="259"/>
      <c r="G12" s="278"/>
      <c r="H12" s="248"/>
      <c r="I12" s="250"/>
      <c r="K12" s="291"/>
      <c r="L12" s="293"/>
    </row>
    <row r="13" spans="1:13" x14ac:dyDescent="0.2">
      <c r="B13" s="37" t="s">
        <v>32</v>
      </c>
      <c r="C13" s="36">
        <v>64400.000000000007</v>
      </c>
      <c r="D13" s="34">
        <v>70840</v>
      </c>
      <c r="E13" s="35">
        <v>6182.4000000000005</v>
      </c>
      <c r="F13" s="34">
        <v>5216.4000000000015</v>
      </c>
      <c r="G13" s="33">
        <v>4830</v>
      </c>
      <c r="H13" s="32">
        <v>4250.4000000000005</v>
      </c>
      <c r="I13" s="31">
        <v>3091.2000000000003</v>
      </c>
      <c r="K13" s="77">
        <v>2508</v>
      </c>
      <c r="L13" s="89">
        <v>1983.4</v>
      </c>
    </row>
    <row r="14" spans="1:13" x14ac:dyDescent="0.2">
      <c r="B14" s="25" t="s">
        <v>33</v>
      </c>
      <c r="C14" s="24">
        <v>115920</v>
      </c>
      <c r="D14" s="23">
        <v>127512.00000000001</v>
      </c>
      <c r="E14" s="28">
        <v>7084.0000000000018</v>
      </c>
      <c r="F14" s="23">
        <v>5796</v>
      </c>
      <c r="G14" s="27">
        <v>5667.2</v>
      </c>
      <c r="H14" s="30">
        <v>5796</v>
      </c>
      <c r="I14" s="18">
        <v>2704.8</v>
      </c>
      <c r="K14" s="78">
        <v>1553</v>
      </c>
      <c r="L14" s="81">
        <v>2254</v>
      </c>
    </row>
    <row r="15" spans="1:13" x14ac:dyDescent="0.2">
      <c r="B15" s="25" t="s">
        <v>34</v>
      </c>
      <c r="C15" s="24">
        <v>103040</v>
      </c>
      <c r="D15" s="23">
        <v>113344.00000000003</v>
      </c>
      <c r="E15" s="28">
        <v>7084.0000000000018</v>
      </c>
      <c r="F15" s="23">
        <v>5796</v>
      </c>
      <c r="G15" s="27">
        <v>5667.2</v>
      </c>
      <c r="H15" s="30">
        <v>5796</v>
      </c>
      <c r="I15" s="18">
        <v>3284.4</v>
      </c>
      <c r="K15" s="78">
        <v>1380</v>
      </c>
      <c r="L15" s="81">
        <v>2582.4</v>
      </c>
    </row>
    <row r="16" spans="1:13" x14ac:dyDescent="0.2">
      <c r="B16" s="25" t="s">
        <v>35</v>
      </c>
      <c r="C16" s="24">
        <v>64400.000000000007</v>
      </c>
      <c r="D16" s="23">
        <v>70840</v>
      </c>
      <c r="E16" s="28">
        <v>6182.4000000000005</v>
      </c>
      <c r="F16" s="23">
        <v>5280.8</v>
      </c>
      <c r="G16" s="27">
        <v>5216.4000000000015</v>
      </c>
      <c r="H16" s="30">
        <v>4250.4000000000005</v>
      </c>
      <c r="I16" s="18">
        <v>3091.2000000000003</v>
      </c>
      <c r="K16" s="78">
        <v>2150</v>
      </c>
      <c r="L16" s="81">
        <v>1976.1</v>
      </c>
    </row>
    <row r="17" spans="2:16" x14ac:dyDescent="0.2">
      <c r="B17" s="25" t="s">
        <v>36</v>
      </c>
      <c r="C17" s="109"/>
      <c r="D17" s="111"/>
      <c r="E17" s="28">
        <v>9660</v>
      </c>
      <c r="F17" s="23">
        <v>9016</v>
      </c>
      <c r="G17" s="27">
        <v>8694</v>
      </c>
      <c r="H17" s="116"/>
      <c r="I17" s="117"/>
      <c r="K17" s="78">
        <v>30</v>
      </c>
      <c r="L17" s="81">
        <v>2711.3</v>
      </c>
      <c r="O17" s="3"/>
    </row>
    <row r="18" spans="2:16" x14ac:dyDescent="0.2">
      <c r="B18" s="25" t="s">
        <v>37</v>
      </c>
      <c r="C18" s="24">
        <v>135240</v>
      </c>
      <c r="D18" s="23">
        <v>148120</v>
      </c>
      <c r="E18" s="112"/>
      <c r="F18" s="113"/>
      <c r="G18" s="114"/>
      <c r="H18" s="115"/>
      <c r="I18" s="18">
        <v>3413.2000000000003</v>
      </c>
      <c r="K18" s="78">
        <v>690</v>
      </c>
      <c r="L18" s="81">
        <v>2704.8</v>
      </c>
    </row>
    <row r="19" spans="2:16" ht="16" thickBot="1" x14ac:dyDescent="0.25">
      <c r="B19" s="25" t="s">
        <v>38</v>
      </c>
      <c r="C19" s="24">
        <v>103040</v>
      </c>
      <c r="D19" s="23">
        <v>112700</v>
      </c>
      <c r="E19" s="28">
        <v>7084.0000000000018</v>
      </c>
      <c r="F19" s="23">
        <v>5796</v>
      </c>
      <c r="G19" s="27">
        <v>5538.4000000000005</v>
      </c>
      <c r="H19" s="30">
        <v>5860.4000000000005</v>
      </c>
      <c r="I19" s="18">
        <v>2769.2000000000003</v>
      </c>
      <c r="K19" s="78">
        <v>686</v>
      </c>
      <c r="L19" s="81">
        <v>2125.1999999999998</v>
      </c>
    </row>
    <row r="20" spans="2:16" x14ac:dyDescent="0.2">
      <c r="B20" s="37" t="s">
        <v>32</v>
      </c>
      <c r="C20" s="36">
        <v>64400.000000000007</v>
      </c>
      <c r="D20" s="34">
        <v>70840</v>
      </c>
      <c r="E20" s="35">
        <v>6182.4000000000005</v>
      </c>
      <c r="F20" s="34">
        <v>5216.4000000000015</v>
      </c>
      <c r="G20" s="33">
        <v>4830</v>
      </c>
      <c r="H20" s="32">
        <v>4250.4000000000005</v>
      </c>
      <c r="I20" s="31">
        <v>3091.2000000000003</v>
      </c>
      <c r="K20" s="78">
        <v>2508</v>
      </c>
      <c r="L20" s="81">
        <v>1818</v>
      </c>
      <c r="O20" s="90"/>
      <c r="P20" s="91"/>
    </row>
    <row r="21" spans="2:16" ht="16" thickBot="1" x14ac:dyDescent="0.25">
      <c r="B21" s="17" t="s">
        <v>33</v>
      </c>
      <c r="C21" s="16">
        <v>115920</v>
      </c>
      <c r="D21" s="14">
        <v>127512.00000000001</v>
      </c>
      <c r="E21" s="15">
        <v>7084.0000000000018</v>
      </c>
      <c r="F21" s="14">
        <v>5796</v>
      </c>
      <c r="G21" s="13">
        <v>5667.2</v>
      </c>
      <c r="H21" s="12">
        <v>5796</v>
      </c>
      <c r="I21" s="11">
        <v>2704.8</v>
      </c>
      <c r="K21" s="79">
        <v>1553</v>
      </c>
      <c r="L21" s="82">
        <v>1996.4</v>
      </c>
      <c r="O21" s="90"/>
      <c r="P21" s="91"/>
    </row>
    <row r="22" spans="2:16" x14ac:dyDescent="0.2">
      <c r="K22" s="92"/>
      <c r="L22" s="93"/>
      <c r="O22" s="92"/>
      <c r="P22" s="93"/>
    </row>
    <row r="23" spans="2:16" ht="16" thickBot="1" x14ac:dyDescent="0.25">
      <c r="O23" s="92"/>
      <c r="P23" s="93"/>
    </row>
    <row r="24" spans="2:16" ht="16" customHeight="1" thickBot="1" x14ac:dyDescent="0.25">
      <c r="C24" s="307" t="s">
        <v>21</v>
      </c>
      <c r="D24" s="313" t="s">
        <v>20</v>
      </c>
      <c r="E24" s="314"/>
      <c r="H24" s="310" t="s">
        <v>10</v>
      </c>
      <c r="I24" s="311"/>
      <c r="O24" s="92"/>
      <c r="P24" s="93"/>
    </row>
    <row r="25" spans="2:16" x14ac:dyDescent="0.2">
      <c r="C25" s="308"/>
      <c r="D25" s="315"/>
      <c r="E25" s="316"/>
      <c r="H25" s="312" t="s">
        <v>9</v>
      </c>
      <c r="I25" s="264" t="s">
        <v>8</v>
      </c>
      <c r="O25" s="92"/>
      <c r="P25" s="93"/>
    </row>
    <row r="26" spans="2:16" ht="16" thickBot="1" x14ac:dyDescent="0.25">
      <c r="C26" s="309"/>
      <c r="D26" s="61" t="s">
        <v>7</v>
      </c>
      <c r="E26" s="61" t="s">
        <v>6</v>
      </c>
      <c r="H26" s="263"/>
      <c r="I26" s="265"/>
      <c r="O26" s="92"/>
      <c r="P26" s="93"/>
    </row>
    <row r="27" spans="2:16" ht="16" customHeight="1" thickBot="1" x14ac:dyDescent="0.25">
      <c r="B27" s="51" t="s">
        <v>32</v>
      </c>
      <c r="C27" s="48">
        <v>2508</v>
      </c>
      <c r="D27" s="47">
        <v>1983.4</v>
      </c>
      <c r="E27" s="46">
        <v>1818</v>
      </c>
      <c r="H27" s="263"/>
      <c r="I27" s="265"/>
      <c r="O27" s="92"/>
      <c r="P27" s="93"/>
    </row>
    <row r="28" spans="2:16" x14ac:dyDescent="0.2">
      <c r="B28" s="49" t="s">
        <v>33</v>
      </c>
      <c r="C28" s="48">
        <v>1553</v>
      </c>
      <c r="D28" s="47">
        <v>2254</v>
      </c>
      <c r="E28" s="46">
        <v>1996.4</v>
      </c>
      <c r="G28" s="10" t="s">
        <v>7</v>
      </c>
      <c r="H28" s="9">
        <v>92000</v>
      </c>
      <c r="I28" s="8">
        <v>138000</v>
      </c>
      <c r="O28" s="92"/>
      <c r="P28" s="93"/>
    </row>
    <row r="29" spans="2:16" ht="16" thickBot="1" x14ac:dyDescent="0.25">
      <c r="B29" s="45" t="s">
        <v>34</v>
      </c>
      <c r="C29" s="44">
        <v>1380</v>
      </c>
      <c r="D29" s="43">
        <v>2582.4</v>
      </c>
      <c r="E29" s="62"/>
      <c r="G29" s="7" t="s">
        <v>6</v>
      </c>
      <c r="H29" s="6">
        <v>79500</v>
      </c>
      <c r="I29" s="5">
        <v>79500</v>
      </c>
      <c r="O29" s="92"/>
      <c r="P29" s="93"/>
    </row>
    <row r="30" spans="2:16" x14ac:dyDescent="0.2">
      <c r="B30" s="45" t="s">
        <v>35</v>
      </c>
      <c r="C30" s="44">
        <v>2150</v>
      </c>
      <c r="D30" s="43">
        <v>1976.1</v>
      </c>
      <c r="E30" s="62"/>
      <c r="O30" s="92"/>
      <c r="P30" s="93"/>
    </row>
    <row r="31" spans="2:16" x14ac:dyDescent="0.2">
      <c r="B31" s="45" t="s">
        <v>36</v>
      </c>
      <c r="C31" s="44">
        <v>30</v>
      </c>
      <c r="D31" s="43">
        <v>2711.3</v>
      </c>
      <c r="E31" s="62"/>
      <c r="O31" s="92"/>
      <c r="P31" s="93"/>
    </row>
    <row r="32" spans="2:16" x14ac:dyDescent="0.2">
      <c r="B32" s="45" t="s">
        <v>37</v>
      </c>
      <c r="C32" s="44">
        <v>690</v>
      </c>
      <c r="D32" s="43">
        <v>2704.8</v>
      </c>
      <c r="E32" s="62"/>
      <c r="O32" s="92"/>
      <c r="P32" s="93"/>
    </row>
    <row r="33" spans="2:17" ht="16" thickBot="1" x14ac:dyDescent="0.25">
      <c r="B33" s="41" t="s">
        <v>38</v>
      </c>
      <c r="C33" s="40">
        <v>686</v>
      </c>
      <c r="D33" s="39">
        <v>2125.2000000000003</v>
      </c>
      <c r="E33" s="63"/>
    </row>
    <row r="35" spans="2:17" ht="16" thickBot="1" x14ac:dyDescent="0.25"/>
    <row r="36" spans="2:17" x14ac:dyDescent="0.2">
      <c r="B36" s="280" t="s">
        <v>57</v>
      </c>
      <c r="C36" s="282" t="s">
        <v>67</v>
      </c>
      <c r="D36" s="282"/>
      <c r="E36" s="282"/>
      <c r="F36" s="282"/>
      <c r="G36" s="282"/>
      <c r="H36" s="282"/>
      <c r="I36" s="283"/>
      <c r="K36" s="294" t="s">
        <v>68</v>
      </c>
      <c r="L36" s="295"/>
      <c r="M36" s="295"/>
      <c r="N36" s="295"/>
      <c r="O36" s="295"/>
      <c r="P36" s="295"/>
      <c r="Q36" s="296"/>
    </row>
    <row r="37" spans="2:17" ht="16" thickBot="1" x14ac:dyDescent="0.25">
      <c r="B37" s="281"/>
      <c r="C37" s="154" t="s">
        <v>17</v>
      </c>
      <c r="D37" s="154" t="s">
        <v>16</v>
      </c>
      <c r="E37" s="154" t="s">
        <v>15</v>
      </c>
      <c r="F37" s="154" t="s">
        <v>14</v>
      </c>
      <c r="G37" s="154" t="s">
        <v>13</v>
      </c>
      <c r="H37" s="154" t="s">
        <v>8</v>
      </c>
      <c r="I37" s="155" t="s">
        <v>12</v>
      </c>
      <c r="K37" s="224" t="s">
        <v>17</v>
      </c>
      <c r="L37" s="154" t="s">
        <v>16</v>
      </c>
      <c r="M37" s="154" t="s">
        <v>15</v>
      </c>
      <c r="N37" s="154" t="s">
        <v>14</v>
      </c>
      <c r="O37" s="154" t="s">
        <v>13</v>
      </c>
      <c r="P37" s="154" t="s">
        <v>8</v>
      </c>
      <c r="Q37" s="155" t="s">
        <v>12</v>
      </c>
    </row>
    <row r="38" spans="2:17" x14ac:dyDescent="0.2">
      <c r="B38" s="151" t="s">
        <v>58</v>
      </c>
      <c r="C38" s="156">
        <f>$L13+C13*$L$4</f>
        <v>3400.2000000000003</v>
      </c>
      <c r="D38" s="157">
        <f t="shared" ref="D38:I38" si="0">$L13+D13*$L$4</f>
        <v>3541.88</v>
      </c>
      <c r="E38" s="157">
        <f t="shared" si="0"/>
        <v>2119.4128000000001</v>
      </c>
      <c r="F38" s="157">
        <f t="shared" si="0"/>
        <v>2098.1608000000001</v>
      </c>
      <c r="G38" s="157">
        <f t="shared" si="0"/>
        <v>2089.66</v>
      </c>
      <c r="H38" s="157">
        <f t="shared" si="0"/>
        <v>2076.9088000000002</v>
      </c>
      <c r="I38" s="158">
        <f t="shared" si="0"/>
        <v>2051.4064000000003</v>
      </c>
      <c r="K38" s="225">
        <f>$L$4*C$6*$K13</f>
        <v>79.453440000000001</v>
      </c>
      <c r="L38" s="226">
        <f t="shared" ref="L38:Q38" si="1">$L$4*D$6*$K13</f>
        <v>79.453440000000001</v>
      </c>
      <c r="M38" s="226">
        <f t="shared" si="1"/>
        <v>3.3822888</v>
      </c>
      <c r="N38" s="226">
        <f t="shared" si="1"/>
        <v>3.3822888</v>
      </c>
      <c r="O38" s="226">
        <f t="shared" si="1"/>
        <v>3.3822888</v>
      </c>
      <c r="P38" s="226">
        <f t="shared" si="1"/>
        <v>1.5725159999999998</v>
      </c>
      <c r="Q38" s="227">
        <f t="shared" si="1"/>
        <v>0.38623200000000002</v>
      </c>
    </row>
    <row r="39" spans="2:17" x14ac:dyDescent="0.2">
      <c r="B39" s="138" t="s">
        <v>59</v>
      </c>
      <c r="C39" s="159">
        <f t="shared" ref="C39:I44" si="2">$L14+C14*$L$4</f>
        <v>4804.24</v>
      </c>
      <c r="D39" s="83">
        <f t="shared" si="2"/>
        <v>5059.2640000000001</v>
      </c>
      <c r="E39" s="83">
        <f t="shared" si="2"/>
        <v>2409.848</v>
      </c>
      <c r="F39" s="83">
        <f t="shared" si="2"/>
        <v>2381.5120000000002</v>
      </c>
      <c r="G39" s="83">
        <f t="shared" si="2"/>
        <v>2378.6783999999998</v>
      </c>
      <c r="H39" s="83">
        <f t="shared" si="2"/>
        <v>2381.5120000000002</v>
      </c>
      <c r="I39" s="118">
        <f t="shared" si="2"/>
        <v>2313.5056</v>
      </c>
      <c r="K39" s="122">
        <f t="shared" ref="K39:K41" si="3">$L$4*C$6*$K14</f>
        <v>49.199039999999997</v>
      </c>
      <c r="L39" s="94">
        <f t="shared" ref="L39:L41" si="4">$L$4*D$6*$K14</f>
        <v>49.199039999999997</v>
      </c>
      <c r="M39" s="94">
        <f t="shared" ref="M39:M41" si="5">$L$4*E$6*$K14</f>
        <v>2.0943757999999999</v>
      </c>
      <c r="N39" s="94">
        <f t="shared" ref="N39:N41" si="6">$L$4*F$6*$K14</f>
        <v>2.0943757999999999</v>
      </c>
      <c r="O39" s="94">
        <f t="shared" ref="O39:O41" si="7">$L$4*G$6*$K14</f>
        <v>2.0943757999999999</v>
      </c>
      <c r="P39" s="94">
        <f t="shared" ref="P39:P41" si="8">$L$4*H$6*$K14</f>
        <v>0.9737309999999999</v>
      </c>
      <c r="Q39" s="123">
        <f t="shared" ref="Q39:Q41" si="9">$L$4*I$6*$K14</f>
        <v>0.23916200000000001</v>
      </c>
    </row>
    <row r="40" spans="2:17" x14ac:dyDescent="0.2">
      <c r="B40" s="138" t="s">
        <v>60</v>
      </c>
      <c r="C40" s="159">
        <f t="shared" si="2"/>
        <v>4849.28</v>
      </c>
      <c r="D40" s="83">
        <f t="shared" si="2"/>
        <v>5075.9680000000008</v>
      </c>
      <c r="E40" s="83">
        <f t="shared" si="2"/>
        <v>2738.248</v>
      </c>
      <c r="F40" s="83">
        <f t="shared" si="2"/>
        <v>2709.9120000000003</v>
      </c>
      <c r="G40" s="83">
        <f t="shared" si="2"/>
        <v>2707.0783999999999</v>
      </c>
      <c r="H40" s="83">
        <f t="shared" si="2"/>
        <v>2709.9120000000003</v>
      </c>
      <c r="I40" s="118">
        <f t="shared" si="2"/>
        <v>2654.6568000000002</v>
      </c>
      <c r="K40" s="122">
        <f t="shared" si="3"/>
        <v>43.718400000000003</v>
      </c>
      <c r="L40" s="94">
        <f t="shared" si="4"/>
        <v>43.718400000000003</v>
      </c>
      <c r="M40" s="94">
        <f t="shared" si="5"/>
        <v>1.8610679999999999</v>
      </c>
      <c r="N40" s="94">
        <f t="shared" si="6"/>
        <v>1.8610679999999999</v>
      </c>
      <c r="O40" s="94">
        <f t="shared" si="7"/>
        <v>1.8610679999999999</v>
      </c>
      <c r="P40" s="94">
        <f t="shared" si="8"/>
        <v>0.86525999999999992</v>
      </c>
      <c r="Q40" s="123">
        <f t="shared" si="9"/>
        <v>0.21252000000000001</v>
      </c>
    </row>
    <row r="41" spans="2:17" x14ac:dyDescent="0.2">
      <c r="B41" s="138" t="s">
        <v>61</v>
      </c>
      <c r="C41" s="160">
        <f t="shared" si="2"/>
        <v>3392.9</v>
      </c>
      <c r="D41" s="139">
        <f t="shared" si="2"/>
        <v>3534.58</v>
      </c>
      <c r="E41" s="83">
        <f t="shared" si="2"/>
        <v>2112.1127999999999</v>
      </c>
      <c r="F41" s="83">
        <f t="shared" si="2"/>
        <v>2092.2775999999999</v>
      </c>
      <c r="G41" s="83">
        <f t="shared" si="2"/>
        <v>2090.8607999999999</v>
      </c>
      <c r="H41" s="139">
        <f t="shared" si="2"/>
        <v>2069.6088</v>
      </c>
      <c r="I41" s="145">
        <f t="shared" si="2"/>
        <v>2044.1063999999999</v>
      </c>
      <c r="K41" s="122">
        <f t="shared" si="3"/>
        <v>68.111999999999995</v>
      </c>
      <c r="L41" s="94">
        <f t="shared" si="4"/>
        <v>68.111999999999995</v>
      </c>
      <c r="M41" s="94">
        <f t="shared" si="5"/>
        <v>2.8994899999999997</v>
      </c>
      <c r="N41" s="94">
        <f t="shared" si="6"/>
        <v>2.8994899999999997</v>
      </c>
      <c r="O41" s="94">
        <f t="shared" si="7"/>
        <v>2.8994899999999997</v>
      </c>
      <c r="P41" s="94">
        <f t="shared" si="8"/>
        <v>1.34805</v>
      </c>
      <c r="Q41" s="123">
        <f t="shared" si="9"/>
        <v>0.33110000000000001</v>
      </c>
    </row>
    <row r="42" spans="2:17" x14ac:dyDescent="0.2">
      <c r="B42" s="138" t="s">
        <v>62</v>
      </c>
      <c r="C42" s="108"/>
      <c r="D42" s="141"/>
      <c r="E42" s="143">
        <f t="shared" si="2"/>
        <v>2923.82</v>
      </c>
      <c r="F42" s="139">
        <f t="shared" si="2"/>
        <v>2909.652</v>
      </c>
      <c r="G42" s="144">
        <f t="shared" si="2"/>
        <v>2902.5680000000002</v>
      </c>
      <c r="H42" s="141"/>
      <c r="I42" s="161"/>
      <c r="K42" s="108"/>
      <c r="L42" s="141"/>
      <c r="M42" s="147">
        <f t="shared" ref="M42" si="10">$L$4*E$6*$K17</f>
        <v>4.0458000000000001E-2</v>
      </c>
      <c r="N42" s="94">
        <f t="shared" ref="N42" si="11">$L$4*F$6*$K17</f>
        <v>4.0458000000000001E-2</v>
      </c>
      <c r="O42" s="94">
        <f t="shared" ref="O42" si="12">$L$4*G$6*$K17</f>
        <v>4.0458000000000001E-2</v>
      </c>
      <c r="P42" s="141"/>
      <c r="Q42" s="117"/>
    </row>
    <row r="43" spans="2:17" x14ac:dyDescent="0.2">
      <c r="B43" s="138" t="s">
        <v>63</v>
      </c>
      <c r="C43" s="162">
        <f t="shared" si="2"/>
        <v>5680.08</v>
      </c>
      <c r="D43" s="142">
        <f t="shared" si="2"/>
        <v>5963.4400000000005</v>
      </c>
      <c r="E43" s="141"/>
      <c r="F43" s="141"/>
      <c r="G43" s="141"/>
      <c r="H43" s="141"/>
      <c r="I43" s="146">
        <f t="shared" si="2"/>
        <v>2779.8904000000002</v>
      </c>
      <c r="K43" s="148">
        <f>$L$4*C$6*$K18</f>
        <v>21.859200000000001</v>
      </c>
      <c r="L43" s="149">
        <f>$L$4*D$6*$K18</f>
        <v>21.859200000000001</v>
      </c>
      <c r="M43" s="141"/>
      <c r="N43" s="141"/>
      <c r="O43" s="141"/>
      <c r="P43" s="141"/>
      <c r="Q43" s="150">
        <f t="shared" ref="L43:Q44" si="13">$L$4*I$6*$K18</f>
        <v>0.10626000000000001</v>
      </c>
    </row>
    <row r="44" spans="2:17" x14ac:dyDescent="0.2">
      <c r="B44" s="138" t="s">
        <v>64</v>
      </c>
      <c r="C44" s="159">
        <f t="shared" si="2"/>
        <v>4392.08</v>
      </c>
      <c r="D44" s="83">
        <f t="shared" si="2"/>
        <v>4604.5999999999995</v>
      </c>
      <c r="E44" s="140">
        <f t="shared" si="2"/>
        <v>2281.0479999999998</v>
      </c>
      <c r="F44" s="140">
        <f t="shared" si="2"/>
        <v>2252.712</v>
      </c>
      <c r="G44" s="140">
        <f t="shared" si="2"/>
        <v>2247.0447999999997</v>
      </c>
      <c r="H44" s="140">
        <f t="shared" si="2"/>
        <v>2254.1288</v>
      </c>
      <c r="I44" s="118">
        <f t="shared" si="2"/>
        <v>2186.1223999999997</v>
      </c>
      <c r="K44" s="122">
        <f>$L$4*C$6*$K19</f>
        <v>21.732479999999999</v>
      </c>
      <c r="L44" s="94">
        <f t="shared" si="13"/>
        <v>21.732479999999999</v>
      </c>
      <c r="M44" s="149">
        <f t="shared" si="13"/>
        <v>0.92513959999999995</v>
      </c>
      <c r="N44" s="149">
        <f t="shared" si="13"/>
        <v>0.92513959999999995</v>
      </c>
      <c r="O44" s="149">
        <f t="shared" si="13"/>
        <v>0.92513959999999995</v>
      </c>
      <c r="P44" s="149">
        <f t="shared" si="13"/>
        <v>0.43012199999999995</v>
      </c>
      <c r="Q44" s="123">
        <f t="shared" si="13"/>
        <v>0.105644</v>
      </c>
    </row>
    <row r="45" spans="2:17" x14ac:dyDescent="0.2">
      <c r="B45" s="152" t="s">
        <v>65</v>
      </c>
      <c r="C45" s="163">
        <f>$L20+C20*$L$5</f>
        <v>2880.6000000000004</v>
      </c>
      <c r="D45" s="84">
        <f t="shared" ref="D45:I46" si="14">$L20+D20*$L$5</f>
        <v>2986.86</v>
      </c>
      <c r="E45" s="84">
        <f t="shared" si="14"/>
        <v>1920.0096000000001</v>
      </c>
      <c r="F45" s="84">
        <f t="shared" si="14"/>
        <v>1904.0706</v>
      </c>
      <c r="G45" s="84">
        <f t="shared" si="14"/>
        <v>1897.6949999999999</v>
      </c>
      <c r="H45" s="84">
        <f t="shared" si="14"/>
        <v>1888.1315999999999</v>
      </c>
      <c r="I45" s="119">
        <f t="shared" si="14"/>
        <v>1869.0047999999999</v>
      </c>
      <c r="K45" s="122">
        <f>$L$5*C$6*$K20</f>
        <v>59.59008</v>
      </c>
      <c r="L45" s="94">
        <f t="shared" ref="L45:Q45" si="15">$L$5*D$6*$K20</f>
        <v>59.59008</v>
      </c>
      <c r="M45" s="94">
        <f t="shared" si="15"/>
        <v>2.5367166000000001</v>
      </c>
      <c r="N45" s="94">
        <f t="shared" si="15"/>
        <v>2.5367166000000001</v>
      </c>
      <c r="O45" s="94">
        <f t="shared" si="15"/>
        <v>2.5367166000000001</v>
      </c>
      <c r="P45" s="94">
        <f t="shared" si="15"/>
        <v>1.179387</v>
      </c>
      <c r="Q45" s="123">
        <f t="shared" si="15"/>
        <v>0.28967399999999999</v>
      </c>
    </row>
    <row r="46" spans="2:17" ht="16" thickBot="1" x14ac:dyDescent="0.25">
      <c r="B46" s="153" t="s">
        <v>66</v>
      </c>
      <c r="C46" s="164">
        <f>$L21+C21*$L$5</f>
        <v>3909.08</v>
      </c>
      <c r="D46" s="120">
        <f t="shared" si="14"/>
        <v>4100.348</v>
      </c>
      <c r="E46" s="120">
        <f t="shared" si="14"/>
        <v>2113.2860000000001</v>
      </c>
      <c r="F46" s="120">
        <f t="shared" si="14"/>
        <v>2092.0340000000001</v>
      </c>
      <c r="G46" s="120">
        <f t="shared" si="14"/>
        <v>2089.9088000000002</v>
      </c>
      <c r="H46" s="120">
        <f t="shared" si="14"/>
        <v>2092.0340000000001</v>
      </c>
      <c r="I46" s="121">
        <f t="shared" si="14"/>
        <v>2041.0292000000002</v>
      </c>
      <c r="K46" s="124">
        <f>$L$5*C$6*$K21</f>
        <v>36.899279999999997</v>
      </c>
      <c r="L46" s="125">
        <f t="shared" ref="L46" si="16">$L$5*D$6*$K21</f>
        <v>36.899279999999997</v>
      </c>
      <c r="M46" s="125">
        <f t="shared" ref="M46" si="17">$L$5*E$6*$K21</f>
        <v>1.5707818500000001</v>
      </c>
      <c r="N46" s="125">
        <f t="shared" ref="N46" si="18">$L$5*F$6*$K21</f>
        <v>1.5707818500000001</v>
      </c>
      <c r="O46" s="125">
        <f t="shared" ref="O46" si="19">$L$5*G$6*$K21</f>
        <v>1.5707818500000001</v>
      </c>
      <c r="P46" s="125">
        <f t="shared" ref="P46" si="20">$L$5*H$6*$K21</f>
        <v>0.73029825000000004</v>
      </c>
      <c r="Q46" s="126">
        <f t="shared" ref="Q46" si="21">$L$5*I$6*$K21</f>
        <v>0.17937150000000002</v>
      </c>
    </row>
    <row r="49" spans="2:14" ht="16" thickBot="1" x14ac:dyDescent="0.25"/>
    <row r="50" spans="2:14" ht="19" x14ac:dyDescent="0.25">
      <c r="B50" s="129" t="s">
        <v>69</v>
      </c>
      <c r="C50" s="99"/>
      <c r="D50" s="100"/>
      <c r="E50" s="95"/>
      <c r="J50" s="95"/>
    </row>
    <row r="51" spans="2:14" ht="16" thickBot="1" x14ac:dyDescent="0.25">
      <c r="B51" s="130" t="s">
        <v>89</v>
      </c>
      <c r="C51" s="131"/>
      <c r="D51" s="132"/>
      <c r="E51" s="95"/>
      <c r="J51" s="95"/>
    </row>
    <row r="52" spans="2:14" ht="19" customHeight="1" x14ac:dyDescent="0.2">
      <c r="B52" s="133" t="s">
        <v>70</v>
      </c>
      <c r="C52" s="106" t="s">
        <v>71</v>
      </c>
      <c r="D52" s="134" t="s">
        <v>72</v>
      </c>
      <c r="E52" s="95"/>
      <c r="F52" s="286" t="s">
        <v>67</v>
      </c>
      <c r="G52" s="287"/>
      <c r="H52" s="192">
        <f>SUMPRODUCT(C38:I46,C69:I77)</f>
        <v>2999999998.8720002</v>
      </c>
      <c r="J52" s="95"/>
    </row>
    <row r="53" spans="2:14" ht="15" customHeight="1" thickBot="1" x14ac:dyDescent="0.25">
      <c r="B53" s="135" t="s">
        <v>83</v>
      </c>
      <c r="C53" s="94">
        <f>SUM(C69:D75)</f>
        <v>46000</v>
      </c>
      <c r="D53" s="127">
        <v>46000</v>
      </c>
      <c r="E53" s="95"/>
      <c r="F53" s="288" t="s">
        <v>73</v>
      </c>
      <c r="G53" s="289"/>
      <c r="H53" s="187">
        <f>SUMPRODUCT(K38:Q46,C69:I77)</f>
        <v>7401248.3062407998</v>
      </c>
      <c r="J53" s="95"/>
    </row>
    <row r="54" spans="2:14" x14ac:dyDescent="0.2">
      <c r="B54" s="136" t="s">
        <v>84</v>
      </c>
      <c r="C54" s="94">
        <f>SUM(E69:G75)</f>
        <v>92000</v>
      </c>
      <c r="D54" s="102">
        <v>92000</v>
      </c>
      <c r="E54" s="95"/>
      <c r="J54" s="95"/>
    </row>
    <row r="55" spans="2:14" x14ac:dyDescent="0.2">
      <c r="B55" s="136" t="s">
        <v>85</v>
      </c>
      <c r="C55" s="94">
        <f>SUM(H69:H75)</f>
        <v>138000</v>
      </c>
      <c r="D55" s="102">
        <v>138000</v>
      </c>
      <c r="E55" s="95"/>
      <c r="F55" s="95"/>
      <c r="G55" s="95"/>
      <c r="H55" s="95"/>
      <c r="I55" s="95"/>
      <c r="J55" s="95"/>
    </row>
    <row r="56" spans="2:14" ht="16" thickBot="1" x14ac:dyDescent="0.25">
      <c r="B56" s="136" t="s">
        <v>86</v>
      </c>
      <c r="C56" s="94">
        <f>SUM(C76:D77)</f>
        <v>53000</v>
      </c>
      <c r="D56" s="102">
        <v>53000</v>
      </c>
      <c r="E56" s="95"/>
      <c r="F56" s="95"/>
      <c r="G56" s="95"/>
      <c r="H56" s="95"/>
      <c r="I56" s="95"/>
      <c r="J56" s="95"/>
    </row>
    <row r="57" spans="2:14" x14ac:dyDescent="0.2">
      <c r="B57" s="136" t="s">
        <v>87</v>
      </c>
      <c r="C57" s="94">
        <f>SUM(E76:G77)</f>
        <v>79500</v>
      </c>
      <c r="D57" s="102">
        <v>79500</v>
      </c>
      <c r="E57" s="95"/>
      <c r="F57" s="182" t="s">
        <v>90</v>
      </c>
      <c r="G57" s="95"/>
      <c r="H57" s="95"/>
      <c r="I57" s="95"/>
      <c r="J57" s="95"/>
    </row>
    <row r="58" spans="2:14" ht="16" thickBot="1" x14ac:dyDescent="0.25">
      <c r="B58" s="137" t="s">
        <v>88</v>
      </c>
      <c r="C58" s="125">
        <f>SUM(H76:H77)</f>
        <v>79500</v>
      </c>
      <c r="D58" s="105">
        <v>79500</v>
      </c>
      <c r="E58" s="95"/>
      <c r="F58" s="183">
        <v>3000000000</v>
      </c>
      <c r="G58" s="95"/>
      <c r="H58" s="95"/>
      <c r="I58" s="95"/>
      <c r="J58" s="95"/>
    </row>
    <row r="59" spans="2:14" ht="16" thickBot="1" x14ac:dyDescent="0.25">
      <c r="B59" s="95"/>
      <c r="C59" s="95"/>
      <c r="D59" s="95"/>
      <c r="E59" s="95"/>
      <c r="F59" s="95"/>
      <c r="G59" s="95"/>
      <c r="H59" s="95"/>
      <c r="I59" s="95"/>
      <c r="J59" s="95"/>
      <c r="K59" s="95"/>
      <c r="L59" s="95"/>
      <c r="M59" s="95"/>
      <c r="N59" s="95"/>
    </row>
    <row r="60" spans="2:14" ht="31" thickBot="1" x14ac:dyDescent="0.25">
      <c r="B60" s="217" t="s">
        <v>74</v>
      </c>
      <c r="C60" s="218" t="s">
        <v>75</v>
      </c>
      <c r="D60" s="219" t="s">
        <v>76</v>
      </c>
      <c r="E60" s="95"/>
      <c r="F60" s="95"/>
      <c r="G60" s="95"/>
      <c r="H60" s="95"/>
      <c r="I60" s="95"/>
      <c r="J60" s="95"/>
      <c r="K60" s="95"/>
      <c r="L60" s="95"/>
      <c r="M60" s="95"/>
      <c r="N60" s="95"/>
    </row>
    <row r="61" spans="2:14" x14ac:dyDescent="0.2">
      <c r="B61" s="10" t="s">
        <v>7</v>
      </c>
      <c r="C61" s="226">
        <f>SUM(C69:I75)</f>
        <v>920000</v>
      </c>
      <c r="D61" s="100">
        <f>920000</f>
        <v>920000</v>
      </c>
      <c r="E61" s="95"/>
      <c r="F61" s="95"/>
      <c r="G61" s="95"/>
      <c r="H61" s="95"/>
      <c r="I61" s="95"/>
      <c r="J61" s="95"/>
      <c r="K61" s="95"/>
      <c r="L61" s="95"/>
      <c r="M61" s="95"/>
      <c r="N61" s="95"/>
    </row>
    <row r="62" spans="2:14" ht="16" thickBot="1" x14ac:dyDescent="0.25">
      <c r="B62" s="7" t="s">
        <v>6</v>
      </c>
      <c r="C62" s="128">
        <f>SUM(C76:I77)</f>
        <v>530000</v>
      </c>
      <c r="D62" s="105">
        <v>530000</v>
      </c>
      <c r="E62" s="95"/>
      <c r="F62" s="95"/>
      <c r="G62" s="95"/>
      <c r="H62" s="95"/>
      <c r="I62" s="95"/>
      <c r="J62" s="95"/>
      <c r="K62" s="95"/>
      <c r="L62" s="95"/>
      <c r="M62" s="95"/>
      <c r="N62" s="95"/>
    </row>
    <row r="64" spans="2:14" ht="16" thickBot="1" x14ac:dyDescent="0.25"/>
    <row r="65" spans="2:15" ht="19" x14ac:dyDescent="0.2">
      <c r="B65" s="107" t="s">
        <v>77</v>
      </c>
      <c r="C65" s="97"/>
      <c r="D65" s="97"/>
      <c r="E65" s="97"/>
      <c r="F65" s="97"/>
      <c r="G65" s="97"/>
      <c r="H65" s="97"/>
      <c r="I65" s="97"/>
      <c r="J65" s="97"/>
      <c r="K65" s="97"/>
      <c r="L65" s="97"/>
      <c r="M65" s="167" t="s">
        <v>69</v>
      </c>
      <c r="N65" s="168"/>
      <c r="O65" s="169"/>
    </row>
    <row r="66" spans="2:15" ht="16" thickBot="1" x14ac:dyDescent="0.25">
      <c r="B66" s="96"/>
      <c r="C66" s="97"/>
      <c r="D66" s="97"/>
      <c r="E66" s="97"/>
      <c r="F66" s="97"/>
      <c r="G66" s="97"/>
      <c r="H66" s="97"/>
      <c r="I66" s="97"/>
      <c r="J66" s="97"/>
      <c r="K66" s="97"/>
      <c r="L66" s="97"/>
      <c r="M66" s="170" t="s">
        <v>78</v>
      </c>
      <c r="N66" s="171"/>
      <c r="O66" s="172"/>
    </row>
    <row r="67" spans="2:15" ht="16" thickBot="1" x14ac:dyDescent="0.25">
      <c r="B67" s="280" t="s">
        <v>57</v>
      </c>
      <c r="C67" s="282" t="s">
        <v>79</v>
      </c>
      <c r="D67" s="282"/>
      <c r="E67" s="282"/>
      <c r="F67" s="282"/>
      <c r="G67" s="282"/>
      <c r="H67" s="282"/>
      <c r="I67" s="283"/>
      <c r="J67" s="95"/>
      <c r="K67" s="284" t="s">
        <v>91</v>
      </c>
      <c r="L67" s="95"/>
      <c r="M67" s="173"/>
      <c r="N67" s="174"/>
      <c r="O67" s="175"/>
    </row>
    <row r="68" spans="2:15" ht="16" thickBot="1" x14ac:dyDescent="0.25">
      <c r="B68" s="281"/>
      <c r="C68" s="64" t="s">
        <v>17</v>
      </c>
      <c r="D68" s="64" t="s">
        <v>16</v>
      </c>
      <c r="E68" s="64" t="s">
        <v>15</v>
      </c>
      <c r="F68" s="64" t="s">
        <v>14</v>
      </c>
      <c r="G68" s="64" t="s">
        <v>13</v>
      </c>
      <c r="H68" s="64" t="s">
        <v>8</v>
      </c>
      <c r="I68" s="80" t="s">
        <v>12</v>
      </c>
      <c r="J68" s="95"/>
      <c r="K68" s="285"/>
      <c r="L68" s="95"/>
      <c r="M68" s="221" t="s">
        <v>80</v>
      </c>
      <c r="N68" s="222" t="s">
        <v>81</v>
      </c>
      <c r="O68" s="223" t="s">
        <v>82</v>
      </c>
    </row>
    <row r="69" spans="2:15" x14ac:dyDescent="0.2">
      <c r="B69" s="85" t="s">
        <v>58</v>
      </c>
      <c r="C69" s="98">
        <v>0</v>
      </c>
      <c r="D69" s="99">
        <v>0</v>
      </c>
      <c r="E69" s="99">
        <v>0</v>
      </c>
      <c r="F69" s="99">
        <v>0</v>
      </c>
      <c r="G69" s="99">
        <v>90306</v>
      </c>
      <c r="H69" s="99">
        <v>0</v>
      </c>
      <c r="I69" s="100">
        <v>229694</v>
      </c>
      <c r="J69" s="95"/>
      <c r="K69" s="228">
        <v>1</v>
      </c>
      <c r="L69" s="95"/>
      <c r="M69" s="176">
        <f t="shared" ref="M69:M77" si="22">SUM(C69:I69)</f>
        <v>320000</v>
      </c>
      <c r="N69" s="177">
        <f>200000*K69</f>
        <v>200000</v>
      </c>
      <c r="O69" s="178">
        <f>600000*K69</f>
        <v>600000</v>
      </c>
    </row>
    <row r="70" spans="2:15" x14ac:dyDescent="0.2">
      <c r="B70" s="86" t="s">
        <v>59</v>
      </c>
      <c r="C70" s="101">
        <v>0</v>
      </c>
      <c r="D70" s="95">
        <v>0</v>
      </c>
      <c r="E70" s="95">
        <v>0</v>
      </c>
      <c r="F70" s="95">
        <v>0</v>
      </c>
      <c r="G70" s="95">
        <v>0</v>
      </c>
      <c r="H70" s="95">
        <v>0</v>
      </c>
      <c r="I70" s="102">
        <v>0</v>
      </c>
      <c r="J70" s="95"/>
      <c r="K70" s="190">
        <v>0</v>
      </c>
      <c r="L70" s="95"/>
      <c r="M70" s="176">
        <f t="shared" si="22"/>
        <v>0</v>
      </c>
      <c r="N70" s="177">
        <f>200000*K70</f>
        <v>0</v>
      </c>
      <c r="O70" s="178">
        <f>600000*K70</f>
        <v>0</v>
      </c>
    </row>
    <row r="71" spans="2:15" x14ac:dyDescent="0.2">
      <c r="B71" s="86" t="s">
        <v>60</v>
      </c>
      <c r="C71" s="101">
        <v>0</v>
      </c>
      <c r="D71" s="95">
        <v>0</v>
      </c>
      <c r="E71" s="95">
        <v>0</v>
      </c>
      <c r="F71" s="95">
        <v>0</v>
      </c>
      <c r="G71" s="95">
        <v>0</v>
      </c>
      <c r="H71" s="95">
        <v>0</v>
      </c>
      <c r="I71" s="102">
        <v>0</v>
      </c>
      <c r="J71" s="95"/>
      <c r="K71" s="190">
        <v>0</v>
      </c>
      <c r="L71" s="95"/>
      <c r="M71" s="176">
        <f t="shared" si="22"/>
        <v>0</v>
      </c>
      <c r="N71" s="177">
        <f>200000*K71</f>
        <v>0</v>
      </c>
      <c r="O71" s="178">
        <f t="shared" ref="O71:O77" si="23">600000*K71</f>
        <v>0</v>
      </c>
    </row>
    <row r="72" spans="2:15" x14ac:dyDescent="0.2">
      <c r="B72" s="86" t="s">
        <v>61</v>
      </c>
      <c r="C72" s="101">
        <v>46000</v>
      </c>
      <c r="D72" s="95">
        <v>0</v>
      </c>
      <c r="E72" s="95">
        <v>0</v>
      </c>
      <c r="F72" s="95">
        <v>1</v>
      </c>
      <c r="G72" s="95">
        <v>1693</v>
      </c>
      <c r="H72" s="95">
        <v>138000</v>
      </c>
      <c r="I72" s="102">
        <v>414306</v>
      </c>
      <c r="J72" s="95"/>
      <c r="K72" s="190">
        <v>1</v>
      </c>
      <c r="L72" s="95"/>
      <c r="M72" s="176">
        <f t="shared" si="22"/>
        <v>600000</v>
      </c>
      <c r="N72" s="177">
        <f t="shared" ref="N72:N76" si="24">200000*K72</f>
        <v>200000</v>
      </c>
      <c r="O72" s="178">
        <f t="shared" si="23"/>
        <v>600000</v>
      </c>
    </row>
    <row r="73" spans="2:15" x14ac:dyDescent="0.2">
      <c r="B73" s="86" t="s">
        <v>62</v>
      </c>
      <c r="C73" s="165">
        <v>0</v>
      </c>
      <c r="D73" s="166">
        <v>0</v>
      </c>
      <c r="E73" s="95">
        <v>0</v>
      </c>
      <c r="F73" s="95">
        <v>0</v>
      </c>
      <c r="G73" s="95">
        <v>0</v>
      </c>
      <c r="H73" s="166">
        <v>0</v>
      </c>
      <c r="I73" s="110">
        <v>0</v>
      </c>
      <c r="J73" s="95"/>
      <c r="K73" s="190">
        <v>0</v>
      </c>
      <c r="L73" s="95"/>
      <c r="M73" s="176">
        <f t="shared" si="22"/>
        <v>0</v>
      </c>
      <c r="N73" s="177">
        <f t="shared" si="24"/>
        <v>0</v>
      </c>
      <c r="O73" s="178">
        <f t="shared" si="23"/>
        <v>0</v>
      </c>
    </row>
    <row r="74" spans="2:15" x14ac:dyDescent="0.2">
      <c r="B74" s="86" t="s">
        <v>63</v>
      </c>
      <c r="C74" s="101">
        <v>0</v>
      </c>
      <c r="D74" s="95">
        <v>0</v>
      </c>
      <c r="E74" s="166">
        <v>0</v>
      </c>
      <c r="F74" s="166">
        <v>0</v>
      </c>
      <c r="G74" s="166">
        <v>0</v>
      </c>
      <c r="H74" s="166">
        <v>0</v>
      </c>
      <c r="I74" s="102">
        <v>0</v>
      </c>
      <c r="J74" s="95"/>
      <c r="K74" s="190">
        <v>0</v>
      </c>
      <c r="L74" s="95"/>
      <c r="M74" s="176">
        <f t="shared" si="22"/>
        <v>0</v>
      </c>
      <c r="N74" s="177">
        <f t="shared" si="24"/>
        <v>0</v>
      </c>
      <c r="O74" s="178">
        <f t="shared" si="23"/>
        <v>0</v>
      </c>
    </row>
    <row r="75" spans="2:15" x14ac:dyDescent="0.2">
      <c r="B75" s="86" t="s">
        <v>64</v>
      </c>
      <c r="C75" s="101">
        <v>0</v>
      </c>
      <c r="D75" s="95">
        <v>0</v>
      </c>
      <c r="E75" s="95">
        <v>0</v>
      </c>
      <c r="F75" s="95">
        <v>0</v>
      </c>
      <c r="G75" s="95">
        <v>0</v>
      </c>
      <c r="H75" s="95">
        <v>0</v>
      </c>
      <c r="I75" s="102">
        <v>0</v>
      </c>
      <c r="J75" s="95"/>
      <c r="K75" s="190">
        <v>0</v>
      </c>
      <c r="L75" s="95"/>
      <c r="M75" s="176">
        <f t="shared" si="22"/>
        <v>0</v>
      </c>
      <c r="N75" s="177">
        <f t="shared" si="24"/>
        <v>0</v>
      </c>
      <c r="O75" s="178">
        <f t="shared" si="23"/>
        <v>0</v>
      </c>
    </row>
    <row r="76" spans="2:15" x14ac:dyDescent="0.2">
      <c r="B76" s="87" t="s">
        <v>65</v>
      </c>
      <c r="C76" s="101">
        <v>53000</v>
      </c>
      <c r="D76" s="95">
        <v>0</v>
      </c>
      <c r="E76" s="95">
        <v>0</v>
      </c>
      <c r="F76" s="95">
        <v>0</v>
      </c>
      <c r="G76" s="95">
        <v>79500</v>
      </c>
      <c r="H76" s="95">
        <v>79500</v>
      </c>
      <c r="I76" s="102">
        <v>318000</v>
      </c>
      <c r="J76" s="95"/>
      <c r="K76" s="190">
        <v>1</v>
      </c>
      <c r="L76" s="95"/>
      <c r="M76" s="176">
        <f t="shared" si="22"/>
        <v>530000</v>
      </c>
      <c r="N76" s="177">
        <f t="shared" si="24"/>
        <v>200000</v>
      </c>
      <c r="O76" s="178">
        <f t="shared" si="23"/>
        <v>600000</v>
      </c>
    </row>
    <row r="77" spans="2:15" ht="16" thickBot="1" x14ac:dyDescent="0.25">
      <c r="B77" s="88" t="s">
        <v>66</v>
      </c>
      <c r="C77" s="103">
        <v>0</v>
      </c>
      <c r="D77" s="104">
        <v>0</v>
      </c>
      <c r="E77" s="104">
        <v>0</v>
      </c>
      <c r="F77" s="104">
        <v>0</v>
      </c>
      <c r="G77" s="104">
        <v>0</v>
      </c>
      <c r="H77" s="104">
        <v>0</v>
      </c>
      <c r="I77" s="105">
        <v>0</v>
      </c>
      <c r="J77" s="95"/>
      <c r="K77" s="191">
        <v>0</v>
      </c>
      <c r="L77" s="95"/>
      <c r="M77" s="179">
        <f t="shared" si="22"/>
        <v>0</v>
      </c>
      <c r="N77" s="180">
        <f>200000*K77</f>
        <v>0</v>
      </c>
      <c r="O77" s="181">
        <f t="shared" si="23"/>
        <v>0</v>
      </c>
    </row>
  </sheetData>
  <mergeCells count="32">
    <mergeCell ref="A1:B1"/>
    <mergeCell ref="H4:H5"/>
    <mergeCell ref="C3:I3"/>
    <mergeCell ref="I4:I5"/>
    <mergeCell ref="C24:C26"/>
    <mergeCell ref="H24:I24"/>
    <mergeCell ref="H25:H27"/>
    <mergeCell ref="I25:I27"/>
    <mergeCell ref="D24:E25"/>
    <mergeCell ref="C10:I10"/>
    <mergeCell ref="C11:C12"/>
    <mergeCell ref="D11:D12"/>
    <mergeCell ref="E11:E12"/>
    <mergeCell ref="F11:F12"/>
    <mergeCell ref="G11:G12"/>
    <mergeCell ref="H11:H12"/>
    <mergeCell ref="C4:C5"/>
    <mergeCell ref="D4:D5"/>
    <mergeCell ref="E4:E5"/>
    <mergeCell ref="F4:F5"/>
    <mergeCell ref="G4:G5"/>
    <mergeCell ref="B36:B37"/>
    <mergeCell ref="C36:I36"/>
    <mergeCell ref="K11:K12"/>
    <mergeCell ref="L11:L12"/>
    <mergeCell ref="K36:Q36"/>
    <mergeCell ref="I11:I12"/>
    <mergeCell ref="B67:B68"/>
    <mergeCell ref="C67:I67"/>
    <mergeCell ref="K67:K68"/>
    <mergeCell ref="F52:G52"/>
    <mergeCell ref="F53:G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FAE6-67C3-3043-802D-BFF49EF2926B}">
  <sheetPr>
    <tabColor theme="8" tint="0.39997558519241921"/>
  </sheetPr>
  <dimension ref="A1:Q77"/>
  <sheetViews>
    <sheetView topLeftCell="A45" zoomScale="106" workbookViewId="0">
      <selection activeCell="K73" sqref="K73"/>
    </sheetView>
  </sheetViews>
  <sheetFormatPr baseColWidth="10" defaultRowHeight="15" x14ac:dyDescent="0.2"/>
  <cols>
    <col min="2" max="2" width="30.33203125" bestFit="1" customWidth="1"/>
    <col min="6" max="6" width="15.5" bestFit="1" customWidth="1"/>
    <col min="8" max="8" width="23.33203125" bestFit="1" customWidth="1"/>
  </cols>
  <sheetData>
    <row r="1" spans="1:13" x14ac:dyDescent="0.2">
      <c r="A1" s="318" t="s">
        <v>103</v>
      </c>
      <c r="B1" s="318"/>
    </row>
    <row r="2" spans="1:13" ht="16" thickBot="1" x14ac:dyDescent="0.25"/>
    <row r="3" spans="1:13" ht="27" thickBot="1" x14ac:dyDescent="0.25">
      <c r="C3" s="302" t="s">
        <v>44</v>
      </c>
      <c r="D3" s="303"/>
      <c r="E3" s="303"/>
      <c r="F3" s="303"/>
      <c r="G3" s="303"/>
      <c r="H3" s="303"/>
      <c r="I3" s="304"/>
      <c r="K3" s="65" t="s">
        <v>52</v>
      </c>
      <c r="L3" s="66" t="s">
        <v>54</v>
      </c>
      <c r="M3" s="67" t="s">
        <v>53</v>
      </c>
    </row>
    <row r="4" spans="1:13" x14ac:dyDescent="0.2">
      <c r="C4" s="297" t="s">
        <v>17</v>
      </c>
      <c r="D4" s="299" t="s">
        <v>16</v>
      </c>
      <c r="E4" s="299" t="s">
        <v>15</v>
      </c>
      <c r="F4" s="299" t="s">
        <v>14</v>
      </c>
      <c r="G4" s="299" t="s">
        <v>13</v>
      </c>
      <c r="H4" s="299" t="s">
        <v>8</v>
      </c>
      <c r="I4" s="305" t="s">
        <v>12</v>
      </c>
      <c r="K4" s="68" t="s">
        <v>7</v>
      </c>
      <c r="L4" s="69">
        <v>2.1999999999999999E-2</v>
      </c>
      <c r="M4" s="75">
        <v>920000</v>
      </c>
    </row>
    <row r="5" spans="1:13" ht="16" thickBot="1" x14ac:dyDescent="0.25">
      <c r="C5" s="298"/>
      <c r="D5" s="300"/>
      <c r="E5" s="300"/>
      <c r="F5" s="300"/>
      <c r="G5" s="300"/>
      <c r="H5" s="300"/>
      <c r="I5" s="306"/>
      <c r="K5" s="70" t="s">
        <v>6</v>
      </c>
      <c r="L5" s="71">
        <v>1.6500000000000001E-2</v>
      </c>
      <c r="M5" s="76">
        <v>530000</v>
      </c>
    </row>
    <row r="6" spans="1:13" ht="16" thickBot="1" x14ac:dyDescent="0.25">
      <c r="C6" s="72">
        <v>1.44</v>
      </c>
      <c r="D6" s="73">
        <v>1.44</v>
      </c>
      <c r="E6" s="73">
        <v>6.13E-2</v>
      </c>
      <c r="F6" s="73">
        <v>6.13E-2</v>
      </c>
      <c r="G6" s="73">
        <v>6.13E-2</v>
      </c>
      <c r="H6" s="73">
        <v>2.8500000000000001E-2</v>
      </c>
      <c r="I6" s="74">
        <v>7.0000000000000001E-3</v>
      </c>
    </row>
    <row r="9" spans="1:13" ht="16" thickBot="1" x14ac:dyDescent="0.25"/>
    <row r="10" spans="1:13" ht="16" thickBot="1" x14ac:dyDescent="0.25">
      <c r="C10" s="310" t="s">
        <v>18</v>
      </c>
      <c r="D10" s="317"/>
      <c r="E10" s="317"/>
      <c r="F10" s="317"/>
      <c r="G10" s="317"/>
      <c r="H10" s="317"/>
      <c r="I10" s="311"/>
      <c r="K10" s="90"/>
      <c r="L10" s="91"/>
    </row>
    <row r="11" spans="1:13" x14ac:dyDescent="0.2">
      <c r="C11" s="256" t="s">
        <v>17</v>
      </c>
      <c r="D11" s="258" t="s">
        <v>16</v>
      </c>
      <c r="E11" s="260" t="s">
        <v>15</v>
      </c>
      <c r="F11" s="258" t="s">
        <v>14</v>
      </c>
      <c r="G11" s="275" t="s">
        <v>13</v>
      </c>
      <c r="H11" s="247" t="s">
        <v>8</v>
      </c>
      <c r="I11" s="249" t="s">
        <v>12</v>
      </c>
      <c r="K11" s="290" t="s">
        <v>55</v>
      </c>
      <c r="L11" s="292" t="s">
        <v>56</v>
      </c>
    </row>
    <row r="12" spans="1:13" ht="16" thickBot="1" x14ac:dyDescent="0.25">
      <c r="C12" s="257"/>
      <c r="D12" s="259"/>
      <c r="E12" s="261"/>
      <c r="F12" s="259"/>
      <c r="G12" s="278"/>
      <c r="H12" s="248"/>
      <c r="I12" s="250"/>
      <c r="K12" s="291"/>
      <c r="L12" s="293"/>
    </row>
    <row r="13" spans="1:13" x14ac:dyDescent="0.2">
      <c r="B13" s="37" t="s">
        <v>32</v>
      </c>
      <c r="C13" s="36">
        <v>64400.000000000007</v>
      </c>
      <c r="D13" s="34">
        <v>70840</v>
      </c>
      <c r="E13" s="35">
        <v>6182.4000000000005</v>
      </c>
      <c r="F13" s="34">
        <v>5216.4000000000015</v>
      </c>
      <c r="G13" s="33">
        <v>4830</v>
      </c>
      <c r="H13" s="32">
        <v>4250.4000000000005</v>
      </c>
      <c r="I13" s="31">
        <v>3091.2000000000003</v>
      </c>
      <c r="K13" s="77">
        <v>2508</v>
      </c>
      <c r="L13" s="89">
        <v>1983.4</v>
      </c>
    </row>
    <row r="14" spans="1:13" x14ac:dyDescent="0.2">
      <c r="B14" s="25" t="s">
        <v>33</v>
      </c>
      <c r="C14" s="24">
        <v>115920</v>
      </c>
      <c r="D14" s="23">
        <v>127512.00000000001</v>
      </c>
      <c r="E14" s="28">
        <v>7084.0000000000018</v>
      </c>
      <c r="F14" s="23">
        <v>5796</v>
      </c>
      <c r="G14" s="27">
        <v>5667.2</v>
      </c>
      <c r="H14" s="30">
        <v>5796</v>
      </c>
      <c r="I14" s="18">
        <v>2704.8</v>
      </c>
      <c r="K14" s="78">
        <v>1553</v>
      </c>
      <c r="L14" s="81">
        <v>2254</v>
      </c>
    </row>
    <row r="15" spans="1:13" x14ac:dyDescent="0.2">
      <c r="B15" s="25" t="s">
        <v>34</v>
      </c>
      <c r="C15" s="24">
        <v>103040</v>
      </c>
      <c r="D15" s="23">
        <v>113344.00000000003</v>
      </c>
      <c r="E15" s="28">
        <v>7084.0000000000018</v>
      </c>
      <c r="F15" s="23">
        <v>5796</v>
      </c>
      <c r="G15" s="27">
        <v>5667.2</v>
      </c>
      <c r="H15" s="30">
        <v>5796</v>
      </c>
      <c r="I15" s="18">
        <v>3284.4</v>
      </c>
      <c r="K15" s="78">
        <v>1380</v>
      </c>
      <c r="L15" s="81">
        <v>2582.4</v>
      </c>
    </row>
    <row r="16" spans="1:13" x14ac:dyDescent="0.2">
      <c r="B16" s="25" t="s">
        <v>35</v>
      </c>
      <c r="C16" s="24">
        <v>64400.000000000007</v>
      </c>
      <c r="D16" s="23">
        <v>70840</v>
      </c>
      <c r="E16" s="28">
        <v>6182.4000000000005</v>
      </c>
      <c r="F16" s="23">
        <v>5280.8</v>
      </c>
      <c r="G16" s="27">
        <v>5216.4000000000015</v>
      </c>
      <c r="H16" s="30">
        <v>4250.4000000000005</v>
      </c>
      <c r="I16" s="18">
        <v>3091.2000000000003</v>
      </c>
      <c r="K16" s="78">
        <v>2150</v>
      </c>
      <c r="L16" s="81">
        <v>1976.1</v>
      </c>
    </row>
    <row r="17" spans="2:16" x14ac:dyDescent="0.2">
      <c r="B17" s="25" t="s">
        <v>36</v>
      </c>
      <c r="C17" s="109"/>
      <c r="D17" s="111"/>
      <c r="E17" s="28">
        <v>9660</v>
      </c>
      <c r="F17" s="23">
        <v>9016</v>
      </c>
      <c r="G17" s="27">
        <v>8694</v>
      </c>
      <c r="H17" s="116"/>
      <c r="I17" s="117"/>
      <c r="K17" s="78">
        <v>30</v>
      </c>
      <c r="L17" s="81">
        <v>2711.3</v>
      </c>
      <c r="O17" s="3"/>
    </row>
    <row r="18" spans="2:16" x14ac:dyDescent="0.2">
      <c r="B18" s="25" t="s">
        <v>37</v>
      </c>
      <c r="C18" s="24">
        <v>135240</v>
      </c>
      <c r="D18" s="23">
        <v>148120</v>
      </c>
      <c r="E18" s="112"/>
      <c r="F18" s="113"/>
      <c r="G18" s="114"/>
      <c r="H18" s="115"/>
      <c r="I18" s="18">
        <v>3413.2000000000003</v>
      </c>
      <c r="K18" s="78">
        <v>690</v>
      </c>
      <c r="L18" s="81">
        <v>2704.8</v>
      </c>
    </row>
    <row r="19" spans="2:16" ht="16" thickBot="1" x14ac:dyDescent="0.25">
      <c r="B19" s="25" t="s">
        <v>38</v>
      </c>
      <c r="C19" s="24">
        <v>103040</v>
      </c>
      <c r="D19" s="23">
        <v>112700</v>
      </c>
      <c r="E19" s="28">
        <v>7084.0000000000018</v>
      </c>
      <c r="F19" s="23">
        <v>5796</v>
      </c>
      <c r="G19" s="27">
        <v>5538.4000000000005</v>
      </c>
      <c r="H19" s="30">
        <v>5860.4000000000005</v>
      </c>
      <c r="I19" s="18">
        <v>2769.2000000000003</v>
      </c>
      <c r="K19" s="78">
        <v>686</v>
      </c>
      <c r="L19" s="81">
        <v>2125.1999999999998</v>
      </c>
    </row>
    <row r="20" spans="2:16" x14ac:dyDescent="0.2">
      <c r="B20" s="37" t="s">
        <v>32</v>
      </c>
      <c r="C20" s="36">
        <v>64400.000000000007</v>
      </c>
      <c r="D20" s="34">
        <v>70840</v>
      </c>
      <c r="E20" s="35">
        <v>6182.4000000000005</v>
      </c>
      <c r="F20" s="34">
        <v>5216.4000000000015</v>
      </c>
      <c r="G20" s="33">
        <v>4830</v>
      </c>
      <c r="H20" s="32">
        <v>4250.4000000000005</v>
      </c>
      <c r="I20" s="31">
        <v>3091.2000000000003</v>
      </c>
      <c r="K20" s="78">
        <v>2508</v>
      </c>
      <c r="L20" s="81">
        <v>1818</v>
      </c>
      <c r="O20" s="90"/>
      <c r="P20" s="91"/>
    </row>
    <row r="21" spans="2:16" ht="16" thickBot="1" x14ac:dyDescent="0.25">
      <c r="B21" s="17" t="s">
        <v>33</v>
      </c>
      <c r="C21" s="16">
        <v>115920</v>
      </c>
      <c r="D21" s="14">
        <v>127512.00000000001</v>
      </c>
      <c r="E21" s="15">
        <v>7084.0000000000018</v>
      </c>
      <c r="F21" s="14">
        <v>5796</v>
      </c>
      <c r="G21" s="13">
        <v>5667.2</v>
      </c>
      <c r="H21" s="12">
        <v>5796</v>
      </c>
      <c r="I21" s="11">
        <v>2704.8</v>
      </c>
      <c r="K21" s="79">
        <v>1553</v>
      </c>
      <c r="L21" s="82">
        <v>1996.4</v>
      </c>
      <c r="O21" s="90"/>
      <c r="P21" s="91"/>
    </row>
    <row r="22" spans="2:16" x14ac:dyDescent="0.2">
      <c r="K22" s="92"/>
      <c r="L22" s="93"/>
      <c r="O22" s="92"/>
      <c r="P22" s="93"/>
    </row>
    <row r="23" spans="2:16" ht="16" thickBot="1" x14ac:dyDescent="0.25">
      <c r="O23" s="92"/>
      <c r="P23" s="93"/>
    </row>
    <row r="24" spans="2:16" ht="16" thickBot="1" x14ac:dyDescent="0.25">
      <c r="C24" s="307" t="s">
        <v>21</v>
      </c>
      <c r="D24" s="313" t="s">
        <v>20</v>
      </c>
      <c r="E24" s="314"/>
      <c r="H24" s="310" t="s">
        <v>10</v>
      </c>
      <c r="I24" s="311"/>
      <c r="O24" s="92"/>
      <c r="P24" s="93"/>
    </row>
    <row r="25" spans="2:16" x14ac:dyDescent="0.2">
      <c r="C25" s="308"/>
      <c r="D25" s="315"/>
      <c r="E25" s="316"/>
      <c r="H25" s="312" t="s">
        <v>9</v>
      </c>
      <c r="I25" s="264" t="s">
        <v>8</v>
      </c>
      <c r="O25" s="92"/>
      <c r="P25" s="93"/>
    </row>
    <row r="26" spans="2:16" ht="16" thickBot="1" x14ac:dyDescent="0.25">
      <c r="C26" s="309"/>
      <c r="D26" s="61" t="s">
        <v>7</v>
      </c>
      <c r="E26" s="61" t="s">
        <v>6</v>
      </c>
      <c r="H26" s="263"/>
      <c r="I26" s="265"/>
      <c r="O26" s="92"/>
      <c r="P26" s="93"/>
    </row>
    <row r="27" spans="2:16" ht="16" thickBot="1" x14ac:dyDescent="0.25">
      <c r="B27" s="51" t="s">
        <v>32</v>
      </c>
      <c r="C27" s="48">
        <v>2508</v>
      </c>
      <c r="D27" s="47">
        <v>1983.4</v>
      </c>
      <c r="E27" s="46">
        <v>1818</v>
      </c>
      <c r="H27" s="263"/>
      <c r="I27" s="265"/>
      <c r="O27" s="92"/>
      <c r="P27" s="93"/>
    </row>
    <row r="28" spans="2:16" x14ac:dyDescent="0.2">
      <c r="B28" s="49" t="s">
        <v>33</v>
      </c>
      <c r="C28" s="48">
        <v>1553</v>
      </c>
      <c r="D28" s="47">
        <v>2254</v>
      </c>
      <c r="E28" s="46">
        <v>1996.4</v>
      </c>
      <c r="G28" s="10" t="s">
        <v>7</v>
      </c>
      <c r="H28" s="9">
        <v>92000</v>
      </c>
      <c r="I28" s="8">
        <v>138000</v>
      </c>
      <c r="O28" s="92"/>
      <c r="P28" s="93"/>
    </row>
    <row r="29" spans="2:16" ht="16" thickBot="1" x14ac:dyDescent="0.25">
      <c r="B29" s="45" t="s">
        <v>34</v>
      </c>
      <c r="C29" s="44">
        <v>1380</v>
      </c>
      <c r="D29" s="43">
        <v>2582.4</v>
      </c>
      <c r="E29" s="62"/>
      <c r="G29" s="7" t="s">
        <v>6</v>
      </c>
      <c r="H29" s="6">
        <v>79500</v>
      </c>
      <c r="I29" s="5">
        <v>79500</v>
      </c>
      <c r="O29" s="92"/>
      <c r="P29" s="93"/>
    </row>
    <row r="30" spans="2:16" x14ac:dyDescent="0.2">
      <c r="B30" s="45" t="s">
        <v>35</v>
      </c>
      <c r="C30" s="44">
        <v>2150</v>
      </c>
      <c r="D30" s="43">
        <v>1976.1</v>
      </c>
      <c r="E30" s="62"/>
      <c r="O30" s="92"/>
      <c r="P30" s="93"/>
    </row>
    <row r="31" spans="2:16" x14ac:dyDescent="0.2">
      <c r="B31" s="45" t="s">
        <v>36</v>
      </c>
      <c r="C31" s="44">
        <v>30</v>
      </c>
      <c r="D31" s="43">
        <v>2711.3</v>
      </c>
      <c r="E31" s="62"/>
      <c r="O31" s="92"/>
      <c r="P31" s="93"/>
    </row>
    <row r="32" spans="2:16" x14ac:dyDescent="0.2">
      <c r="B32" s="45" t="s">
        <v>37</v>
      </c>
      <c r="C32" s="44">
        <v>690</v>
      </c>
      <c r="D32" s="43">
        <v>2704.8</v>
      </c>
      <c r="E32" s="62"/>
      <c r="O32" s="92"/>
      <c r="P32" s="93"/>
    </row>
    <row r="33" spans="2:17" ht="16" thickBot="1" x14ac:dyDescent="0.25">
      <c r="B33" s="41" t="s">
        <v>38</v>
      </c>
      <c r="C33" s="40">
        <v>686</v>
      </c>
      <c r="D33" s="39">
        <v>2125.2000000000003</v>
      </c>
      <c r="E33" s="63"/>
    </row>
    <row r="35" spans="2:17" ht="16" thickBot="1" x14ac:dyDescent="0.25"/>
    <row r="36" spans="2:17" x14ac:dyDescent="0.2">
      <c r="B36" s="280" t="s">
        <v>57</v>
      </c>
      <c r="C36" s="282" t="s">
        <v>67</v>
      </c>
      <c r="D36" s="282"/>
      <c r="E36" s="282"/>
      <c r="F36" s="282"/>
      <c r="G36" s="282"/>
      <c r="H36" s="282"/>
      <c r="I36" s="283"/>
      <c r="K36" s="294" t="s">
        <v>68</v>
      </c>
      <c r="L36" s="295"/>
      <c r="M36" s="295"/>
      <c r="N36" s="295"/>
      <c r="O36" s="295"/>
      <c r="P36" s="295"/>
      <c r="Q36" s="296"/>
    </row>
    <row r="37" spans="2:17" ht="16" thickBot="1" x14ac:dyDescent="0.25">
      <c r="B37" s="281"/>
      <c r="C37" s="154" t="s">
        <v>17</v>
      </c>
      <c r="D37" s="154" t="s">
        <v>16</v>
      </c>
      <c r="E37" s="154" t="s">
        <v>15</v>
      </c>
      <c r="F37" s="154" t="s">
        <v>14</v>
      </c>
      <c r="G37" s="154" t="s">
        <v>13</v>
      </c>
      <c r="H37" s="154" t="s">
        <v>8</v>
      </c>
      <c r="I37" s="155" t="s">
        <v>12</v>
      </c>
      <c r="K37" s="224" t="s">
        <v>17</v>
      </c>
      <c r="L37" s="154" t="s">
        <v>16</v>
      </c>
      <c r="M37" s="154" t="s">
        <v>15</v>
      </c>
      <c r="N37" s="154" t="s">
        <v>14</v>
      </c>
      <c r="O37" s="154" t="s">
        <v>13</v>
      </c>
      <c r="P37" s="154" t="s">
        <v>8</v>
      </c>
      <c r="Q37" s="155" t="s">
        <v>12</v>
      </c>
    </row>
    <row r="38" spans="2:17" x14ac:dyDescent="0.2">
      <c r="B38" s="151" t="s">
        <v>58</v>
      </c>
      <c r="C38" s="156">
        <f>$L13+C13*$L$4</f>
        <v>3400.2000000000003</v>
      </c>
      <c r="D38" s="157">
        <f t="shared" ref="D38:I38" si="0">$L13+D13*$L$4</f>
        <v>3541.88</v>
      </c>
      <c r="E38" s="157">
        <f t="shared" si="0"/>
        <v>2119.4128000000001</v>
      </c>
      <c r="F38" s="157">
        <f t="shared" si="0"/>
        <v>2098.1608000000001</v>
      </c>
      <c r="G38" s="157">
        <f t="shared" si="0"/>
        <v>2089.66</v>
      </c>
      <c r="H38" s="157">
        <f t="shared" si="0"/>
        <v>2076.9088000000002</v>
      </c>
      <c r="I38" s="158">
        <f t="shared" si="0"/>
        <v>2051.4064000000003</v>
      </c>
      <c r="K38" s="225">
        <f>$L$4*C$6*$K13</f>
        <v>79.453440000000001</v>
      </c>
      <c r="L38" s="226">
        <f t="shared" ref="L38:Q42" si="1">$L$4*D$6*$K13</f>
        <v>79.453440000000001</v>
      </c>
      <c r="M38" s="226">
        <f t="shared" si="1"/>
        <v>3.3822888</v>
      </c>
      <c r="N38" s="226">
        <f t="shared" si="1"/>
        <v>3.3822888</v>
      </c>
      <c r="O38" s="226">
        <f t="shared" si="1"/>
        <v>3.3822888</v>
      </c>
      <c r="P38" s="226">
        <f t="shared" si="1"/>
        <v>1.5725159999999998</v>
      </c>
      <c r="Q38" s="227">
        <f t="shared" si="1"/>
        <v>0.38623200000000002</v>
      </c>
    </row>
    <row r="39" spans="2:17" x14ac:dyDescent="0.2">
      <c r="B39" s="138" t="s">
        <v>59</v>
      </c>
      <c r="C39" s="159">
        <f t="shared" ref="C39:I44" si="2">$L14+C14*$L$4</f>
        <v>4804.24</v>
      </c>
      <c r="D39" s="83">
        <f t="shared" si="2"/>
        <v>5059.2640000000001</v>
      </c>
      <c r="E39" s="83">
        <f t="shared" si="2"/>
        <v>2409.848</v>
      </c>
      <c r="F39" s="83">
        <f t="shared" si="2"/>
        <v>2381.5120000000002</v>
      </c>
      <c r="G39" s="83">
        <f t="shared" si="2"/>
        <v>2378.6783999999998</v>
      </c>
      <c r="H39" s="83">
        <f t="shared" si="2"/>
        <v>2381.5120000000002</v>
      </c>
      <c r="I39" s="118">
        <f t="shared" si="2"/>
        <v>2313.5056</v>
      </c>
      <c r="K39" s="122">
        <f t="shared" ref="K39:K41" si="3">$L$4*C$6*$K14</f>
        <v>49.199039999999997</v>
      </c>
      <c r="L39" s="94">
        <f t="shared" si="1"/>
        <v>49.199039999999997</v>
      </c>
      <c r="M39" s="94">
        <f t="shared" si="1"/>
        <v>2.0943757999999999</v>
      </c>
      <c r="N39" s="94">
        <f t="shared" si="1"/>
        <v>2.0943757999999999</v>
      </c>
      <c r="O39" s="94">
        <f t="shared" si="1"/>
        <v>2.0943757999999999</v>
      </c>
      <c r="P39" s="94">
        <f t="shared" si="1"/>
        <v>0.9737309999999999</v>
      </c>
      <c r="Q39" s="123">
        <f t="shared" si="1"/>
        <v>0.23916200000000001</v>
      </c>
    </row>
    <row r="40" spans="2:17" x14ac:dyDescent="0.2">
      <c r="B40" s="138" t="s">
        <v>60</v>
      </c>
      <c r="C40" s="159">
        <f t="shared" si="2"/>
        <v>4849.28</v>
      </c>
      <c r="D40" s="83">
        <f t="shared" si="2"/>
        <v>5075.9680000000008</v>
      </c>
      <c r="E40" s="83">
        <f t="shared" si="2"/>
        <v>2738.248</v>
      </c>
      <c r="F40" s="83">
        <f t="shared" si="2"/>
        <v>2709.9120000000003</v>
      </c>
      <c r="G40" s="83">
        <f t="shared" si="2"/>
        <v>2707.0783999999999</v>
      </c>
      <c r="H40" s="83">
        <f t="shared" si="2"/>
        <v>2709.9120000000003</v>
      </c>
      <c r="I40" s="118">
        <f t="shared" si="2"/>
        <v>2654.6568000000002</v>
      </c>
      <c r="K40" s="122">
        <f t="shared" si="3"/>
        <v>43.718400000000003</v>
      </c>
      <c r="L40" s="94">
        <f t="shared" si="1"/>
        <v>43.718400000000003</v>
      </c>
      <c r="M40" s="94">
        <f t="shared" si="1"/>
        <v>1.8610679999999999</v>
      </c>
      <c r="N40" s="94">
        <f t="shared" si="1"/>
        <v>1.8610679999999999</v>
      </c>
      <c r="O40" s="94">
        <f t="shared" si="1"/>
        <v>1.8610679999999999</v>
      </c>
      <c r="P40" s="94">
        <f t="shared" si="1"/>
        <v>0.86525999999999992</v>
      </c>
      <c r="Q40" s="123">
        <f t="shared" si="1"/>
        <v>0.21252000000000001</v>
      </c>
    </row>
    <row r="41" spans="2:17" x14ac:dyDescent="0.2">
      <c r="B41" s="138" t="s">
        <v>61</v>
      </c>
      <c r="C41" s="160">
        <f t="shared" si="2"/>
        <v>3392.9</v>
      </c>
      <c r="D41" s="139">
        <f t="shared" si="2"/>
        <v>3534.58</v>
      </c>
      <c r="E41" s="83">
        <f t="shared" si="2"/>
        <v>2112.1127999999999</v>
      </c>
      <c r="F41" s="83">
        <f t="shared" si="2"/>
        <v>2092.2775999999999</v>
      </c>
      <c r="G41" s="83">
        <f t="shared" si="2"/>
        <v>2090.8607999999999</v>
      </c>
      <c r="H41" s="139">
        <f t="shared" si="2"/>
        <v>2069.6088</v>
      </c>
      <c r="I41" s="145">
        <f t="shared" si="2"/>
        <v>2044.1063999999999</v>
      </c>
      <c r="K41" s="122">
        <f t="shared" si="3"/>
        <v>68.111999999999995</v>
      </c>
      <c r="L41" s="94">
        <f t="shared" si="1"/>
        <v>68.111999999999995</v>
      </c>
      <c r="M41" s="94">
        <f t="shared" si="1"/>
        <v>2.8994899999999997</v>
      </c>
      <c r="N41" s="94">
        <f t="shared" si="1"/>
        <v>2.8994899999999997</v>
      </c>
      <c r="O41" s="94">
        <f t="shared" si="1"/>
        <v>2.8994899999999997</v>
      </c>
      <c r="P41" s="94">
        <f t="shared" si="1"/>
        <v>1.34805</v>
      </c>
      <c r="Q41" s="123">
        <f t="shared" si="1"/>
        <v>0.33110000000000001</v>
      </c>
    </row>
    <row r="42" spans="2:17" x14ac:dyDescent="0.2">
      <c r="B42" s="138" t="s">
        <v>62</v>
      </c>
      <c r="C42" s="108"/>
      <c r="D42" s="141"/>
      <c r="E42" s="143">
        <f t="shared" si="2"/>
        <v>2923.82</v>
      </c>
      <c r="F42" s="139">
        <f t="shared" si="2"/>
        <v>2909.652</v>
      </c>
      <c r="G42" s="144">
        <f t="shared" si="2"/>
        <v>2902.5680000000002</v>
      </c>
      <c r="H42" s="141"/>
      <c r="I42" s="161"/>
      <c r="K42" s="108"/>
      <c r="L42" s="141"/>
      <c r="M42" s="147">
        <f t="shared" si="1"/>
        <v>4.0458000000000001E-2</v>
      </c>
      <c r="N42" s="94">
        <f t="shared" si="1"/>
        <v>4.0458000000000001E-2</v>
      </c>
      <c r="O42" s="94">
        <f t="shared" si="1"/>
        <v>4.0458000000000001E-2</v>
      </c>
      <c r="P42" s="141"/>
      <c r="Q42" s="117"/>
    </row>
    <row r="43" spans="2:17" x14ac:dyDescent="0.2">
      <c r="B43" s="138" t="s">
        <v>63</v>
      </c>
      <c r="C43" s="162">
        <f t="shared" si="2"/>
        <v>5680.08</v>
      </c>
      <c r="D43" s="142">
        <f t="shared" si="2"/>
        <v>5963.4400000000005</v>
      </c>
      <c r="E43" s="141"/>
      <c r="F43" s="141"/>
      <c r="G43" s="141"/>
      <c r="H43" s="141"/>
      <c r="I43" s="146">
        <f t="shared" si="2"/>
        <v>2779.8904000000002</v>
      </c>
      <c r="K43" s="148">
        <f>$L$4*C$6*$K18</f>
        <v>21.859200000000001</v>
      </c>
      <c r="L43" s="149">
        <f>$L$4*D$6*$K18</f>
        <v>21.859200000000001</v>
      </c>
      <c r="M43" s="141"/>
      <c r="N43" s="141"/>
      <c r="O43" s="141"/>
      <c r="P43" s="141"/>
      <c r="Q43" s="150">
        <f t="shared" ref="L43:Q44" si="4">$L$4*I$6*$K18</f>
        <v>0.10626000000000001</v>
      </c>
    </row>
    <row r="44" spans="2:17" x14ac:dyDescent="0.2">
      <c r="B44" s="138" t="s">
        <v>64</v>
      </c>
      <c r="C44" s="159">
        <f t="shared" si="2"/>
        <v>4392.08</v>
      </c>
      <c r="D44" s="83">
        <f t="shared" si="2"/>
        <v>4604.5999999999995</v>
      </c>
      <c r="E44" s="140">
        <f t="shared" si="2"/>
        <v>2281.0479999999998</v>
      </c>
      <c r="F44" s="140">
        <f t="shared" si="2"/>
        <v>2252.712</v>
      </c>
      <c r="G44" s="140">
        <f t="shared" si="2"/>
        <v>2247.0447999999997</v>
      </c>
      <c r="H44" s="140">
        <f t="shared" si="2"/>
        <v>2254.1288</v>
      </c>
      <c r="I44" s="118">
        <f t="shared" si="2"/>
        <v>2186.1223999999997</v>
      </c>
      <c r="K44" s="122">
        <f>$L$4*C$6*$K19</f>
        <v>21.732479999999999</v>
      </c>
      <c r="L44" s="94">
        <f t="shared" si="4"/>
        <v>21.732479999999999</v>
      </c>
      <c r="M44" s="149">
        <f t="shared" si="4"/>
        <v>0.92513959999999995</v>
      </c>
      <c r="N44" s="149">
        <f t="shared" si="4"/>
        <v>0.92513959999999995</v>
      </c>
      <c r="O44" s="149">
        <f t="shared" si="4"/>
        <v>0.92513959999999995</v>
      </c>
      <c r="P44" s="149">
        <f t="shared" si="4"/>
        <v>0.43012199999999995</v>
      </c>
      <c r="Q44" s="123">
        <f t="shared" si="4"/>
        <v>0.105644</v>
      </c>
    </row>
    <row r="45" spans="2:17" x14ac:dyDescent="0.2">
      <c r="B45" s="152" t="s">
        <v>65</v>
      </c>
      <c r="C45" s="163">
        <f>$L20+C20*$L$5</f>
        <v>2880.6000000000004</v>
      </c>
      <c r="D45" s="84">
        <f t="shared" ref="D45:I46" si="5">$L20+D20*$L$5</f>
        <v>2986.86</v>
      </c>
      <c r="E45" s="84">
        <f t="shared" si="5"/>
        <v>1920.0096000000001</v>
      </c>
      <c r="F45" s="84">
        <f t="shared" si="5"/>
        <v>1904.0706</v>
      </c>
      <c r="G45" s="84">
        <f t="shared" si="5"/>
        <v>1897.6949999999999</v>
      </c>
      <c r="H45" s="84">
        <f t="shared" si="5"/>
        <v>1888.1315999999999</v>
      </c>
      <c r="I45" s="119">
        <f t="shared" si="5"/>
        <v>1869.0047999999999</v>
      </c>
      <c r="K45" s="122">
        <f>$L$5*C$6*$K20</f>
        <v>59.59008</v>
      </c>
      <c r="L45" s="94">
        <f t="shared" ref="L45:Q46" si="6">$L$5*D$6*$K20</f>
        <v>59.59008</v>
      </c>
      <c r="M45" s="94">
        <f t="shared" si="6"/>
        <v>2.5367166000000001</v>
      </c>
      <c r="N45" s="94">
        <f t="shared" si="6"/>
        <v>2.5367166000000001</v>
      </c>
      <c r="O45" s="94">
        <f t="shared" si="6"/>
        <v>2.5367166000000001</v>
      </c>
      <c r="P45" s="94">
        <f t="shared" si="6"/>
        <v>1.179387</v>
      </c>
      <c r="Q45" s="123">
        <f t="shared" si="6"/>
        <v>0.28967399999999999</v>
      </c>
    </row>
    <row r="46" spans="2:17" ht="16" thickBot="1" x14ac:dyDescent="0.25">
      <c r="B46" s="153" t="s">
        <v>66</v>
      </c>
      <c r="C46" s="164">
        <f>$L21+C21*$L$5</f>
        <v>3909.08</v>
      </c>
      <c r="D46" s="120">
        <f t="shared" si="5"/>
        <v>4100.348</v>
      </c>
      <c r="E46" s="120">
        <f t="shared" si="5"/>
        <v>2113.2860000000001</v>
      </c>
      <c r="F46" s="120">
        <f t="shared" si="5"/>
        <v>2092.0340000000001</v>
      </c>
      <c r="G46" s="120">
        <f t="shared" si="5"/>
        <v>2089.9088000000002</v>
      </c>
      <c r="H46" s="120">
        <f t="shared" si="5"/>
        <v>2092.0340000000001</v>
      </c>
      <c r="I46" s="121">
        <f t="shared" si="5"/>
        <v>2041.0292000000002</v>
      </c>
      <c r="K46" s="124">
        <f>$L$5*C$6*$K21</f>
        <v>36.899279999999997</v>
      </c>
      <c r="L46" s="125">
        <f t="shared" si="6"/>
        <v>36.899279999999997</v>
      </c>
      <c r="M46" s="125">
        <f t="shared" si="6"/>
        <v>1.5707818500000001</v>
      </c>
      <c r="N46" s="125">
        <f t="shared" si="6"/>
        <v>1.5707818500000001</v>
      </c>
      <c r="O46" s="125">
        <f t="shared" si="6"/>
        <v>1.5707818500000001</v>
      </c>
      <c r="P46" s="125">
        <f t="shared" si="6"/>
        <v>0.73029825000000004</v>
      </c>
      <c r="Q46" s="126">
        <f t="shared" si="6"/>
        <v>0.17937150000000002</v>
      </c>
    </row>
    <row r="49" spans="2:14" ht="16" thickBot="1" x14ac:dyDescent="0.25"/>
    <row r="50" spans="2:14" ht="19" x14ac:dyDescent="0.25">
      <c r="B50" s="129" t="s">
        <v>69</v>
      </c>
      <c r="C50" s="99"/>
      <c r="D50" s="100"/>
      <c r="E50" s="95"/>
      <c r="J50" s="95"/>
    </row>
    <row r="51" spans="2:14" ht="16" thickBot="1" x14ac:dyDescent="0.25">
      <c r="B51" s="130" t="s">
        <v>89</v>
      </c>
      <c r="C51" s="131"/>
      <c r="D51" s="132"/>
      <c r="E51" s="95"/>
      <c r="J51" s="95"/>
    </row>
    <row r="52" spans="2:14" ht="24" x14ac:dyDescent="0.2">
      <c r="B52" s="133" t="s">
        <v>70</v>
      </c>
      <c r="C52" s="106" t="s">
        <v>71</v>
      </c>
      <c r="D52" s="134" t="s">
        <v>72</v>
      </c>
      <c r="E52" s="95"/>
      <c r="F52" s="286" t="s">
        <v>67</v>
      </c>
      <c r="G52" s="287"/>
      <c r="H52" s="192">
        <f>SUMPRODUCT(C38:I46,C69:I77)</f>
        <v>3089999999.6567998</v>
      </c>
      <c r="J52" s="95"/>
    </row>
    <row r="53" spans="2:14" ht="16" thickBot="1" x14ac:dyDescent="0.25">
      <c r="B53" s="135" t="s">
        <v>83</v>
      </c>
      <c r="C53" s="184">
        <f>SUM(C69:D75)</f>
        <v>46000</v>
      </c>
      <c r="D53" s="127">
        <v>46000</v>
      </c>
      <c r="E53" s="95"/>
      <c r="F53" s="288" t="s">
        <v>73</v>
      </c>
      <c r="G53" s="289"/>
      <c r="H53" s="187">
        <f>SUMPRODUCT(K38:Q46,C69:I77)</f>
        <v>4907391.8177680001</v>
      </c>
      <c r="J53" s="95"/>
    </row>
    <row r="54" spans="2:14" x14ac:dyDescent="0.2">
      <c r="B54" s="136" t="s">
        <v>84</v>
      </c>
      <c r="C54" s="184">
        <f>SUM(E69:G75)</f>
        <v>92000</v>
      </c>
      <c r="D54" s="102">
        <v>92000</v>
      </c>
      <c r="E54" s="95"/>
      <c r="J54" s="95"/>
    </row>
    <row r="55" spans="2:14" x14ac:dyDescent="0.2">
      <c r="B55" s="136" t="s">
        <v>85</v>
      </c>
      <c r="C55" s="184">
        <f>SUM(H69:H75)</f>
        <v>138000</v>
      </c>
      <c r="D55" s="102">
        <v>138000</v>
      </c>
      <c r="E55" s="95"/>
      <c r="F55" s="95"/>
      <c r="G55" s="95"/>
      <c r="H55" s="95"/>
      <c r="I55" s="95"/>
      <c r="J55" s="95"/>
    </row>
    <row r="56" spans="2:14" ht="16" thickBot="1" x14ac:dyDescent="0.25">
      <c r="B56" s="136" t="s">
        <v>86</v>
      </c>
      <c r="C56" s="184">
        <f>SUM(C76:D77)</f>
        <v>53000</v>
      </c>
      <c r="D56" s="102">
        <v>53000</v>
      </c>
      <c r="E56" s="95"/>
      <c r="F56" s="95"/>
      <c r="G56" s="95"/>
      <c r="H56" s="95"/>
      <c r="I56" s="95"/>
      <c r="J56" s="95"/>
    </row>
    <row r="57" spans="2:14" x14ac:dyDescent="0.2">
      <c r="B57" s="136" t="s">
        <v>87</v>
      </c>
      <c r="C57" s="184">
        <f>SUM(E76:G77)</f>
        <v>79500</v>
      </c>
      <c r="D57" s="102">
        <v>79500</v>
      </c>
      <c r="E57" s="95"/>
      <c r="F57" s="182" t="s">
        <v>90</v>
      </c>
      <c r="G57" s="95"/>
      <c r="H57" s="95"/>
      <c r="I57" s="95"/>
      <c r="J57" s="95"/>
    </row>
    <row r="58" spans="2:14" ht="16" thickBot="1" x14ac:dyDescent="0.25">
      <c r="B58" s="137" t="s">
        <v>88</v>
      </c>
      <c r="C58" s="188">
        <f>SUM(H76:H77)</f>
        <v>79500</v>
      </c>
      <c r="D58" s="105">
        <v>79500</v>
      </c>
      <c r="E58" s="95"/>
      <c r="F58" s="183">
        <v>3090000000</v>
      </c>
      <c r="G58" s="95"/>
      <c r="H58" s="95"/>
      <c r="I58" s="95"/>
      <c r="J58" s="95"/>
    </row>
    <row r="59" spans="2:14" ht="16" thickBot="1" x14ac:dyDescent="0.25">
      <c r="B59" s="95"/>
      <c r="C59" s="95"/>
      <c r="D59" s="95"/>
      <c r="E59" s="95"/>
      <c r="F59" s="95"/>
      <c r="G59" s="95"/>
      <c r="H59" s="95"/>
      <c r="I59" s="95"/>
      <c r="J59" s="95"/>
      <c r="K59" s="95"/>
      <c r="L59" s="95"/>
      <c r="M59" s="95"/>
      <c r="N59" s="95"/>
    </row>
    <row r="60" spans="2:14" ht="31" thickBot="1" x14ac:dyDescent="0.25">
      <c r="B60" s="217" t="s">
        <v>74</v>
      </c>
      <c r="C60" s="218" t="s">
        <v>75</v>
      </c>
      <c r="D60" s="219" t="s">
        <v>76</v>
      </c>
      <c r="E60" s="95"/>
      <c r="F60" s="95"/>
      <c r="G60" s="95"/>
      <c r="H60" s="95"/>
      <c r="I60" s="95"/>
      <c r="J60" s="95"/>
      <c r="K60" s="95"/>
      <c r="L60" s="95"/>
      <c r="M60" s="95"/>
      <c r="N60" s="95"/>
    </row>
    <row r="61" spans="2:14" x14ac:dyDescent="0.2">
      <c r="B61" s="10" t="s">
        <v>7</v>
      </c>
      <c r="C61" s="220">
        <f>SUM(C69:I75)</f>
        <v>920000</v>
      </c>
      <c r="D61" s="100">
        <f>920000</f>
        <v>920000</v>
      </c>
      <c r="E61" s="95"/>
      <c r="F61" s="95"/>
      <c r="G61" s="95"/>
      <c r="H61" s="95"/>
      <c r="I61" s="95"/>
      <c r="J61" s="95"/>
      <c r="K61" s="95"/>
      <c r="L61" s="95"/>
      <c r="M61" s="95"/>
      <c r="N61" s="95"/>
    </row>
    <row r="62" spans="2:14" ht="16" thickBot="1" x14ac:dyDescent="0.25">
      <c r="B62" s="7" t="s">
        <v>6</v>
      </c>
      <c r="C62" s="128">
        <f>SUM(C76:I77)</f>
        <v>530000</v>
      </c>
      <c r="D62" s="105">
        <v>530000</v>
      </c>
      <c r="E62" s="95"/>
      <c r="F62" s="95"/>
      <c r="G62" s="95"/>
      <c r="H62" s="95"/>
      <c r="I62" s="95"/>
      <c r="J62" s="95"/>
      <c r="K62" s="95"/>
      <c r="L62" s="95"/>
      <c r="M62" s="95"/>
      <c r="N62" s="95"/>
    </row>
    <row r="64" spans="2:14" ht="16" thickBot="1" x14ac:dyDescent="0.25"/>
    <row r="65" spans="2:15" ht="19" x14ac:dyDescent="0.2">
      <c r="B65" s="107" t="s">
        <v>77</v>
      </c>
      <c r="C65" s="97"/>
      <c r="D65" s="97"/>
      <c r="E65" s="97"/>
      <c r="F65" s="97"/>
      <c r="G65" s="97"/>
      <c r="H65" s="97"/>
      <c r="I65" s="97"/>
      <c r="J65" s="97"/>
      <c r="K65" s="97"/>
      <c r="L65" s="97"/>
      <c r="M65" s="167" t="s">
        <v>69</v>
      </c>
      <c r="N65" s="168"/>
      <c r="O65" s="169"/>
    </row>
    <row r="66" spans="2:15" ht="16" thickBot="1" x14ac:dyDescent="0.25">
      <c r="B66" s="96"/>
      <c r="C66" s="97"/>
      <c r="D66" s="97"/>
      <c r="E66" s="97"/>
      <c r="F66" s="97"/>
      <c r="G66" s="97"/>
      <c r="H66" s="97"/>
      <c r="I66" s="97"/>
      <c r="J66" s="97"/>
      <c r="K66" s="97"/>
      <c r="L66" s="97"/>
      <c r="M66" s="170" t="s">
        <v>78</v>
      </c>
      <c r="N66" s="171"/>
      <c r="O66" s="172"/>
    </row>
    <row r="67" spans="2:15" ht="16" thickBot="1" x14ac:dyDescent="0.25">
      <c r="B67" s="280" t="s">
        <v>57</v>
      </c>
      <c r="C67" s="282" t="s">
        <v>79</v>
      </c>
      <c r="D67" s="282"/>
      <c r="E67" s="282"/>
      <c r="F67" s="282"/>
      <c r="G67" s="282"/>
      <c r="H67" s="282"/>
      <c r="I67" s="283"/>
      <c r="J67" s="95"/>
      <c r="K67" s="284" t="s">
        <v>91</v>
      </c>
      <c r="L67" s="95"/>
      <c r="M67" s="173"/>
      <c r="N67" s="174"/>
      <c r="O67" s="175"/>
    </row>
    <row r="68" spans="2:15" ht="16" thickBot="1" x14ac:dyDescent="0.25">
      <c r="B68" s="281"/>
      <c r="C68" s="64" t="s">
        <v>17</v>
      </c>
      <c r="D68" s="64" t="s">
        <v>16</v>
      </c>
      <c r="E68" s="64" t="s">
        <v>15</v>
      </c>
      <c r="F68" s="64" t="s">
        <v>14</v>
      </c>
      <c r="G68" s="64" t="s">
        <v>13</v>
      </c>
      <c r="H68" s="64" t="s">
        <v>8</v>
      </c>
      <c r="I68" s="80" t="s">
        <v>12</v>
      </c>
      <c r="J68" s="95"/>
      <c r="K68" s="285"/>
      <c r="L68" s="95"/>
      <c r="M68" s="221" t="s">
        <v>80</v>
      </c>
      <c r="N68" s="222" t="s">
        <v>81</v>
      </c>
      <c r="O68" s="223" t="s">
        <v>82</v>
      </c>
    </row>
    <row r="69" spans="2:15" x14ac:dyDescent="0.2">
      <c r="B69" s="85" t="s">
        <v>58</v>
      </c>
      <c r="C69" s="98">
        <v>0</v>
      </c>
      <c r="D69" s="99">
        <v>0</v>
      </c>
      <c r="E69" s="99">
        <v>0</v>
      </c>
      <c r="F69" s="99">
        <v>0</v>
      </c>
      <c r="G69" s="99">
        <v>0</v>
      </c>
      <c r="H69" s="99">
        <v>0</v>
      </c>
      <c r="I69" s="100">
        <v>200000</v>
      </c>
      <c r="J69" s="95"/>
      <c r="K69" s="228">
        <v>1</v>
      </c>
      <c r="L69" s="95"/>
      <c r="M69" s="176">
        <f t="shared" ref="M69:M77" si="7">SUM(C69:I69)</f>
        <v>200000</v>
      </c>
      <c r="N69" s="177">
        <f>200000*K69</f>
        <v>200000</v>
      </c>
      <c r="O69" s="178">
        <f>600000*K69</f>
        <v>600000</v>
      </c>
    </row>
    <row r="70" spans="2:15" x14ac:dyDescent="0.2">
      <c r="B70" s="86" t="s">
        <v>59</v>
      </c>
      <c r="C70" s="101">
        <v>0</v>
      </c>
      <c r="D70" s="95">
        <v>0</v>
      </c>
      <c r="E70" s="95">
        <v>0</v>
      </c>
      <c r="F70" s="95">
        <v>0</v>
      </c>
      <c r="G70" s="95">
        <v>0</v>
      </c>
      <c r="H70" s="95">
        <v>0</v>
      </c>
      <c r="I70" s="102">
        <v>0</v>
      </c>
      <c r="J70" s="95"/>
      <c r="K70" s="190">
        <v>0</v>
      </c>
      <c r="L70" s="95"/>
      <c r="M70" s="176">
        <f t="shared" si="7"/>
        <v>0</v>
      </c>
      <c r="N70" s="177">
        <f>200000*K70</f>
        <v>0</v>
      </c>
      <c r="O70" s="178">
        <f>600000*K70</f>
        <v>0</v>
      </c>
    </row>
    <row r="71" spans="2:15" x14ac:dyDescent="0.2">
      <c r="B71" s="86" t="s">
        <v>60</v>
      </c>
      <c r="C71" s="101">
        <v>0</v>
      </c>
      <c r="D71" s="95">
        <v>0</v>
      </c>
      <c r="E71" s="95">
        <v>0</v>
      </c>
      <c r="F71" s="95">
        <v>0</v>
      </c>
      <c r="G71" s="95">
        <v>0</v>
      </c>
      <c r="H71" s="95">
        <v>0</v>
      </c>
      <c r="I71" s="102">
        <v>0</v>
      </c>
      <c r="J71" s="95"/>
      <c r="K71" s="190">
        <v>0</v>
      </c>
      <c r="L71" s="95"/>
      <c r="M71" s="176">
        <f t="shared" si="7"/>
        <v>0</v>
      </c>
      <c r="N71" s="177">
        <f>200000*K71</f>
        <v>0</v>
      </c>
      <c r="O71" s="178">
        <f t="shared" ref="O71:O77" si="8">600000*K71</f>
        <v>0</v>
      </c>
    </row>
    <row r="72" spans="2:15" x14ac:dyDescent="0.2">
      <c r="B72" s="86" t="s">
        <v>61</v>
      </c>
      <c r="C72" s="101">
        <v>0</v>
      </c>
      <c r="D72" s="95">
        <v>0</v>
      </c>
      <c r="E72" s="95">
        <v>0</v>
      </c>
      <c r="F72" s="95">
        <v>0</v>
      </c>
      <c r="G72" s="95">
        <v>0</v>
      </c>
      <c r="H72" s="95">
        <v>0</v>
      </c>
      <c r="I72" s="102">
        <v>413628</v>
      </c>
      <c r="J72" s="95"/>
      <c r="K72" s="190">
        <v>1</v>
      </c>
      <c r="L72" s="95"/>
      <c r="M72" s="176">
        <f t="shared" si="7"/>
        <v>413628</v>
      </c>
      <c r="N72" s="177">
        <f t="shared" ref="N72:N76" si="9">200000*K72</f>
        <v>200000</v>
      </c>
      <c r="O72" s="178">
        <f t="shared" si="8"/>
        <v>600000</v>
      </c>
    </row>
    <row r="73" spans="2:15" x14ac:dyDescent="0.2">
      <c r="B73" s="86" t="s">
        <v>62</v>
      </c>
      <c r="C73" s="165">
        <v>0</v>
      </c>
      <c r="D73" s="166">
        <v>0</v>
      </c>
      <c r="E73" s="95">
        <v>0</v>
      </c>
      <c r="F73" s="95">
        <v>0</v>
      </c>
      <c r="G73" s="95">
        <v>0</v>
      </c>
      <c r="H73" s="166">
        <v>0</v>
      </c>
      <c r="I73" s="110">
        <v>0</v>
      </c>
      <c r="J73" s="95"/>
      <c r="K73" s="190">
        <v>0</v>
      </c>
      <c r="L73" s="95"/>
      <c r="M73" s="176">
        <f t="shared" si="7"/>
        <v>0</v>
      </c>
      <c r="N73" s="177">
        <f t="shared" si="9"/>
        <v>0</v>
      </c>
      <c r="O73" s="178">
        <f t="shared" si="8"/>
        <v>0</v>
      </c>
    </row>
    <row r="74" spans="2:15" x14ac:dyDescent="0.2">
      <c r="B74" s="86" t="s">
        <v>63</v>
      </c>
      <c r="C74" s="101">
        <v>0</v>
      </c>
      <c r="D74" s="95">
        <v>0</v>
      </c>
      <c r="E74" s="166">
        <v>0</v>
      </c>
      <c r="F74" s="166">
        <v>0</v>
      </c>
      <c r="G74" s="166">
        <v>0</v>
      </c>
      <c r="H74" s="166">
        <v>0</v>
      </c>
      <c r="I74" s="102">
        <v>0</v>
      </c>
      <c r="J74" s="95"/>
      <c r="K74" s="190">
        <v>0</v>
      </c>
      <c r="L74" s="95"/>
      <c r="M74" s="176">
        <f t="shared" si="7"/>
        <v>0</v>
      </c>
      <c r="N74" s="177">
        <f t="shared" si="9"/>
        <v>0</v>
      </c>
      <c r="O74" s="178">
        <f t="shared" si="8"/>
        <v>0</v>
      </c>
    </row>
    <row r="75" spans="2:15" x14ac:dyDescent="0.2">
      <c r="B75" s="86" t="s">
        <v>64</v>
      </c>
      <c r="C75" s="101">
        <v>46000</v>
      </c>
      <c r="D75" s="95">
        <v>0</v>
      </c>
      <c r="E75" s="95">
        <v>0</v>
      </c>
      <c r="F75" s="95">
        <v>0</v>
      </c>
      <c r="G75" s="95">
        <v>92000</v>
      </c>
      <c r="H75" s="95">
        <v>138000</v>
      </c>
      <c r="I75" s="102">
        <v>30372</v>
      </c>
      <c r="J75" s="95"/>
      <c r="K75" s="190">
        <v>1</v>
      </c>
      <c r="L75" s="95"/>
      <c r="M75" s="176">
        <f t="shared" si="7"/>
        <v>306372</v>
      </c>
      <c r="N75" s="177">
        <f t="shared" si="9"/>
        <v>200000</v>
      </c>
      <c r="O75" s="178">
        <f t="shared" si="8"/>
        <v>600000</v>
      </c>
    </row>
    <row r="76" spans="2:15" x14ac:dyDescent="0.2">
      <c r="B76" s="87" t="s">
        <v>65</v>
      </c>
      <c r="C76" s="101">
        <v>53000</v>
      </c>
      <c r="D76" s="95">
        <v>0</v>
      </c>
      <c r="E76" s="95">
        <v>0</v>
      </c>
      <c r="F76" s="95">
        <v>8</v>
      </c>
      <c r="G76" s="95">
        <v>79492</v>
      </c>
      <c r="H76" s="95">
        <v>79500</v>
      </c>
      <c r="I76" s="102">
        <v>318000</v>
      </c>
      <c r="J76" s="95"/>
      <c r="K76" s="190">
        <v>1</v>
      </c>
      <c r="L76" s="95"/>
      <c r="M76" s="176">
        <f t="shared" si="7"/>
        <v>530000</v>
      </c>
      <c r="N76" s="177">
        <f t="shared" si="9"/>
        <v>200000</v>
      </c>
      <c r="O76" s="178">
        <f t="shared" si="8"/>
        <v>600000</v>
      </c>
    </row>
    <row r="77" spans="2:15" ht="16" thickBot="1" x14ac:dyDescent="0.25">
      <c r="B77" s="88" t="s">
        <v>66</v>
      </c>
      <c r="C77" s="103">
        <v>0</v>
      </c>
      <c r="D77" s="104">
        <v>0</v>
      </c>
      <c r="E77" s="104">
        <v>0</v>
      </c>
      <c r="F77" s="104">
        <v>0</v>
      </c>
      <c r="G77" s="104">
        <v>0</v>
      </c>
      <c r="H77" s="104">
        <v>0</v>
      </c>
      <c r="I77" s="105">
        <v>0</v>
      </c>
      <c r="J77" s="95"/>
      <c r="K77" s="191">
        <v>0</v>
      </c>
      <c r="L77" s="95"/>
      <c r="M77" s="179">
        <f t="shared" si="7"/>
        <v>0</v>
      </c>
      <c r="N77" s="180">
        <f>200000*K77</f>
        <v>0</v>
      </c>
      <c r="O77" s="181">
        <f t="shared" si="8"/>
        <v>0</v>
      </c>
    </row>
  </sheetData>
  <mergeCells count="32">
    <mergeCell ref="A1:B1"/>
    <mergeCell ref="C3:I3"/>
    <mergeCell ref="C4:C5"/>
    <mergeCell ref="D4:D5"/>
    <mergeCell ref="E4:E5"/>
    <mergeCell ref="F4:F5"/>
    <mergeCell ref="G4:G5"/>
    <mergeCell ref="H4:H5"/>
    <mergeCell ref="I4:I5"/>
    <mergeCell ref="C10:I10"/>
    <mergeCell ref="C11:C12"/>
    <mergeCell ref="D11:D12"/>
    <mergeCell ref="E11:E12"/>
    <mergeCell ref="F11:F12"/>
    <mergeCell ref="G11:G12"/>
    <mergeCell ref="H11:H12"/>
    <mergeCell ref="I11:I12"/>
    <mergeCell ref="B67:B68"/>
    <mergeCell ref="C67:I67"/>
    <mergeCell ref="K67:K68"/>
    <mergeCell ref="K11:K12"/>
    <mergeCell ref="L11:L12"/>
    <mergeCell ref="C24:C26"/>
    <mergeCell ref="D24:E25"/>
    <mergeCell ref="H24:I24"/>
    <mergeCell ref="H25:H27"/>
    <mergeCell ref="I25:I27"/>
    <mergeCell ref="B36:B37"/>
    <mergeCell ref="C36:I36"/>
    <mergeCell ref="K36:Q36"/>
    <mergeCell ref="F52:G52"/>
    <mergeCell ref="F53:G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794DE-DC96-204B-AFB0-613858261C8C}">
  <sheetPr>
    <tabColor theme="7" tint="0.39997558519241921"/>
  </sheetPr>
  <dimension ref="A1:Q77"/>
  <sheetViews>
    <sheetView topLeftCell="A54" zoomScale="125" workbookViewId="0">
      <selection sqref="A1:B1"/>
    </sheetView>
  </sheetViews>
  <sheetFormatPr baseColWidth="10" defaultRowHeight="15" x14ac:dyDescent="0.2"/>
  <cols>
    <col min="6" max="6" width="14.1640625" bestFit="1" customWidth="1"/>
    <col min="8" max="8" width="23.33203125" bestFit="1" customWidth="1"/>
  </cols>
  <sheetData>
    <row r="1" spans="1:13" x14ac:dyDescent="0.2">
      <c r="A1" s="319" t="s">
        <v>102</v>
      </c>
      <c r="B1" s="319"/>
    </row>
    <row r="2" spans="1:13" ht="16" thickBot="1" x14ac:dyDescent="0.25"/>
    <row r="3" spans="1:13" ht="27" thickBot="1" x14ac:dyDescent="0.25">
      <c r="C3" s="302" t="s">
        <v>44</v>
      </c>
      <c r="D3" s="303"/>
      <c r="E3" s="303"/>
      <c r="F3" s="303"/>
      <c r="G3" s="303"/>
      <c r="H3" s="303"/>
      <c r="I3" s="304"/>
      <c r="K3" s="65" t="s">
        <v>52</v>
      </c>
      <c r="L3" s="66" t="s">
        <v>54</v>
      </c>
      <c r="M3" s="67" t="s">
        <v>53</v>
      </c>
    </row>
    <row r="4" spans="1:13" x14ac:dyDescent="0.2">
      <c r="C4" s="297" t="s">
        <v>17</v>
      </c>
      <c r="D4" s="299" t="s">
        <v>16</v>
      </c>
      <c r="E4" s="299" t="s">
        <v>15</v>
      </c>
      <c r="F4" s="299" t="s">
        <v>14</v>
      </c>
      <c r="G4" s="299" t="s">
        <v>13</v>
      </c>
      <c r="H4" s="299" t="s">
        <v>8</v>
      </c>
      <c r="I4" s="305" t="s">
        <v>12</v>
      </c>
      <c r="K4" s="68" t="s">
        <v>7</v>
      </c>
      <c r="L4" s="69">
        <v>2.1999999999999999E-2</v>
      </c>
      <c r="M4" s="75">
        <v>920000</v>
      </c>
    </row>
    <row r="5" spans="1:13" ht="16" thickBot="1" x14ac:dyDescent="0.25">
      <c r="C5" s="298"/>
      <c r="D5" s="300"/>
      <c r="E5" s="300"/>
      <c r="F5" s="300"/>
      <c r="G5" s="300"/>
      <c r="H5" s="300"/>
      <c r="I5" s="306"/>
      <c r="K5" s="70" t="s">
        <v>6</v>
      </c>
      <c r="L5" s="71">
        <v>1.6500000000000001E-2</v>
      </c>
      <c r="M5" s="76">
        <v>530000</v>
      </c>
    </row>
    <row r="6" spans="1:13" ht="16" thickBot="1" x14ac:dyDescent="0.25">
      <c r="C6" s="72">
        <v>1.44</v>
      </c>
      <c r="D6" s="73">
        <v>1.44</v>
      </c>
      <c r="E6" s="73">
        <v>6.13E-2</v>
      </c>
      <c r="F6" s="73">
        <v>6.13E-2</v>
      </c>
      <c r="G6" s="73">
        <v>6.13E-2</v>
      </c>
      <c r="H6" s="73">
        <v>2.8500000000000001E-2</v>
      </c>
      <c r="I6" s="74">
        <v>7.0000000000000001E-3</v>
      </c>
    </row>
    <row r="9" spans="1:13" ht="16" thickBot="1" x14ac:dyDescent="0.25"/>
    <row r="10" spans="1:13" ht="16" thickBot="1" x14ac:dyDescent="0.25">
      <c r="C10" s="310" t="s">
        <v>18</v>
      </c>
      <c r="D10" s="317"/>
      <c r="E10" s="317"/>
      <c r="F10" s="317"/>
      <c r="G10" s="317"/>
      <c r="H10" s="317"/>
      <c r="I10" s="311"/>
      <c r="K10" s="90"/>
      <c r="L10" s="91"/>
    </row>
    <row r="11" spans="1:13" x14ac:dyDescent="0.2">
      <c r="C11" s="256" t="s">
        <v>17</v>
      </c>
      <c r="D11" s="258" t="s">
        <v>16</v>
      </c>
      <c r="E11" s="260" t="s">
        <v>15</v>
      </c>
      <c r="F11" s="258" t="s">
        <v>14</v>
      </c>
      <c r="G11" s="275" t="s">
        <v>13</v>
      </c>
      <c r="H11" s="247" t="s">
        <v>8</v>
      </c>
      <c r="I11" s="249" t="s">
        <v>12</v>
      </c>
      <c r="K11" s="290" t="s">
        <v>55</v>
      </c>
      <c r="L11" s="292" t="s">
        <v>56</v>
      </c>
    </row>
    <row r="12" spans="1:13" ht="16" thickBot="1" x14ac:dyDescent="0.25">
      <c r="C12" s="257"/>
      <c r="D12" s="259"/>
      <c r="E12" s="261"/>
      <c r="F12" s="259"/>
      <c r="G12" s="278"/>
      <c r="H12" s="248"/>
      <c r="I12" s="250"/>
      <c r="K12" s="291"/>
      <c r="L12" s="293"/>
    </row>
    <row r="13" spans="1:13" x14ac:dyDescent="0.2">
      <c r="B13" s="37" t="s">
        <v>32</v>
      </c>
      <c r="C13" s="36">
        <v>64400.000000000007</v>
      </c>
      <c r="D13" s="34">
        <v>70840</v>
      </c>
      <c r="E13" s="35">
        <v>6182.4000000000005</v>
      </c>
      <c r="F13" s="34">
        <v>5216.4000000000015</v>
      </c>
      <c r="G13" s="33">
        <v>4830</v>
      </c>
      <c r="H13" s="32">
        <v>4250.4000000000005</v>
      </c>
      <c r="I13" s="31">
        <v>3091.2000000000003</v>
      </c>
      <c r="K13" s="77">
        <v>2508</v>
      </c>
      <c r="L13" s="89">
        <v>1983.4</v>
      </c>
    </row>
    <row r="14" spans="1:13" x14ac:dyDescent="0.2">
      <c r="B14" s="25" t="s">
        <v>33</v>
      </c>
      <c r="C14" s="24">
        <v>115920</v>
      </c>
      <c r="D14" s="23">
        <v>127512.00000000001</v>
      </c>
      <c r="E14" s="28">
        <v>7084.0000000000018</v>
      </c>
      <c r="F14" s="23">
        <v>5796</v>
      </c>
      <c r="G14" s="27">
        <v>5667.2</v>
      </c>
      <c r="H14" s="30">
        <v>5796</v>
      </c>
      <c r="I14" s="18">
        <v>2704.8</v>
      </c>
      <c r="K14" s="78">
        <v>1553</v>
      </c>
      <c r="L14" s="81">
        <v>2254</v>
      </c>
    </row>
    <row r="15" spans="1:13" x14ac:dyDescent="0.2">
      <c r="B15" s="25" t="s">
        <v>34</v>
      </c>
      <c r="C15" s="24">
        <v>103040</v>
      </c>
      <c r="D15" s="23">
        <v>113344.00000000003</v>
      </c>
      <c r="E15" s="28">
        <v>7084.0000000000018</v>
      </c>
      <c r="F15" s="23">
        <v>5796</v>
      </c>
      <c r="G15" s="27">
        <v>5667.2</v>
      </c>
      <c r="H15" s="30">
        <v>5796</v>
      </c>
      <c r="I15" s="18">
        <v>3284.4</v>
      </c>
      <c r="K15" s="78">
        <v>1380</v>
      </c>
      <c r="L15" s="81">
        <v>2582.4</v>
      </c>
    </row>
    <row r="16" spans="1:13" x14ac:dyDescent="0.2">
      <c r="B16" s="25" t="s">
        <v>35</v>
      </c>
      <c r="C16" s="24">
        <v>64400.000000000007</v>
      </c>
      <c r="D16" s="23">
        <v>70840</v>
      </c>
      <c r="E16" s="28">
        <v>6182.4000000000005</v>
      </c>
      <c r="F16" s="23">
        <v>5280.8</v>
      </c>
      <c r="G16" s="27">
        <v>5216.4000000000015</v>
      </c>
      <c r="H16" s="30">
        <v>4250.4000000000005</v>
      </c>
      <c r="I16" s="18">
        <v>3091.2000000000003</v>
      </c>
      <c r="K16" s="78">
        <v>2150</v>
      </c>
      <c r="L16" s="81">
        <v>1976.1</v>
      </c>
    </row>
    <row r="17" spans="2:16" x14ac:dyDescent="0.2">
      <c r="B17" s="25" t="s">
        <v>36</v>
      </c>
      <c r="C17" s="109"/>
      <c r="D17" s="111"/>
      <c r="E17" s="28">
        <v>9660</v>
      </c>
      <c r="F17" s="23">
        <v>9016</v>
      </c>
      <c r="G17" s="27">
        <v>8694</v>
      </c>
      <c r="H17" s="116"/>
      <c r="I17" s="117"/>
      <c r="K17" s="78">
        <v>30</v>
      </c>
      <c r="L17" s="81">
        <v>2711.3</v>
      </c>
      <c r="O17" s="3"/>
    </row>
    <row r="18" spans="2:16" x14ac:dyDescent="0.2">
      <c r="B18" s="25" t="s">
        <v>37</v>
      </c>
      <c r="C18" s="24">
        <v>135240</v>
      </c>
      <c r="D18" s="23">
        <v>148120</v>
      </c>
      <c r="E18" s="112"/>
      <c r="F18" s="113"/>
      <c r="G18" s="114"/>
      <c r="H18" s="115"/>
      <c r="I18" s="18">
        <v>3413.2000000000003</v>
      </c>
      <c r="K18" s="78">
        <v>690</v>
      </c>
      <c r="L18" s="81">
        <v>2704.8</v>
      </c>
    </row>
    <row r="19" spans="2:16" ht="16" thickBot="1" x14ac:dyDescent="0.25">
      <c r="B19" s="25" t="s">
        <v>38</v>
      </c>
      <c r="C19" s="24">
        <v>103040</v>
      </c>
      <c r="D19" s="23">
        <v>112700</v>
      </c>
      <c r="E19" s="28">
        <v>7084.0000000000018</v>
      </c>
      <c r="F19" s="23">
        <v>5796</v>
      </c>
      <c r="G19" s="27">
        <v>5538.4000000000005</v>
      </c>
      <c r="H19" s="30">
        <v>5860.4000000000005</v>
      </c>
      <c r="I19" s="18">
        <v>2769.2000000000003</v>
      </c>
      <c r="K19" s="78">
        <v>686</v>
      </c>
      <c r="L19" s="81">
        <v>2125.1999999999998</v>
      </c>
    </row>
    <row r="20" spans="2:16" x14ac:dyDescent="0.2">
      <c r="B20" s="37" t="s">
        <v>32</v>
      </c>
      <c r="C20" s="36">
        <v>64400.000000000007</v>
      </c>
      <c r="D20" s="34">
        <v>70840</v>
      </c>
      <c r="E20" s="35">
        <v>6182.4000000000005</v>
      </c>
      <c r="F20" s="34">
        <v>5216.4000000000015</v>
      </c>
      <c r="G20" s="33">
        <v>4830</v>
      </c>
      <c r="H20" s="32">
        <v>4250.4000000000005</v>
      </c>
      <c r="I20" s="31">
        <v>3091.2000000000003</v>
      </c>
      <c r="K20" s="78">
        <v>2508</v>
      </c>
      <c r="L20" s="81">
        <v>1818</v>
      </c>
      <c r="O20" s="90"/>
      <c r="P20" s="91"/>
    </row>
    <row r="21" spans="2:16" ht="16" thickBot="1" x14ac:dyDescent="0.25">
      <c r="B21" s="17" t="s">
        <v>33</v>
      </c>
      <c r="C21" s="16">
        <v>115920</v>
      </c>
      <c r="D21" s="14">
        <v>127512.00000000001</v>
      </c>
      <c r="E21" s="15">
        <v>7084.0000000000018</v>
      </c>
      <c r="F21" s="14">
        <v>5796</v>
      </c>
      <c r="G21" s="13">
        <v>5667.2</v>
      </c>
      <c r="H21" s="12">
        <v>5796</v>
      </c>
      <c r="I21" s="11">
        <v>2704.8</v>
      </c>
      <c r="K21" s="79">
        <v>1553</v>
      </c>
      <c r="L21" s="82">
        <v>1996.4</v>
      </c>
      <c r="O21" s="90"/>
      <c r="P21" s="91"/>
    </row>
    <row r="22" spans="2:16" x14ac:dyDescent="0.2">
      <c r="K22" s="92"/>
      <c r="L22" s="93"/>
      <c r="O22" s="92"/>
      <c r="P22" s="93"/>
    </row>
    <row r="23" spans="2:16" ht="16" thickBot="1" x14ac:dyDescent="0.25">
      <c r="O23" s="92"/>
      <c r="P23" s="93"/>
    </row>
    <row r="24" spans="2:16" ht="16" thickBot="1" x14ac:dyDescent="0.25">
      <c r="C24" s="307" t="s">
        <v>21</v>
      </c>
      <c r="D24" s="313" t="s">
        <v>20</v>
      </c>
      <c r="E24" s="314"/>
      <c r="H24" s="310" t="s">
        <v>10</v>
      </c>
      <c r="I24" s="311"/>
      <c r="O24" s="92"/>
      <c r="P24" s="93"/>
    </row>
    <row r="25" spans="2:16" x14ac:dyDescent="0.2">
      <c r="C25" s="308"/>
      <c r="D25" s="315"/>
      <c r="E25" s="316"/>
      <c r="H25" s="312" t="s">
        <v>9</v>
      </c>
      <c r="I25" s="264" t="s">
        <v>8</v>
      </c>
      <c r="O25" s="92"/>
      <c r="P25" s="93"/>
    </row>
    <row r="26" spans="2:16" ht="16" thickBot="1" x14ac:dyDescent="0.25">
      <c r="C26" s="309"/>
      <c r="D26" s="61" t="s">
        <v>7</v>
      </c>
      <c r="E26" s="61" t="s">
        <v>6</v>
      </c>
      <c r="H26" s="263"/>
      <c r="I26" s="265"/>
      <c r="O26" s="92"/>
      <c r="P26" s="93"/>
    </row>
    <row r="27" spans="2:16" ht="16" thickBot="1" x14ac:dyDescent="0.25">
      <c r="B27" s="51" t="s">
        <v>32</v>
      </c>
      <c r="C27" s="48">
        <v>2508</v>
      </c>
      <c r="D27" s="47">
        <v>1983.4</v>
      </c>
      <c r="E27" s="46">
        <v>1818</v>
      </c>
      <c r="H27" s="263"/>
      <c r="I27" s="265"/>
      <c r="O27" s="92"/>
      <c r="P27" s="93"/>
    </row>
    <row r="28" spans="2:16" x14ac:dyDescent="0.2">
      <c r="B28" s="49" t="s">
        <v>33</v>
      </c>
      <c r="C28" s="48">
        <v>1553</v>
      </c>
      <c r="D28" s="47">
        <v>2254</v>
      </c>
      <c r="E28" s="46">
        <v>1996.4</v>
      </c>
      <c r="G28" s="10" t="s">
        <v>7</v>
      </c>
      <c r="H28" s="9">
        <v>92000</v>
      </c>
      <c r="I28" s="8">
        <v>138000</v>
      </c>
      <c r="O28" s="92"/>
      <c r="P28" s="93"/>
    </row>
    <row r="29" spans="2:16" ht="16" thickBot="1" x14ac:dyDescent="0.25">
      <c r="B29" s="45" t="s">
        <v>34</v>
      </c>
      <c r="C29" s="44">
        <v>1380</v>
      </c>
      <c r="D29" s="43">
        <v>2582.4</v>
      </c>
      <c r="E29" s="62"/>
      <c r="G29" s="7" t="s">
        <v>6</v>
      </c>
      <c r="H29" s="6">
        <v>79500</v>
      </c>
      <c r="I29" s="5">
        <v>79500</v>
      </c>
      <c r="O29" s="92"/>
      <c r="P29" s="93"/>
    </row>
    <row r="30" spans="2:16" x14ac:dyDescent="0.2">
      <c r="B30" s="45" t="s">
        <v>35</v>
      </c>
      <c r="C30" s="44">
        <v>2150</v>
      </c>
      <c r="D30" s="43">
        <v>1976.1</v>
      </c>
      <c r="E30" s="62"/>
      <c r="O30" s="92"/>
      <c r="P30" s="93"/>
    </row>
    <row r="31" spans="2:16" x14ac:dyDescent="0.2">
      <c r="B31" s="45" t="s">
        <v>36</v>
      </c>
      <c r="C31" s="44">
        <v>30</v>
      </c>
      <c r="D31" s="43">
        <v>2711.3</v>
      </c>
      <c r="E31" s="62"/>
      <c r="O31" s="92"/>
      <c r="P31" s="93"/>
    </row>
    <row r="32" spans="2:16" x14ac:dyDescent="0.2">
      <c r="B32" s="45" t="s">
        <v>37</v>
      </c>
      <c r="C32" s="44">
        <v>690</v>
      </c>
      <c r="D32" s="43">
        <v>2704.8</v>
      </c>
      <c r="E32" s="62"/>
      <c r="O32" s="92"/>
      <c r="P32" s="93"/>
    </row>
    <row r="33" spans="2:17" ht="16" thickBot="1" x14ac:dyDescent="0.25">
      <c r="B33" s="41" t="s">
        <v>38</v>
      </c>
      <c r="C33" s="40">
        <v>686</v>
      </c>
      <c r="D33" s="39">
        <v>2125.2000000000003</v>
      </c>
      <c r="E33" s="63"/>
    </row>
    <row r="35" spans="2:17" ht="16" thickBot="1" x14ac:dyDescent="0.25"/>
    <row r="36" spans="2:17" x14ac:dyDescent="0.2">
      <c r="B36" s="280" t="s">
        <v>57</v>
      </c>
      <c r="C36" s="282" t="s">
        <v>67</v>
      </c>
      <c r="D36" s="282"/>
      <c r="E36" s="282"/>
      <c r="F36" s="282"/>
      <c r="G36" s="282"/>
      <c r="H36" s="282"/>
      <c r="I36" s="283"/>
      <c r="K36" s="294" t="s">
        <v>68</v>
      </c>
      <c r="L36" s="295"/>
      <c r="M36" s="295"/>
      <c r="N36" s="295"/>
      <c r="O36" s="295"/>
      <c r="P36" s="295"/>
      <c r="Q36" s="296"/>
    </row>
    <row r="37" spans="2:17" ht="16" thickBot="1" x14ac:dyDescent="0.25">
      <c r="B37" s="281"/>
      <c r="C37" s="154" t="s">
        <v>17</v>
      </c>
      <c r="D37" s="154" t="s">
        <v>16</v>
      </c>
      <c r="E37" s="154" t="s">
        <v>15</v>
      </c>
      <c r="F37" s="154" t="s">
        <v>14</v>
      </c>
      <c r="G37" s="154" t="s">
        <v>13</v>
      </c>
      <c r="H37" s="154" t="s">
        <v>8</v>
      </c>
      <c r="I37" s="155" t="s">
        <v>12</v>
      </c>
      <c r="K37" s="224" t="s">
        <v>17</v>
      </c>
      <c r="L37" s="154" t="s">
        <v>16</v>
      </c>
      <c r="M37" s="154" t="s">
        <v>15</v>
      </c>
      <c r="N37" s="154" t="s">
        <v>14</v>
      </c>
      <c r="O37" s="154" t="s">
        <v>13</v>
      </c>
      <c r="P37" s="154" t="s">
        <v>8</v>
      </c>
      <c r="Q37" s="155" t="s">
        <v>12</v>
      </c>
    </row>
    <row r="38" spans="2:17" x14ac:dyDescent="0.2">
      <c r="B38" s="151" t="s">
        <v>58</v>
      </c>
      <c r="C38" s="156">
        <f>$L13+C13*$L$4</f>
        <v>3400.2000000000003</v>
      </c>
      <c r="D38" s="157">
        <f t="shared" ref="D38:I38" si="0">$L13+D13*$L$4</f>
        <v>3541.88</v>
      </c>
      <c r="E38" s="157">
        <f t="shared" si="0"/>
        <v>2119.4128000000001</v>
      </c>
      <c r="F38" s="157">
        <f t="shared" si="0"/>
        <v>2098.1608000000001</v>
      </c>
      <c r="G38" s="157">
        <f t="shared" si="0"/>
        <v>2089.66</v>
      </c>
      <c r="H38" s="157">
        <f t="shared" si="0"/>
        <v>2076.9088000000002</v>
      </c>
      <c r="I38" s="158">
        <f t="shared" si="0"/>
        <v>2051.4064000000003</v>
      </c>
      <c r="K38" s="225">
        <f>$L$4*C$6*$K13</f>
        <v>79.453440000000001</v>
      </c>
      <c r="L38" s="226">
        <f t="shared" ref="L38:Q42" si="1">$L$4*D$6*$K13</f>
        <v>79.453440000000001</v>
      </c>
      <c r="M38" s="226">
        <f t="shared" si="1"/>
        <v>3.3822888</v>
      </c>
      <c r="N38" s="226">
        <f t="shared" si="1"/>
        <v>3.3822888</v>
      </c>
      <c r="O38" s="226">
        <f t="shared" si="1"/>
        <v>3.3822888</v>
      </c>
      <c r="P38" s="226">
        <f t="shared" si="1"/>
        <v>1.5725159999999998</v>
      </c>
      <c r="Q38" s="227">
        <f t="shared" si="1"/>
        <v>0.38623200000000002</v>
      </c>
    </row>
    <row r="39" spans="2:17" x14ac:dyDescent="0.2">
      <c r="B39" s="138" t="s">
        <v>59</v>
      </c>
      <c r="C39" s="159">
        <f t="shared" ref="C39:I44" si="2">$L14+C14*$L$4</f>
        <v>4804.24</v>
      </c>
      <c r="D39" s="83">
        <f t="shared" si="2"/>
        <v>5059.2640000000001</v>
      </c>
      <c r="E39" s="83">
        <f t="shared" si="2"/>
        <v>2409.848</v>
      </c>
      <c r="F39" s="83">
        <f t="shared" si="2"/>
        <v>2381.5120000000002</v>
      </c>
      <c r="G39" s="83">
        <f t="shared" si="2"/>
        <v>2378.6783999999998</v>
      </c>
      <c r="H39" s="83">
        <f t="shared" si="2"/>
        <v>2381.5120000000002</v>
      </c>
      <c r="I39" s="118">
        <f t="shared" si="2"/>
        <v>2313.5056</v>
      </c>
      <c r="K39" s="122">
        <f t="shared" ref="K39:K41" si="3">$L$4*C$6*$K14</f>
        <v>49.199039999999997</v>
      </c>
      <c r="L39" s="94">
        <f t="shared" si="1"/>
        <v>49.199039999999997</v>
      </c>
      <c r="M39" s="94">
        <f t="shared" si="1"/>
        <v>2.0943757999999999</v>
      </c>
      <c r="N39" s="94">
        <f t="shared" si="1"/>
        <v>2.0943757999999999</v>
      </c>
      <c r="O39" s="94">
        <f t="shared" si="1"/>
        <v>2.0943757999999999</v>
      </c>
      <c r="P39" s="94">
        <f t="shared" si="1"/>
        <v>0.9737309999999999</v>
      </c>
      <c r="Q39" s="123">
        <f t="shared" si="1"/>
        <v>0.23916200000000001</v>
      </c>
    </row>
    <row r="40" spans="2:17" x14ac:dyDescent="0.2">
      <c r="B40" s="138" t="s">
        <v>60</v>
      </c>
      <c r="C40" s="159">
        <f t="shared" si="2"/>
        <v>4849.28</v>
      </c>
      <c r="D40" s="83">
        <f t="shared" si="2"/>
        <v>5075.9680000000008</v>
      </c>
      <c r="E40" s="83">
        <f t="shared" si="2"/>
        <v>2738.248</v>
      </c>
      <c r="F40" s="83">
        <f t="shared" si="2"/>
        <v>2709.9120000000003</v>
      </c>
      <c r="G40" s="83">
        <f t="shared" si="2"/>
        <v>2707.0783999999999</v>
      </c>
      <c r="H40" s="83">
        <f t="shared" si="2"/>
        <v>2709.9120000000003</v>
      </c>
      <c r="I40" s="118">
        <f t="shared" si="2"/>
        <v>2654.6568000000002</v>
      </c>
      <c r="K40" s="122">
        <f t="shared" si="3"/>
        <v>43.718400000000003</v>
      </c>
      <c r="L40" s="94">
        <f t="shared" si="1"/>
        <v>43.718400000000003</v>
      </c>
      <c r="M40" s="94">
        <f t="shared" si="1"/>
        <v>1.8610679999999999</v>
      </c>
      <c r="N40" s="94">
        <f t="shared" si="1"/>
        <v>1.8610679999999999</v>
      </c>
      <c r="O40" s="94">
        <f t="shared" si="1"/>
        <v>1.8610679999999999</v>
      </c>
      <c r="P40" s="94">
        <f t="shared" si="1"/>
        <v>0.86525999999999992</v>
      </c>
      <c r="Q40" s="123">
        <f t="shared" si="1"/>
        <v>0.21252000000000001</v>
      </c>
    </row>
    <row r="41" spans="2:17" x14ac:dyDescent="0.2">
      <c r="B41" s="138" t="s">
        <v>61</v>
      </c>
      <c r="C41" s="160">
        <f t="shared" si="2"/>
        <v>3392.9</v>
      </c>
      <c r="D41" s="139">
        <f t="shared" si="2"/>
        <v>3534.58</v>
      </c>
      <c r="E41" s="83">
        <f t="shared" si="2"/>
        <v>2112.1127999999999</v>
      </c>
      <c r="F41" s="83">
        <f t="shared" si="2"/>
        <v>2092.2775999999999</v>
      </c>
      <c r="G41" s="83">
        <f t="shared" si="2"/>
        <v>2090.8607999999999</v>
      </c>
      <c r="H41" s="139">
        <f t="shared" si="2"/>
        <v>2069.6088</v>
      </c>
      <c r="I41" s="145">
        <f t="shared" si="2"/>
        <v>2044.1063999999999</v>
      </c>
      <c r="K41" s="122">
        <f t="shared" si="3"/>
        <v>68.111999999999995</v>
      </c>
      <c r="L41" s="94">
        <f t="shared" si="1"/>
        <v>68.111999999999995</v>
      </c>
      <c r="M41" s="94">
        <f t="shared" si="1"/>
        <v>2.8994899999999997</v>
      </c>
      <c r="N41" s="94">
        <f t="shared" si="1"/>
        <v>2.8994899999999997</v>
      </c>
      <c r="O41" s="94">
        <f t="shared" si="1"/>
        <v>2.8994899999999997</v>
      </c>
      <c r="P41" s="94">
        <f t="shared" si="1"/>
        <v>1.34805</v>
      </c>
      <c r="Q41" s="123">
        <f t="shared" si="1"/>
        <v>0.33110000000000001</v>
      </c>
    </row>
    <row r="42" spans="2:17" x14ac:dyDescent="0.2">
      <c r="B42" s="138" t="s">
        <v>62</v>
      </c>
      <c r="C42" s="108"/>
      <c r="D42" s="141"/>
      <c r="E42" s="143">
        <f t="shared" si="2"/>
        <v>2923.82</v>
      </c>
      <c r="F42" s="139">
        <f t="shared" si="2"/>
        <v>2909.652</v>
      </c>
      <c r="G42" s="144">
        <f t="shared" si="2"/>
        <v>2902.5680000000002</v>
      </c>
      <c r="H42" s="141"/>
      <c r="I42" s="161"/>
      <c r="K42" s="108"/>
      <c r="L42" s="141"/>
      <c r="M42" s="147">
        <f t="shared" si="1"/>
        <v>4.0458000000000001E-2</v>
      </c>
      <c r="N42" s="94">
        <f t="shared" si="1"/>
        <v>4.0458000000000001E-2</v>
      </c>
      <c r="O42" s="94">
        <f t="shared" si="1"/>
        <v>4.0458000000000001E-2</v>
      </c>
      <c r="P42" s="141"/>
      <c r="Q42" s="117"/>
    </row>
    <row r="43" spans="2:17" x14ac:dyDescent="0.2">
      <c r="B43" s="138" t="s">
        <v>63</v>
      </c>
      <c r="C43" s="162">
        <f t="shared" si="2"/>
        <v>5680.08</v>
      </c>
      <c r="D43" s="142">
        <f t="shared" si="2"/>
        <v>5963.4400000000005</v>
      </c>
      <c r="E43" s="141"/>
      <c r="F43" s="141"/>
      <c r="G43" s="141"/>
      <c r="H43" s="141"/>
      <c r="I43" s="146">
        <f t="shared" si="2"/>
        <v>2779.8904000000002</v>
      </c>
      <c r="K43" s="148">
        <f>$L$4*C$6*$K18</f>
        <v>21.859200000000001</v>
      </c>
      <c r="L43" s="149">
        <f>$L$4*D$6*$K18</f>
        <v>21.859200000000001</v>
      </c>
      <c r="M43" s="141"/>
      <c r="N43" s="141"/>
      <c r="O43" s="141"/>
      <c r="P43" s="141"/>
      <c r="Q43" s="150">
        <f t="shared" ref="L43:Q44" si="4">$L$4*I$6*$K18</f>
        <v>0.10626000000000001</v>
      </c>
    </row>
    <row r="44" spans="2:17" x14ac:dyDescent="0.2">
      <c r="B44" s="138" t="s">
        <v>64</v>
      </c>
      <c r="C44" s="159">
        <f t="shared" si="2"/>
        <v>4392.08</v>
      </c>
      <c r="D44" s="83">
        <f t="shared" si="2"/>
        <v>4604.5999999999995</v>
      </c>
      <c r="E44" s="140">
        <f t="shared" si="2"/>
        <v>2281.0479999999998</v>
      </c>
      <c r="F44" s="140">
        <f t="shared" si="2"/>
        <v>2252.712</v>
      </c>
      <c r="G44" s="140">
        <f t="shared" si="2"/>
        <v>2247.0447999999997</v>
      </c>
      <c r="H44" s="140">
        <f t="shared" si="2"/>
        <v>2254.1288</v>
      </c>
      <c r="I44" s="118">
        <f t="shared" si="2"/>
        <v>2186.1223999999997</v>
      </c>
      <c r="K44" s="122">
        <f>$L$4*C$6*$K19</f>
        <v>21.732479999999999</v>
      </c>
      <c r="L44" s="94">
        <f t="shared" si="4"/>
        <v>21.732479999999999</v>
      </c>
      <c r="M44" s="149">
        <f t="shared" si="4"/>
        <v>0.92513959999999995</v>
      </c>
      <c r="N44" s="149">
        <f t="shared" si="4"/>
        <v>0.92513959999999995</v>
      </c>
      <c r="O44" s="149">
        <f t="shared" si="4"/>
        <v>0.92513959999999995</v>
      </c>
      <c r="P44" s="149">
        <f t="shared" si="4"/>
        <v>0.43012199999999995</v>
      </c>
      <c r="Q44" s="123">
        <f t="shared" si="4"/>
        <v>0.105644</v>
      </c>
    </row>
    <row r="45" spans="2:17" x14ac:dyDescent="0.2">
      <c r="B45" s="152" t="s">
        <v>65</v>
      </c>
      <c r="C45" s="163">
        <f>$L20+C20*$L$5</f>
        <v>2880.6000000000004</v>
      </c>
      <c r="D45" s="84">
        <f t="shared" ref="D45:I46" si="5">$L20+D20*$L$5</f>
        <v>2986.86</v>
      </c>
      <c r="E45" s="84">
        <f t="shared" si="5"/>
        <v>1920.0096000000001</v>
      </c>
      <c r="F45" s="84">
        <f t="shared" si="5"/>
        <v>1904.0706</v>
      </c>
      <c r="G45" s="84">
        <f t="shared" si="5"/>
        <v>1897.6949999999999</v>
      </c>
      <c r="H45" s="84">
        <f t="shared" si="5"/>
        <v>1888.1315999999999</v>
      </c>
      <c r="I45" s="119">
        <f t="shared" si="5"/>
        <v>1869.0047999999999</v>
      </c>
      <c r="K45" s="122">
        <f>$L$5*C$6*$K20</f>
        <v>59.59008</v>
      </c>
      <c r="L45" s="94">
        <f t="shared" ref="L45:Q46" si="6">$L$5*D$6*$K20</f>
        <v>59.59008</v>
      </c>
      <c r="M45" s="94">
        <f t="shared" si="6"/>
        <v>2.5367166000000001</v>
      </c>
      <c r="N45" s="94">
        <f t="shared" si="6"/>
        <v>2.5367166000000001</v>
      </c>
      <c r="O45" s="94">
        <f t="shared" si="6"/>
        <v>2.5367166000000001</v>
      </c>
      <c r="P45" s="94">
        <f t="shared" si="6"/>
        <v>1.179387</v>
      </c>
      <c r="Q45" s="123">
        <f t="shared" si="6"/>
        <v>0.28967399999999999</v>
      </c>
    </row>
    <row r="46" spans="2:17" ht="16" thickBot="1" x14ac:dyDescent="0.25">
      <c r="B46" s="153" t="s">
        <v>66</v>
      </c>
      <c r="C46" s="164">
        <f>$L21+C21*$L$5</f>
        <v>3909.08</v>
      </c>
      <c r="D46" s="120">
        <f t="shared" si="5"/>
        <v>4100.348</v>
      </c>
      <c r="E46" s="120">
        <f t="shared" si="5"/>
        <v>2113.2860000000001</v>
      </c>
      <c r="F46" s="120">
        <f t="shared" si="5"/>
        <v>2092.0340000000001</v>
      </c>
      <c r="G46" s="120">
        <f t="shared" si="5"/>
        <v>2089.9088000000002</v>
      </c>
      <c r="H46" s="120">
        <f t="shared" si="5"/>
        <v>2092.0340000000001</v>
      </c>
      <c r="I46" s="121">
        <f t="shared" si="5"/>
        <v>2041.0292000000002</v>
      </c>
      <c r="K46" s="124">
        <f>$L$5*C$6*$K21</f>
        <v>36.899279999999997</v>
      </c>
      <c r="L46" s="125">
        <f t="shared" si="6"/>
        <v>36.899279999999997</v>
      </c>
      <c r="M46" s="125">
        <f t="shared" si="6"/>
        <v>1.5707818500000001</v>
      </c>
      <c r="N46" s="125">
        <f t="shared" si="6"/>
        <v>1.5707818500000001</v>
      </c>
      <c r="O46" s="125">
        <f t="shared" si="6"/>
        <v>1.5707818500000001</v>
      </c>
      <c r="P46" s="125">
        <f t="shared" si="6"/>
        <v>0.73029825000000004</v>
      </c>
      <c r="Q46" s="126">
        <f t="shared" si="6"/>
        <v>0.17937150000000002</v>
      </c>
    </row>
    <row r="49" spans="2:14" ht="16" thickBot="1" x14ac:dyDescent="0.25"/>
    <row r="50" spans="2:14" ht="19" x14ac:dyDescent="0.25">
      <c r="B50" s="129" t="s">
        <v>69</v>
      </c>
      <c r="C50" s="99"/>
      <c r="D50" s="100"/>
      <c r="E50" s="95"/>
      <c r="J50" s="95"/>
    </row>
    <row r="51" spans="2:14" ht="16" thickBot="1" x14ac:dyDescent="0.25">
      <c r="B51" s="130" t="s">
        <v>89</v>
      </c>
      <c r="C51" s="131"/>
      <c r="D51" s="132"/>
      <c r="E51" s="95"/>
      <c r="J51" s="95"/>
    </row>
    <row r="52" spans="2:14" ht="24" x14ac:dyDescent="0.2">
      <c r="B52" s="133" t="s">
        <v>70</v>
      </c>
      <c r="C52" s="106" t="s">
        <v>71</v>
      </c>
      <c r="D52" s="134" t="s">
        <v>72</v>
      </c>
      <c r="E52" s="95"/>
      <c r="F52" s="286" t="s">
        <v>67</v>
      </c>
      <c r="G52" s="287"/>
      <c r="H52" s="192">
        <f>SUMPRODUCT(C38:I46,C69:I77)</f>
        <v>3179999999.0664001</v>
      </c>
      <c r="J52" s="95"/>
    </row>
    <row r="53" spans="2:14" ht="16" thickBot="1" x14ac:dyDescent="0.25">
      <c r="B53" s="135" t="s">
        <v>83</v>
      </c>
      <c r="C53" s="94">
        <f>SUM(C69:D75)</f>
        <v>46000</v>
      </c>
      <c r="D53" s="127">
        <v>46000</v>
      </c>
      <c r="E53" s="95"/>
      <c r="F53" s="288" t="s">
        <v>73</v>
      </c>
      <c r="G53" s="289"/>
      <c r="H53" s="187">
        <f>SUMPRODUCT(K38:Q46,C69:I77)</f>
        <v>3572681.7235339992</v>
      </c>
      <c r="J53" s="95"/>
    </row>
    <row r="54" spans="2:14" x14ac:dyDescent="0.2">
      <c r="B54" s="136" t="s">
        <v>84</v>
      </c>
      <c r="C54" s="94">
        <f>SUM(E69:G75)</f>
        <v>92000</v>
      </c>
      <c r="D54" s="102">
        <v>92000</v>
      </c>
      <c r="E54" s="95"/>
      <c r="J54" s="95"/>
    </row>
    <row r="55" spans="2:14" x14ac:dyDescent="0.2">
      <c r="B55" s="136" t="s">
        <v>85</v>
      </c>
      <c r="C55" s="94">
        <f>SUM(H69:H75)</f>
        <v>138000</v>
      </c>
      <c r="D55" s="102">
        <v>138000</v>
      </c>
      <c r="E55" s="95"/>
      <c r="F55" s="95"/>
      <c r="G55" s="95"/>
      <c r="H55" s="95"/>
      <c r="I55" s="95"/>
      <c r="J55" s="95"/>
    </row>
    <row r="56" spans="2:14" ht="16" thickBot="1" x14ac:dyDescent="0.25">
      <c r="B56" s="136" t="s">
        <v>86</v>
      </c>
      <c r="C56" s="94">
        <f>SUM(C76:D77)</f>
        <v>53000</v>
      </c>
      <c r="D56" s="102">
        <v>53000</v>
      </c>
      <c r="E56" s="95"/>
      <c r="F56" s="95"/>
      <c r="G56" s="95"/>
      <c r="H56" s="95"/>
      <c r="I56" s="95"/>
      <c r="J56" s="95"/>
    </row>
    <row r="57" spans="2:14" x14ac:dyDescent="0.2">
      <c r="B57" s="136" t="s">
        <v>87</v>
      </c>
      <c r="C57" s="94">
        <f>SUM(E76:G77)</f>
        <v>79500</v>
      </c>
      <c r="D57" s="102">
        <v>79500</v>
      </c>
      <c r="E57" s="95"/>
      <c r="F57" s="182" t="s">
        <v>90</v>
      </c>
      <c r="G57" s="95"/>
      <c r="H57" s="95"/>
      <c r="I57" s="95"/>
      <c r="J57" s="95"/>
    </row>
    <row r="58" spans="2:14" ht="16" thickBot="1" x14ac:dyDescent="0.25">
      <c r="B58" s="137" t="s">
        <v>88</v>
      </c>
      <c r="C58" s="125">
        <f>SUM(H76:H77)</f>
        <v>79500</v>
      </c>
      <c r="D58" s="105">
        <v>79500</v>
      </c>
      <c r="E58" s="95"/>
      <c r="F58" s="189">
        <v>3180000000</v>
      </c>
      <c r="G58" s="95"/>
      <c r="H58" s="95"/>
      <c r="I58" s="95"/>
      <c r="J58" s="95"/>
    </row>
    <row r="59" spans="2:14" ht="16" thickBot="1" x14ac:dyDescent="0.25">
      <c r="B59" s="95"/>
      <c r="C59" s="95"/>
      <c r="D59" s="95"/>
      <c r="E59" s="95"/>
      <c r="F59" s="95"/>
      <c r="G59" s="95"/>
      <c r="H59" s="95"/>
      <c r="I59" s="95"/>
      <c r="J59" s="95"/>
      <c r="K59" s="95"/>
      <c r="L59" s="95"/>
      <c r="M59" s="95"/>
      <c r="N59" s="95"/>
    </row>
    <row r="60" spans="2:14" ht="31" thickBot="1" x14ac:dyDescent="0.25">
      <c r="B60" s="217" t="s">
        <v>74</v>
      </c>
      <c r="C60" s="218" t="s">
        <v>75</v>
      </c>
      <c r="D60" s="219" t="s">
        <v>76</v>
      </c>
      <c r="E60" s="95"/>
      <c r="F60" s="95"/>
      <c r="G60" s="95"/>
      <c r="H60" s="95"/>
      <c r="I60" s="95"/>
      <c r="J60" s="95"/>
      <c r="K60" s="95"/>
      <c r="L60" s="95"/>
      <c r="M60" s="95"/>
      <c r="N60" s="95"/>
    </row>
    <row r="61" spans="2:14" x14ac:dyDescent="0.2">
      <c r="B61" s="10" t="s">
        <v>7</v>
      </c>
      <c r="C61" s="226">
        <f>SUM(C69:I75)</f>
        <v>920000</v>
      </c>
      <c r="D61" s="100">
        <f>920000</f>
        <v>920000</v>
      </c>
      <c r="E61" s="95"/>
      <c r="F61" s="95"/>
      <c r="G61" s="95"/>
      <c r="H61" s="95"/>
      <c r="I61" s="95"/>
      <c r="J61" s="95"/>
      <c r="K61" s="95"/>
      <c r="L61" s="95"/>
      <c r="M61" s="95"/>
      <c r="N61" s="95"/>
    </row>
    <row r="62" spans="2:14" ht="16" thickBot="1" x14ac:dyDescent="0.25">
      <c r="B62" s="7" t="s">
        <v>6</v>
      </c>
      <c r="C62" s="128">
        <f>SUM(C76:I77)</f>
        <v>530000</v>
      </c>
      <c r="D62" s="105">
        <v>530000</v>
      </c>
      <c r="E62" s="95"/>
      <c r="F62" s="95"/>
      <c r="G62" s="95"/>
      <c r="H62" s="95"/>
      <c r="I62" s="95"/>
      <c r="J62" s="95"/>
      <c r="K62" s="95"/>
      <c r="L62" s="95"/>
      <c r="M62" s="95"/>
      <c r="N62" s="95"/>
    </row>
    <row r="64" spans="2:14" ht="16" thickBot="1" x14ac:dyDescent="0.25"/>
    <row r="65" spans="2:15" ht="19" x14ac:dyDescent="0.2">
      <c r="B65" s="107" t="s">
        <v>77</v>
      </c>
      <c r="C65" s="97"/>
      <c r="D65" s="97"/>
      <c r="E65" s="97"/>
      <c r="F65" s="97"/>
      <c r="G65" s="97"/>
      <c r="H65" s="97"/>
      <c r="I65" s="97"/>
      <c r="J65" s="97"/>
      <c r="K65" s="97"/>
      <c r="L65" s="97"/>
      <c r="M65" s="167" t="s">
        <v>69</v>
      </c>
      <c r="N65" s="168"/>
      <c r="O65" s="169"/>
    </row>
    <row r="66" spans="2:15" ht="16" thickBot="1" x14ac:dyDescent="0.25">
      <c r="B66" s="96"/>
      <c r="C66" s="97"/>
      <c r="D66" s="97"/>
      <c r="E66" s="97"/>
      <c r="F66" s="97"/>
      <c r="G66" s="97"/>
      <c r="H66" s="97"/>
      <c r="I66" s="97"/>
      <c r="J66" s="97"/>
      <c r="K66" s="97"/>
      <c r="L66" s="97"/>
      <c r="M66" s="170" t="s">
        <v>78</v>
      </c>
      <c r="N66" s="171"/>
      <c r="O66" s="172"/>
    </row>
    <row r="67" spans="2:15" ht="16" thickBot="1" x14ac:dyDescent="0.25">
      <c r="B67" s="280" t="s">
        <v>57</v>
      </c>
      <c r="C67" s="282" t="s">
        <v>79</v>
      </c>
      <c r="D67" s="282"/>
      <c r="E67" s="282"/>
      <c r="F67" s="282"/>
      <c r="G67" s="282"/>
      <c r="H67" s="282"/>
      <c r="I67" s="283"/>
      <c r="J67" s="95"/>
      <c r="K67" s="284" t="s">
        <v>91</v>
      </c>
      <c r="L67" s="95"/>
      <c r="M67" s="173"/>
      <c r="N67" s="174"/>
      <c r="O67" s="175"/>
    </row>
    <row r="68" spans="2:15" ht="16" thickBot="1" x14ac:dyDescent="0.25">
      <c r="B68" s="281"/>
      <c r="C68" s="64" t="s">
        <v>17</v>
      </c>
      <c r="D68" s="64" t="s">
        <v>16</v>
      </c>
      <c r="E68" s="64" t="s">
        <v>15</v>
      </c>
      <c r="F68" s="64" t="s">
        <v>14</v>
      </c>
      <c r="G68" s="64" t="s">
        <v>13</v>
      </c>
      <c r="H68" s="64" t="s">
        <v>8</v>
      </c>
      <c r="I68" s="80" t="s">
        <v>12</v>
      </c>
      <c r="J68" s="95"/>
      <c r="K68" s="285"/>
      <c r="L68" s="95"/>
      <c r="M68" s="221" t="s">
        <v>80</v>
      </c>
      <c r="N68" s="222" t="s">
        <v>81</v>
      </c>
      <c r="O68" s="223" t="s">
        <v>82</v>
      </c>
    </row>
    <row r="69" spans="2:15" x14ac:dyDescent="0.2">
      <c r="B69" s="85" t="s">
        <v>58</v>
      </c>
      <c r="C69" s="98">
        <v>0</v>
      </c>
      <c r="D69" s="99">
        <v>0</v>
      </c>
      <c r="E69" s="99">
        <v>0</v>
      </c>
      <c r="F69" s="99">
        <v>0</v>
      </c>
      <c r="G69" s="99">
        <v>0</v>
      </c>
      <c r="H69" s="99">
        <v>0</v>
      </c>
      <c r="I69" s="100">
        <v>0</v>
      </c>
      <c r="J69" s="95"/>
      <c r="K69" s="228">
        <v>0</v>
      </c>
      <c r="L69" s="95"/>
      <c r="M69" s="176">
        <f t="shared" ref="M69:M77" si="7">SUM(C69:I69)</f>
        <v>0</v>
      </c>
      <c r="N69" s="177">
        <f>200000*K69</f>
        <v>0</v>
      </c>
      <c r="O69" s="178">
        <f>600000*K69</f>
        <v>0</v>
      </c>
    </row>
    <row r="70" spans="2:15" x14ac:dyDescent="0.2">
      <c r="B70" s="86" t="s">
        <v>59</v>
      </c>
      <c r="C70" s="101">
        <v>0</v>
      </c>
      <c r="D70" s="95">
        <v>0</v>
      </c>
      <c r="E70" s="95">
        <v>0</v>
      </c>
      <c r="F70" s="95">
        <v>0</v>
      </c>
      <c r="G70" s="95">
        <v>0</v>
      </c>
      <c r="H70" s="95">
        <v>0</v>
      </c>
      <c r="I70" s="102">
        <v>0</v>
      </c>
      <c r="J70" s="95"/>
      <c r="K70" s="190">
        <v>0</v>
      </c>
      <c r="L70" s="95"/>
      <c r="M70" s="176">
        <f t="shared" si="7"/>
        <v>0</v>
      </c>
      <c r="N70" s="177">
        <f>200000*K70</f>
        <v>0</v>
      </c>
      <c r="O70" s="178">
        <f>600000*K70</f>
        <v>0</v>
      </c>
    </row>
    <row r="71" spans="2:15" x14ac:dyDescent="0.2">
      <c r="B71" s="86" t="s">
        <v>60</v>
      </c>
      <c r="C71" s="101">
        <v>0</v>
      </c>
      <c r="D71" s="95">
        <v>0</v>
      </c>
      <c r="E71" s="95">
        <v>0</v>
      </c>
      <c r="F71" s="95">
        <v>0</v>
      </c>
      <c r="G71" s="95">
        <v>0</v>
      </c>
      <c r="H71" s="95">
        <v>0</v>
      </c>
      <c r="I71" s="102">
        <v>0</v>
      </c>
      <c r="J71" s="95"/>
      <c r="K71" s="190">
        <v>0</v>
      </c>
      <c r="L71" s="95"/>
      <c r="M71" s="176">
        <f t="shared" si="7"/>
        <v>0</v>
      </c>
      <c r="N71" s="177">
        <f>200000*K71</f>
        <v>0</v>
      </c>
      <c r="O71" s="178">
        <f t="shared" ref="O71:O77" si="8">600000*K71</f>
        <v>0</v>
      </c>
    </row>
    <row r="72" spans="2:15" x14ac:dyDescent="0.2">
      <c r="B72" s="86" t="s">
        <v>61</v>
      </c>
      <c r="C72" s="101">
        <v>0</v>
      </c>
      <c r="D72" s="95">
        <v>2</v>
      </c>
      <c r="E72" s="95">
        <v>0</v>
      </c>
      <c r="F72" s="95">
        <v>0</v>
      </c>
      <c r="G72" s="95">
        <v>0</v>
      </c>
      <c r="H72" s="95">
        <v>0</v>
      </c>
      <c r="I72" s="102">
        <v>575174</v>
      </c>
      <c r="J72" s="95"/>
      <c r="K72" s="190">
        <v>1</v>
      </c>
      <c r="L72" s="95"/>
      <c r="M72" s="176">
        <f t="shared" si="7"/>
        <v>575176</v>
      </c>
      <c r="N72" s="177">
        <f t="shared" ref="N72:N76" si="9">200000*K72</f>
        <v>200000</v>
      </c>
      <c r="O72" s="178">
        <f t="shared" si="8"/>
        <v>600000</v>
      </c>
    </row>
    <row r="73" spans="2:15" x14ac:dyDescent="0.2">
      <c r="B73" s="86" t="s">
        <v>62</v>
      </c>
      <c r="C73" s="165">
        <v>0</v>
      </c>
      <c r="D73" s="166">
        <v>0</v>
      </c>
      <c r="E73" s="95">
        <v>0</v>
      </c>
      <c r="F73" s="95">
        <v>0</v>
      </c>
      <c r="G73" s="95">
        <v>0</v>
      </c>
      <c r="H73" s="166">
        <v>0</v>
      </c>
      <c r="I73" s="110">
        <v>0</v>
      </c>
      <c r="J73" s="95"/>
      <c r="K73" s="190">
        <v>0</v>
      </c>
      <c r="L73" s="95"/>
      <c r="M73" s="176">
        <f t="shared" si="7"/>
        <v>0</v>
      </c>
      <c r="N73" s="177">
        <f t="shared" si="9"/>
        <v>0</v>
      </c>
      <c r="O73" s="178">
        <f t="shared" si="8"/>
        <v>0</v>
      </c>
    </row>
    <row r="74" spans="2:15" x14ac:dyDescent="0.2">
      <c r="B74" s="86" t="s">
        <v>63</v>
      </c>
      <c r="C74" s="101">
        <v>0</v>
      </c>
      <c r="D74" s="95">
        <v>0</v>
      </c>
      <c r="E74" s="166">
        <v>0</v>
      </c>
      <c r="F74" s="166">
        <v>0</v>
      </c>
      <c r="G74" s="166">
        <v>0</v>
      </c>
      <c r="H74" s="166">
        <v>0</v>
      </c>
      <c r="I74" s="102">
        <v>0</v>
      </c>
      <c r="J74" s="95"/>
      <c r="K74" s="190">
        <v>0</v>
      </c>
      <c r="L74" s="95"/>
      <c r="M74" s="176">
        <f t="shared" si="7"/>
        <v>0</v>
      </c>
      <c r="N74" s="177">
        <f t="shared" si="9"/>
        <v>0</v>
      </c>
      <c r="O74" s="178">
        <f t="shared" si="8"/>
        <v>0</v>
      </c>
    </row>
    <row r="75" spans="2:15" x14ac:dyDescent="0.2">
      <c r="B75" s="86" t="s">
        <v>64</v>
      </c>
      <c r="C75" s="101">
        <v>45998</v>
      </c>
      <c r="D75" s="95">
        <v>0</v>
      </c>
      <c r="E75" s="95">
        <v>0</v>
      </c>
      <c r="F75" s="95">
        <v>0</v>
      </c>
      <c r="G75" s="95">
        <v>92000</v>
      </c>
      <c r="H75" s="95">
        <v>138000</v>
      </c>
      <c r="I75" s="102">
        <v>68826</v>
      </c>
      <c r="J75" s="95"/>
      <c r="K75" s="190">
        <v>1</v>
      </c>
      <c r="L75" s="95"/>
      <c r="M75" s="176">
        <f t="shared" si="7"/>
        <v>344824</v>
      </c>
      <c r="N75" s="177">
        <f t="shared" si="9"/>
        <v>200000</v>
      </c>
      <c r="O75" s="178">
        <f t="shared" si="8"/>
        <v>600000</v>
      </c>
    </row>
    <row r="76" spans="2:15" x14ac:dyDescent="0.2">
      <c r="B76" s="87" t="s">
        <v>65</v>
      </c>
      <c r="C76" s="101">
        <v>0</v>
      </c>
      <c r="D76" s="95">
        <v>0</v>
      </c>
      <c r="E76" s="95">
        <v>0</v>
      </c>
      <c r="F76" s="95">
        <v>0</v>
      </c>
      <c r="G76" s="95">
        <v>0</v>
      </c>
      <c r="H76" s="95">
        <v>0</v>
      </c>
      <c r="I76" s="102">
        <v>318000</v>
      </c>
      <c r="J76" s="95"/>
      <c r="K76" s="190">
        <v>1</v>
      </c>
      <c r="L76" s="95"/>
      <c r="M76" s="176">
        <f t="shared" si="7"/>
        <v>318000</v>
      </c>
      <c r="N76" s="177">
        <f t="shared" si="9"/>
        <v>200000</v>
      </c>
      <c r="O76" s="178">
        <f t="shared" si="8"/>
        <v>600000</v>
      </c>
    </row>
    <row r="77" spans="2:15" ht="16" thickBot="1" x14ac:dyDescent="0.25">
      <c r="B77" s="88" t="s">
        <v>66</v>
      </c>
      <c r="C77" s="103">
        <v>53000</v>
      </c>
      <c r="D77" s="104">
        <v>0</v>
      </c>
      <c r="E77" s="104">
        <v>0</v>
      </c>
      <c r="F77" s="104">
        <v>2</v>
      </c>
      <c r="G77" s="104">
        <v>79498</v>
      </c>
      <c r="H77" s="104">
        <v>79500</v>
      </c>
      <c r="I77" s="105">
        <v>0</v>
      </c>
      <c r="J77" s="95"/>
      <c r="K77" s="191">
        <v>1</v>
      </c>
      <c r="L77" s="95"/>
      <c r="M77" s="179">
        <f t="shared" si="7"/>
        <v>212000</v>
      </c>
      <c r="N77" s="180">
        <f>200000*K77</f>
        <v>200000</v>
      </c>
      <c r="O77" s="181">
        <f t="shared" si="8"/>
        <v>600000</v>
      </c>
    </row>
  </sheetData>
  <mergeCells count="32">
    <mergeCell ref="A1:B1"/>
    <mergeCell ref="C3:I3"/>
    <mergeCell ref="C4:C5"/>
    <mergeCell ref="D4:D5"/>
    <mergeCell ref="E4:E5"/>
    <mergeCell ref="F4:F5"/>
    <mergeCell ref="G4:G5"/>
    <mergeCell ref="H4:H5"/>
    <mergeCell ref="I4:I5"/>
    <mergeCell ref="C10:I10"/>
    <mergeCell ref="C11:C12"/>
    <mergeCell ref="D11:D12"/>
    <mergeCell ref="E11:E12"/>
    <mergeCell ref="F11:F12"/>
    <mergeCell ref="G11:G12"/>
    <mergeCell ref="H11:H12"/>
    <mergeCell ref="I11:I12"/>
    <mergeCell ref="B67:B68"/>
    <mergeCell ref="C67:I67"/>
    <mergeCell ref="K67:K68"/>
    <mergeCell ref="K11:K12"/>
    <mergeCell ref="L11:L12"/>
    <mergeCell ref="C24:C26"/>
    <mergeCell ref="D24:E25"/>
    <mergeCell ref="H24:I24"/>
    <mergeCell ref="H25:H27"/>
    <mergeCell ref="I25:I27"/>
    <mergeCell ref="B36:B37"/>
    <mergeCell ref="C36:I36"/>
    <mergeCell ref="K36:Q36"/>
    <mergeCell ref="F52:G52"/>
    <mergeCell ref="F53:G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58E3-9C45-2049-86A7-B8EE46B6BE74}">
  <sheetPr>
    <tabColor theme="5" tint="0.39997558519241921"/>
  </sheetPr>
  <dimension ref="A1:Q77"/>
  <sheetViews>
    <sheetView topLeftCell="A55" zoomScale="91" workbookViewId="0">
      <selection sqref="A1:B1"/>
    </sheetView>
  </sheetViews>
  <sheetFormatPr baseColWidth="10" defaultRowHeight="15" x14ac:dyDescent="0.2"/>
  <cols>
    <col min="6" max="6" width="14.83203125" bestFit="1" customWidth="1"/>
    <col min="8" max="8" width="23.33203125" bestFit="1" customWidth="1"/>
  </cols>
  <sheetData>
    <row r="1" spans="1:13" x14ac:dyDescent="0.2">
      <c r="A1" s="320" t="s">
        <v>101</v>
      </c>
      <c r="B1" s="320"/>
    </row>
    <row r="2" spans="1:13" ht="16" thickBot="1" x14ac:dyDescent="0.25"/>
    <row r="3" spans="1:13" ht="27" thickBot="1" x14ac:dyDescent="0.25">
      <c r="C3" s="302" t="s">
        <v>44</v>
      </c>
      <c r="D3" s="303"/>
      <c r="E3" s="303"/>
      <c r="F3" s="303"/>
      <c r="G3" s="303"/>
      <c r="H3" s="303"/>
      <c r="I3" s="304"/>
      <c r="K3" s="65" t="s">
        <v>52</v>
      </c>
      <c r="L3" s="66" t="s">
        <v>54</v>
      </c>
      <c r="M3" s="67" t="s">
        <v>53</v>
      </c>
    </row>
    <row r="4" spans="1:13" x14ac:dyDescent="0.2">
      <c r="C4" s="297" t="s">
        <v>17</v>
      </c>
      <c r="D4" s="299" t="s">
        <v>16</v>
      </c>
      <c r="E4" s="299" t="s">
        <v>15</v>
      </c>
      <c r="F4" s="299" t="s">
        <v>14</v>
      </c>
      <c r="G4" s="299" t="s">
        <v>13</v>
      </c>
      <c r="H4" s="299" t="s">
        <v>8</v>
      </c>
      <c r="I4" s="305" t="s">
        <v>12</v>
      </c>
      <c r="K4" s="68" t="s">
        <v>7</v>
      </c>
      <c r="L4" s="69">
        <v>2.1999999999999999E-2</v>
      </c>
      <c r="M4" s="75">
        <v>920000</v>
      </c>
    </row>
    <row r="5" spans="1:13" ht="16" thickBot="1" x14ac:dyDescent="0.25">
      <c r="C5" s="298"/>
      <c r="D5" s="300"/>
      <c r="E5" s="300"/>
      <c r="F5" s="300"/>
      <c r="G5" s="300"/>
      <c r="H5" s="300"/>
      <c r="I5" s="306"/>
      <c r="K5" s="70" t="s">
        <v>6</v>
      </c>
      <c r="L5" s="71">
        <v>1.6500000000000001E-2</v>
      </c>
      <c r="M5" s="76">
        <v>530000</v>
      </c>
    </row>
    <row r="6" spans="1:13" ht="16" thickBot="1" x14ac:dyDescent="0.25">
      <c r="C6" s="72">
        <v>1.44</v>
      </c>
      <c r="D6" s="73">
        <v>1.44</v>
      </c>
      <c r="E6" s="73">
        <v>6.13E-2</v>
      </c>
      <c r="F6" s="73">
        <v>6.13E-2</v>
      </c>
      <c r="G6" s="73">
        <v>6.13E-2</v>
      </c>
      <c r="H6" s="73">
        <v>2.8500000000000001E-2</v>
      </c>
      <c r="I6" s="74">
        <v>7.0000000000000001E-3</v>
      </c>
    </row>
    <row r="9" spans="1:13" ht="16" thickBot="1" x14ac:dyDescent="0.25"/>
    <row r="10" spans="1:13" ht="16" thickBot="1" x14ac:dyDescent="0.25">
      <c r="C10" s="310" t="s">
        <v>18</v>
      </c>
      <c r="D10" s="317"/>
      <c r="E10" s="317"/>
      <c r="F10" s="317"/>
      <c r="G10" s="317"/>
      <c r="H10" s="317"/>
      <c r="I10" s="311"/>
      <c r="K10" s="90"/>
      <c r="L10" s="91"/>
    </row>
    <row r="11" spans="1:13" x14ac:dyDescent="0.2">
      <c r="C11" s="256" t="s">
        <v>17</v>
      </c>
      <c r="D11" s="258" t="s">
        <v>16</v>
      </c>
      <c r="E11" s="260" t="s">
        <v>15</v>
      </c>
      <c r="F11" s="258" t="s">
        <v>14</v>
      </c>
      <c r="G11" s="275" t="s">
        <v>13</v>
      </c>
      <c r="H11" s="247" t="s">
        <v>8</v>
      </c>
      <c r="I11" s="249" t="s">
        <v>12</v>
      </c>
      <c r="K11" s="290" t="s">
        <v>55</v>
      </c>
      <c r="L11" s="292" t="s">
        <v>56</v>
      </c>
    </row>
    <row r="12" spans="1:13" ht="16" thickBot="1" x14ac:dyDescent="0.25">
      <c r="C12" s="257"/>
      <c r="D12" s="259"/>
      <c r="E12" s="261"/>
      <c r="F12" s="259"/>
      <c r="G12" s="278"/>
      <c r="H12" s="248"/>
      <c r="I12" s="250"/>
      <c r="K12" s="291"/>
      <c r="L12" s="293"/>
    </row>
    <row r="13" spans="1:13" x14ac:dyDescent="0.2">
      <c r="B13" s="37" t="s">
        <v>32</v>
      </c>
      <c r="C13" s="36">
        <v>64400.000000000007</v>
      </c>
      <c r="D13" s="34">
        <v>70840</v>
      </c>
      <c r="E13" s="35">
        <v>6182.4000000000005</v>
      </c>
      <c r="F13" s="34">
        <v>5216.4000000000015</v>
      </c>
      <c r="G13" s="33">
        <v>4830</v>
      </c>
      <c r="H13" s="32">
        <v>4250.4000000000005</v>
      </c>
      <c r="I13" s="31">
        <v>3091.2000000000003</v>
      </c>
      <c r="K13" s="77">
        <v>2508</v>
      </c>
      <c r="L13" s="89">
        <v>1983.4</v>
      </c>
    </row>
    <row r="14" spans="1:13" x14ac:dyDescent="0.2">
      <c r="B14" s="25" t="s">
        <v>33</v>
      </c>
      <c r="C14" s="24">
        <v>115920</v>
      </c>
      <c r="D14" s="23">
        <v>127512.00000000001</v>
      </c>
      <c r="E14" s="28">
        <v>7084.0000000000018</v>
      </c>
      <c r="F14" s="23">
        <v>5796</v>
      </c>
      <c r="G14" s="27">
        <v>5667.2</v>
      </c>
      <c r="H14" s="30">
        <v>5796</v>
      </c>
      <c r="I14" s="18">
        <v>2704.8</v>
      </c>
      <c r="K14" s="78">
        <v>1553</v>
      </c>
      <c r="L14" s="81">
        <v>2254</v>
      </c>
    </row>
    <row r="15" spans="1:13" x14ac:dyDescent="0.2">
      <c r="B15" s="25" t="s">
        <v>34</v>
      </c>
      <c r="C15" s="24">
        <v>103040</v>
      </c>
      <c r="D15" s="23">
        <v>113344.00000000003</v>
      </c>
      <c r="E15" s="28">
        <v>7084.0000000000018</v>
      </c>
      <c r="F15" s="23">
        <v>5796</v>
      </c>
      <c r="G15" s="27">
        <v>5667.2</v>
      </c>
      <c r="H15" s="30">
        <v>5796</v>
      </c>
      <c r="I15" s="18">
        <v>3284.4</v>
      </c>
      <c r="K15" s="78">
        <v>1380</v>
      </c>
      <c r="L15" s="81">
        <v>2582.4</v>
      </c>
    </row>
    <row r="16" spans="1:13" x14ac:dyDescent="0.2">
      <c r="B16" s="25" t="s">
        <v>35</v>
      </c>
      <c r="C16" s="24">
        <v>64400.000000000007</v>
      </c>
      <c r="D16" s="23">
        <v>70840</v>
      </c>
      <c r="E16" s="28">
        <v>6182.4000000000005</v>
      </c>
      <c r="F16" s="23">
        <v>5280.8</v>
      </c>
      <c r="G16" s="27">
        <v>5216.4000000000015</v>
      </c>
      <c r="H16" s="30">
        <v>4250.4000000000005</v>
      </c>
      <c r="I16" s="18">
        <v>3091.2000000000003</v>
      </c>
      <c r="K16" s="78">
        <v>2150</v>
      </c>
      <c r="L16" s="81">
        <v>1976.1</v>
      </c>
    </row>
    <row r="17" spans="2:16" x14ac:dyDescent="0.2">
      <c r="B17" s="25" t="s">
        <v>36</v>
      </c>
      <c r="C17" s="109"/>
      <c r="D17" s="111"/>
      <c r="E17" s="28">
        <v>9660</v>
      </c>
      <c r="F17" s="23">
        <v>9016</v>
      </c>
      <c r="G17" s="27">
        <v>8694</v>
      </c>
      <c r="H17" s="116"/>
      <c r="I17" s="117"/>
      <c r="K17" s="78">
        <v>30</v>
      </c>
      <c r="L17" s="81">
        <v>2711.3</v>
      </c>
      <c r="O17" s="3"/>
    </row>
    <row r="18" spans="2:16" x14ac:dyDescent="0.2">
      <c r="B18" s="25" t="s">
        <v>37</v>
      </c>
      <c r="C18" s="24">
        <v>135240</v>
      </c>
      <c r="D18" s="23">
        <v>148120</v>
      </c>
      <c r="E18" s="112"/>
      <c r="F18" s="113"/>
      <c r="G18" s="114"/>
      <c r="H18" s="115"/>
      <c r="I18" s="18">
        <v>3413.2000000000003</v>
      </c>
      <c r="K18" s="78">
        <v>690</v>
      </c>
      <c r="L18" s="81">
        <v>2704.8</v>
      </c>
    </row>
    <row r="19" spans="2:16" ht="16" thickBot="1" x14ac:dyDescent="0.25">
      <c r="B19" s="25" t="s">
        <v>38</v>
      </c>
      <c r="C19" s="24">
        <v>103040</v>
      </c>
      <c r="D19" s="23">
        <v>112700</v>
      </c>
      <c r="E19" s="28">
        <v>7084.0000000000018</v>
      </c>
      <c r="F19" s="23">
        <v>5796</v>
      </c>
      <c r="G19" s="27">
        <v>5538.4000000000005</v>
      </c>
      <c r="H19" s="30">
        <v>5860.4000000000005</v>
      </c>
      <c r="I19" s="18">
        <v>2769.2000000000003</v>
      </c>
      <c r="K19" s="78">
        <v>686</v>
      </c>
      <c r="L19" s="81">
        <v>2125.1999999999998</v>
      </c>
    </row>
    <row r="20" spans="2:16" x14ac:dyDescent="0.2">
      <c r="B20" s="37" t="s">
        <v>32</v>
      </c>
      <c r="C20" s="36">
        <v>64400.000000000007</v>
      </c>
      <c r="D20" s="34">
        <v>70840</v>
      </c>
      <c r="E20" s="35">
        <v>6182.4000000000005</v>
      </c>
      <c r="F20" s="34">
        <v>5216.4000000000015</v>
      </c>
      <c r="G20" s="33">
        <v>4830</v>
      </c>
      <c r="H20" s="32">
        <v>4250.4000000000005</v>
      </c>
      <c r="I20" s="31">
        <v>3091.2000000000003</v>
      </c>
      <c r="K20" s="78">
        <v>2508</v>
      </c>
      <c r="L20" s="81">
        <v>1818</v>
      </c>
      <c r="O20" s="90"/>
      <c r="P20" s="91"/>
    </row>
    <row r="21" spans="2:16" ht="16" thickBot="1" x14ac:dyDescent="0.25">
      <c r="B21" s="17" t="s">
        <v>33</v>
      </c>
      <c r="C21" s="16">
        <v>115920</v>
      </c>
      <c r="D21" s="14">
        <v>127512.00000000001</v>
      </c>
      <c r="E21" s="15">
        <v>7084.0000000000018</v>
      </c>
      <c r="F21" s="14">
        <v>5796</v>
      </c>
      <c r="G21" s="13">
        <v>5667.2</v>
      </c>
      <c r="H21" s="12">
        <v>5796</v>
      </c>
      <c r="I21" s="11">
        <v>2704.8</v>
      </c>
      <c r="K21" s="79">
        <v>1553</v>
      </c>
      <c r="L21" s="82">
        <v>1996.4</v>
      </c>
      <c r="O21" s="90"/>
      <c r="P21" s="91"/>
    </row>
    <row r="22" spans="2:16" x14ac:dyDescent="0.2">
      <c r="K22" s="92"/>
      <c r="L22" s="93"/>
      <c r="O22" s="92"/>
      <c r="P22" s="93"/>
    </row>
    <row r="23" spans="2:16" ht="16" thickBot="1" x14ac:dyDescent="0.25">
      <c r="O23" s="92"/>
      <c r="P23" s="93"/>
    </row>
    <row r="24" spans="2:16" ht="16" thickBot="1" x14ac:dyDescent="0.25">
      <c r="C24" s="307" t="s">
        <v>21</v>
      </c>
      <c r="D24" s="313" t="s">
        <v>20</v>
      </c>
      <c r="E24" s="314"/>
      <c r="H24" s="310" t="s">
        <v>10</v>
      </c>
      <c r="I24" s="311"/>
      <c r="O24" s="92"/>
      <c r="P24" s="93"/>
    </row>
    <row r="25" spans="2:16" x14ac:dyDescent="0.2">
      <c r="C25" s="308"/>
      <c r="D25" s="315"/>
      <c r="E25" s="316"/>
      <c r="H25" s="312" t="s">
        <v>9</v>
      </c>
      <c r="I25" s="264" t="s">
        <v>8</v>
      </c>
      <c r="O25" s="92"/>
      <c r="P25" s="93"/>
    </row>
    <row r="26" spans="2:16" ht="16" thickBot="1" x14ac:dyDescent="0.25">
      <c r="C26" s="309"/>
      <c r="D26" s="61" t="s">
        <v>7</v>
      </c>
      <c r="E26" s="61" t="s">
        <v>6</v>
      </c>
      <c r="H26" s="263"/>
      <c r="I26" s="265"/>
      <c r="O26" s="92"/>
      <c r="P26" s="93"/>
    </row>
    <row r="27" spans="2:16" ht="16" thickBot="1" x14ac:dyDescent="0.25">
      <c r="B27" s="51" t="s">
        <v>32</v>
      </c>
      <c r="C27" s="48">
        <v>2508</v>
      </c>
      <c r="D27" s="47">
        <v>1983.4</v>
      </c>
      <c r="E27" s="46">
        <v>1818</v>
      </c>
      <c r="H27" s="263"/>
      <c r="I27" s="265"/>
      <c r="O27" s="92"/>
      <c r="P27" s="93"/>
    </row>
    <row r="28" spans="2:16" x14ac:dyDescent="0.2">
      <c r="B28" s="49" t="s">
        <v>33</v>
      </c>
      <c r="C28" s="48">
        <v>1553</v>
      </c>
      <c r="D28" s="47">
        <v>2254</v>
      </c>
      <c r="E28" s="46">
        <v>1996.4</v>
      </c>
      <c r="G28" s="10" t="s">
        <v>7</v>
      </c>
      <c r="H28" s="9">
        <v>92000</v>
      </c>
      <c r="I28" s="8">
        <v>138000</v>
      </c>
      <c r="O28" s="92"/>
      <c r="P28" s="93"/>
    </row>
    <row r="29" spans="2:16" ht="16" thickBot="1" x14ac:dyDescent="0.25">
      <c r="B29" s="45" t="s">
        <v>34</v>
      </c>
      <c r="C29" s="44">
        <v>1380</v>
      </c>
      <c r="D29" s="43">
        <v>2582.4</v>
      </c>
      <c r="E29" s="62"/>
      <c r="G29" s="7" t="s">
        <v>6</v>
      </c>
      <c r="H29" s="6">
        <v>79500</v>
      </c>
      <c r="I29" s="5">
        <v>79500</v>
      </c>
      <c r="O29" s="92"/>
      <c r="P29" s="93"/>
    </row>
    <row r="30" spans="2:16" x14ac:dyDescent="0.2">
      <c r="B30" s="45" t="s">
        <v>35</v>
      </c>
      <c r="C30" s="44">
        <v>2150</v>
      </c>
      <c r="D30" s="43">
        <v>1976.1</v>
      </c>
      <c r="E30" s="62"/>
      <c r="O30" s="92"/>
      <c r="P30" s="93"/>
    </row>
    <row r="31" spans="2:16" x14ac:dyDescent="0.2">
      <c r="B31" s="45" t="s">
        <v>36</v>
      </c>
      <c r="C31" s="44">
        <v>30</v>
      </c>
      <c r="D31" s="43">
        <v>2711.3</v>
      </c>
      <c r="E31" s="62"/>
      <c r="O31" s="92"/>
      <c r="P31" s="93"/>
    </row>
    <row r="32" spans="2:16" x14ac:dyDescent="0.2">
      <c r="B32" s="45" t="s">
        <v>37</v>
      </c>
      <c r="C32" s="44">
        <v>690</v>
      </c>
      <c r="D32" s="43">
        <v>2704.8</v>
      </c>
      <c r="E32" s="62"/>
      <c r="O32" s="92"/>
      <c r="P32" s="93"/>
    </row>
    <row r="33" spans="2:17" ht="16" thickBot="1" x14ac:dyDescent="0.25">
      <c r="B33" s="41" t="s">
        <v>38</v>
      </c>
      <c r="C33" s="40">
        <v>686</v>
      </c>
      <c r="D33" s="39">
        <v>2125.2000000000003</v>
      </c>
      <c r="E33" s="63"/>
    </row>
    <row r="35" spans="2:17" ht="16" thickBot="1" x14ac:dyDescent="0.25"/>
    <row r="36" spans="2:17" x14ac:dyDescent="0.2">
      <c r="B36" s="280" t="s">
        <v>57</v>
      </c>
      <c r="C36" s="282" t="s">
        <v>67</v>
      </c>
      <c r="D36" s="282"/>
      <c r="E36" s="282"/>
      <c r="F36" s="282"/>
      <c r="G36" s="282"/>
      <c r="H36" s="282"/>
      <c r="I36" s="283"/>
      <c r="K36" s="294" t="s">
        <v>68</v>
      </c>
      <c r="L36" s="295"/>
      <c r="M36" s="295"/>
      <c r="N36" s="295"/>
      <c r="O36" s="295"/>
      <c r="P36" s="295"/>
      <c r="Q36" s="296"/>
    </row>
    <row r="37" spans="2:17" ht="16" thickBot="1" x14ac:dyDescent="0.25">
      <c r="B37" s="281"/>
      <c r="C37" s="154" t="s">
        <v>17</v>
      </c>
      <c r="D37" s="154" t="s">
        <v>16</v>
      </c>
      <c r="E37" s="154" t="s">
        <v>15</v>
      </c>
      <c r="F37" s="154" t="s">
        <v>14</v>
      </c>
      <c r="G37" s="154" t="s">
        <v>13</v>
      </c>
      <c r="H37" s="154" t="s">
        <v>8</v>
      </c>
      <c r="I37" s="155" t="s">
        <v>12</v>
      </c>
      <c r="K37" s="224" t="s">
        <v>17</v>
      </c>
      <c r="L37" s="154" t="s">
        <v>16</v>
      </c>
      <c r="M37" s="154" t="s">
        <v>15</v>
      </c>
      <c r="N37" s="154" t="s">
        <v>14</v>
      </c>
      <c r="O37" s="154" t="s">
        <v>13</v>
      </c>
      <c r="P37" s="154" t="s">
        <v>8</v>
      </c>
      <c r="Q37" s="155" t="s">
        <v>12</v>
      </c>
    </row>
    <row r="38" spans="2:17" x14ac:dyDescent="0.2">
      <c r="B38" s="151" t="s">
        <v>58</v>
      </c>
      <c r="C38" s="156">
        <f>$L13+C13*$L$4</f>
        <v>3400.2000000000003</v>
      </c>
      <c r="D38" s="157">
        <f t="shared" ref="D38:I38" si="0">$L13+D13*$L$4</f>
        <v>3541.88</v>
      </c>
      <c r="E38" s="157">
        <f t="shared" si="0"/>
        <v>2119.4128000000001</v>
      </c>
      <c r="F38" s="157">
        <f t="shared" si="0"/>
        <v>2098.1608000000001</v>
      </c>
      <c r="G38" s="157">
        <f t="shared" si="0"/>
        <v>2089.66</v>
      </c>
      <c r="H38" s="157">
        <f t="shared" si="0"/>
        <v>2076.9088000000002</v>
      </c>
      <c r="I38" s="158">
        <f t="shared" si="0"/>
        <v>2051.4064000000003</v>
      </c>
      <c r="K38" s="225">
        <f>$L$4*C$6*$K13</f>
        <v>79.453440000000001</v>
      </c>
      <c r="L38" s="226">
        <f t="shared" ref="L38:Q42" si="1">$L$4*D$6*$K13</f>
        <v>79.453440000000001</v>
      </c>
      <c r="M38" s="226">
        <f t="shared" si="1"/>
        <v>3.3822888</v>
      </c>
      <c r="N38" s="226">
        <f t="shared" si="1"/>
        <v>3.3822888</v>
      </c>
      <c r="O38" s="226">
        <f t="shared" si="1"/>
        <v>3.3822888</v>
      </c>
      <c r="P38" s="226">
        <f t="shared" si="1"/>
        <v>1.5725159999999998</v>
      </c>
      <c r="Q38" s="227">
        <f t="shared" si="1"/>
        <v>0.38623200000000002</v>
      </c>
    </row>
    <row r="39" spans="2:17" x14ac:dyDescent="0.2">
      <c r="B39" s="138" t="s">
        <v>59</v>
      </c>
      <c r="C39" s="159">
        <f t="shared" ref="C39:I44" si="2">$L14+C14*$L$4</f>
        <v>4804.24</v>
      </c>
      <c r="D39" s="83">
        <f t="shared" si="2"/>
        <v>5059.2640000000001</v>
      </c>
      <c r="E39" s="83">
        <f t="shared" si="2"/>
        <v>2409.848</v>
      </c>
      <c r="F39" s="83">
        <f t="shared" si="2"/>
        <v>2381.5120000000002</v>
      </c>
      <c r="G39" s="83">
        <f t="shared" si="2"/>
        <v>2378.6783999999998</v>
      </c>
      <c r="H39" s="83">
        <f t="shared" si="2"/>
        <v>2381.5120000000002</v>
      </c>
      <c r="I39" s="118">
        <f t="shared" si="2"/>
        <v>2313.5056</v>
      </c>
      <c r="K39" s="122">
        <f t="shared" ref="K39:K41" si="3">$L$4*C$6*$K14</f>
        <v>49.199039999999997</v>
      </c>
      <c r="L39" s="94">
        <f t="shared" si="1"/>
        <v>49.199039999999997</v>
      </c>
      <c r="M39" s="94">
        <f t="shared" si="1"/>
        <v>2.0943757999999999</v>
      </c>
      <c r="N39" s="94">
        <f t="shared" si="1"/>
        <v>2.0943757999999999</v>
      </c>
      <c r="O39" s="94">
        <f t="shared" si="1"/>
        <v>2.0943757999999999</v>
      </c>
      <c r="P39" s="94">
        <f t="shared" si="1"/>
        <v>0.9737309999999999</v>
      </c>
      <c r="Q39" s="123">
        <f t="shared" si="1"/>
        <v>0.23916200000000001</v>
      </c>
    </row>
    <row r="40" spans="2:17" x14ac:dyDescent="0.2">
      <c r="B40" s="138" t="s">
        <v>60</v>
      </c>
      <c r="C40" s="159">
        <f t="shared" si="2"/>
        <v>4849.28</v>
      </c>
      <c r="D40" s="83">
        <f t="shared" si="2"/>
        <v>5075.9680000000008</v>
      </c>
      <c r="E40" s="83">
        <f t="shared" si="2"/>
        <v>2738.248</v>
      </c>
      <c r="F40" s="83">
        <f t="shared" si="2"/>
        <v>2709.9120000000003</v>
      </c>
      <c r="G40" s="83">
        <f t="shared" si="2"/>
        <v>2707.0783999999999</v>
      </c>
      <c r="H40" s="83">
        <f t="shared" si="2"/>
        <v>2709.9120000000003</v>
      </c>
      <c r="I40" s="118">
        <f t="shared" si="2"/>
        <v>2654.6568000000002</v>
      </c>
      <c r="K40" s="122">
        <f t="shared" si="3"/>
        <v>43.718400000000003</v>
      </c>
      <c r="L40" s="94">
        <f t="shared" si="1"/>
        <v>43.718400000000003</v>
      </c>
      <c r="M40" s="94">
        <f t="shared" si="1"/>
        <v>1.8610679999999999</v>
      </c>
      <c r="N40" s="94">
        <f t="shared" si="1"/>
        <v>1.8610679999999999</v>
      </c>
      <c r="O40" s="94">
        <f t="shared" si="1"/>
        <v>1.8610679999999999</v>
      </c>
      <c r="P40" s="94">
        <f t="shared" si="1"/>
        <v>0.86525999999999992</v>
      </c>
      <c r="Q40" s="123">
        <f t="shared" si="1"/>
        <v>0.21252000000000001</v>
      </c>
    </row>
    <row r="41" spans="2:17" x14ac:dyDescent="0.2">
      <c r="B41" s="138" t="s">
        <v>61</v>
      </c>
      <c r="C41" s="160">
        <f t="shared" si="2"/>
        <v>3392.9</v>
      </c>
      <c r="D41" s="139">
        <f t="shared" si="2"/>
        <v>3534.58</v>
      </c>
      <c r="E41" s="83">
        <f t="shared" si="2"/>
        <v>2112.1127999999999</v>
      </c>
      <c r="F41" s="83">
        <f t="shared" si="2"/>
        <v>2092.2775999999999</v>
      </c>
      <c r="G41" s="83">
        <f t="shared" si="2"/>
        <v>2090.8607999999999</v>
      </c>
      <c r="H41" s="139">
        <f t="shared" si="2"/>
        <v>2069.6088</v>
      </c>
      <c r="I41" s="145">
        <f t="shared" si="2"/>
        <v>2044.1063999999999</v>
      </c>
      <c r="K41" s="122">
        <f t="shared" si="3"/>
        <v>68.111999999999995</v>
      </c>
      <c r="L41" s="94">
        <f t="shared" si="1"/>
        <v>68.111999999999995</v>
      </c>
      <c r="M41" s="94">
        <f t="shared" si="1"/>
        <v>2.8994899999999997</v>
      </c>
      <c r="N41" s="94">
        <f t="shared" si="1"/>
        <v>2.8994899999999997</v>
      </c>
      <c r="O41" s="94">
        <f t="shared" si="1"/>
        <v>2.8994899999999997</v>
      </c>
      <c r="P41" s="94">
        <f t="shared" si="1"/>
        <v>1.34805</v>
      </c>
      <c r="Q41" s="123">
        <f t="shared" si="1"/>
        <v>0.33110000000000001</v>
      </c>
    </row>
    <row r="42" spans="2:17" x14ac:dyDescent="0.2">
      <c r="B42" s="138" t="s">
        <v>62</v>
      </c>
      <c r="C42" s="108"/>
      <c r="D42" s="141"/>
      <c r="E42" s="143">
        <f t="shared" si="2"/>
        <v>2923.82</v>
      </c>
      <c r="F42" s="139">
        <f t="shared" si="2"/>
        <v>2909.652</v>
      </c>
      <c r="G42" s="144">
        <f t="shared" si="2"/>
        <v>2902.5680000000002</v>
      </c>
      <c r="H42" s="141"/>
      <c r="I42" s="161"/>
      <c r="K42" s="108"/>
      <c r="L42" s="141"/>
      <c r="M42" s="147">
        <f t="shared" si="1"/>
        <v>4.0458000000000001E-2</v>
      </c>
      <c r="N42" s="94">
        <f t="shared" si="1"/>
        <v>4.0458000000000001E-2</v>
      </c>
      <c r="O42" s="94">
        <f t="shared" si="1"/>
        <v>4.0458000000000001E-2</v>
      </c>
      <c r="P42" s="141"/>
      <c r="Q42" s="117"/>
    </row>
    <row r="43" spans="2:17" x14ac:dyDescent="0.2">
      <c r="B43" s="138" t="s">
        <v>63</v>
      </c>
      <c r="C43" s="162">
        <f t="shared" si="2"/>
        <v>5680.08</v>
      </c>
      <c r="D43" s="142">
        <f t="shared" si="2"/>
        <v>5963.4400000000005</v>
      </c>
      <c r="E43" s="141"/>
      <c r="F43" s="141"/>
      <c r="G43" s="141"/>
      <c r="H43" s="141"/>
      <c r="I43" s="146">
        <f t="shared" si="2"/>
        <v>2779.8904000000002</v>
      </c>
      <c r="K43" s="148">
        <f>$L$4*C$6*$K18</f>
        <v>21.859200000000001</v>
      </c>
      <c r="L43" s="149">
        <f>$L$4*D$6*$K18</f>
        <v>21.859200000000001</v>
      </c>
      <c r="M43" s="141"/>
      <c r="N43" s="141"/>
      <c r="O43" s="141"/>
      <c r="P43" s="141"/>
      <c r="Q43" s="150">
        <f t="shared" ref="L43:Q44" si="4">$L$4*I$6*$K18</f>
        <v>0.10626000000000001</v>
      </c>
    </row>
    <row r="44" spans="2:17" x14ac:dyDescent="0.2">
      <c r="B44" s="138" t="s">
        <v>64</v>
      </c>
      <c r="C44" s="159">
        <f t="shared" si="2"/>
        <v>4392.08</v>
      </c>
      <c r="D44" s="83">
        <f t="shared" si="2"/>
        <v>4604.5999999999995</v>
      </c>
      <c r="E44" s="140">
        <f t="shared" si="2"/>
        <v>2281.0479999999998</v>
      </c>
      <c r="F44" s="140">
        <f t="shared" si="2"/>
        <v>2252.712</v>
      </c>
      <c r="G44" s="140">
        <f t="shared" si="2"/>
        <v>2247.0447999999997</v>
      </c>
      <c r="H44" s="140">
        <f t="shared" si="2"/>
        <v>2254.1288</v>
      </c>
      <c r="I44" s="118">
        <f t="shared" si="2"/>
        <v>2186.1223999999997</v>
      </c>
      <c r="K44" s="122">
        <f>$L$4*C$6*$K19</f>
        <v>21.732479999999999</v>
      </c>
      <c r="L44" s="94">
        <f t="shared" si="4"/>
        <v>21.732479999999999</v>
      </c>
      <c r="M44" s="149">
        <f t="shared" si="4"/>
        <v>0.92513959999999995</v>
      </c>
      <c r="N44" s="149">
        <f t="shared" si="4"/>
        <v>0.92513959999999995</v>
      </c>
      <c r="O44" s="149">
        <f t="shared" si="4"/>
        <v>0.92513959999999995</v>
      </c>
      <c r="P44" s="149">
        <f t="shared" si="4"/>
        <v>0.43012199999999995</v>
      </c>
      <c r="Q44" s="123">
        <f t="shared" si="4"/>
        <v>0.105644</v>
      </c>
    </row>
    <row r="45" spans="2:17" x14ac:dyDescent="0.2">
      <c r="B45" s="152" t="s">
        <v>65</v>
      </c>
      <c r="C45" s="163">
        <f>$L20+C20*$L$5</f>
        <v>2880.6000000000004</v>
      </c>
      <c r="D45" s="84">
        <f t="shared" ref="D45:I46" si="5">$L20+D20*$L$5</f>
        <v>2986.86</v>
      </c>
      <c r="E45" s="84">
        <f t="shared" si="5"/>
        <v>1920.0096000000001</v>
      </c>
      <c r="F45" s="84">
        <f t="shared" si="5"/>
        <v>1904.0706</v>
      </c>
      <c r="G45" s="84">
        <f t="shared" si="5"/>
        <v>1897.6949999999999</v>
      </c>
      <c r="H45" s="84">
        <f t="shared" si="5"/>
        <v>1888.1315999999999</v>
      </c>
      <c r="I45" s="119">
        <f t="shared" si="5"/>
        <v>1869.0047999999999</v>
      </c>
      <c r="K45" s="122">
        <f>$L$5*C$6*$K20</f>
        <v>59.59008</v>
      </c>
      <c r="L45" s="94">
        <f t="shared" ref="L45:Q46" si="6">$L$5*D$6*$K20</f>
        <v>59.59008</v>
      </c>
      <c r="M45" s="94">
        <f t="shared" si="6"/>
        <v>2.5367166000000001</v>
      </c>
      <c r="N45" s="94">
        <f t="shared" si="6"/>
        <v>2.5367166000000001</v>
      </c>
      <c r="O45" s="94">
        <f t="shared" si="6"/>
        <v>2.5367166000000001</v>
      </c>
      <c r="P45" s="94">
        <f t="shared" si="6"/>
        <v>1.179387</v>
      </c>
      <c r="Q45" s="123">
        <f t="shared" si="6"/>
        <v>0.28967399999999999</v>
      </c>
    </row>
    <row r="46" spans="2:17" ht="16" thickBot="1" x14ac:dyDescent="0.25">
      <c r="B46" s="153" t="s">
        <v>66</v>
      </c>
      <c r="C46" s="164">
        <f>$L21+C21*$L$5</f>
        <v>3909.08</v>
      </c>
      <c r="D46" s="120">
        <f t="shared" si="5"/>
        <v>4100.348</v>
      </c>
      <c r="E46" s="120">
        <f t="shared" si="5"/>
        <v>2113.2860000000001</v>
      </c>
      <c r="F46" s="120">
        <f t="shared" si="5"/>
        <v>2092.0340000000001</v>
      </c>
      <c r="G46" s="120">
        <f>$L21+G21*$L$5</f>
        <v>2089.9088000000002</v>
      </c>
      <c r="H46" s="120">
        <f t="shared" si="5"/>
        <v>2092.0340000000001</v>
      </c>
      <c r="I46" s="121">
        <f t="shared" si="5"/>
        <v>2041.0292000000002</v>
      </c>
      <c r="K46" s="124">
        <f>$L$5*C$6*$K21</f>
        <v>36.899279999999997</v>
      </c>
      <c r="L46" s="125">
        <f t="shared" si="6"/>
        <v>36.899279999999997</v>
      </c>
      <c r="M46" s="125">
        <f t="shared" si="6"/>
        <v>1.5707818500000001</v>
      </c>
      <c r="N46" s="125">
        <f t="shared" si="6"/>
        <v>1.5707818500000001</v>
      </c>
      <c r="O46" s="125">
        <f t="shared" si="6"/>
        <v>1.5707818500000001</v>
      </c>
      <c r="P46" s="125">
        <f t="shared" si="6"/>
        <v>0.73029825000000004</v>
      </c>
      <c r="Q46" s="126">
        <f t="shared" si="6"/>
        <v>0.17937150000000002</v>
      </c>
    </row>
    <row r="49" spans="2:14" ht="16" thickBot="1" x14ac:dyDescent="0.25"/>
    <row r="50" spans="2:14" ht="19" x14ac:dyDescent="0.25">
      <c r="B50" s="129" t="s">
        <v>69</v>
      </c>
      <c r="C50" s="99"/>
      <c r="D50" s="100"/>
      <c r="E50" s="95"/>
      <c r="J50" s="95"/>
    </row>
    <row r="51" spans="2:14" ht="16" thickBot="1" x14ac:dyDescent="0.25">
      <c r="B51" s="130" t="s">
        <v>89</v>
      </c>
      <c r="C51" s="131"/>
      <c r="D51" s="132"/>
      <c r="E51" s="95"/>
      <c r="J51" s="95"/>
    </row>
    <row r="52" spans="2:14" ht="24" x14ac:dyDescent="0.2">
      <c r="B52" s="133" t="s">
        <v>70</v>
      </c>
      <c r="C52" s="106" t="s">
        <v>71</v>
      </c>
      <c r="D52" s="134" t="s">
        <v>72</v>
      </c>
      <c r="E52" s="95"/>
      <c r="F52" s="286" t="s">
        <v>67</v>
      </c>
      <c r="G52" s="287"/>
      <c r="H52" s="192">
        <f>SUMPRODUCT(C38:I46,C69:I77)</f>
        <v>3299999999.9912</v>
      </c>
      <c r="J52" s="95"/>
    </row>
    <row r="53" spans="2:14" ht="16" thickBot="1" x14ac:dyDescent="0.25">
      <c r="B53" s="135" t="s">
        <v>83</v>
      </c>
      <c r="C53" s="185">
        <f>SUM(C69:D75)</f>
        <v>46000</v>
      </c>
      <c r="D53" s="127">
        <v>46000</v>
      </c>
      <c r="E53" s="95"/>
      <c r="F53" s="288" t="s">
        <v>73</v>
      </c>
      <c r="G53" s="289"/>
      <c r="H53" s="187">
        <f>SUMPRODUCT(K38:Q46,C69:I77)</f>
        <v>3497784.4995279997</v>
      </c>
      <c r="J53" s="95"/>
    </row>
    <row r="54" spans="2:14" x14ac:dyDescent="0.2">
      <c r="B54" s="136" t="s">
        <v>84</v>
      </c>
      <c r="C54" s="185">
        <f>SUM(E69:G75)</f>
        <v>92000</v>
      </c>
      <c r="D54" s="102">
        <v>92000</v>
      </c>
      <c r="E54" s="95"/>
      <c r="J54" s="95"/>
    </row>
    <row r="55" spans="2:14" x14ac:dyDescent="0.2">
      <c r="B55" s="136" t="s">
        <v>85</v>
      </c>
      <c r="C55" s="185">
        <f>SUM(H69:H75)</f>
        <v>138000</v>
      </c>
      <c r="D55" s="102">
        <v>138000</v>
      </c>
      <c r="E55" s="95"/>
      <c r="F55" s="95"/>
      <c r="G55" s="95"/>
      <c r="H55" s="95"/>
      <c r="I55" s="95"/>
      <c r="J55" s="95"/>
    </row>
    <row r="56" spans="2:14" ht="16" thickBot="1" x14ac:dyDescent="0.25">
      <c r="B56" s="136" t="s">
        <v>86</v>
      </c>
      <c r="C56" s="185">
        <f>SUM(C76:D77)</f>
        <v>53000</v>
      </c>
      <c r="D56" s="102">
        <v>53000</v>
      </c>
      <c r="E56" s="95"/>
      <c r="F56" s="95"/>
      <c r="G56" s="95"/>
      <c r="H56" s="95"/>
      <c r="I56" s="95"/>
      <c r="J56" s="95"/>
    </row>
    <row r="57" spans="2:14" x14ac:dyDescent="0.2">
      <c r="B57" s="136" t="s">
        <v>87</v>
      </c>
      <c r="C57" s="185">
        <f>SUM(E76:G77)</f>
        <v>79500</v>
      </c>
      <c r="D57" s="102">
        <v>79500</v>
      </c>
      <c r="E57" s="95"/>
      <c r="F57" s="182" t="s">
        <v>90</v>
      </c>
      <c r="G57" s="95"/>
      <c r="H57" s="95"/>
      <c r="I57" s="95"/>
      <c r="J57" s="95"/>
    </row>
    <row r="58" spans="2:14" ht="16" thickBot="1" x14ac:dyDescent="0.25">
      <c r="B58" s="137" t="s">
        <v>88</v>
      </c>
      <c r="C58" s="186">
        <f>SUM(H76:H77)</f>
        <v>79500</v>
      </c>
      <c r="D58" s="105">
        <v>79500</v>
      </c>
      <c r="E58" s="95"/>
      <c r="F58" s="189">
        <v>3300000000</v>
      </c>
      <c r="G58" s="95"/>
      <c r="H58" s="95"/>
      <c r="I58" s="95"/>
      <c r="J58" s="95"/>
    </row>
    <row r="59" spans="2:14" ht="16" thickBot="1" x14ac:dyDescent="0.25">
      <c r="B59" s="95"/>
      <c r="C59" s="95"/>
      <c r="D59" s="95"/>
      <c r="E59" s="95"/>
      <c r="F59" s="95"/>
      <c r="G59" s="95"/>
      <c r="H59" s="95"/>
      <c r="I59" s="95"/>
      <c r="J59" s="95"/>
      <c r="K59" s="95"/>
      <c r="L59" s="95"/>
      <c r="M59" s="95"/>
      <c r="N59" s="95"/>
    </row>
    <row r="60" spans="2:14" ht="31" thickBot="1" x14ac:dyDescent="0.25">
      <c r="B60" s="217" t="s">
        <v>74</v>
      </c>
      <c r="C60" s="218" t="s">
        <v>75</v>
      </c>
      <c r="D60" s="219" t="s">
        <v>76</v>
      </c>
      <c r="E60" s="95"/>
      <c r="F60" s="95"/>
      <c r="G60" s="95"/>
      <c r="H60" s="95"/>
      <c r="I60" s="95"/>
      <c r="J60" s="95"/>
      <c r="K60" s="95"/>
      <c r="L60" s="95"/>
      <c r="M60" s="95"/>
      <c r="N60" s="95"/>
    </row>
    <row r="61" spans="2:14" x14ac:dyDescent="0.2">
      <c r="B61" s="10" t="s">
        <v>7</v>
      </c>
      <c r="C61" s="229">
        <f>SUM(C69:I75)</f>
        <v>920000</v>
      </c>
      <c r="D61" s="100">
        <f>920000</f>
        <v>920000</v>
      </c>
      <c r="E61" s="95"/>
      <c r="F61" s="95"/>
      <c r="G61" s="95"/>
      <c r="H61" s="95"/>
      <c r="I61" s="95"/>
      <c r="J61" s="95"/>
      <c r="K61" s="95"/>
      <c r="L61" s="95"/>
      <c r="M61" s="95"/>
      <c r="N61" s="95"/>
    </row>
    <row r="62" spans="2:14" ht="16" thickBot="1" x14ac:dyDescent="0.25">
      <c r="B62" s="7" t="s">
        <v>6</v>
      </c>
      <c r="C62" s="128">
        <f>SUM(C76:I77)</f>
        <v>530892</v>
      </c>
      <c r="D62" s="105">
        <v>530000</v>
      </c>
      <c r="E62" s="95"/>
      <c r="F62" s="95"/>
      <c r="G62" s="95"/>
      <c r="H62" s="95"/>
      <c r="I62" s="95"/>
      <c r="J62" s="95"/>
      <c r="K62" s="95"/>
      <c r="L62" s="95"/>
      <c r="M62" s="95"/>
      <c r="N62" s="95"/>
    </row>
    <row r="64" spans="2:14" ht="16" thickBot="1" x14ac:dyDescent="0.25"/>
    <row r="65" spans="2:15" ht="19" x14ac:dyDescent="0.2">
      <c r="B65" s="107" t="s">
        <v>77</v>
      </c>
      <c r="C65" s="97"/>
      <c r="D65" s="97"/>
      <c r="E65" s="97"/>
      <c r="F65" s="97"/>
      <c r="G65" s="97"/>
      <c r="H65" s="97"/>
      <c r="I65" s="97"/>
      <c r="J65" s="97"/>
      <c r="K65" s="97"/>
      <c r="L65" s="97"/>
      <c r="M65" s="167" t="s">
        <v>69</v>
      </c>
      <c r="N65" s="168"/>
      <c r="O65" s="169"/>
    </row>
    <row r="66" spans="2:15" ht="16" thickBot="1" x14ac:dyDescent="0.25">
      <c r="B66" s="96"/>
      <c r="C66" s="97"/>
      <c r="D66" s="97"/>
      <c r="E66" s="97"/>
      <c r="F66" s="97"/>
      <c r="G66" s="97"/>
      <c r="H66" s="97"/>
      <c r="I66" s="97"/>
      <c r="J66" s="97"/>
      <c r="K66" s="97"/>
      <c r="L66" s="97"/>
      <c r="M66" s="170" t="s">
        <v>78</v>
      </c>
      <c r="N66" s="171"/>
      <c r="O66" s="172"/>
    </row>
    <row r="67" spans="2:15" ht="16" thickBot="1" x14ac:dyDescent="0.25">
      <c r="B67" s="280" t="s">
        <v>57</v>
      </c>
      <c r="C67" s="282" t="s">
        <v>79</v>
      </c>
      <c r="D67" s="282"/>
      <c r="E67" s="282"/>
      <c r="F67" s="282"/>
      <c r="G67" s="282"/>
      <c r="H67" s="282"/>
      <c r="I67" s="283"/>
      <c r="J67" s="95"/>
      <c r="K67" s="284" t="s">
        <v>91</v>
      </c>
      <c r="L67" s="95"/>
      <c r="M67" s="173"/>
      <c r="N67" s="174"/>
      <c r="O67" s="175"/>
    </row>
    <row r="68" spans="2:15" ht="16" thickBot="1" x14ac:dyDescent="0.25">
      <c r="B68" s="281"/>
      <c r="C68" s="64" t="s">
        <v>17</v>
      </c>
      <c r="D68" s="64" t="s">
        <v>16</v>
      </c>
      <c r="E68" s="64" t="s">
        <v>15</v>
      </c>
      <c r="F68" s="64" t="s">
        <v>14</v>
      </c>
      <c r="G68" s="64" t="s">
        <v>13</v>
      </c>
      <c r="H68" s="64" t="s">
        <v>8</v>
      </c>
      <c r="I68" s="80" t="s">
        <v>12</v>
      </c>
      <c r="J68" s="95"/>
      <c r="K68" s="285"/>
      <c r="L68" s="95"/>
      <c r="M68" s="221" t="s">
        <v>80</v>
      </c>
      <c r="N68" s="222" t="s">
        <v>81</v>
      </c>
      <c r="O68" s="223" t="s">
        <v>82</v>
      </c>
    </row>
    <row r="69" spans="2:15" x14ac:dyDescent="0.2">
      <c r="B69" s="85" t="s">
        <v>58</v>
      </c>
      <c r="C69" s="98">
        <v>0</v>
      </c>
      <c r="D69" s="99">
        <v>0</v>
      </c>
      <c r="E69" s="99">
        <v>0</v>
      </c>
      <c r="F69" s="99">
        <v>0</v>
      </c>
      <c r="G69" s="99">
        <v>0</v>
      </c>
      <c r="H69" s="99">
        <v>0</v>
      </c>
      <c r="I69" s="100">
        <v>320000</v>
      </c>
      <c r="J69" s="95"/>
      <c r="K69" s="228">
        <v>1</v>
      </c>
      <c r="L69" s="95"/>
      <c r="M69" s="176">
        <f t="shared" ref="M69:M77" si="7">SUM(C69:I69)</f>
        <v>320000</v>
      </c>
      <c r="N69" s="177">
        <f>200000*K69</f>
        <v>200000</v>
      </c>
      <c r="O69" s="178">
        <f>600000*K69</f>
        <v>600000</v>
      </c>
    </row>
    <row r="70" spans="2:15" x14ac:dyDescent="0.2">
      <c r="B70" s="86" t="s">
        <v>59</v>
      </c>
      <c r="C70" s="101">
        <v>0</v>
      </c>
      <c r="D70" s="95">
        <v>0</v>
      </c>
      <c r="E70" s="95">
        <v>0</v>
      </c>
      <c r="F70" s="95">
        <v>0</v>
      </c>
      <c r="G70" s="95">
        <v>0</v>
      </c>
      <c r="H70" s="95">
        <v>0</v>
      </c>
      <c r="I70" s="102">
        <v>0</v>
      </c>
      <c r="J70" s="95"/>
      <c r="K70" s="190">
        <v>0</v>
      </c>
      <c r="L70" s="95"/>
      <c r="M70" s="176">
        <f t="shared" si="7"/>
        <v>0</v>
      </c>
      <c r="N70" s="177">
        <f>200000*K70</f>
        <v>0</v>
      </c>
      <c r="O70" s="178">
        <f>600000*K70</f>
        <v>0</v>
      </c>
    </row>
    <row r="71" spans="2:15" x14ac:dyDescent="0.2">
      <c r="B71" s="86" t="s">
        <v>60</v>
      </c>
      <c r="C71" s="101">
        <v>0</v>
      </c>
      <c r="D71" s="95">
        <v>0</v>
      </c>
      <c r="E71" s="95">
        <v>0</v>
      </c>
      <c r="F71" s="95">
        <v>0</v>
      </c>
      <c r="G71" s="95">
        <v>0</v>
      </c>
      <c r="H71" s="95">
        <v>0</v>
      </c>
      <c r="I71" s="102">
        <v>0</v>
      </c>
      <c r="J71" s="95"/>
      <c r="K71" s="190">
        <v>0</v>
      </c>
      <c r="L71" s="95"/>
      <c r="M71" s="176">
        <f t="shared" si="7"/>
        <v>0</v>
      </c>
      <c r="N71" s="177">
        <f>200000*K71</f>
        <v>0</v>
      </c>
      <c r="O71" s="178">
        <f t="shared" ref="O71:O77" si="8">600000*K71</f>
        <v>0</v>
      </c>
    </row>
    <row r="72" spans="2:15" x14ac:dyDescent="0.2">
      <c r="B72" s="86" t="s">
        <v>61</v>
      </c>
      <c r="C72" s="101">
        <v>0</v>
      </c>
      <c r="D72" s="95">
        <v>0</v>
      </c>
      <c r="E72" s="95">
        <v>0</v>
      </c>
      <c r="F72" s="95">
        <v>0</v>
      </c>
      <c r="G72" s="95">
        <v>0</v>
      </c>
      <c r="H72" s="95">
        <v>0</v>
      </c>
      <c r="I72" s="102">
        <v>0</v>
      </c>
      <c r="J72" s="95"/>
      <c r="K72" s="190">
        <v>0</v>
      </c>
      <c r="L72" s="95"/>
      <c r="M72" s="176">
        <f t="shared" si="7"/>
        <v>0</v>
      </c>
      <c r="N72" s="177">
        <f t="shared" ref="N72:N76" si="9">200000*K72</f>
        <v>0</v>
      </c>
      <c r="O72" s="178">
        <f t="shared" si="8"/>
        <v>0</v>
      </c>
    </row>
    <row r="73" spans="2:15" x14ac:dyDescent="0.2">
      <c r="B73" s="86" t="s">
        <v>62</v>
      </c>
      <c r="C73" s="165">
        <v>0</v>
      </c>
      <c r="D73" s="166">
        <v>0</v>
      </c>
      <c r="E73" s="95">
        <v>0</v>
      </c>
      <c r="F73" s="95">
        <v>0</v>
      </c>
      <c r="G73" s="95">
        <v>0</v>
      </c>
      <c r="H73" s="166">
        <v>0</v>
      </c>
      <c r="I73" s="110">
        <v>0</v>
      </c>
      <c r="J73" s="95"/>
      <c r="K73" s="190">
        <v>0</v>
      </c>
      <c r="L73" s="95"/>
      <c r="M73" s="176">
        <f t="shared" si="7"/>
        <v>0</v>
      </c>
      <c r="N73" s="177">
        <f t="shared" si="9"/>
        <v>0</v>
      </c>
      <c r="O73" s="178">
        <f t="shared" si="8"/>
        <v>0</v>
      </c>
    </row>
    <row r="74" spans="2:15" x14ac:dyDescent="0.2">
      <c r="B74" s="86" t="s">
        <v>63</v>
      </c>
      <c r="C74" s="101">
        <v>0</v>
      </c>
      <c r="D74" s="95">
        <v>0</v>
      </c>
      <c r="E74" s="166">
        <v>0</v>
      </c>
      <c r="F74" s="166">
        <v>0</v>
      </c>
      <c r="G74" s="166">
        <v>0</v>
      </c>
      <c r="H74" s="166">
        <v>0</v>
      </c>
      <c r="I74" s="102">
        <v>0</v>
      </c>
      <c r="J74" s="95"/>
      <c r="K74" s="190">
        <v>0</v>
      </c>
      <c r="L74" s="95"/>
      <c r="M74" s="176">
        <f t="shared" si="7"/>
        <v>0</v>
      </c>
      <c r="N74" s="177">
        <f t="shared" si="9"/>
        <v>0</v>
      </c>
      <c r="O74" s="178">
        <f t="shared" si="8"/>
        <v>0</v>
      </c>
    </row>
    <row r="75" spans="2:15" x14ac:dyDescent="0.2">
      <c r="B75" s="86" t="s">
        <v>64</v>
      </c>
      <c r="C75" s="101">
        <v>0</v>
      </c>
      <c r="D75" s="95">
        <v>46000</v>
      </c>
      <c r="E75" s="95">
        <v>91974</v>
      </c>
      <c r="F75" s="95">
        <v>25</v>
      </c>
      <c r="G75" s="95">
        <v>1</v>
      </c>
      <c r="H75" s="95">
        <v>138000</v>
      </c>
      <c r="I75" s="102">
        <v>324000</v>
      </c>
      <c r="J75" s="95"/>
      <c r="K75" s="190">
        <v>1</v>
      </c>
      <c r="L75" s="95"/>
      <c r="M75" s="176">
        <f t="shared" si="7"/>
        <v>600000</v>
      </c>
      <c r="N75" s="177">
        <f t="shared" si="9"/>
        <v>200000</v>
      </c>
      <c r="O75" s="178">
        <f t="shared" si="8"/>
        <v>600000</v>
      </c>
    </row>
    <row r="76" spans="2:15" x14ac:dyDescent="0.2">
      <c r="B76" s="87" t="s">
        <v>65</v>
      </c>
      <c r="C76" s="101">
        <v>0</v>
      </c>
      <c r="D76" s="95">
        <v>0</v>
      </c>
      <c r="E76" s="95">
        <v>0</v>
      </c>
      <c r="F76" s="95">
        <v>0</v>
      </c>
      <c r="G76" s="95">
        <v>0</v>
      </c>
      <c r="H76" s="95">
        <v>0</v>
      </c>
      <c r="I76" s="102">
        <v>0</v>
      </c>
      <c r="J76" s="95"/>
      <c r="K76" s="190">
        <v>0</v>
      </c>
      <c r="L76" s="95"/>
      <c r="M76" s="176">
        <f t="shared" si="7"/>
        <v>0</v>
      </c>
      <c r="N76" s="177">
        <f t="shared" si="9"/>
        <v>0</v>
      </c>
      <c r="O76" s="178">
        <f t="shared" si="8"/>
        <v>0</v>
      </c>
    </row>
    <row r="77" spans="2:15" ht="16" thickBot="1" x14ac:dyDescent="0.25">
      <c r="B77" s="88" t="s">
        <v>66</v>
      </c>
      <c r="C77" s="103">
        <v>0</v>
      </c>
      <c r="D77" s="104">
        <v>53000</v>
      </c>
      <c r="E77" s="104">
        <v>79499</v>
      </c>
      <c r="F77" s="104">
        <v>1</v>
      </c>
      <c r="G77" s="104">
        <v>0</v>
      </c>
      <c r="H77" s="104">
        <v>79500</v>
      </c>
      <c r="I77" s="105">
        <v>318892</v>
      </c>
      <c r="J77" s="95"/>
      <c r="K77" s="191">
        <v>1</v>
      </c>
      <c r="L77" s="95"/>
      <c r="M77" s="179">
        <f t="shared" si="7"/>
        <v>530892</v>
      </c>
      <c r="N77" s="180">
        <f>200000*K77</f>
        <v>200000</v>
      </c>
      <c r="O77" s="181">
        <f t="shared" si="8"/>
        <v>600000</v>
      </c>
    </row>
  </sheetData>
  <mergeCells count="32">
    <mergeCell ref="A1:B1"/>
    <mergeCell ref="C3:I3"/>
    <mergeCell ref="C4:C5"/>
    <mergeCell ref="D4:D5"/>
    <mergeCell ref="E4:E5"/>
    <mergeCell ref="F4:F5"/>
    <mergeCell ref="G4:G5"/>
    <mergeCell ref="H4:H5"/>
    <mergeCell ref="I4:I5"/>
    <mergeCell ref="C10:I10"/>
    <mergeCell ref="C11:C12"/>
    <mergeCell ref="D11:D12"/>
    <mergeCell ref="E11:E12"/>
    <mergeCell ref="F11:F12"/>
    <mergeCell ref="G11:G12"/>
    <mergeCell ref="H11:H12"/>
    <mergeCell ref="I11:I12"/>
    <mergeCell ref="B67:B68"/>
    <mergeCell ref="C67:I67"/>
    <mergeCell ref="K67:K68"/>
    <mergeCell ref="K11:K12"/>
    <mergeCell ref="L11:L12"/>
    <mergeCell ref="C24:C26"/>
    <mergeCell ref="D24:E25"/>
    <mergeCell ref="H24:I24"/>
    <mergeCell ref="H25:H27"/>
    <mergeCell ref="I25:I27"/>
    <mergeCell ref="B36:B37"/>
    <mergeCell ref="C36:I36"/>
    <mergeCell ref="K36:Q36"/>
    <mergeCell ref="F52:G52"/>
    <mergeCell ref="F53:G5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92FC-47D3-BB46-8FCC-AB4F18584075}">
  <sheetPr>
    <tabColor theme="3" tint="0.39997558519241921"/>
  </sheetPr>
  <dimension ref="A1:Q96"/>
  <sheetViews>
    <sheetView tabSelected="1" topLeftCell="A12" zoomScaleNormal="138" workbookViewId="0">
      <selection activeCell="H108" sqref="H108"/>
    </sheetView>
  </sheetViews>
  <sheetFormatPr baseColWidth="10" defaultRowHeight="15" x14ac:dyDescent="0.2"/>
  <cols>
    <col min="2" max="2" width="14" customWidth="1"/>
    <col min="3" max="5" width="11" bestFit="1" customWidth="1"/>
    <col min="6" max="6" width="15.83203125" bestFit="1" customWidth="1"/>
    <col min="7" max="7" width="11" bestFit="1" customWidth="1"/>
    <col min="8" max="8" width="16.33203125" bestFit="1" customWidth="1"/>
    <col min="9" max="9" width="11" bestFit="1" customWidth="1"/>
    <col min="11" max="11" width="11" bestFit="1" customWidth="1"/>
    <col min="13" max="15" width="11" bestFit="1" customWidth="1"/>
  </cols>
  <sheetData>
    <row r="1" spans="1:13" x14ac:dyDescent="0.2">
      <c r="A1" s="321" t="s">
        <v>100</v>
      </c>
      <c r="B1" s="321"/>
    </row>
    <row r="2" spans="1:13" ht="16" thickBot="1" x14ac:dyDescent="0.25"/>
    <row r="3" spans="1:13" ht="27" thickBot="1" x14ac:dyDescent="0.25">
      <c r="C3" s="302" t="s">
        <v>44</v>
      </c>
      <c r="D3" s="303"/>
      <c r="E3" s="303"/>
      <c r="F3" s="303"/>
      <c r="G3" s="303"/>
      <c r="H3" s="303"/>
      <c r="I3" s="304"/>
      <c r="K3" s="65" t="s">
        <v>52</v>
      </c>
      <c r="L3" s="66" t="s">
        <v>54</v>
      </c>
      <c r="M3" s="67" t="s">
        <v>53</v>
      </c>
    </row>
    <row r="4" spans="1:13" ht="15" customHeight="1" x14ac:dyDescent="0.2">
      <c r="C4" s="297" t="s">
        <v>17</v>
      </c>
      <c r="D4" s="299" t="s">
        <v>16</v>
      </c>
      <c r="E4" s="299" t="s">
        <v>15</v>
      </c>
      <c r="F4" s="299" t="s">
        <v>14</v>
      </c>
      <c r="G4" s="299" t="s">
        <v>13</v>
      </c>
      <c r="H4" s="299" t="s">
        <v>8</v>
      </c>
      <c r="I4" s="305" t="s">
        <v>12</v>
      </c>
      <c r="K4" s="68" t="s">
        <v>7</v>
      </c>
      <c r="L4" s="69">
        <v>2.1999999999999999E-2</v>
      </c>
      <c r="M4" s="75">
        <v>920000</v>
      </c>
    </row>
    <row r="5" spans="1:13" ht="16" thickBot="1" x14ac:dyDescent="0.25">
      <c r="C5" s="298"/>
      <c r="D5" s="300"/>
      <c r="E5" s="300"/>
      <c r="F5" s="300"/>
      <c r="G5" s="300"/>
      <c r="H5" s="300"/>
      <c r="I5" s="306"/>
      <c r="K5" s="70" t="s">
        <v>6</v>
      </c>
      <c r="L5" s="71">
        <v>1.6500000000000001E-2</v>
      </c>
      <c r="M5" s="76">
        <v>530000</v>
      </c>
    </row>
    <row r="6" spans="1:13" ht="16" thickBot="1" x14ac:dyDescent="0.25">
      <c r="C6" s="72">
        <v>1.44</v>
      </c>
      <c r="D6" s="73">
        <v>1.44</v>
      </c>
      <c r="E6" s="73">
        <v>6.13E-2</v>
      </c>
      <c r="F6" s="73">
        <v>6.13E-2</v>
      </c>
      <c r="G6" s="73">
        <v>6.13E-2</v>
      </c>
      <c r="H6" s="73">
        <v>2.8500000000000001E-2</v>
      </c>
      <c r="I6" s="74">
        <v>7.0000000000000001E-3</v>
      </c>
    </row>
    <row r="9" spans="1:13" ht="16" thickBot="1" x14ac:dyDescent="0.25"/>
    <row r="10" spans="1:13" ht="16" thickBot="1" x14ac:dyDescent="0.25">
      <c r="C10" s="310" t="s">
        <v>18</v>
      </c>
      <c r="D10" s="317"/>
      <c r="E10" s="317"/>
      <c r="F10" s="317"/>
      <c r="G10" s="317"/>
      <c r="H10" s="317"/>
      <c r="I10" s="311"/>
      <c r="K10" s="90"/>
      <c r="L10" s="91"/>
    </row>
    <row r="11" spans="1:13" x14ac:dyDescent="0.2">
      <c r="C11" s="256" t="s">
        <v>17</v>
      </c>
      <c r="D11" s="258" t="s">
        <v>16</v>
      </c>
      <c r="E11" s="260" t="s">
        <v>15</v>
      </c>
      <c r="F11" s="258" t="s">
        <v>14</v>
      </c>
      <c r="G11" s="275" t="s">
        <v>13</v>
      </c>
      <c r="H11" s="247" t="s">
        <v>8</v>
      </c>
      <c r="I11" s="249" t="s">
        <v>12</v>
      </c>
      <c r="K11" s="290" t="s">
        <v>55</v>
      </c>
      <c r="L11" s="292" t="s">
        <v>56</v>
      </c>
    </row>
    <row r="12" spans="1:13" ht="16" thickBot="1" x14ac:dyDescent="0.25">
      <c r="C12" s="257"/>
      <c r="D12" s="259"/>
      <c r="E12" s="261"/>
      <c r="F12" s="259"/>
      <c r="G12" s="278"/>
      <c r="H12" s="248"/>
      <c r="I12" s="250"/>
      <c r="K12" s="291"/>
      <c r="L12" s="293"/>
    </row>
    <row r="13" spans="1:13" x14ac:dyDescent="0.2">
      <c r="B13" s="37" t="s">
        <v>32</v>
      </c>
      <c r="C13" s="36">
        <v>64400.000000000007</v>
      </c>
      <c r="D13" s="34">
        <v>70840</v>
      </c>
      <c r="E13" s="35">
        <v>6182.4000000000005</v>
      </c>
      <c r="F13" s="34">
        <v>5216.4000000000015</v>
      </c>
      <c r="G13" s="33">
        <v>4830</v>
      </c>
      <c r="H13" s="32">
        <v>4250.4000000000005</v>
      </c>
      <c r="I13" s="31">
        <v>3091.2000000000003</v>
      </c>
      <c r="K13" s="77">
        <v>2508</v>
      </c>
      <c r="L13" s="89">
        <v>1983.4</v>
      </c>
    </row>
    <row r="14" spans="1:13" x14ac:dyDescent="0.2">
      <c r="B14" s="25" t="s">
        <v>33</v>
      </c>
      <c r="C14" s="24">
        <v>115920</v>
      </c>
      <c r="D14" s="23">
        <v>127512.00000000001</v>
      </c>
      <c r="E14" s="28">
        <v>7084.0000000000018</v>
      </c>
      <c r="F14" s="23">
        <v>5796</v>
      </c>
      <c r="G14" s="27">
        <v>5667.2</v>
      </c>
      <c r="H14" s="30">
        <v>5796</v>
      </c>
      <c r="I14" s="18">
        <v>2704.8</v>
      </c>
      <c r="K14" s="78">
        <v>1553</v>
      </c>
      <c r="L14" s="81">
        <v>2254</v>
      </c>
    </row>
    <row r="15" spans="1:13" x14ac:dyDescent="0.2">
      <c r="B15" s="25" t="s">
        <v>34</v>
      </c>
      <c r="C15" s="24">
        <v>103040</v>
      </c>
      <c r="D15" s="23">
        <v>113344.00000000003</v>
      </c>
      <c r="E15" s="28">
        <v>7084.0000000000018</v>
      </c>
      <c r="F15" s="23">
        <v>5796</v>
      </c>
      <c r="G15" s="27">
        <v>5667.2</v>
      </c>
      <c r="H15" s="30">
        <v>5796</v>
      </c>
      <c r="I15" s="18">
        <v>3284.4</v>
      </c>
      <c r="K15" s="78">
        <v>1380</v>
      </c>
      <c r="L15" s="81">
        <v>2582.4</v>
      </c>
    </row>
    <row r="16" spans="1:13" x14ac:dyDescent="0.2">
      <c r="B16" s="25" t="s">
        <v>35</v>
      </c>
      <c r="C16" s="24">
        <v>64400.000000000007</v>
      </c>
      <c r="D16" s="23">
        <v>70840</v>
      </c>
      <c r="E16" s="28">
        <v>6182.4000000000005</v>
      </c>
      <c r="F16" s="23">
        <v>5280.8</v>
      </c>
      <c r="G16" s="27">
        <v>5216.4000000000015</v>
      </c>
      <c r="H16" s="30">
        <v>4250.4000000000005</v>
      </c>
      <c r="I16" s="18">
        <v>3091.2000000000003</v>
      </c>
      <c r="K16" s="78">
        <v>2150</v>
      </c>
      <c r="L16" s="81">
        <v>1976.1</v>
      </c>
    </row>
    <row r="17" spans="2:16" x14ac:dyDescent="0.2">
      <c r="B17" s="25" t="s">
        <v>36</v>
      </c>
      <c r="C17" s="109"/>
      <c r="D17" s="111"/>
      <c r="E17" s="28">
        <v>9660</v>
      </c>
      <c r="F17" s="23">
        <v>9016</v>
      </c>
      <c r="G17" s="27">
        <v>8694</v>
      </c>
      <c r="H17" s="116"/>
      <c r="I17" s="117"/>
      <c r="K17" s="78">
        <v>30</v>
      </c>
      <c r="L17" s="81">
        <v>2711.3</v>
      </c>
      <c r="O17" s="3"/>
    </row>
    <row r="18" spans="2:16" x14ac:dyDescent="0.2">
      <c r="B18" s="25" t="s">
        <v>37</v>
      </c>
      <c r="C18" s="24">
        <v>135240</v>
      </c>
      <c r="D18" s="23">
        <v>148120</v>
      </c>
      <c r="E18" s="112"/>
      <c r="F18" s="113"/>
      <c r="G18" s="114"/>
      <c r="H18" s="115"/>
      <c r="I18" s="18">
        <v>3413.2000000000003</v>
      </c>
      <c r="K18" s="78">
        <v>690</v>
      </c>
      <c r="L18" s="81">
        <v>2704.8</v>
      </c>
    </row>
    <row r="19" spans="2:16" ht="16" thickBot="1" x14ac:dyDescent="0.25">
      <c r="B19" s="25" t="s">
        <v>38</v>
      </c>
      <c r="C19" s="24">
        <v>103040</v>
      </c>
      <c r="D19" s="23">
        <v>112700</v>
      </c>
      <c r="E19" s="28">
        <v>7084.0000000000018</v>
      </c>
      <c r="F19" s="23">
        <v>5796</v>
      </c>
      <c r="G19" s="27">
        <v>5538.4000000000005</v>
      </c>
      <c r="H19" s="30">
        <v>5860.4000000000005</v>
      </c>
      <c r="I19" s="18">
        <v>2769.2000000000003</v>
      </c>
      <c r="K19" s="78">
        <v>686</v>
      </c>
      <c r="L19" s="81">
        <v>2125.1999999999998</v>
      </c>
    </row>
    <row r="20" spans="2:16" x14ac:dyDescent="0.2">
      <c r="B20" s="37" t="s">
        <v>32</v>
      </c>
      <c r="C20" s="36">
        <v>64400.000000000007</v>
      </c>
      <c r="D20" s="34">
        <v>70840</v>
      </c>
      <c r="E20" s="35">
        <v>6182.4000000000005</v>
      </c>
      <c r="F20" s="34">
        <v>5216.4000000000015</v>
      </c>
      <c r="G20" s="33">
        <v>4830</v>
      </c>
      <c r="H20" s="32">
        <v>4250.4000000000005</v>
      </c>
      <c r="I20" s="31">
        <v>3091.2000000000003</v>
      </c>
      <c r="K20" s="78">
        <v>2508</v>
      </c>
      <c r="L20" s="81">
        <v>1818</v>
      </c>
      <c r="O20" s="90"/>
      <c r="P20" s="91"/>
    </row>
    <row r="21" spans="2:16" ht="16" thickBot="1" x14ac:dyDescent="0.25">
      <c r="B21" s="17" t="s">
        <v>33</v>
      </c>
      <c r="C21" s="16">
        <v>115920</v>
      </c>
      <c r="D21" s="14">
        <v>127512.00000000001</v>
      </c>
      <c r="E21" s="15">
        <v>7084.0000000000018</v>
      </c>
      <c r="F21" s="14">
        <v>5796</v>
      </c>
      <c r="G21" s="13">
        <v>5667.2</v>
      </c>
      <c r="H21" s="12">
        <v>5796</v>
      </c>
      <c r="I21" s="11">
        <v>2704.8</v>
      </c>
      <c r="K21" s="79">
        <v>1553</v>
      </c>
      <c r="L21" s="82">
        <v>1996.4</v>
      </c>
      <c r="O21" s="90"/>
      <c r="P21" s="91"/>
    </row>
    <row r="22" spans="2:16" x14ac:dyDescent="0.2">
      <c r="K22" s="92"/>
      <c r="L22" s="93"/>
      <c r="O22" s="92"/>
      <c r="P22" s="93"/>
    </row>
    <row r="23" spans="2:16" ht="16" thickBot="1" x14ac:dyDescent="0.25">
      <c r="O23" s="92"/>
      <c r="P23" s="93"/>
    </row>
    <row r="24" spans="2:16" ht="16" customHeight="1" thickBot="1" x14ac:dyDescent="0.25">
      <c r="C24" s="307" t="s">
        <v>21</v>
      </c>
      <c r="D24" s="313" t="s">
        <v>20</v>
      </c>
      <c r="E24" s="314"/>
      <c r="H24" s="310" t="s">
        <v>10</v>
      </c>
      <c r="I24" s="311"/>
      <c r="O24" s="92"/>
      <c r="P24" s="93"/>
    </row>
    <row r="25" spans="2:16" x14ac:dyDescent="0.2">
      <c r="C25" s="308"/>
      <c r="D25" s="315"/>
      <c r="E25" s="316"/>
      <c r="H25" s="312" t="s">
        <v>9</v>
      </c>
      <c r="I25" s="264" t="s">
        <v>8</v>
      </c>
      <c r="O25" s="92"/>
      <c r="P25" s="93"/>
    </row>
    <row r="26" spans="2:16" ht="16" thickBot="1" x14ac:dyDescent="0.25">
      <c r="C26" s="309"/>
      <c r="D26" s="61" t="s">
        <v>7</v>
      </c>
      <c r="E26" s="61" t="s">
        <v>6</v>
      </c>
      <c r="H26" s="263"/>
      <c r="I26" s="265"/>
      <c r="O26" s="92"/>
      <c r="P26" s="93"/>
    </row>
    <row r="27" spans="2:16" ht="16" customHeight="1" thickBot="1" x14ac:dyDescent="0.25">
      <c r="B27" s="51" t="s">
        <v>32</v>
      </c>
      <c r="C27" s="48">
        <v>2508</v>
      </c>
      <c r="D27" s="47">
        <v>1983.4</v>
      </c>
      <c r="E27" s="46">
        <v>1818</v>
      </c>
      <c r="H27" s="263"/>
      <c r="I27" s="265"/>
      <c r="O27" s="92"/>
      <c r="P27" s="93"/>
    </row>
    <row r="28" spans="2:16" x14ac:dyDescent="0.2">
      <c r="B28" s="49" t="s">
        <v>33</v>
      </c>
      <c r="C28" s="48">
        <v>1553</v>
      </c>
      <c r="D28" s="47">
        <v>2254</v>
      </c>
      <c r="E28" s="46">
        <v>1996.4</v>
      </c>
      <c r="G28" s="10" t="s">
        <v>7</v>
      </c>
      <c r="H28" s="9">
        <v>92000</v>
      </c>
      <c r="I28" s="8">
        <v>138000</v>
      </c>
      <c r="O28" s="92"/>
      <c r="P28" s="93"/>
    </row>
    <row r="29" spans="2:16" ht="16" thickBot="1" x14ac:dyDescent="0.25">
      <c r="B29" s="45" t="s">
        <v>34</v>
      </c>
      <c r="C29" s="44">
        <v>1380</v>
      </c>
      <c r="D29" s="43">
        <v>2582.4</v>
      </c>
      <c r="E29" s="62"/>
      <c r="G29" s="7" t="s">
        <v>6</v>
      </c>
      <c r="H29" s="6">
        <v>79500</v>
      </c>
      <c r="I29" s="5">
        <v>79500</v>
      </c>
      <c r="O29" s="92"/>
      <c r="P29" s="93"/>
    </row>
    <row r="30" spans="2:16" x14ac:dyDescent="0.2">
      <c r="B30" s="45" t="s">
        <v>35</v>
      </c>
      <c r="C30" s="44">
        <v>2150</v>
      </c>
      <c r="D30" s="43">
        <v>1976.1</v>
      </c>
      <c r="E30" s="62"/>
      <c r="O30" s="92"/>
      <c r="P30" s="93"/>
    </row>
    <row r="31" spans="2:16" x14ac:dyDescent="0.2">
      <c r="B31" s="45" t="s">
        <v>36</v>
      </c>
      <c r="C31" s="44">
        <v>30</v>
      </c>
      <c r="D31" s="43">
        <v>2711.3</v>
      </c>
      <c r="E31" s="62"/>
      <c r="O31" s="92"/>
      <c r="P31" s="93"/>
    </row>
    <row r="32" spans="2:16" x14ac:dyDescent="0.2">
      <c r="B32" s="45" t="s">
        <v>37</v>
      </c>
      <c r="C32" s="44">
        <v>690</v>
      </c>
      <c r="D32" s="43">
        <v>2704.8</v>
      </c>
      <c r="E32" s="62"/>
      <c r="O32" s="92"/>
      <c r="P32" s="93"/>
    </row>
    <row r="33" spans="2:17" ht="16" thickBot="1" x14ac:dyDescent="0.25">
      <c r="B33" s="41" t="s">
        <v>38</v>
      </c>
      <c r="C33" s="40">
        <v>686</v>
      </c>
      <c r="D33" s="39">
        <v>2125.2000000000003</v>
      </c>
      <c r="E33" s="63"/>
    </row>
    <row r="35" spans="2:17" ht="16" thickBot="1" x14ac:dyDescent="0.25"/>
    <row r="36" spans="2:17" x14ac:dyDescent="0.2">
      <c r="B36" s="280" t="s">
        <v>57</v>
      </c>
      <c r="C36" s="282" t="s">
        <v>67</v>
      </c>
      <c r="D36" s="282"/>
      <c r="E36" s="282"/>
      <c r="F36" s="282"/>
      <c r="G36" s="282"/>
      <c r="H36" s="282"/>
      <c r="I36" s="283"/>
      <c r="K36" s="294" t="s">
        <v>68</v>
      </c>
      <c r="L36" s="295"/>
      <c r="M36" s="295"/>
      <c r="N36" s="295"/>
      <c r="O36" s="295"/>
      <c r="P36" s="295"/>
      <c r="Q36" s="296"/>
    </row>
    <row r="37" spans="2:17" ht="16" thickBot="1" x14ac:dyDescent="0.25">
      <c r="B37" s="281"/>
      <c r="C37" s="154" t="s">
        <v>17</v>
      </c>
      <c r="D37" s="154" t="s">
        <v>16</v>
      </c>
      <c r="E37" s="154" t="s">
        <v>15</v>
      </c>
      <c r="F37" s="154" t="s">
        <v>14</v>
      </c>
      <c r="G37" s="154" t="s">
        <v>13</v>
      </c>
      <c r="H37" s="154" t="s">
        <v>8</v>
      </c>
      <c r="I37" s="155" t="s">
        <v>12</v>
      </c>
      <c r="K37" s="224" t="s">
        <v>17</v>
      </c>
      <c r="L37" s="154" t="s">
        <v>16</v>
      </c>
      <c r="M37" s="154" t="s">
        <v>15</v>
      </c>
      <c r="N37" s="154" t="s">
        <v>14</v>
      </c>
      <c r="O37" s="154" t="s">
        <v>13</v>
      </c>
      <c r="P37" s="154" t="s">
        <v>8</v>
      </c>
      <c r="Q37" s="155" t="s">
        <v>12</v>
      </c>
    </row>
    <row r="38" spans="2:17" x14ac:dyDescent="0.2">
      <c r="B38" s="151" t="s">
        <v>58</v>
      </c>
      <c r="C38" s="156">
        <f>$L13+C13*$L$4</f>
        <v>3400.2000000000003</v>
      </c>
      <c r="D38" s="157">
        <f t="shared" ref="D38:I38" si="0">$L13+D13*$L$4</f>
        <v>3541.88</v>
      </c>
      <c r="E38" s="157">
        <f t="shared" si="0"/>
        <v>2119.4128000000001</v>
      </c>
      <c r="F38" s="157">
        <f t="shared" si="0"/>
        <v>2098.1608000000001</v>
      </c>
      <c r="G38" s="157">
        <f t="shared" si="0"/>
        <v>2089.66</v>
      </c>
      <c r="H38" s="157">
        <f t="shared" si="0"/>
        <v>2076.9088000000002</v>
      </c>
      <c r="I38" s="158">
        <f t="shared" si="0"/>
        <v>2051.4064000000003</v>
      </c>
      <c r="K38" s="225">
        <f>$L$4*C$6*$K13</f>
        <v>79.453440000000001</v>
      </c>
      <c r="L38" s="226">
        <f t="shared" ref="L38:Q42" si="1">$L$4*D$6*$K13</f>
        <v>79.453440000000001</v>
      </c>
      <c r="M38" s="226">
        <f t="shared" si="1"/>
        <v>3.3822888</v>
      </c>
      <c r="N38" s="226">
        <f t="shared" si="1"/>
        <v>3.3822888</v>
      </c>
      <c r="O38" s="226">
        <f t="shared" si="1"/>
        <v>3.3822888</v>
      </c>
      <c r="P38" s="226">
        <f t="shared" si="1"/>
        <v>1.5725159999999998</v>
      </c>
      <c r="Q38" s="227">
        <f t="shared" si="1"/>
        <v>0.38623200000000002</v>
      </c>
    </row>
    <row r="39" spans="2:17" x14ac:dyDescent="0.2">
      <c r="B39" s="138" t="s">
        <v>59</v>
      </c>
      <c r="C39" s="159">
        <f t="shared" ref="C39:I44" si="2">$L14+C14*$L$4</f>
        <v>4804.24</v>
      </c>
      <c r="D39" s="83">
        <f t="shared" si="2"/>
        <v>5059.2640000000001</v>
      </c>
      <c r="E39" s="83">
        <f t="shared" si="2"/>
        <v>2409.848</v>
      </c>
      <c r="F39" s="83">
        <f t="shared" si="2"/>
        <v>2381.5120000000002</v>
      </c>
      <c r="G39" s="83">
        <f t="shared" si="2"/>
        <v>2378.6783999999998</v>
      </c>
      <c r="H39" s="83">
        <f t="shared" si="2"/>
        <v>2381.5120000000002</v>
      </c>
      <c r="I39" s="118">
        <f t="shared" si="2"/>
        <v>2313.5056</v>
      </c>
      <c r="K39" s="122">
        <f t="shared" ref="K39:K41" si="3">$L$4*C$6*$K14</f>
        <v>49.199039999999997</v>
      </c>
      <c r="L39" s="94">
        <f t="shared" si="1"/>
        <v>49.199039999999997</v>
      </c>
      <c r="M39" s="94">
        <f t="shared" si="1"/>
        <v>2.0943757999999999</v>
      </c>
      <c r="N39" s="94">
        <f t="shared" si="1"/>
        <v>2.0943757999999999</v>
      </c>
      <c r="O39" s="94">
        <f t="shared" si="1"/>
        <v>2.0943757999999999</v>
      </c>
      <c r="P39" s="94">
        <f t="shared" si="1"/>
        <v>0.9737309999999999</v>
      </c>
      <c r="Q39" s="123">
        <f t="shared" si="1"/>
        <v>0.23916200000000001</v>
      </c>
    </row>
    <row r="40" spans="2:17" x14ac:dyDescent="0.2">
      <c r="B40" s="138" t="s">
        <v>60</v>
      </c>
      <c r="C40" s="159">
        <f t="shared" si="2"/>
        <v>4849.28</v>
      </c>
      <c r="D40" s="83">
        <f t="shared" si="2"/>
        <v>5075.9680000000008</v>
      </c>
      <c r="E40" s="83">
        <f t="shared" si="2"/>
        <v>2738.248</v>
      </c>
      <c r="F40" s="83">
        <f t="shared" si="2"/>
        <v>2709.9120000000003</v>
      </c>
      <c r="G40" s="83">
        <f t="shared" si="2"/>
        <v>2707.0783999999999</v>
      </c>
      <c r="H40" s="83">
        <f t="shared" si="2"/>
        <v>2709.9120000000003</v>
      </c>
      <c r="I40" s="118">
        <f t="shared" si="2"/>
        <v>2654.6568000000002</v>
      </c>
      <c r="K40" s="122">
        <f t="shared" si="3"/>
        <v>43.718400000000003</v>
      </c>
      <c r="L40" s="94">
        <f t="shared" si="1"/>
        <v>43.718400000000003</v>
      </c>
      <c r="M40" s="94">
        <f t="shared" si="1"/>
        <v>1.8610679999999999</v>
      </c>
      <c r="N40" s="94">
        <f t="shared" si="1"/>
        <v>1.8610679999999999</v>
      </c>
      <c r="O40" s="94">
        <f t="shared" si="1"/>
        <v>1.8610679999999999</v>
      </c>
      <c r="P40" s="94">
        <f t="shared" si="1"/>
        <v>0.86525999999999992</v>
      </c>
      <c r="Q40" s="123">
        <f t="shared" si="1"/>
        <v>0.21252000000000001</v>
      </c>
    </row>
    <row r="41" spans="2:17" x14ac:dyDescent="0.2">
      <c r="B41" s="138" t="s">
        <v>61</v>
      </c>
      <c r="C41" s="160">
        <f t="shared" si="2"/>
        <v>3392.9</v>
      </c>
      <c r="D41" s="139">
        <f t="shared" si="2"/>
        <v>3534.58</v>
      </c>
      <c r="E41" s="83">
        <f t="shared" si="2"/>
        <v>2112.1127999999999</v>
      </c>
      <c r="F41" s="83">
        <f t="shared" si="2"/>
        <v>2092.2775999999999</v>
      </c>
      <c r="G41" s="83">
        <f t="shared" si="2"/>
        <v>2090.8607999999999</v>
      </c>
      <c r="H41" s="139">
        <f t="shared" si="2"/>
        <v>2069.6088</v>
      </c>
      <c r="I41" s="145">
        <f t="shared" si="2"/>
        <v>2044.1063999999999</v>
      </c>
      <c r="K41" s="122">
        <f t="shared" si="3"/>
        <v>68.111999999999995</v>
      </c>
      <c r="L41" s="94">
        <f t="shared" si="1"/>
        <v>68.111999999999995</v>
      </c>
      <c r="M41" s="94">
        <f t="shared" si="1"/>
        <v>2.8994899999999997</v>
      </c>
      <c r="N41" s="94">
        <f t="shared" si="1"/>
        <v>2.8994899999999997</v>
      </c>
      <c r="O41" s="94">
        <f t="shared" si="1"/>
        <v>2.8994899999999997</v>
      </c>
      <c r="P41" s="94">
        <f t="shared" si="1"/>
        <v>1.34805</v>
      </c>
      <c r="Q41" s="123">
        <f t="shared" si="1"/>
        <v>0.33110000000000001</v>
      </c>
    </row>
    <row r="42" spans="2:17" x14ac:dyDescent="0.2">
      <c r="B42" s="138" t="s">
        <v>62</v>
      </c>
      <c r="C42" s="108"/>
      <c r="D42" s="141"/>
      <c r="E42" s="143">
        <f t="shared" si="2"/>
        <v>2923.82</v>
      </c>
      <c r="F42" s="139">
        <f t="shared" si="2"/>
        <v>2909.652</v>
      </c>
      <c r="G42" s="144">
        <f t="shared" si="2"/>
        <v>2902.5680000000002</v>
      </c>
      <c r="H42" s="141"/>
      <c r="I42" s="161"/>
      <c r="K42" s="108"/>
      <c r="L42" s="141"/>
      <c r="M42" s="147">
        <f t="shared" si="1"/>
        <v>4.0458000000000001E-2</v>
      </c>
      <c r="N42" s="94">
        <f t="shared" si="1"/>
        <v>4.0458000000000001E-2</v>
      </c>
      <c r="O42" s="94">
        <f t="shared" si="1"/>
        <v>4.0458000000000001E-2</v>
      </c>
      <c r="P42" s="141"/>
      <c r="Q42" s="117"/>
    </row>
    <row r="43" spans="2:17" x14ac:dyDescent="0.2">
      <c r="B43" s="138" t="s">
        <v>63</v>
      </c>
      <c r="C43" s="162">
        <f t="shared" si="2"/>
        <v>5680.08</v>
      </c>
      <c r="D43" s="142">
        <f t="shared" si="2"/>
        <v>5963.4400000000005</v>
      </c>
      <c r="E43" s="141"/>
      <c r="F43" s="141"/>
      <c r="G43" s="141"/>
      <c r="H43" s="141"/>
      <c r="I43" s="146">
        <f t="shared" si="2"/>
        <v>2779.8904000000002</v>
      </c>
      <c r="K43" s="148">
        <f>$L$4*C$6*$K18</f>
        <v>21.859200000000001</v>
      </c>
      <c r="L43" s="149">
        <f>$L$4*D$6*$K18</f>
        <v>21.859200000000001</v>
      </c>
      <c r="M43" s="141"/>
      <c r="N43" s="141"/>
      <c r="O43" s="141"/>
      <c r="P43" s="141"/>
      <c r="Q43" s="150">
        <f t="shared" ref="L43:Q44" si="4">$L$4*I$6*$K18</f>
        <v>0.10626000000000001</v>
      </c>
    </row>
    <row r="44" spans="2:17" x14ac:dyDescent="0.2">
      <c r="B44" s="138" t="s">
        <v>64</v>
      </c>
      <c r="C44" s="159">
        <f t="shared" si="2"/>
        <v>4392.08</v>
      </c>
      <c r="D44" s="83">
        <f t="shared" si="2"/>
        <v>4604.5999999999995</v>
      </c>
      <c r="E44" s="140">
        <f t="shared" si="2"/>
        <v>2281.0479999999998</v>
      </c>
      <c r="F44" s="140">
        <f t="shared" si="2"/>
        <v>2252.712</v>
      </c>
      <c r="G44" s="140">
        <f t="shared" si="2"/>
        <v>2247.0447999999997</v>
      </c>
      <c r="H44" s="140">
        <f t="shared" si="2"/>
        <v>2254.1288</v>
      </c>
      <c r="I44" s="118">
        <f t="shared" si="2"/>
        <v>2186.1223999999997</v>
      </c>
      <c r="K44" s="122">
        <f>$L$4*C$6*$K19</f>
        <v>21.732479999999999</v>
      </c>
      <c r="L44" s="94">
        <f t="shared" si="4"/>
        <v>21.732479999999999</v>
      </c>
      <c r="M44" s="149">
        <f t="shared" si="4"/>
        <v>0.92513959999999995</v>
      </c>
      <c r="N44" s="149">
        <f t="shared" si="4"/>
        <v>0.92513959999999995</v>
      </c>
      <c r="O44" s="149">
        <f t="shared" si="4"/>
        <v>0.92513959999999995</v>
      </c>
      <c r="P44" s="149">
        <f t="shared" si="4"/>
        <v>0.43012199999999995</v>
      </c>
      <c r="Q44" s="123">
        <f t="shared" si="4"/>
        <v>0.105644</v>
      </c>
    </row>
    <row r="45" spans="2:17" x14ac:dyDescent="0.2">
      <c r="B45" s="152" t="s">
        <v>65</v>
      </c>
      <c r="C45" s="163">
        <f>$L20+C20*$L$5</f>
        <v>2880.6000000000004</v>
      </c>
      <c r="D45" s="84">
        <f t="shared" ref="D45:I46" si="5">$L20+D20*$L$5</f>
        <v>2986.86</v>
      </c>
      <c r="E45" s="84">
        <f t="shared" si="5"/>
        <v>1920.0096000000001</v>
      </c>
      <c r="F45" s="84">
        <f t="shared" si="5"/>
        <v>1904.0706</v>
      </c>
      <c r="G45" s="84">
        <f t="shared" si="5"/>
        <v>1897.6949999999999</v>
      </c>
      <c r="H45" s="84">
        <f t="shared" si="5"/>
        <v>1888.1315999999999</v>
      </c>
      <c r="I45" s="119">
        <f t="shared" si="5"/>
        <v>1869.0047999999999</v>
      </c>
      <c r="K45" s="122">
        <f>$L$5*C$6*$K20</f>
        <v>59.59008</v>
      </c>
      <c r="L45" s="94">
        <f t="shared" ref="L45:Q46" si="6">$L$5*D$6*$K20</f>
        <v>59.59008</v>
      </c>
      <c r="M45" s="94">
        <f t="shared" si="6"/>
        <v>2.5367166000000001</v>
      </c>
      <c r="N45" s="94">
        <f t="shared" si="6"/>
        <v>2.5367166000000001</v>
      </c>
      <c r="O45" s="94">
        <f t="shared" si="6"/>
        <v>2.5367166000000001</v>
      </c>
      <c r="P45" s="94">
        <f t="shared" si="6"/>
        <v>1.179387</v>
      </c>
      <c r="Q45" s="123">
        <f t="shared" si="6"/>
        <v>0.28967399999999999</v>
      </c>
    </row>
    <row r="46" spans="2:17" ht="16" thickBot="1" x14ac:dyDescent="0.25">
      <c r="B46" s="153" t="s">
        <v>66</v>
      </c>
      <c r="C46" s="164">
        <f>$L21+C21*$L$5</f>
        <v>3909.08</v>
      </c>
      <c r="D46" s="120">
        <f t="shared" si="5"/>
        <v>4100.348</v>
      </c>
      <c r="E46" s="120">
        <f t="shared" si="5"/>
        <v>2113.2860000000001</v>
      </c>
      <c r="F46" s="120">
        <f t="shared" si="5"/>
        <v>2092.0340000000001</v>
      </c>
      <c r="G46" s="120">
        <f t="shared" si="5"/>
        <v>2089.9088000000002</v>
      </c>
      <c r="H46" s="120">
        <f t="shared" si="5"/>
        <v>2092.0340000000001</v>
      </c>
      <c r="I46" s="121">
        <f t="shared" si="5"/>
        <v>2041.0292000000002</v>
      </c>
      <c r="K46" s="124">
        <f>$L$5*C$6*$K21</f>
        <v>36.899279999999997</v>
      </c>
      <c r="L46" s="125">
        <f t="shared" si="6"/>
        <v>36.899279999999997</v>
      </c>
      <c r="M46" s="125">
        <f t="shared" si="6"/>
        <v>1.5707818500000001</v>
      </c>
      <c r="N46" s="125">
        <f t="shared" si="6"/>
        <v>1.5707818500000001</v>
      </c>
      <c r="O46" s="125">
        <f t="shared" si="6"/>
        <v>1.5707818500000001</v>
      </c>
      <c r="P46" s="125">
        <f t="shared" si="6"/>
        <v>0.73029825000000004</v>
      </c>
      <c r="Q46" s="126">
        <f t="shared" si="6"/>
        <v>0.17937150000000002</v>
      </c>
    </row>
    <row r="49" spans="2:14" ht="16" thickBot="1" x14ac:dyDescent="0.25"/>
    <row r="50" spans="2:14" ht="19" x14ac:dyDescent="0.25">
      <c r="B50" s="129" t="s">
        <v>69</v>
      </c>
      <c r="C50" s="99"/>
      <c r="D50" s="100"/>
      <c r="E50" s="95"/>
      <c r="J50" s="95"/>
    </row>
    <row r="51" spans="2:14" ht="16" thickBot="1" x14ac:dyDescent="0.25">
      <c r="B51" s="130" t="s">
        <v>89</v>
      </c>
      <c r="C51" s="131"/>
      <c r="D51" s="132"/>
      <c r="E51" s="95"/>
      <c r="J51" s="95"/>
    </row>
    <row r="52" spans="2:14" ht="19" customHeight="1" x14ac:dyDescent="0.2">
      <c r="B52" s="133" t="s">
        <v>70</v>
      </c>
      <c r="C52" s="106" t="s">
        <v>71</v>
      </c>
      <c r="D52" s="134" t="s">
        <v>72</v>
      </c>
      <c r="E52" s="95"/>
      <c r="F52" s="286" t="s">
        <v>67</v>
      </c>
      <c r="G52" s="287"/>
      <c r="H52" s="192">
        <f>SUMPRODUCT(C38:I46,C69:I77)</f>
        <v>2909999999.9999981</v>
      </c>
      <c r="J52" s="95"/>
    </row>
    <row r="53" spans="2:14" ht="15" customHeight="1" thickBot="1" x14ac:dyDescent="0.25">
      <c r="B53" s="135" t="s">
        <v>83</v>
      </c>
      <c r="C53" s="185">
        <f>SUM(C69:D75)</f>
        <v>46000.000000000007</v>
      </c>
      <c r="D53" s="127">
        <v>46000</v>
      </c>
      <c r="E53" s="95"/>
      <c r="F53" s="288" t="s">
        <v>73</v>
      </c>
      <c r="G53" s="289"/>
      <c r="H53" s="187">
        <f>SUMPRODUCT(K38:Q46,C69:I77)</f>
        <v>7930564.313141848</v>
      </c>
      <c r="J53" s="95"/>
    </row>
    <row r="54" spans="2:14" x14ac:dyDescent="0.2">
      <c r="B54" s="136" t="s">
        <v>84</v>
      </c>
      <c r="C54" s="185">
        <f>SUM(E69:G75)</f>
        <v>92000.000000000015</v>
      </c>
      <c r="D54" s="102">
        <v>92000</v>
      </c>
      <c r="E54" s="95"/>
      <c r="J54" s="95"/>
    </row>
    <row r="55" spans="2:14" x14ac:dyDescent="0.2">
      <c r="B55" s="136" t="s">
        <v>85</v>
      </c>
      <c r="C55" s="185">
        <f>SUM(H69:H75)</f>
        <v>138000.00000000003</v>
      </c>
      <c r="D55" s="102">
        <v>138000</v>
      </c>
      <c r="E55" s="95"/>
      <c r="F55" s="95"/>
      <c r="G55" s="95"/>
      <c r="H55" s="95"/>
      <c r="I55" s="95"/>
      <c r="J55" s="95"/>
    </row>
    <row r="56" spans="2:14" ht="16" thickBot="1" x14ac:dyDescent="0.25">
      <c r="B56" s="136" t="s">
        <v>86</v>
      </c>
      <c r="C56" s="185">
        <f>SUM(C76:D77)</f>
        <v>53000.000000000015</v>
      </c>
      <c r="D56" s="102">
        <v>53000</v>
      </c>
      <c r="E56" s="95"/>
      <c r="F56" s="95"/>
      <c r="G56" s="95"/>
      <c r="H56" s="95"/>
      <c r="I56" s="95"/>
      <c r="J56" s="95"/>
    </row>
    <row r="57" spans="2:14" x14ac:dyDescent="0.2">
      <c r="B57" s="136" t="s">
        <v>87</v>
      </c>
      <c r="C57" s="185">
        <f>SUM(E76:G77)</f>
        <v>79499.999999999985</v>
      </c>
      <c r="D57" s="102">
        <v>79500</v>
      </c>
      <c r="E57" s="95"/>
      <c r="F57" s="182" t="s">
        <v>90</v>
      </c>
      <c r="G57" s="95"/>
    </row>
    <row r="58" spans="2:14" ht="16" thickBot="1" x14ac:dyDescent="0.25">
      <c r="B58" s="137" t="s">
        <v>88</v>
      </c>
      <c r="C58" s="186">
        <f>SUM(H76:H77)</f>
        <v>79500</v>
      </c>
      <c r="D58" s="105">
        <v>79500</v>
      </c>
      <c r="E58" s="95"/>
      <c r="F58" s="189">
        <v>2910000000</v>
      </c>
      <c r="G58" s="95"/>
    </row>
    <row r="59" spans="2:14" ht="16" thickBot="1" x14ac:dyDescent="0.25">
      <c r="B59" s="95"/>
      <c r="C59" s="95"/>
      <c r="D59" s="95"/>
      <c r="E59" s="95"/>
      <c r="F59" s="95"/>
      <c r="G59" s="95"/>
      <c r="K59" s="95"/>
      <c r="L59" s="95"/>
      <c r="M59" s="95"/>
      <c r="N59" s="95"/>
    </row>
    <row r="60" spans="2:14" ht="31" thickBot="1" x14ac:dyDescent="0.25">
      <c r="B60" s="217" t="s">
        <v>74</v>
      </c>
      <c r="C60" s="218" t="s">
        <v>75</v>
      </c>
      <c r="D60" s="219" t="s">
        <v>76</v>
      </c>
      <c r="E60" s="95"/>
      <c r="F60" s="95"/>
      <c r="G60" s="95"/>
      <c r="H60" s="95"/>
      <c r="I60" s="95"/>
      <c r="J60" s="95"/>
      <c r="K60" s="95"/>
      <c r="L60" s="95"/>
      <c r="M60" s="95"/>
      <c r="N60" s="95"/>
    </row>
    <row r="61" spans="2:14" x14ac:dyDescent="0.2">
      <c r="B61" s="10" t="s">
        <v>7</v>
      </c>
      <c r="C61" s="220">
        <f>SUM(C69:I75)</f>
        <v>920000</v>
      </c>
      <c r="D61" s="100">
        <f>920000</f>
        <v>920000</v>
      </c>
      <c r="E61" s="95"/>
      <c r="F61" s="95"/>
      <c r="G61" s="95"/>
      <c r="H61" s="95"/>
      <c r="I61" s="95"/>
      <c r="J61" s="95"/>
      <c r="K61" s="95"/>
      <c r="L61" s="95"/>
      <c r="M61" s="95"/>
      <c r="N61" s="95"/>
    </row>
    <row r="62" spans="2:14" ht="16" thickBot="1" x14ac:dyDescent="0.25">
      <c r="B62" s="7" t="s">
        <v>6</v>
      </c>
      <c r="C62" s="216">
        <f>SUM(C76:I77)</f>
        <v>481853.73675872583</v>
      </c>
      <c r="D62" s="105">
        <v>530000</v>
      </c>
      <c r="E62" s="95"/>
      <c r="F62" s="95"/>
      <c r="G62" s="95"/>
      <c r="H62" s="95"/>
      <c r="I62" s="95"/>
      <c r="J62" s="95"/>
      <c r="K62" s="95"/>
      <c r="L62" s="95"/>
      <c r="M62" s="95"/>
      <c r="N62" s="95"/>
    </row>
    <row r="64" spans="2:14" ht="16" thickBot="1" x14ac:dyDescent="0.25"/>
    <row r="65" spans="2:15" ht="19" x14ac:dyDescent="0.2">
      <c r="B65" s="107" t="s">
        <v>77</v>
      </c>
      <c r="C65" s="97"/>
      <c r="D65" s="97"/>
      <c r="E65" s="97"/>
      <c r="F65" s="97"/>
      <c r="G65" s="97"/>
      <c r="H65" s="97"/>
      <c r="I65" s="97"/>
      <c r="J65" s="97"/>
      <c r="K65" s="97"/>
      <c r="L65" s="97"/>
      <c r="M65" s="167" t="s">
        <v>69</v>
      </c>
      <c r="N65" s="168"/>
      <c r="O65" s="169"/>
    </row>
    <row r="66" spans="2:15" ht="16" thickBot="1" x14ac:dyDescent="0.25">
      <c r="B66" s="96"/>
      <c r="C66" s="97"/>
      <c r="D66" s="97"/>
      <c r="E66" s="97"/>
      <c r="F66" s="97"/>
      <c r="G66" s="97"/>
      <c r="H66" s="97"/>
      <c r="I66" s="97"/>
      <c r="J66" s="97"/>
      <c r="K66" s="97"/>
      <c r="L66" s="97"/>
      <c r="M66" s="170" t="s">
        <v>78</v>
      </c>
      <c r="N66" s="171"/>
      <c r="O66" s="172"/>
    </row>
    <row r="67" spans="2:15" ht="16" thickBot="1" x14ac:dyDescent="0.25">
      <c r="B67" s="280" t="s">
        <v>57</v>
      </c>
      <c r="C67" s="282" t="s">
        <v>79</v>
      </c>
      <c r="D67" s="282"/>
      <c r="E67" s="282"/>
      <c r="F67" s="282"/>
      <c r="G67" s="282"/>
      <c r="H67" s="282"/>
      <c r="I67" s="283"/>
      <c r="J67" s="95"/>
      <c r="K67" s="284" t="s">
        <v>91</v>
      </c>
      <c r="L67" s="95"/>
      <c r="M67" s="173"/>
      <c r="N67" s="174"/>
      <c r="O67" s="175"/>
    </row>
    <row r="68" spans="2:15" ht="16" thickBot="1" x14ac:dyDescent="0.25">
      <c r="B68" s="281"/>
      <c r="C68" s="154" t="s">
        <v>17</v>
      </c>
      <c r="D68" s="154" t="s">
        <v>16</v>
      </c>
      <c r="E68" s="154" t="s">
        <v>15</v>
      </c>
      <c r="F68" s="154" t="s">
        <v>14</v>
      </c>
      <c r="G68" s="154" t="s">
        <v>13</v>
      </c>
      <c r="H68" s="154" t="s">
        <v>8</v>
      </c>
      <c r="I68" s="155" t="s">
        <v>12</v>
      </c>
      <c r="J68" s="95"/>
      <c r="K68" s="285"/>
      <c r="L68" s="95"/>
      <c r="M68" s="221" t="s">
        <v>80</v>
      </c>
      <c r="N68" s="222" t="s">
        <v>81</v>
      </c>
      <c r="O68" s="223" t="s">
        <v>82</v>
      </c>
    </row>
    <row r="69" spans="2:15" x14ac:dyDescent="0.2">
      <c r="B69" s="85" t="s">
        <v>58</v>
      </c>
      <c r="C69" s="193">
        <v>46000.000000000007</v>
      </c>
      <c r="D69" s="194">
        <v>0</v>
      </c>
      <c r="E69" s="194">
        <v>0</v>
      </c>
      <c r="F69" s="194">
        <v>0</v>
      </c>
      <c r="G69" s="194">
        <v>92000.000000000015</v>
      </c>
      <c r="H69" s="194">
        <v>138000.00000000003</v>
      </c>
      <c r="I69" s="195">
        <v>43999.999999995161</v>
      </c>
      <c r="J69" s="95"/>
      <c r="K69" s="213">
        <v>0.53333333333332522</v>
      </c>
      <c r="L69" s="95"/>
      <c r="M69" s="201">
        <f t="shared" ref="M69:M76" si="7">SUM(C69:I69)</f>
        <v>319999.99999999523</v>
      </c>
      <c r="N69" s="202">
        <f>200000*K69</f>
        <v>106666.66666666504</v>
      </c>
      <c r="O69" s="203">
        <f>600000*K69</f>
        <v>319999.99999999511</v>
      </c>
    </row>
    <row r="70" spans="2:15" x14ac:dyDescent="0.2">
      <c r="B70" s="86" t="s">
        <v>59</v>
      </c>
      <c r="C70" s="196">
        <v>0</v>
      </c>
      <c r="D70">
        <v>0</v>
      </c>
      <c r="E70">
        <v>0</v>
      </c>
      <c r="F70">
        <v>0</v>
      </c>
      <c r="G70">
        <v>0</v>
      </c>
      <c r="H70">
        <v>0</v>
      </c>
      <c r="I70" s="197">
        <v>0</v>
      </c>
      <c r="J70" s="95"/>
      <c r="K70" s="214">
        <v>-1.3877787807814457E-17</v>
      </c>
      <c r="L70" s="95"/>
      <c r="M70" s="207">
        <f t="shared" si="7"/>
        <v>0</v>
      </c>
      <c r="N70" s="208">
        <f>200000*K70</f>
        <v>-2.7755575615628914E-12</v>
      </c>
      <c r="O70" s="209">
        <f>600000*K70</f>
        <v>-8.3266726846886741E-12</v>
      </c>
    </row>
    <row r="71" spans="2:15" x14ac:dyDescent="0.2">
      <c r="B71" s="86" t="s">
        <v>60</v>
      </c>
      <c r="C71" s="196">
        <v>0</v>
      </c>
      <c r="D71">
        <v>0</v>
      </c>
      <c r="E71">
        <v>0</v>
      </c>
      <c r="F71">
        <v>0</v>
      </c>
      <c r="G71">
        <v>0</v>
      </c>
      <c r="H71">
        <v>0</v>
      </c>
      <c r="I71" s="197">
        <v>0</v>
      </c>
      <c r="J71" s="95"/>
      <c r="K71" s="214">
        <v>-2.7755575615628914E-17</v>
      </c>
      <c r="L71" s="95"/>
      <c r="M71" s="207">
        <f t="shared" si="7"/>
        <v>0</v>
      </c>
      <c r="N71" s="208">
        <f>200000*K71</f>
        <v>-5.5511151231257827E-12</v>
      </c>
      <c r="O71" s="209">
        <f t="shared" ref="O71:O77" si="8">600000*K71</f>
        <v>-1.6653345369377348E-11</v>
      </c>
    </row>
    <row r="72" spans="2:15" x14ac:dyDescent="0.2">
      <c r="B72" s="86" t="s">
        <v>61</v>
      </c>
      <c r="C72" s="196">
        <v>0</v>
      </c>
      <c r="D72">
        <v>0</v>
      </c>
      <c r="E72">
        <v>0</v>
      </c>
      <c r="F72">
        <v>0</v>
      </c>
      <c r="G72">
        <v>0</v>
      </c>
      <c r="H72">
        <v>0</v>
      </c>
      <c r="I72" s="197">
        <v>600000</v>
      </c>
      <c r="J72" s="95"/>
      <c r="K72" s="214">
        <v>1</v>
      </c>
      <c r="L72" s="95"/>
      <c r="M72" s="201">
        <f t="shared" si="7"/>
        <v>600000</v>
      </c>
      <c r="N72" s="202">
        <f t="shared" ref="N72:N76" si="9">200000*K72</f>
        <v>200000</v>
      </c>
      <c r="O72" s="203">
        <f t="shared" si="8"/>
        <v>600000</v>
      </c>
    </row>
    <row r="73" spans="2:15" x14ac:dyDescent="0.2">
      <c r="B73" s="86" t="s">
        <v>62</v>
      </c>
      <c r="C73" s="210">
        <v>0</v>
      </c>
      <c r="D73" s="211">
        <v>0</v>
      </c>
      <c r="E73">
        <v>0</v>
      </c>
      <c r="F73">
        <v>0</v>
      </c>
      <c r="G73">
        <v>0</v>
      </c>
      <c r="H73" s="211">
        <v>0</v>
      </c>
      <c r="I73" s="212">
        <v>0</v>
      </c>
      <c r="J73" s="95"/>
      <c r="K73" s="214">
        <v>-2.7755575615628914E-17</v>
      </c>
      <c r="L73" s="95"/>
      <c r="M73" s="201">
        <f t="shared" si="7"/>
        <v>0</v>
      </c>
      <c r="N73" s="202">
        <f t="shared" si="9"/>
        <v>-5.5511151231257827E-12</v>
      </c>
      <c r="O73" s="203">
        <f t="shared" si="8"/>
        <v>-1.6653345369377348E-11</v>
      </c>
    </row>
    <row r="74" spans="2:15" x14ac:dyDescent="0.2">
      <c r="B74" s="86" t="s">
        <v>63</v>
      </c>
      <c r="C74" s="196">
        <v>0</v>
      </c>
      <c r="D74">
        <v>0</v>
      </c>
      <c r="E74" s="211">
        <v>0</v>
      </c>
      <c r="F74" s="211">
        <v>0</v>
      </c>
      <c r="G74" s="211">
        <v>0</v>
      </c>
      <c r="H74" s="211">
        <v>0</v>
      </c>
      <c r="I74" s="197">
        <v>4.775561279757313E-9</v>
      </c>
      <c r="J74" s="95"/>
      <c r="K74" s="214">
        <v>1.3877787807814457E-17</v>
      </c>
      <c r="L74" s="95"/>
      <c r="M74" s="201">
        <f t="shared" si="7"/>
        <v>4.775561279757313E-9</v>
      </c>
      <c r="N74" s="202">
        <f t="shared" si="9"/>
        <v>2.7755575615628914E-12</v>
      </c>
      <c r="O74" s="203">
        <f t="shared" si="8"/>
        <v>8.3266726846886741E-12</v>
      </c>
    </row>
    <row r="75" spans="2:15" x14ac:dyDescent="0.2">
      <c r="B75" s="86" t="s">
        <v>64</v>
      </c>
      <c r="C75" s="196">
        <v>0</v>
      </c>
      <c r="D75">
        <v>0</v>
      </c>
      <c r="E75">
        <v>0</v>
      </c>
      <c r="F75">
        <v>0</v>
      </c>
      <c r="G75">
        <v>0</v>
      </c>
      <c r="H75">
        <v>0</v>
      </c>
      <c r="I75" s="197">
        <v>0</v>
      </c>
      <c r="J75" s="95"/>
      <c r="K75" s="214">
        <v>0</v>
      </c>
      <c r="L75" s="95"/>
      <c r="M75" s="201">
        <f>SUM(C75:I75)</f>
        <v>0</v>
      </c>
      <c r="N75" s="202">
        <f t="shared" si="9"/>
        <v>0</v>
      </c>
      <c r="O75" s="203">
        <f t="shared" si="8"/>
        <v>0</v>
      </c>
    </row>
    <row r="76" spans="2:15" x14ac:dyDescent="0.2">
      <c r="B76" s="87" t="s">
        <v>65</v>
      </c>
      <c r="C76" s="196">
        <v>53000.000000000015</v>
      </c>
      <c r="D76">
        <v>0</v>
      </c>
      <c r="E76">
        <v>0</v>
      </c>
      <c r="F76">
        <v>0</v>
      </c>
      <c r="G76">
        <v>79499.999999999985</v>
      </c>
      <c r="H76">
        <v>79500</v>
      </c>
      <c r="I76" s="197">
        <v>269853.73675872578</v>
      </c>
      <c r="J76" s="95"/>
      <c r="K76" s="214">
        <v>0.80308956126454278</v>
      </c>
      <c r="L76" s="95"/>
      <c r="M76" s="201">
        <f t="shared" si="7"/>
        <v>481853.73675872578</v>
      </c>
      <c r="N76" s="202">
        <f t="shared" si="9"/>
        <v>160617.91225290854</v>
      </c>
      <c r="O76" s="203">
        <f t="shared" si="8"/>
        <v>481853.73675872566</v>
      </c>
    </row>
    <row r="77" spans="2:15" ht="16" thickBot="1" x14ac:dyDescent="0.25">
      <c r="B77" s="88" t="s">
        <v>66</v>
      </c>
      <c r="C77" s="198">
        <v>0</v>
      </c>
      <c r="D77" s="199">
        <v>0</v>
      </c>
      <c r="E77" s="199">
        <v>0</v>
      </c>
      <c r="F77" s="199">
        <v>0</v>
      </c>
      <c r="G77" s="199">
        <v>0</v>
      </c>
      <c r="H77" s="199">
        <v>0</v>
      </c>
      <c r="I77" s="200">
        <v>2.9103830456733704E-11</v>
      </c>
      <c r="J77" s="95"/>
      <c r="K77" s="215">
        <v>5.5511151231257827E-17</v>
      </c>
      <c r="L77" s="95"/>
      <c r="M77" s="204">
        <f>SUM(C77:I77)</f>
        <v>2.9103830456733704E-11</v>
      </c>
      <c r="N77" s="205">
        <f>200000*K77</f>
        <v>1.1102230246251565E-11</v>
      </c>
      <c r="O77" s="206">
        <f t="shared" si="8"/>
        <v>3.3306690738754696E-11</v>
      </c>
    </row>
    <row r="82" spans="2:8" ht="16" thickBot="1" x14ac:dyDescent="0.25"/>
    <row r="83" spans="2:8" x14ac:dyDescent="0.2">
      <c r="B83" s="240" t="s">
        <v>105</v>
      </c>
      <c r="C83" s="241"/>
    </row>
    <row r="84" spans="2:8" ht="16" thickBot="1" x14ac:dyDescent="0.25">
      <c r="B84" s="242">
        <v>2999985597.0999999</v>
      </c>
      <c r="C84" s="243"/>
    </row>
    <row r="87" spans="2:8" ht="16" thickBot="1" x14ac:dyDescent="0.25"/>
    <row r="88" spans="2:8" x14ac:dyDescent="0.2">
      <c r="B88" s="193">
        <v>3400.2000000000003</v>
      </c>
      <c r="C88" s="194">
        <v>3541.88</v>
      </c>
      <c r="D88" s="194">
        <v>2119.4128000000001</v>
      </c>
      <c r="E88" s="194">
        <v>2098.1608000000001</v>
      </c>
      <c r="F88" s="194">
        <v>2089.66</v>
      </c>
      <c r="G88" s="194">
        <v>2076.9088000000002</v>
      </c>
      <c r="H88" s="195">
        <v>2051.4064000000003</v>
      </c>
    </row>
    <row r="89" spans="2:8" x14ac:dyDescent="0.2">
      <c r="B89" s="196">
        <v>4804.24</v>
      </c>
      <c r="C89">
        <v>5059.2640000000001</v>
      </c>
      <c r="D89">
        <v>2409.848</v>
      </c>
      <c r="E89">
        <v>2381.5120000000002</v>
      </c>
      <c r="F89">
        <v>2378.6783999999998</v>
      </c>
      <c r="G89">
        <v>2381.5120000000002</v>
      </c>
      <c r="H89" s="197">
        <v>2313.5056</v>
      </c>
    </row>
    <row r="90" spans="2:8" x14ac:dyDescent="0.2">
      <c r="B90" s="196">
        <v>4849.28</v>
      </c>
      <c r="C90">
        <v>5075.9680000000008</v>
      </c>
      <c r="D90">
        <v>2738.248</v>
      </c>
      <c r="E90">
        <v>2709.9120000000003</v>
      </c>
      <c r="F90">
        <v>2707.0783999999999</v>
      </c>
      <c r="G90">
        <v>2709.9120000000003</v>
      </c>
      <c r="H90" s="197">
        <v>2654.6568000000002</v>
      </c>
    </row>
    <row r="91" spans="2:8" x14ac:dyDescent="0.2">
      <c r="B91" s="196">
        <v>3392.9</v>
      </c>
      <c r="C91">
        <v>3534.58</v>
      </c>
      <c r="D91">
        <v>2112.1127999999999</v>
      </c>
      <c r="E91">
        <v>2092.2775999999999</v>
      </c>
      <c r="F91">
        <v>2090.8607999999999</v>
      </c>
      <c r="G91">
        <v>2069.6088</v>
      </c>
      <c r="H91" s="197">
        <v>2044.1063999999999</v>
      </c>
    </row>
    <row r="92" spans="2:8" x14ac:dyDescent="0.2">
      <c r="B92" s="244"/>
      <c r="C92" s="245"/>
      <c r="D92">
        <v>2923.82</v>
      </c>
      <c r="E92">
        <v>2909.652</v>
      </c>
      <c r="F92">
        <v>2902.5680000000002</v>
      </c>
      <c r="G92" s="245"/>
      <c r="H92" s="246"/>
    </row>
    <row r="93" spans="2:8" x14ac:dyDescent="0.2">
      <c r="B93" s="196">
        <v>5680.08</v>
      </c>
      <c r="C93">
        <v>5963.4400000000005</v>
      </c>
      <c r="D93" s="245"/>
      <c r="E93" s="245"/>
      <c r="F93" s="245"/>
      <c r="G93" s="245"/>
      <c r="H93" s="197">
        <v>2779.8904000000002</v>
      </c>
    </row>
    <row r="94" spans="2:8" x14ac:dyDescent="0.2">
      <c r="B94" s="196">
        <v>4392.08</v>
      </c>
      <c r="C94">
        <v>4604.5999999999995</v>
      </c>
      <c r="D94">
        <v>2281.0479999999998</v>
      </c>
      <c r="E94">
        <v>2252.712</v>
      </c>
      <c r="F94">
        <v>2247.0447999999997</v>
      </c>
      <c r="G94">
        <v>2254.1288</v>
      </c>
      <c r="H94" s="197">
        <v>2186.1223999999997</v>
      </c>
    </row>
    <row r="95" spans="2:8" x14ac:dyDescent="0.2">
      <c r="B95" s="196">
        <v>2880.6000000000004</v>
      </c>
      <c r="C95">
        <v>2986.86</v>
      </c>
      <c r="D95">
        <v>1920.0096000000001</v>
      </c>
      <c r="E95">
        <v>1904.0706</v>
      </c>
      <c r="F95">
        <v>1897.6949999999999</v>
      </c>
      <c r="G95">
        <v>1888.1315999999999</v>
      </c>
      <c r="H95" s="197">
        <v>1869.0047999999999</v>
      </c>
    </row>
    <row r="96" spans="2:8" ht="16" thickBot="1" x14ac:dyDescent="0.25">
      <c r="B96" s="198">
        <v>3909.08</v>
      </c>
      <c r="C96" s="199">
        <v>4100.348</v>
      </c>
      <c r="D96" s="199">
        <v>2113.2860000000001</v>
      </c>
      <c r="E96" s="199">
        <v>2092.0340000000001</v>
      </c>
      <c r="F96" s="199">
        <v>2089.9088000000002</v>
      </c>
      <c r="G96" s="199">
        <v>2092.0340000000001</v>
      </c>
      <c r="H96" s="200">
        <v>2041.0292000000002</v>
      </c>
    </row>
  </sheetData>
  <mergeCells count="32">
    <mergeCell ref="A1:B1"/>
    <mergeCell ref="C3:I3"/>
    <mergeCell ref="C4:C5"/>
    <mergeCell ref="D4:D5"/>
    <mergeCell ref="E4:E5"/>
    <mergeCell ref="F4:F5"/>
    <mergeCell ref="G4:G5"/>
    <mergeCell ref="H4:H5"/>
    <mergeCell ref="I4:I5"/>
    <mergeCell ref="C10:I10"/>
    <mergeCell ref="C11:C12"/>
    <mergeCell ref="D11:D12"/>
    <mergeCell ref="E11:E12"/>
    <mergeCell ref="F11:F12"/>
    <mergeCell ref="G11:G12"/>
    <mergeCell ref="H11:H12"/>
    <mergeCell ref="I11:I12"/>
    <mergeCell ref="B67:B68"/>
    <mergeCell ref="C67:I67"/>
    <mergeCell ref="K67:K68"/>
    <mergeCell ref="K11:K12"/>
    <mergeCell ref="L11:L12"/>
    <mergeCell ref="C24:C26"/>
    <mergeCell ref="D24:E25"/>
    <mergeCell ref="H24:I24"/>
    <mergeCell ref="H25:H27"/>
    <mergeCell ref="I25:I27"/>
    <mergeCell ref="B36:B37"/>
    <mergeCell ref="C36:I36"/>
    <mergeCell ref="K36:Q36"/>
    <mergeCell ref="F52:G52"/>
    <mergeCell ref="F53:G53"/>
  </mergeCells>
  <conditionalFormatting sqref="B88:H9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FBC5-B8E9-7E4F-B995-1C4F755B06AA}">
  <sheetPr>
    <tabColor rgb="FFFFD1D1"/>
  </sheetPr>
  <dimension ref="A1:M15"/>
  <sheetViews>
    <sheetView topLeftCell="A14" workbookViewId="0">
      <selection activeCell="O33" sqref="O33"/>
    </sheetView>
  </sheetViews>
  <sheetFormatPr baseColWidth="10" defaultRowHeight="15" x14ac:dyDescent="0.2"/>
  <cols>
    <col min="2" max="2" width="7.83203125" bestFit="1" customWidth="1"/>
    <col min="3" max="12" width="13.6640625" bestFit="1" customWidth="1"/>
    <col min="13" max="13" width="12.1640625" bestFit="1" customWidth="1"/>
  </cols>
  <sheetData>
    <row r="1" spans="1:13" x14ac:dyDescent="0.2">
      <c r="A1" s="326" t="s">
        <v>99</v>
      </c>
      <c r="B1" s="326"/>
      <c r="C1" s="326"/>
    </row>
    <row r="4" spans="1:13" x14ac:dyDescent="0.2">
      <c r="B4" t="s">
        <v>92</v>
      </c>
      <c r="C4" s="230">
        <v>2999985597</v>
      </c>
      <c r="D4" s="230">
        <v>3000000000</v>
      </c>
      <c r="E4" s="230">
        <v>3030000000</v>
      </c>
      <c r="F4" s="230">
        <v>3060000000</v>
      </c>
      <c r="G4" s="230">
        <f>$D4*(1+G6)</f>
        <v>3090000000</v>
      </c>
      <c r="H4" s="230">
        <v>3120000000</v>
      </c>
      <c r="I4" s="230">
        <v>3150000000</v>
      </c>
      <c r="J4" s="230">
        <f>$D4*(1+J6)</f>
        <v>3180000000</v>
      </c>
      <c r="K4" s="230">
        <v>3210000000</v>
      </c>
      <c r="L4" s="230">
        <v>3300000000</v>
      </c>
      <c r="M4">
        <v>3740651879</v>
      </c>
    </row>
    <row r="5" spans="1:13" x14ac:dyDescent="0.2">
      <c r="B5" t="s">
        <v>93</v>
      </c>
      <c r="C5" s="231">
        <v>7401973</v>
      </c>
      <c r="D5" s="231">
        <v>7401248</v>
      </c>
      <c r="E5" s="231">
        <v>7128408</v>
      </c>
      <c r="F5" s="231">
        <v>5513052</v>
      </c>
      <c r="G5">
        <v>4907392</v>
      </c>
      <c r="H5" s="231">
        <v>4542376</v>
      </c>
      <c r="I5" s="231">
        <v>3751423</v>
      </c>
      <c r="J5">
        <v>3572637</v>
      </c>
      <c r="K5" s="231">
        <v>3525011</v>
      </c>
      <c r="L5">
        <v>3509724</v>
      </c>
      <c r="M5">
        <v>3293331.1449499996</v>
      </c>
    </row>
    <row r="6" spans="1:13" x14ac:dyDescent="0.2">
      <c r="B6" s="232"/>
      <c r="C6" s="232"/>
      <c r="D6" s="232">
        <v>0</v>
      </c>
      <c r="E6" s="232" t="s">
        <v>94</v>
      </c>
      <c r="F6" s="232" t="s">
        <v>95</v>
      </c>
      <c r="G6" s="232">
        <v>0.03</v>
      </c>
      <c r="H6" s="232">
        <v>0.04</v>
      </c>
      <c r="I6" s="232">
        <v>0.05</v>
      </c>
      <c r="J6" s="232">
        <v>0.06</v>
      </c>
      <c r="K6" s="232">
        <v>7.0000000000000007E-2</v>
      </c>
      <c r="L6" s="232">
        <v>0.1</v>
      </c>
      <c r="M6" s="233"/>
    </row>
    <row r="7" spans="1:13" x14ac:dyDescent="0.2">
      <c r="B7" s="232"/>
      <c r="C7" s="232"/>
      <c r="D7" s="232"/>
      <c r="E7" s="232"/>
      <c r="F7" s="232"/>
      <c r="G7" s="232"/>
      <c r="H7" s="232"/>
      <c r="I7" s="232"/>
      <c r="J7" s="232"/>
      <c r="K7" s="232"/>
      <c r="L7" s="232"/>
      <c r="M7" s="233"/>
    </row>
    <row r="8" spans="1:13" x14ac:dyDescent="0.2">
      <c r="B8" s="232"/>
      <c r="C8" s="232"/>
      <c r="D8" s="232"/>
      <c r="E8" s="232"/>
      <c r="F8" s="232"/>
      <c r="G8" s="232"/>
      <c r="H8" s="232"/>
      <c r="I8" s="232"/>
      <c r="J8" s="232"/>
      <c r="K8" s="232"/>
      <c r="L8" s="232"/>
      <c r="M8" s="233"/>
    </row>
    <row r="9" spans="1:13" x14ac:dyDescent="0.2">
      <c r="B9" s="232"/>
      <c r="C9" s="232"/>
      <c r="D9" s="232"/>
      <c r="E9" s="232"/>
      <c r="F9" s="232"/>
      <c r="G9" s="232"/>
      <c r="H9" s="232"/>
      <c r="I9" s="232"/>
      <c r="J9" s="232"/>
      <c r="K9" s="232"/>
      <c r="L9" s="232"/>
      <c r="M9" s="233"/>
    </row>
    <row r="10" spans="1:13" x14ac:dyDescent="0.2">
      <c r="B10" s="322" t="s">
        <v>96</v>
      </c>
      <c r="C10" s="322" t="s">
        <v>97</v>
      </c>
      <c r="D10" s="324" t="s">
        <v>98</v>
      </c>
    </row>
    <row r="11" spans="1:13" x14ac:dyDescent="0.2">
      <c r="B11" s="323"/>
      <c r="C11" s="323"/>
      <c r="D11" s="325"/>
    </row>
    <row r="12" spans="1:13" x14ac:dyDescent="0.2">
      <c r="B12" s="234">
        <v>0.02</v>
      </c>
      <c r="C12" s="235">
        <f>(D5-F5)/D5</f>
        <v>0.25511859621512478</v>
      </c>
      <c r="D12" s="236">
        <f>C12</f>
        <v>0.25511859621512478</v>
      </c>
    </row>
    <row r="13" spans="1:13" x14ac:dyDescent="0.2">
      <c r="B13" s="234">
        <v>0.03</v>
      </c>
      <c r="C13" s="235">
        <f>(D5-G5)/D5</f>
        <v>0.33695074128038949</v>
      </c>
      <c r="D13" s="236">
        <f>C13-C12</f>
        <v>8.1832145065264705E-2</v>
      </c>
    </row>
    <row r="14" spans="1:13" x14ac:dyDescent="0.2">
      <c r="B14" s="234">
        <v>0.04</v>
      </c>
      <c r="C14" s="235">
        <f>(D5-H5)/D5</f>
        <v>0.38626891032431288</v>
      </c>
      <c r="D14" s="236">
        <f t="shared" ref="D14:D15" si="0">C14-C13</f>
        <v>4.9318169043923388E-2</v>
      </c>
    </row>
    <row r="15" spans="1:13" x14ac:dyDescent="0.2">
      <c r="B15" s="237">
        <v>0.05</v>
      </c>
      <c r="C15" s="238">
        <f>(D5-I5)/D5</f>
        <v>0.49313642780244626</v>
      </c>
      <c r="D15" s="239">
        <f t="shared" si="0"/>
        <v>0.10686751747813339</v>
      </c>
    </row>
  </sheetData>
  <mergeCells count="4">
    <mergeCell ref="B10:B11"/>
    <mergeCell ref="C10:C11"/>
    <mergeCell ref="D10:D1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Problem Setting</vt:lpstr>
      <vt:lpstr>3B budget</vt:lpstr>
      <vt:lpstr>3 % more</vt:lpstr>
      <vt:lpstr>6% more</vt:lpstr>
      <vt:lpstr>10% more</vt:lpstr>
      <vt:lpstr>3% less</vt:lpstr>
      <vt:lpstr>Minimised Emissions per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Escamilla</dc:creator>
  <cp:lastModifiedBy>Alessia Monfardino</cp:lastModifiedBy>
  <dcterms:created xsi:type="dcterms:W3CDTF">2021-02-04T22:23:00Z</dcterms:created>
  <dcterms:modified xsi:type="dcterms:W3CDTF">2023-02-15T15:46:38Z</dcterms:modified>
</cp:coreProperties>
</file>