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8AC776CF-8B9F-429A-BAFD-81BD78DA2C86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X77" i="1" l="1"/>
  <c r="T79" i="1" s="1"/>
  <c r="H97" i="1"/>
  <c r="H75" i="1" l="1"/>
  <c r="K75" i="1"/>
  <c r="H71" i="1"/>
  <c r="L62" i="1"/>
  <c r="H67" i="1"/>
  <c r="N62" i="1"/>
  <c r="H86" i="1"/>
  <c r="T74" i="1"/>
  <c r="K51" i="1"/>
  <c r="T64" i="1"/>
  <c r="L64" i="1"/>
  <c r="L61" i="1"/>
  <c r="L60" i="1"/>
  <c r="K50" i="1"/>
  <c r="K49" i="1"/>
  <c r="P8" i="1" l="1"/>
  <c r="AE63" i="1"/>
  <c r="M84" i="1" l="1"/>
  <c r="V64" i="1"/>
  <c r="H69" i="1"/>
  <c r="AB81" i="1" l="1"/>
  <c r="AB62" i="1"/>
  <c r="N67" i="1"/>
  <c r="N73" i="1"/>
  <c r="R95" i="1"/>
  <c r="Y92" i="1"/>
  <c r="R97" i="1"/>
  <c r="T52" i="1" l="1"/>
  <c r="AC51" i="1"/>
  <c r="T49" i="1"/>
  <c r="T51" i="1"/>
  <c r="F42" i="1" l="1"/>
  <c r="A45" i="2"/>
  <c r="C31" i="1"/>
  <c r="P11" i="1" l="1"/>
  <c r="P10" i="1"/>
  <c r="P7" i="1"/>
  <c r="K11" i="1"/>
  <c r="K8" i="1"/>
  <c r="K7" i="1"/>
  <c r="R98" i="1"/>
  <c r="K98" i="1"/>
  <c r="H100" i="1"/>
  <c r="V74" i="1" l="1"/>
  <c r="P9" i="1"/>
  <c r="V79" i="1"/>
  <c r="AB79" i="1" s="1"/>
  <c r="K9" i="1" l="1"/>
  <c r="AB77" i="1"/>
  <c r="I55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K69" i="1" l="1"/>
  <c r="K73" i="1" s="1"/>
  <c r="H73" i="1" s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L63" i="1" l="1"/>
  <c r="E100" i="1"/>
  <c r="C43" i="1"/>
  <c r="C42" i="1"/>
  <c r="C41" i="1"/>
  <c r="C40" i="1"/>
  <c r="C39" i="1"/>
  <c r="C38" i="1"/>
  <c r="C37" i="1"/>
  <c r="C36" i="1"/>
  <c r="C30" i="1"/>
  <c r="K71" i="1" l="1"/>
  <c r="E97" i="1"/>
  <c r="K10" i="1" s="1"/>
  <c r="T49" i="2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J42" i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I50" i="1"/>
  <c r="J40" i="1"/>
  <c r="I49" i="1"/>
  <c r="J36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K67" i="1" l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<sst xmlns="http://schemas.openxmlformats.org/spreadsheetml/2006/main" count="251" uniqueCount="178">
  <si>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</si>
  <si>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</si>
  <si>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</si>
  <si>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</si>
  <si>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</si>
  <si>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</si>
  <si>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</si>
  <si>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</si>
  <si>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</si>
  <si>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</si>
  <si>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</si>
  <si>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</si>
  <si>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</si>
  <si>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</si>
  <si>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</si>
  <si>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</si>
  <si>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</si>
  <si>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</si>
  <si>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</si>
  <si>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</si>
  <si>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</si>
  <si>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</si>
  <si>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</si>
  <si>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</si>
  <si>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</si>
  <si>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</si>
  <si>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</si>
  <si>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</si>
  <si>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</si>
  <si>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</si>
  <si>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</si>
  <si>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</si>
  <si>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</si>
  <si>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</si>
  <si>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</si>
  <si>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</si>
  <si>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</si>
  <si>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</si>
  <si>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</si>
  <si>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</si>
  <si>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</si>
  <si>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</si>
  <si>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</si>
  <si>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</si>
  <si>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</si>
  <si>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</si>
  <si>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</si>
  <si>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</si>
  <si>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</si>
  <si>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</si>
  <si>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</si>
  <si>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</si>
  <si>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</si>
  <si>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</si>
  <si>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</si>
  <si>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</si>
  <si>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</si>
  <si>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</si>
  <si>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</si>
  <si>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</si>
  <si>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</si>
  <si>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</si>
  <si>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</si>
  <si>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</si>
  <si>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</si>
  <si>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</si>
  <si>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</si>
  <si>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</si>
  <si>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</si>
  <si>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</si>
  <si>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</si>
  <si>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</si>
  <si>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</si>
  <si>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</si>
  <si>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</si>
  <si>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</si>
  <si>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</si>
  <si>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</si>
  <si>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</si>
  <si>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</si>
  <si>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</si>
  <si>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</si>
  <si>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</si>
  <si>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</si>
  <si>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</si>
  <si>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</si>
  <si>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</si>
  <si>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</si>
  <si>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</si>
  <si>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</si>
  <si>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</si>
  <si>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</si>
  <si>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</si>
  <si>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</si>
  <si>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</si>
  <si>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</si>
  <si>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</si>
  <si>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</si>
  <si>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</si>
  <si>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</si>
  <si>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</si>
  <si>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</si>
  <si>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</si>
  <si>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</si>
  <si>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</si>
  <si>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</si>
  <si>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</si>
  <si>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</si>
  <si>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</si>
  <si>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</si>
  <si>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</si>
  <si>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Add_calc</t>
  </si>
  <si>
    <t>gm6 * (Ro6 || Ro7) * gm1 ( Ro2 || Ro4)</t>
  </si>
  <si>
    <t>Acm_calc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</si>
  <si>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</si>
  <si>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</si>
  <si>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</si>
  <si>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</si>
  <si>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</si>
  <si>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</si>
  <si>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</si>
  <si>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</si>
  <si>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</si>
  <si>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</si>
  <si>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</si>
  <si>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</si>
  <si>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</si>
  <si>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</si>
  <si>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</si>
  <si>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</si>
  <si>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</si>
  <si>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</si>
  <si>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</si>
  <si>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</si>
  <si>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</si>
  <si>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</si>
  <si>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</si>
  <si>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</si>
  <si>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</si>
  <si>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</si>
  <si>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</si>
  <si>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</si>
  <si>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</si>
  <si>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</si>
  <si>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</si>
  <si>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</si>
  <si>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</si>
  <si>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</si>
  <si>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</si>
  <si>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</si>
  <si>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</si>
  <si>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</si>
  <si>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</si>
  <si>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</si>
  <si>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</si>
  <si>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</si>
  <si>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</si>
  <si>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</si>
  <si>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</si>
  <si>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</si>
  <si>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</si>
  <si>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</si>
  <si>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</si>
  <si>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</si>
  <si>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</si>
  <si>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</si>
  <si>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</si>
  <si>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</si>
  <si>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</si>
  <si>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</si>
  <si>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Empirico con Vcm = 0.2V</t>
  </si>
  <si>
    <t>Vcm_0.15</t>
  </si>
  <si>
    <t>min</t>
  </si>
  <si>
    <t>max</t>
  </si>
  <si>
    <t>f_p1_emp</t>
  </si>
  <si>
    <t>PM_emp</t>
  </si>
  <si>
    <t>fz_res</t>
  </si>
  <si>
    <t xml:space="preserve"> 1/(2* Rss * GM3)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</si>
</sst>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  <xf numFmtId="0" fontId="1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opLeftCell="F13" zoomScaleNormal="100" workbookViewId="0">
      <selection activeCell="X78" sqref="X78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164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165</v>
      </c>
      <c r="K5" s="48"/>
      <c r="L5" s="48"/>
      <c r="M5" s="48"/>
      <c r="N5" s="48"/>
      <c r="O5" s="49" t="s">
        <v>170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156</v>
      </c>
      <c r="E7" s="7"/>
      <c r="I7" s="48"/>
      <c r="J7" s="49" t="s">
        <v>166</v>
      </c>
      <c r="K7" s="51">
        <f>T64</f>
        <v>40000</v>
      </c>
      <c r="L7" s="48"/>
      <c r="M7" s="48"/>
      <c r="N7" s="48"/>
      <c r="O7" s="49" t="s">
        <v>166</v>
      </c>
      <c r="P7" s="48">
        <f>POWER(10,AB63/20)</f>
        <v>26807.110220619834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123</v>
      </c>
      <c r="K8" s="51">
        <f>K84</f>
        <v>80</v>
      </c>
      <c r="L8" s="49" t="s">
        <v>169</v>
      </c>
      <c r="M8" s="48"/>
      <c r="N8" s="48"/>
      <c r="O8" s="49" t="s">
        <v>123</v>
      </c>
      <c r="P8" s="48">
        <f>M84</f>
        <v>86.65</v>
      </c>
      <c r="Q8" s="49" t="s">
        <v>169</v>
      </c>
      <c r="R8" s="49"/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167</v>
      </c>
      <c r="K9" s="52">
        <f>AB79</f>
        <v>116.45138369405188</v>
      </c>
      <c r="L9" s="49" t="s">
        <v>97</v>
      </c>
      <c r="M9" s="48"/>
      <c r="N9" s="48"/>
      <c r="O9" s="49" t="s">
        <v>167</v>
      </c>
      <c r="P9" s="48">
        <f>AB81</f>
        <v>98.05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144</v>
      </c>
      <c r="K10" s="52">
        <f>E97</f>
        <v>2197335.9955648109</v>
      </c>
      <c r="L10" s="49" t="s">
        <v>146</v>
      </c>
      <c r="M10" s="48"/>
      <c r="N10" s="48"/>
      <c r="O10" s="49" t="s">
        <v>144</v>
      </c>
      <c r="P10" s="48">
        <f>K98</f>
        <v>2187050.3597122305</v>
      </c>
      <c r="Q10" s="49" t="s">
        <v>146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168</v>
      </c>
      <c r="K11" s="51">
        <f>R95</f>
        <v>165</v>
      </c>
      <c r="L11" s="49" t="s">
        <v>158</v>
      </c>
      <c r="M11" s="48"/>
      <c r="N11" s="48"/>
      <c r="O11" s="49" t="s">
        <v>168</v>
      </c>
      <c r="P11" s="48">
        <f>R97</f>
        <v>167.57399999999998</v>
      </c>
      <c r="Q11" s="49" t="s">
        <v>158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138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SQRT(C23*C23/C24)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E54/J41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E54/J40</f>
        <v>3169780.6882653064</v>
      </c>
      <c r="R51" s="16" t="s">
        <v>172</v>
      </c>
      <c r="S51" s="16" t="s">
        <v>171</v>
      </c>
      <c r="T51" s="13">
        <f>0.15+0.498-0.692</f>
        <v>-4.3999999999999928E-2</v>
      </c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6" t="s">
        <v>173</v>
      </c>
      <c r="S52" s="16" t="s">
        <v>171</v>
      </c>
      <c r="T52" s="13">
        <f>C25-0.15-0.15+C10</f>
        <v>2.3079999999999998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115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118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117</v>
      </c>
      <c r="L61" s="30">
        <f>(K51*K53/(K51+K53))</f>
        <v>1476893.033118003</v>
      </c>
      <c r="M61" s="13"/>
      <c r="N61" s="13"/>
      <c r="P61" s="25" t="s">
        <v>137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/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135</v>
      </c>
      <c r="I62" s="13"/>
      <c r="J62" s="13"/>
      <c r="K62" s="15" t="s">
        <v>124</v>
      </c>
      <c r="L62" s="30">
        <f>1.5*N62</f>
        <v>6635.9349147503563</v>
      </c>
      <c r="M62" s="15" t="s">
        <v>136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/>
      <c r="AA62" s="24"/>
      <c r="AB62" s="24">
        <f>69.167</f>
        <v>69.167000000000002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133</v>
      </c>
      <c r="I63" s="13"/>
      <c r="J63" s="13"/>
      <c r="K63" s="15" t="s">
        <v>119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4">Y62+0.2</f>
        <v>0.2</v>
      </c>
      <c r="Z63" s="24"/>
      <c r="AA63" s="24"/>
      <c r="AB63" s="24">
        <v>88.564999999999998</v>
      </c>
      <c r="AC63" s="24"/>
      <c r="AD63" s="24"/>
      <c r="AE63" s="24">
        <f>20*LOG10(50*1000)</f>
        <v>93.979400086720375</v>
      </c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121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4"/>
        <v>0.4</v>
      </c>
      <c r="Z64" s="24"/>
      <c r="AA64" s="24"/>
      <c r="AB64" s="24">
        <v>91.26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4"/>
        <v>0.60000000000000009</v>
      </c>
      <c r="Z65" s="24"/>
      <c r="AA65" s="24"/>
      <c r="AB65" s="24">
        <v>92.697000000000003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4"/>
        <v>0.8</v>
      </c>
      <c r="Z66" s="24"/>
      <c r="AA66" s="24"/>
      <c r="AB66" s="24">
        <v>93.762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116</v>
      </c>
      <c r="H67" s="30">
        <f>1/(L61*I55*L60*L63)</f>
        <v>438.24971310490042</v>
      </c>
      <c r="I67" s="13"/>
      <c r="J67" s="14" t="s">
        <v>126</v>
      </c>
      <c r="K67" s="30">
        <f>H67/(2*PI())</f>
        <v>69.74960814924988</v>
      </c>
      <c r="L67" s="13"/>
      <c r="M67" s="14" t="s">
        <v>174</v>
      </c>
      <c r="N67" s="13">
        <f>69.5</f>
        <v>69.5</v>
      </c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4"/>
        <v>1</v>
      </c>
      <c r="Z67" s="24"/>
      <c r="AA67" s="24"/>
      <c r="AB67" s="24">
        <v>94.614000000000004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4"/>
        <v>1.2</v>
      </c>
      <c r="Z68" s="24"/>
      <c r="AA68" s="24"/>
      <c r="AB68" s="24">
        <v>95.248000000000005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120</v>
      </c>
      <c r="H69" s="30">
        <f>I55/L64</f>
        <v>45208400</v>
      </c>
      <c r="I69" s="13"/>
      <c r="J69" s="14" t="s">
        <v>127</v>
      </c>
      <c r="K69" s="30">
        <f t="shared" ref="K69" si="5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4"/>
        <v>1.4</v>
      </c>
      <c r="Z69" s="24"/>
      <c r="AA69" s="24"/>
      <c r="AB69" s="24">
        <v>95.694999999999993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4"/>
        <v>1.5999999999999999</v>
      </c>
      <c r="Z70" s="24"/>
      <c r="AA70" s="24"/>
      <c r="AB70" s="24">
        <v>95.960999999999999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122</v>
      </c>
      <c r="H71" s="30">
        <f>I55/L63</f>
        <v>24834511.15547305</v>
      </c>
      <c r="I71" s="13"/>
      <c r="J71" s="14" t="s">
        <v>128</v>
      </c>
      <c r="K71" s="30">
        <f>H71/(2*PI())</f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4"/>
        <v>1.7999999999999998</v>
      </c>
      <c r="Z71" s="24"/>
      <c r="AA71" s="24"/>
      <c r="AB71" s="24">
        <v>96.034000000000006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4"/>
        <v>1.9999999999999998</v>
      </c>
      <c r="Z72" s="24"/>
      <c r="AA72" s="24"/>
      <c r="AB72" s="24">
        <v>95.875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125</v>
      </c>
      <c r="D73" s="13"/>
      <c r="E73" s="13"/>
      <c r="F73" s="13"/>
      <c r="G73" s="14" t="s">
        <v>132</v>
      </c>
      <c r="H73" s="30">
        <f>2*PI()*K73</f>
        <v>8013684.3758248659</v>
      </c>
      <c r="I73" s="13"/>
      <c r="J73" s="14" t="s">
        <v>131</v>
      </c>
      <c r="K73" s="30">
        <f>H86</f>
        <v>1275417.4807908174</v>
      </c>
      <c r="L73" s="13"/>
      <c r="M73" s="14" t="s">
        <v>153</v>
      </c>
      <c r="N73" s="13">
        <f>1.82*POWER(10,6)*2*PI()</f>
        <v>11435397.259066846</v>
      </c>
      <c r="P73" s="24"/>
      <c r="Q73" s="24"/>
      <c r="R73" s="24"/>
      <c r="S73" s="24"/>
      <c r="T73" s="27" t="s">
        <v>112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111</v>
      </c>
      <c r="T74" s="28">
        <f>I55*(K55*K56/(K55+K56))*I50*(K51*K53/(K51+K53))</f>
        <v>18285.658007736543</v>
      </c>
      <c r="U74" s="24"/>
      <c r="V74" s="28">
        <f>20*LOG10(T74)</f>
        <v>85.242211860051981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134</v>
      </c>
      <c r="H75" s="30">
        <f>1/(L63*(1/I55-L62))</f>
        <v>-49669022.310946092</v>
      </c>
      <c r="I75" s="13"/>
      <c r="J75" s="15" t="s">
        <v>176</v>
      </c>
      <c r="K75" s="30">
        <f>ABS(H75)/(2*PI())</f>
        <v>7905070.4193287054</v>
      </c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139</v>
      </c>
      <c r="X77" s="28">
        <f>2.3/(L37*POWER(10,-6))</f>
        <v>113022.11302211302</v>
      </c>
      <c r="Y77" s="24"/>
      <c r="Z77" s="24"/>
      <c r="AA77" s="24"/>
      <c r="AB77" s="28">
        <f>V66-V79</f>
        <v>116.45138369405188</v>
      </c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177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123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113</v>
      </c>
      <c r="T79" s="28">
        <f>1/(2*X77*I52)</f>
        <v>3.9142398700049208E-2</v>
      </c>
      <c r="U79" s="24"/>
      <c r="V79" s="28">
        <f>20*LOG10(T79)</f>
        <v>-28.147051273982036</v>
      </c>
      <c r="W79" s="24" t="s">
        <v>97</v>
      </c>
      <c r="X79" s="24"/>
      <c r="Y79" s="24"/>
      <c r="Z79" s="25" t="s">
        <v>142</v>
      </c>
      <c r="AA79" s="24"/>
      <c r="AB79" s="28">
        <f>V66-V79</f>
        <v>116.45138369405188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114</v>
      </c>
      <c r="T81" s="24"/>
      <c r="U81" s="24"/>
      <c r="V81" s="24">
        <v>-9.4849999999999994</v>
      </c>
      <c r="W81" s="24" t="s">
        <v>97</v>
      </c>
      <c r="X81" s="24"/>
      <c r="Y81" s="24"/>
      <c r="Z81" s="25" t="s">
        <v>140</v>
      </c>
      <c r="AA81" s="24"/>
      <c r="AB81" s="26">
        <f>AB63-V81</f>
        <v>98.05</v>
      </c>
      <c r="AC81" s="24" t="s">
        <v>97</v>
      </c>
      <c r="AD81" s="27" t="s">
        <v>141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129</v>
      </c>
      <c r="H84" s="13"/>
      <c r="I84" s="13"/>
      <c r="J84" s="13"/>
      <c r="K84" s="54">
        <v>80</v>
      </c>
      <c r="L84" s="53" t="s">
        <v>175</v>
      </c>
      <c r="M84" s="29">
        <f>180-93.35</f>
        <v>86.65</v>
      </c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130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W87">
        <v>-11.43</v>
      </c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154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159</v>
      </c>
      <c r="W92" s="42"/>
      <c r="X92" s="42"/>
      <c r="Y92" s="42">
        <f>L36+L37+L42</f>
        <v>50.78</v>
      </c>
    </row>
    <row r="93" spans="2:34" x14ac:dyDescent="0.25">
      <c r="C93" s="37"/>
      <c r="D93" s="8" t="s">
        <v>143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160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155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148</v>
      </c>
      <c r="E95" s="40"/>
      <c r="F95" s="40"/>
      <c r="G95" s="40" t="s">
        <v>149</v>
      </c>
      <c r="H95" s="7"/>
      <c r="I95" s="38"/>
      <c r="J95" s="40" t="s">
        <v>150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158</v>
      </c>
      <c r="T95" s="42"/>
      <c r="U95" s="42"/>
      <c r="V95" s="46" t="s">
        <v>161</v>
      </c>
      <c r="W95" s="42"/>
      <c r="X95" s="42">
        <v>3.3</v>
      </c>
      <c r="Y95" s="43" t="s">
        <v>162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151</v>
      </c>
      <c r="D97" s="8" t="s">
        <v>144</v>
      </c>
      <c r="E97" s="37">
        <f>C37*POWER(10,-6)/L63</f>
        <v>2197335.9955648109</v>
      </c>
      <c r="F97" s="40" t="s">
        <v>146</v>
      </c>
      <c r="G97" s="8" t="s">
        <v>144</v>
      </c>
      <c r="H97" s="37">
        <f>L37*POWER(10,-6)/L63</f>
        <v>2235789.3754871953</v>
      </c>
      <c r="I97" s="40" t="s">
        <v>146</v>
      </c>
      <c r="J97" s="7"/>
      <c r="K97" s="7"/>
      <c r="L97" s="7"/>
      <c r="P97" s="42"/>
      <c r="Q97" s="43" t="s">
        <v>157</v>
      </c>
      <c r="R97" s="42">
        <f>Y92*X95</f>
        <v>167.57399999999998</v>
      </c>
      <c r="S97" s="43" t="s">
        <v>158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145</v>
      </c>
      <c r="K98" s="7">
        <f>(3.04)/(1.39*POWER(10,-6))</f>
        <v>2187050.3597122305</v>
      </c>
      <c r="L98" s="40" t="s">
        <v>146</v>
      </c>
      <c r="P98" s="42"/>
      <c r="Q98" s="43" t="s">
        <v>163</v>
      </c>
      <c r="R98" s="42">
        <f>Y93*X95</f>
        <v>167.81819999999999</v>
      </c>
      <c r="S98" s="43" t="s">
        <v>158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147</v>
      </c>
      <c r="D100" s="39" t="s">
        <v>152</v>
      </c>
      <c r="E100" s="37">
        <f>H73*C34</f>
        <v>1202052.6563737299</v>
      </c>
      <c r="F100" s="40" t="s">
        <v>146</v>
      </c>
      <c r="G100" s="39" t="s">
        <v>152</v>
      </c>
      <c r="H100" s="37">
        <f>N73*C34</f>
        <v>1715309.5888600268</v>
      </c>
      <c r="I100" s="40" t="s">
        <v>146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A3:AM104"/>
  <sheetViews>
    <sheetView tabSelected="1" workbookViewId="0">
      <selection activeCell="N6" sqref="N6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  <col min="35" max="35" width="12.140625" customWidth="1"/>
    <col min="39" max="39" width="11.5703125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1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1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1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1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1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1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1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1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1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1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1:28" x14ac:dyDescent="0.25">
      <c r="A45">
        <f>(L45/0.186)*(L45/0.186)</f>
        <v>32801.749981489193</v>
      </c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1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1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1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39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39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39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39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39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39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39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39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39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39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39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  <c r="AF59" s="1"/>
      <c r="AG59" s="1" t="s">
        <v>29</v>
      </c>
      <c r="AH59" s="1"/>
      <c r="AI59" s="1"/>
      <c r="AJ59" s="1"/>
      <c r="AK59" s="1" t="s">
        <v>24</v>
      </c>
    </row>
    <row r="60" spans="2:39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39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  <c r="AG61" s="1" t="s">
        <v>12</v>
      </c>
      <c r="AH61" s="1" t="s">
        <v>41</v>
      </c>
      <c r="AI61" s="1" t="s">
        <v>23</v>
      </c>
      <c r="AK61" s="1" t="s">
        <v>12</v>
      </c>
      <c r="AL61" s="1" t="s">
        <v>41</v>
      </c>
      <c r="AM61" s="1" t="s">
        <v>23</v>
      </c>
    </row>
    <row r="62" spans="2:39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39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  <c r="AG63">
        <v>0.89999999999999991</v>
      </c>
      <c r="AH63">
        <v>33.686931328923386</v>
      </c>
      <c r="AI63">
        <v>62127701.48724293</v>
      </c>
      <c r="AK63" s="9">
        <v>0.6</v>
      </c>
      <c r="AL63">
        <v>30.698603243027605</v>
      </c>
      <c r="AM63">
        <v>46371199.127336897</v>
      </c>
    </row>
    <row r="64" spans="2:39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  <c r="AG64">
        <v>1.2</v>
      </c>
      <c r="AH64">
        <v>39.607537574373495</v>
      </c>
      <c r="AI64">
        <v>9378772.7962928712</v>
      </c>
      <c r="AK64" s="9">
        <v>0.89999999999999991</v>
      </c>
      <c r="AL64">
        <v>67.132260400883141</v>
      </c>
      <c r="AM64">
        <v>7663594.617599722</v>
      </c>
    </row>
    <row r="65" spans="2:39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  <c r="AG65">
        <v>1.5000000000000002</v>
      </c>
      <c r="AH65">
        <v>40.925107655850319</v>
      </c>
      <c r="AI65">
        <v>3697543.1109455386</v>
      </c>
      <c r="AK65" s="9">
        <v>1.2</v>
      </c>
      <c r="AL65">
        <v>93.880034496879716</v>
      </c>
      <c r="AM65">
        <v>3678565.5347506325</v>
      </c>
    </row>
    <row r="66" spans="2:39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  <c r="AG66">
        <v>1.8000000000000005</v>
      </c>
      <c r="AH66">
        <v>41.131882971376498</v>
      </c>
      <c r="AI66">
        <v>1990782.9949059791</v>
      </c>
      <c r="AK66" s="9">
        <v>1.5000000000000002</v>
      </c>
      <c r="AL66">
        <v>114.66366549828025</v>
      </c>
      <c r="AM66">
        <v>2306356.1320470562</v>
      </c>
    </row>
    <row r="67" spans="2:39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  <c r="AG67">
        <v>2.1000000000000005</v>
      </c>
      <c r="AH67">
        <v>40.84268062645635</v>
      </c>
      <c r="AI67">
        <v>1251733.5411369323</v>
      </c>
      <c r="AK67" s="9">
        <v>1.8000000000000005</v>
      </c>
      <c r="AL67">
        <v>130.81037277990555</v>
      </c>
      <c r="AM67">
        <v>1630610.9025091648</v>
      </c>
    </row>
    <row r="68" spans="2:39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  <c r="AG68">
        <v>2.4000000000000008</v>
      </c>
      <c r="AH68">
        <v>40.248862499406975</v>
      </c>
      <c r="AI68">
        <v>863236.43981653475</v>
      </c>
      <c r="AK68" s="9">
        <v>2.1000000000000005</v>
      </c>
      <c r="AL68">
        <v>142.89707801635609</v>
      </c>
      <c r="AM68">
        <v>1232102.7142081733</v>
      </c>
    </row>
    <row r="69" spans="2:39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  <c r="AG69">
        <v>2.7000000000000011</v>
      </c>
      <c r="AH69">
        <v>39.427965619924429</v>
      </c>
      <c r="AI69">
        <v>632501.95154954342</v>
      </c>
      <c r="AK69" s="9">
        <v>2.4000000000000008</v>
      </c>
      <c r="AL69">
        <v>151.34088842449563</v>
      </c>
      <c r="AM69">
        <v>969873.28605536313</v>
      </c>
    </row>
    <row r="70" spans="2:39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  <c r="AG70">
        <v>3.0000000000000013</v>
      </c>
      <c r="AH70">
        <v>38.416416120705669</v>
      </c>
      <c r="AI70">
        <v>483349.78957223747</v>
      </c>
      <c r="AK70" s="9">
        <v>2.7000000000000011</v>
      </c>
      <c r="AL70">
        <v>156.74473379542886</v>
      </c>
      <c r="AM70">
        <v>785291.88476882654</v>
      </c>
    </row>
    <row r="71" spans="2:39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  <c r="AG71">
        <v>3.3000000000000016</v>
      </c>
      <c r="AH71">
        <v>37.23009576946216</v>
      </c>
      <c r="AI71">
        <v>380659.41886181786</v>
      </c>
      <c r="AK71" s="9">
        <v>3.0000000000000013</v>
      </c>
      <c r="AL71">
        <v>160.54745997286261</v>
      </c>
      <c r="AM71">
        <v>652695.16574219672</v>
      </c>
    </row>
    <row r="72" spans="2:39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  <c r="AK72" s="9">
        <v>3.3000000000000016</v>
      </c>
      <c r="AL72">
        <v>168.22115289642232</v>
      </c>
      <c r="AM72">
        <v>570980.70299198967</v>
      </c>
    </row>
    <row r="73" spans="2:39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39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  <c r="AK74" s="9"/>
    </row>
    <row r="75" spans="2:39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  <c r="AK75" s="9"/>
    </row>
    <row r="76" spans="2:39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39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K77" s="9"/>
    </row>
    <row r="78" spans="2:39" x14ac:dyDescent="0.25">
      <c r="AK78" s="9"/>
    </row>
    <row r="80" spans="2:39" x14ac:dyDescent="0.25">
      <c r="AK80" s="9"/>
    </row>
    <row r="81" spans="5:37" x14ac:dyDescent="0.25">
      <c r="AK81" s="9"/>
    </row>
    <row r="83" spans="5:37" x14ac:dyDescent="0.25">
      <c r="AK83" s="9"/>
    </row>
    <row r="84" spans="5:37" x14ac:dyDescent="0.25">
      <c r="AK84" s="9"/>
    </row>
    <row r="85" spans="5:37" x14ac:dyDescent="0.25">
      <c r="H85" s="5"/>
      <c r="I85" s="5"/>
    </row>
    <row r="86" spans="5:37" x14ac:dyDescent="0.25">
      <c r="H86" s="5"/>
      <c r="I86" s="5"/>
      <c r="AK86" s="9"/>
    </row>
    <row r="87" spans="5:37" x14ac:dyDescent="0.25">
      <c r="M87" s="5"/>
      <c r="N87" s="5"/>
      <c r="AK87" s="9"/>
    </row>
    <row r="88" spans="5:37" x14ac:dyDescent="0.25">
      <c r="E88" s="1"/>
      <c r="F88" s="1"/>
      <c r="G88" s="1"/>
      <c r="H88" s="1"/>
      <c r="I88" s="1"/>
      <c r="K88" s="1"/>
      <c r="M88" s="1"/>
      <c r="N88" s="1"/>
    </row>
    <row r="89" spans="5:37" x14ac:dyDescent="0.25">
      <c r="AK89" s="9"/>
    </row>
    <row r="90" spans="5:37" x14ac:dyDescent="0.25">
      <c r="AK90" s="9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2020-05-02T17:07:00Z</dcterms:modified>
</cp:coreProperties>
</file>