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dc-my.sharepoint.com/personal/xjm9_cdc_gov/Documents/MATLAB/CalibRuns_20241017/MachineLearn_Runs/HOPE Model V11_04_EHEruns_ApinvRTI13/finalSobolResults/"/>
    </mc:Choice>
  </mc:AlternateContent>
  <xr:revisionPtr revIDLastSave="331" documentId="8_{051AD0DD-8FDF-438D-9B92-E56C25FC0376}" xr6:coauthVersionLast="47" xr6:coauthVersionMax="47" xr10:uidLastSave="{5AA1EC21-4386-4965-BD6A-FC694215F18E}"/>
  <bookViews>
    <workbookView xWindow="5925" yWindow="5250" windowWidth="21600" windowHeight="11355" xr2:uid="{F7C57751-637C-4595-859A-CA5B4B4E44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2" i="1"/>
  <c r="I3" i="1"/>
  <c r="I4" i="1"/>
  <c r="I5" i="1"/>
  <c r="I6" i="1"/>
  <c r="I2" i="1"/>
  <c r="G3" i="1" l="1"/>
  <c r="H3" i="1"/>
  <c r="G4" i="1"/>
  <c r="AF4" i="1" s="1"/>
  <c r="H4" i="1"/>
  <c r="G5" i="1"/>
  <c r="H5" i="1"/>
  <c r="G6" i="1"/>
  <c r="H6" i="1"/>
  <c r="H2" i="1"/>
  <c r="G2" i="1"/>
  <c r="G7" i="1"/>
  <c r="H7" i="1"/>
  <c r="G8" i="1"/>
  <c r="H8" i="1"/>
  <c r="G9" i="1"/>
  <c r="AF9" i="1" s="1"/>
  <c r="H9" i="1"/>
  <c r="G10" i="1"/>
  <c r="H10" i="1"/>
  <c r="G11" i="1"/>
  <c r="H11" i="1"/>
  <c r="G12" i="1"/>
  <c r="H12" i="1"/>
  <c r="G13" i="1"/>
  <c r="AF13" i="1" s="1"/>
  <c r="H13" i="1"/>
  <c r="G14" i="1"/>
  <c r="H14" i="1"/>
  <c r="G15" i="1"/>
  <c r="H15" i="1"/>
  <c r="G16" i="1"/>
  <c r="H16" i="1"/>
  <c r="G17" i="1"/>
  <c r="AF17" i="1" s="1"/>
  <c r="H17" i="1"/>
  <c r="G18" i="1"/>
  <c r="H18" i="1"/>
  <c r="AF18" i="1" s="1"/>
  <c r="G19" i="1"/>
  <c r="H19" i="1"/>
  <c r="G20" i="1"/>
  <c r="H20" i="1"/>
  <c r="G21" i="1"/>
  <c r="AF21" i="1" s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W31" i="1"/>
  <c r="X31" i="1"/>
  <c r="W32" i="1"/>
  <c r="X32" i="1"/>
  <c r="U34" i="1"/>
  <c r="X34" i="1" s="1"/>
  <c r="U35" i="1"/>
  <c r="X35" i="1" s="1"/>
  <c r="AA35" i="1" s="1"/>
  <c r="U36" i="1"/>
  <c r="X36" i="1" s="1"/>
  <c r="U37" i="1"/>
  <c r="X37" i="1" s="1"/>
  <c r="U38" i="1"/>
  <c r="X38" i="1" s="1"/>
  <c r="AA38" i="1" s="1"/>
  <c r="U39" i="1"/>
  <c r="X39" i="1" s="1"/>
  <c r="AA39" i="1" s="1"/>
  <c r="U40" i="1"/>
  <c r="X40" i="1" s="1"/>
  <c r="AA40" i="1" s="1"/>
  <c r="U41" i="1"/>
  <c r="X41" i="1" s="1"/>
  <c r="U42" i="1"/>
  <c r="X42" i="1" s="1"/>
  <c r="AA42" i="1" s="1"/>
  <c r="U43" i="1"/>
  <c r="X43" i="1" s="1"/>
  <c r="AA43" i="1" s="1"/>
  <c r="U44" i="1"/>
  <c r="X44" i="1" s="1"/>
  <c r="AA44" i="1" s="1"/>
  <c r="U45" i="1"/>
  <c r="X45" i="1" s="1"/>
  <c r="U46" i="1"/>
  <c r="X46" i="1" s="1"/>
  <c r="AA46" i="1" s="1"/>
  <c r="U47" i="1"/>
  <c r="X47" i="1" s="1"/>
  <c r="AA47" i="1" s="1"/>
  <c r="U48" i="1"/>
  <c r="X48" i="1" s="1"/>
  <c r="AA48" i="1" s="1"/>
  <c r="U49" i="1"/>
  <c r="X49" i="1" s="1"/>
  <c r="U50" i="1"/>
  <c r="X50" i="1" s="1"/>
  <c r="AA50" i="1" s="1"/>
  <c r="U51" i="1"/>
  <c r="X51" i="1" s="1"/>
  <c r="AA51" i="1" s="1"/>
  <c r="U52" i="1"/>
  <c r="X52" i="1" s="1"/>
  <c r="AA52" i="1" s="1"/>
  <c r="U53" i="1"/>
  <c r="X53" i="1" s="1"/>
  <c r="U54" i="1"/>
  <c r="X54" i="1" s="1"/>
  <c r="AA54" i="1" s="1"/>
  <c r="U55" i="1"/>
  <c r="X55" i="1" s="1"/>
  <c r="AA55" i="1" s="1"/>
  <c r="U56" i="1"/>
  <c r="X56" i="1" s="1"/>
  <c r="AA56" i="1" s="1"/>
  <c r="U57" i="1"/>
  <c r="X57" i="1" s="1"/>
  <c r="U58" i="1"/>
  <c r="X58" i="1" s="1"/>
  <c r="AA58" i="1" s="1"/>
  <c r="U59" i="1"/>
  <c r="X59" i="1" s="1"/>
  <c r="AA59" i="1" s="1"/>
  <c r="U60" i="1"/>
  <c r="X60" i="1" s="1"/>
  <c r="AA60" i="1" s="1"/>
  <c r="U61" i="1"/>
  <c r="X61" i="1" s="1"/>
  <c r="U33" i="1"/>
  <c r="X33" i="1" s="1"/>
  <c r="T34" i="1"/>
  <c r="W34" i="1" s="1"/>
  <c r="T35" i="1"/>
  <c r="W35" i="1" s="1"/>
  <c r="T36" i="1"/>
  <c r="W36" i="1" s="1"/>
  <c r="T37" i="1"/>
  <c r="W37" i="1" s="1"/>
  <c r="T38" i="1"/>
  <c r="W38" i="1" s="1"/>
  <c r="Z38" i="1" s="1"/>
  <c r="T39" i="1"/>
  <c r="W39" i="1" s="1"/>
  <c r="Z39" i="1" s="1"/>
  <c r="T40" i="1"/>
  <c r="W40" i="1" s="1"/>
  <c r="T41" i="1"/>
  <c r="W41" i="1" s="1"/>
  <c r="T42" i="1"/>
  <c r="W42" i="1" s="1"/>
  <c r="Z42" i="1" s="1"/>
  <c r="T43" i="1"/>
  <c r="W43" i="1" s="1"/>
  <c r="Z43" i="1" s="1"/>
  <c r="T44" i="1"/>
  <c r="W44" i="1" s="1"/>
  <c r="T45" i="1"/>
  <c r="W45" i="1" s="1"/>
  <c r="Z45" i="1" s="1"/>
  <c r="T46" i="1"/>
  <c r="W46" i="1" s="1"/>
  <c r="Z46" i="1" s="1"/>
  <c r="T47" i="1"/>
  <c r="W47" i="1" s="1"/>
  <c r="Z47" i="1" s="1"/>
  <c r="T48" i="1"/>
  <c r="W48" i="1" s="1"/>
  <c r="T49" i="1"/>
  <c r="W49" i="1" s="1"/>
  <c r="T50" i="1"/>
  <c r="W50" i="1" s="1"/>
  <c r="Z50" i="1" s="1"/>
  <c r="T51" i="1"/>
  <c r="W51" i="1" s="1"/>
  <c r="Z51" i="1" s="1"/>
  <c r="T52" i="1"/>
  <c r="W52" i="1" s="1"/>
  <c r="T53" i="1"/>
  <c r="W53" i="1" s="1"/>
  <c r="Z53" i="1" s="1"/>
  <c r="T54" i="1"/>
  <c r="W54" i="1" s="1"/>
  <c r="Z54" i="1" s="1"/>
  <c r="T55" i="1"/>
  <c r="W55" i="1" s="1"/>
  <c r="Z55" i="1" s="1"/>
  <c r="T56" i="1"/>
  <c r="W56" i="1" s="1"/>
  <c r="T57" i="1"/>
  <c r="W57" i="1" s="1"/>
  <c r="T58" i="1"/>
  <c r="W58" i="1" s="1"/>
  <c r="Z58" i="1" s="1"/>
  <c r="T59" i="1"/>
  <c r="W59" i="1" s="1"/>
  <c r="Z59" i="1" s="1"/>
  <c r="T60" i="1"/>
  <c r="W60" i="1" s="1"/>
  <c r="T61" i="1"/>
  <c r="W61" i="1" s="1"/>
  <c r="Z61" i="1" s="1"/>
  <c r="T33" i="1"/>
  <c r="W33" i="1" s="1"/>
  <c r="T7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2" i="1"/>
  <c r="S8" i="1"/>
  <c r="T8" i="1" s="1"/>
  <c r="W8" i="1" s="1"/>
  <c r="S9" i="1"/>
  <c r="S10" i="1"/>
  <c r="S11" i="1"/>
  <c r="U11" i="1" s="1"/>
  <c r="X11" i="1" s="1"/>
  <c r="S12" i="1"/>
  <c r="T12" i="1" s="1"/>
  <c r="W12" i="1" s="1"/>
  <c r="S13" i="1"/>
  <c r="T13" i="1" s="1"/>
  <c r="W13" i="1" s="1"/>
  <c r="S14" i="1"/>
  <c r="S15" i="1"/>
  <c r="S16" i="1"/>
  <c r="U16" i="1" s="1"/>
  <c r="X16" i="1" s="1"/>
  <c r="S17" i="1"/>
  <c r="S18" i="1"/>
  <c r="S19" i="1"/>
  <c r="U19" i="1" s="1"/>
  <c r="X19" i="1" s="1"/>
  <c r="S20" i="1"/>
  <c r="U20" i="1" s="1"/>
  <c r="X20" i="1" s="1"/>
  <c r="S21" i="1"/>
  <c r="T21" i="1" s="1"/>
  <c r="W21" i="1" s="1"/>
  <c r="S22" i="1"/>
  <c r="S23" i="1"/>
  <c r="T23" i="1" s="1"/>
  <c r="W23" i="1" s="1"/>
  <c r="S24" i="1"/>
  <c r="S25" i="1"/>
  <c r="S26" i="1"/>
  <c r="S27" i="1"/>
  <c r="S28" i="1"/>
  <c r="U28" i="1" s="1"/>
  <c r="X28" i="1" s="1"/>
  <c r="S29" i="1"/>
  <c r="T29" i="1" s="1"/>
  <c r="W29" i="1" s="1"/>
  <c r="U14" i="1"/>
  <c r="X14" i="1" s="1"/>
  <c r="T22" i="1"/>
  <c r="W22" i="1" s="1"/>
  <c r="U24" i="1"/>
  <c r="X24" i="1" s="1"/>
  <c r="S7" i="1"/>
  <c r="U7" i="1" s="1"/>
  <c r="X7" i="1" s="1"/>
  <c r="AF25" i="1"/>
  <c r="AF29" i="1"/>
  <c r="S3" i="1"/>
  <c r="S4" i="1"/>
  <c r="U4" i="1" s="1"/>
  <c r="X4" i="1" s="1"/>
  <c r="S5" i="1"/>
  <c r="U5" i="1" s="1"/>
  <c r="X5" i="1" s="1"/>
  <c r="S6" i="1"/>
  <c r="U6" i="1" s="1"/>
  <c r="X6" i="1" s="1"/>
  <c r="U9" i="1"/>
  <c r="X9" i="1" s="1"/>
  <c r="U10" i="1"/>
  <c r="X10" i="1" s="1"/>
  <c r="U15" i="1"/>
  <c r="X15" i="1" s="1"/>
  <c r="T18" i="1"/>
  <c r="W18" i="1" s="1"/>
  <c r="U25" i="1"/>
  <c r="X25" i="1" s="1"/>
  <c r="U26" i="1"/>
  <c r="X26" i="1" s="1"/>
  <c r="S30" i="1"/>
  <c r="T30" i="1" s="1"/>
  <c r="W30" i="1" s="1"/>
  <c r="S2" i="1"/>
  <c r="U2" i="1" s="1"/>
  <c r="X2" i="1" s="1"/>
  <c r="U17" i="1"/>
  <c r="X17" i="1" s="1"/>
  <c r="U18" i="1"/>
  <c r="X18" i="1" s="1"/>
  <c r="AF7" i="1"/>
  <c r="AF8" i="1"/>
  <c r="AF11" i="1"/>
  <c r="AF12" i="1"/>
  <c r="AF15" i="1"/>
  <c r="AF16" i="1"/>
  <c r="AF19" i="1"/>
  <c r="AF20" i="1"/>
  <c r="AF23" i="1"/>
  <c r="AF24" i="1"/>
  <c r="AF27" i="1"/>
  <c r="AF28" i="1"/>
  <c r="U3" i="1"/>
  <c r="X3" i="1" s="1"/>
  <c r="U27" i="1"/>
  <c r="X27" i="1" s="1"/>
  <c r="U30" i="1"/>
  <c r="X30" i="1" s="1"/>
  <c r="T3" i="1"/>
  <c r="W3" i="1" s="1"/>
  <c r="T19" i="1"/>
  <c r="W19" i="1" s="1"/>
  <c r="T26" i="1"/>
  <c r="W26" i="1" s="1"/>
  <c r="T27" i="1"/>
  <c r="W27" i="1" s="1"/>
  <c r="O3" i="1" l="1"/>
  <c r="AF5" i="1"/>
  <c r="Z34" i="1"/>
  <c r="Z35" i="1"/>
  <c r="Z37" i="1"/>
  <c r="AF3" i="1"/>
  <c r="AA36" i="1"/>
  <c r="AA33" i="1"/>
  <c r="Z60" i="1"/>
  <c r="Z52" i="1"/>
  <c r="Z44" i="1"/>
  <c r="Z36" i="1"/>
  <c r="AA57" i="1"/>
  <c r="AA49" i="1"/>
  <c r="AA41" i="1"/>
  <c r="Z57" i="1"/>
  <c r="Z49" i="1"/>
  <c r="Z41" i="1"/>
  <c r="Z56" i="1"/>
  <c r="Z48" i="1"/>
  <c r="Z40" i="1"/>
  <c r="AA61" i="1"/>
  <c r="AA53" i="1"/>
  <c r="AA45" i="1"/>
  <c r="AA37" i="1"/>
  <c r="AA34" i="1"/>
  <c r="Z33" i="1"/>
  <c r="U13" i="1"/>
  <c r="X13" i="1" s="1"/>
  <c r="U29" i="1"/>
  <c r="X29" i="1" s="1"/>
  <c r="T11" i="1"/>
  <c r="W11" i="1" s="1"/>
  <c r="U12" i="1"/>
  <c r="X12" i="1" s="1"/>
  <c r="U23" i="1"/>
  <c r="X23" i="1" s="1"/>
  <c r="T14" i="1"/>
  <c r="W14" i="1" s="1"/>
  <c r="AF10" i="1"/>
  <c r="U22" i="1"/>
  <c r="X22" i="1" s="1"/>
  <c r="AF30" i="1"/>
  <c r="AF14" i="1"/>
  <c r="T6" i="1"/>
  <c r="W6" i="1" s="1"/>
  <c r="U21" i="1"/>
  <c r="X21" i="1" s="1"/>
  <c r="AF6" i="1"/>
  <c r="AF22" i="1"/>
  <c r="T5" i="1"/>
  <c r="W5" i="1" s="1"/>
  <c r="AF26" i="1"/>
  <c r="W7" i="1"/>
  <c r="T16" i="1"/>
  <c r="W16" i="1" s="1"/>
  <c r="T15" i="1"/>
  <c r="W15" i="1" s="1"/>
  <c r="AF2" i="1"/>
  <c r="T4" i="1"/>
  <c r="W4" i="1" s="1"/>
  <c r="T20" i="1"/>
  <c r="W20" i="1" s="1"/>
  <c r="U8" i="1"/>
  <c r="X8" i="1" s="1"/>
  <c r="T10" i="1"/>
  <c r="W10" i="1" s="1"/>
  <c r="T24" i="1"/>
  <c r="W24" i="1" s="1"/>
  <c r="T2" i="1"/>
  <c r="W2" i="1" s="1"/>
  <c r="T25" i="1"/>
  <c r="W25" i="1" s="1"/>
  <c r="T17" i="1"/>
  <c r="W17" i="1" s="1"/>
  <c r="T9" i="1"/>
  <c r="W9" i="1" s="1"/>
  <c r="T28" i="1"/>
  <c r="W28" i="1" s="1"/>
  <c r="I8" i="1" l="1"/>
  <c r="O18" i="1"/>
  <c r="O19" i="1"/>
  <c r="O22" i="1"/>
  <c r="O23" i="1"/>
  <c r="O26" i="1"/>
  <c r="O27" i="1"/>
  <c r="O5" i="1"/>
  <c r="O4" i="1"/>
  <c r="O6" i="1"/>
  <c r="O7" i="1"/>
  <c r="O10" i="1"/>
  <c r="O11" i="1"/>
  <c r="O12" i="1"/>
  <c r="O13" i="1"/>
  <c r="O14" i="1"/>
  <c r="O15" i="1"/>
  <c r="O20" i="1"/>
  <c r="O21" i="1"/>
  <c r="O28" i="1"/>
  <c r="O29" i="1"/>
  <c r="O30" i="1"/>
  <c r="AA6" i="1"/>
  <c r="Z8" i="1" l="1"/>
  <c r="J15" i="1"/>
  <c r="AA15" i="1" s="1"/>
  <c r="J7" i="1"/>
  <c r="AA7" i="1" s="1"/>
  <c r="I27" i="1"/>
  <c r="I23" i="1"/>
  <c r="I19" i="1"/>
  <c r="I15" i="1"/>
  <c r="I11" i="1"/>
  <c r="I7" i="1"/>
  <c r="J27" i="1"/>
  <c r="AA27" i="1" s="1"/>
  <c r="J11" i="1"/>
  <c r="AA11" i="1" s="1"/>
  <c r="J10" i="1"/>
  <c r="AA10" i="1" s="1"/>
  <c r="I30" i="1"/>
  <c r="I26" i="1"/>
  <c r="I22" i="1"/>
  <c r="I18" i="1"/>
  <c r="I14" i="1"/>
  <c r="I10" i="1"/>
  <c r="Z2" i="1"/>
  <c r="J14" i="1"/>
  <c r="AA14" i="1" s="1"/>
  <c r="J29" i="1"/>
  <c r="AA29" i="1" s="1"/>
  <c r="J25" i="1"/>
  <c r="AA25" i="1" s="1"/>
  <c r="J21" i="1"/>
  <c r="AA21" i="1" s="1"/>
  <c r="J17" i="1"/>
  <c r="AA17" i="1" s="1"/>
  <c r="J13" i="1"/>
  <c r="AA13" i="1" s="1"/>
  <c r="J9" i="1"/>
  <c r="AA9" i="1" s="1"/>
  <c r="AA5" i="1"/>
  <c r="J23" i="1"/>
  <c r="AA23" i="1" s="1"/>
  <c r="J18" i="1"/>
  <c r="AA18" i="1" s="1"/>
  <c r="I29" i="1"/>
  <c r="I25" i="1"/>
  <c r="I21" i="1"/>
  <c r="I17" i="1"/>
  <c r="I13" i="1"/>
  <c r="I9" i="1"/>
  <c r="J26" i="1"/>
  <c r="AA26" i="1" s="1"/>
  <c r="J28" i="1"/>
  <c r="AA28" i="1" s="1"/>
  <c r="J24" i="1"/>
  <c r="AA24" i="1" s="1"/>
  <c r="J20" i="1"/>
  <c r="AA20" i="1" s="1"/>
  <c r="J16" i="1"/>
  <c r="AA16" i="1" s="1"/>
  <c r="J12" i="1"/>
  <c r="AA12" i="1" s="1"/>
  <c r="J8" i="1"/>
  <c r="AA8" i="1" s="1"/>
  <c r="J19" i="1"/>
  <c r="AA19" i="1" s="1"/>
  <c r="J30" i="1"/>
  <c r="AA30" i="1" s="1"/>
  <c r="J22" i="1"/>
  <c r="AA22" i="1" s="1"/>
  <c r="I28" i="1"/>
  <c r="I24" i="1"/>
  <c r="I20" i="1"/>
  <c r="I16" i="1"/>
  <c r="I12" i="1"/>
  <c r="O17" i="1"/>
  <c r="O24" i="1"/>
  <c r="O16" i="1"/>
  <c r="O8" i="1"/>
  <c r="O25" i="1"/>
  <c r="O9" i="1"/>
  <c r="O2" i="1"/>
  <c r="AA4" i="1"/>
  <c r="AA3" i="1"/>
  <c r="AC8" i="1" l="1"/>
  <c r="Z26" i="1"/>
  <c r="AC26" i="1" s="1"/>
  <c r="AD26" i="1"/>
  <c r="Z19" i="1"/>
  <c r="AC19" i="1" s="1"/>
  <c r="AD19" i="1"/>
  <c r="Z5" i="1"/>
  <c r="AC5" i="1" s="1"/>
  <c r="AD5" i="1"/>
  <c r="Z27" i="1"/>
  <c r="AC27" i="1" s="1"/>
  <c r="AD27" i="1"/>
  <c r="Z12" i="1"/>
  <c r="AC12" i="1" s="1"/>
  <c r="AD12" i="1"/>
  <c r="Z30" i="1"/>
  <c r="AC30" i="1" s="1"/>
  <c r="AD30" i="1"/>
  <c r="Z13" i="1"/>
  <c r="AC13" i="1" s="1"/>
  <c r="AD13" i="1"/>
  <c r="Z6" i="1"/>
  <c r="AC6" i="1" s="1"/>
  <c r="AD6" i="1"/>
  <c r="AA2" i="1"/>
  <c r="AC2" i="1" s="1"/>
  <c r="AD2" i="1"/>
  <c r="Z16" i="1"/>
  <c r="AC16" i="1" s="1"/>
  <c r="AD16" i="1"/>
  <c r="Z17" i="1"/>
  <c r="AC17" i="1" s="1"/>
  <c r="AD17" i="1"/>
  <c r="Z10" i="1"/>
  <c r="AC10" i="1" s="1"/>
  <c r="AD10" i="1"/>
  <c r="Z9" i="1"/>
  <c r="AC9" i="1" s="1"/>
  <c r="AD9" i="1"/>
  <c r="Z28" i="1"/>
  <c r="AC28" i="1" s="1"/>
  <c r="AD28" i="1"/>
  <c r="Z21" i="1"/>
  <c r="AC21" i="1" s="1"/>
  <c r="AD21" i="1"/>
  <c r="Z14" i="1"/>
  <c r="AC14" i="1" s="1"/>
  <c r="AD14" i="1"/>
  <c r="Z7" i="1"/>
  <c r="AC7" i="1" s="1"/>
  <c r="AD7" i="1"/>
  <c r="Z20" i="1"/>
  <c r="AC20" i="1" s="1"/>
  <c r="AD20" i="1"/>
  <c r="Z25" i="1"/>
  <c r="AC25" i="1" s="1"/>
  <c r="AD25" i="1"/>
  <c r="Z18" i="1"/>
  <c r="AC18" i="1" s="1"/>
  <c r="AD18" i="1"/>
  <c r="Z11" i="1"/>
  <c r="AC11" i="1" s="1"/>
  <c r="AD11" i="1"/>
  <c r="AD8" i="1"/>
  <c r="Z4" i="1"/>
  <c r="AC4" i="1" s="1"/>
  <c r="AD4" i="1"/>
  <c r="Z3" i="1"/>
  <c r="AC3" i="1" s="1"/>
  <c r="AD3" i="1"/>
  <c r="Z23" i="1"/>
  <c r="AC23" i="1" s="1"/>
  <c r="AD23" i="1"/>
  <c r="Z24" i="1"/>
  <c r="AC24" i="1" s="1"/>
  <c r="AD24" i="1"/>
  <c r="Z29" i="1"/>
  <c r="AC29" i="1" s="1"/>
  <c r="AD29" i="1"/>
  <c r="Z22" i="1"/>
  <c r="AC22" i="1" s="1"/>
  <c r="AD22" i="1"/>
  <c r="Z15" i="1"/>
  <c r="AC15" i="1" s="1"/>
  <c r="AD15" i="1"/>
</calcChain>
</file>

<file path=xl/sharedStrings.xml><?xml version="1.0" encoding="utf-8"?>
<sst xmlns="http://schemas.openxmlformats.org/spreadsheetml/2006/main" count="85" uniqueCount="53">
  <si>
    <t>tt_testRefCase_1</t>
  </si>
  <si>
    <t>tt_relRiskRace_1_H</t>
  </si>
  <si>
    <t>tt_relRiskRace_1_O</t>
  </si>
  <si>
    <t>tt_linkage_r_1_B</t>
  </si>
  <si>
    <t>tt_linkage_r_1_H</t>
  </si>
  <si>
    <t>tt_linkage_r_1_O</t>
  </si>
  <si>
    <t>tt_RelRiskLTC_1_D</t>
  </si>
  <si>
    <t>tt_RelRiskLTC_1_E</t>
  </si>
  <si>
    <t>tt_dropOutProb_CareToAware_1_B</t>
  </si>
  <si>
    <t>tt_dropOutProb_CareToAware_1_H</t>
  </si>
  <si>
    <t>tt_dropOutProb_CareToAware_1_O</t>
  </si>
  <si>
    <t>tt_dropOutProb_ANVToCare_1_B</t>
  </si>
  <si>
    <t>tt_dropOutProb_ANVToCare_1_H</t>
  </si>
  <si>
    <t>tt_dropOutProb_ANVToCare_1_O</t>
  </si>
  <si>
    <t>tt_dropOutProb_VLSToANV_1_B</t>
  </si>
  <si>
    <t>tt_dropOutProb_VLSToANV_1_H</t>
  </si>
  <si>
    <t>tt_dropOutProb_VLSToANV_1_O</t>
  </si>
  <si>
    <t>tt_relRiskPop_VLSToANV_1_MSM</t>
  </si>
  <si>
    <t>tt_RelRiskARTInit_r_1_B</t>
  </si>
  <si>
    <t>tt_RelRiskARTInit_r_1_H</t>
  </si>
  <si>
    <t>tt_RelRiskARTInit_r_1_O</t>
  </si>
  <si>
    <t>tt_BecomeVLSfromANV_r_1_B</t>
  </si>
  <si>
    <t>tt_BecomeVLSfromANV_r_1_H</t>
  </si>
  <si>
    <t>tt_BecomeVLSfromANV_r_1_O</t>
  </si>
  <si>
    <t>tt_relRiskPop_ANVToVLS_1_MSM</t>
  </si>
  <si>
    <t>tt_relRiskPop_1_MSM</t>
  </si>
  <si>
    <t>tt_relRiskPop_1_IDU</t>
  </si>
  <si>
    <t>Input</t>
  </si>
  <si>
    <t>Varmin</t>
  </si>
  <si>
    <t>Varmax</t>
  </si>
  <si>
    <t>Pinv13</t>
  </si>
  <si>
    <t>TotalMean</t>
  </si>
  <si>
    <t>TotalStdDev</t>
  </si>
  <si>
    <t>HypercubeLB</t>
  </si>
  <si>
    <t>HypercubeUB</t>
  </si>
  <si>
    <t>tt_relRiskPop_VLSToANV_1_PWID</t>
  </si>
  <si>
    <t>tt_relRiskPop_ANVToVLS_1_PWID</t>
  </si>
  <si>
    <t>Hypercube2LB</t>
  </si>
  <si>
    <t>Hypercube2UB</t>
  </si>
  <si>
    <t>PlusMinus</t>
  </si>
  <si>
    <t>Prob?</t>
  </si>
  <si>
    <t>Pinv13_ProbToRate</t>
  </si>
  <si>
    <t>LB_Prob</t>
  </si>
  <si>
    <t>UB_Prob</t>
  </si>
  <si>
    <t>LB_Rate</t>
  </si>
  <si>
    <t>UB_Rate</t>
  </si>
  <si>
    <t>LB_Careful</t>
  </si>
  <si>
    <t>UB_Careful</t>
  </si>
  <si>
    <t>ProbCons Careful</t>
  </si>
  <si>
    <t>ProbCons Naïve</t>
  </si>
  <si>
    <t>ProbCons Orig</t>
  </si>
  <si>
    <t>Mean_ProbToRate</t>
  </si>
  <si>
    <t>PlusMinusTest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</si>
</sst>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2" fillId="2" borderId="0" xfId="0" applyFont="1" applyFill="1"/>
    <xf numFmtId="0" fontId="1" fillId="2" borderId="0" xfId="0" applyFont="1" applyFill="1"/>
    <xf numFmtId="0" fontId="0" fillId="2" borderId="0" xfId="0" applyFon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091A-1B65-4F13-B1F2-072CA9EB8D16}">
  <dimension ref="A1:AJ61"/>
  <sheetViews>
    <sheetView tabSelected="1" topLeftCell="T1" zoomScaleNormal="100" workbookViewId="0">
      <selection activeCell="Z2" sqref="Z2:AA30"/>
    </sheetView>
  </sheetViews>
  <sheetFormatPr defaultRowHeight="15" x14ac:dyDescent="0.25"/>
  <cols>
    <col min="1" max="1" width="32" customWidth="1"/>
    <col min="5" max="5" width="10.7109375" customWidth="1"/>
    <col min="6" max="6" width="11.85546875" customWidth="1"/>
    <col min="7" max="7" width="13.42578125" customWidth="1"/>
    <col min="8" max="8" width="12.85546875" customWidth="1"/>
    <col min="9" max="10" width="15" customWidth="1"/>
    <col min="11" max="11" width="18" customWidth="1"/>
    <col min="14" max="14" width="16.28515625" customWidth="1"/>
    <col min="18" max="18" width="18.28515625" customWidth="1"/>
    <col min="19" max="19" width="22.28515625" customWidth="1"/>
    <col min="26" max="26" width="11.28515625" customWidth="1"/>
    <col min="27" max="27" width="12.28515625" customWidth="1"/>
    <col min="29" max="29" width="20.28515625" customWidth="1"/>
  </cols>
  <sheetData>
    <row r="1" spans="1:36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37</v>
      </c>
      <c r="J1" t="s">
        <v>38</v>
      </c>
      <c r="K1" t="s">
        <v>39</v>
      </c>
      <c r="L1" t="s">
        <v>52</v>
      </c>
      <c r="N1" t="s">
        <v>52</v>
      </c>
      <c r="Q1" t="s">
        <v>40</v>
      </c>
      <c r="R1" t="s">
        <v>51</v>
      </c>
      <c r="S1" t="s">
        <v>41</v>
      </c>
      <c r="T1" t="s">
        <v>44</v>
      </c>
      <c r="U1" t="s">
        <v>45</v>
      </c>
      <c r="W1" t="s">
        <v>42</v>
      </c>
      <c r="X1" t="s">
        <v>43</v>
      </c>
      <c r="Z1" t="s">
        <v>46</v>
      </c>
      <c r="AA1" t="s">
        <v>47</v>
      </c>
      <c r="AC1" t="s">
        <v>48</v>
      </c>
      <c r="AD1" t="s">
        <v>49</v>
      </c>
      <c r="AF1" t="s">
        <v>50</v>
      </c>
    </row>
    <row r="2" spans="1:36" x14ac:dyDescent="0.25">
      <c r="A2" s="2" t="s">
        <v>0</v>
      </c>
      <c r="B2" s="3">
        <v>5.5036700000000001E-2</v>
      </c>
      <c r="C2" s="3">
        <v>0.29157369999999999</v>
      </c>
      <c r="D2" s="3">
        <v>0.112238087</v>
      </c>
      <c r="E2" s="3">
        <v>0.1694014841</v>
      </c>
      <c r="F2" s="3">
        <v>5.8609479999999999E-2</v>
      </c>
      <c r="G2" s="1">
        <f>MAX(B2,E2-$L$2*F2)</f>
        <v>8.1487264099999998E-2</v>
      </c>
      <c r="H2">
        <f>MIN(C2,E2+$L$2*F2)</f>
        <v>0.25731570409999999</v>
      </c>
      <c r="I2">
        <f>(1-$N$2)*D2</f>
        <v>7.5199518289999989E-2</v>
      </c>
      <c r="J2">
        <f>(1+$N$3)*D2</f>
        <v>0.18631522442000001</v>
      </c>
      <c r="K2">
        <v>0.5</v>
      </c>
      <c r="L2">
        <v>1.5</v>
      </c>
      <c r="N2">
        <v>0.33</v>
      </c>
      <c r="O2">
        <f>(D2-G2)/(H2-G2)</f>
        <v>0.17489106369822768</v>
      </c>
      <c r="Q2">
        <v>0</v>
      </c>
      <c r="R2">
        <f>-LN(1-E2*(E2&lt;1))*Q2</f>
        <v>0</v>
      </c>
      <c r="S2">
        <f>-LN(1-D2*(D2&lt;1))*Q2</f>
        <v>0</v>
      </c>
      <c r="T2">
        <f>S2*(1-$K$2)</f>
        <v>0</v>
      </c>
      <c r="U2">
        <f>S2*(1+$K$2)</f>
        <v>0</v>
      </c>
      <c r="W2">
        <f>1-EXP(-T2)</f>
        <v>0</v>
      </c>
      <c r="X2">
        <f>1-EXP(-U2)</f>
        <v>0</v>
      </c>
      <c r="Z2">
        <f>$Q2*W2+(1-$Q2)*I2</f>
        <v>7.5199518289999989E-2</v>
      </c>
      <c r="AA2">
        <f>$Q2*X2+(1-$Q2)*J2</f>
        <v>0.18631522442000001</v>
      </c>
      <c r="AC2" t="b">
        <f>AND(AND(Z2&gt;=0,Z2&lt;=1),AND(AA2&gt;=0,AA2&lt;=1))</f>
        <v>1</v>
      </c>
      <c r="AD2" t="b">
        <f>AND(AND(I2&gt;=0,I2&lt;=1),AND(J2&gt;=0,J2&lt;=1))</f>
        <v>1</v>
      </c>
      <c r="AF2" t="b">
        <f>AND(AND(G2&gt;=0,G2&lt;=1),AND(H2&gt;=0,H2&lt;=1))</f>
        <v>1</v>
      </c>
      <c r="AI2">
        <v>8.1487264099999998E-2</v>
      </c>
      <c r="AJ2">
        <v>0.25731570409999999</v>
      </c>
    </row>
    <row r="3" spans="1:36" x14ac:dyDescent="0.25">
      <c r="A3" s="2" t="s">
        <v>1</v>
      </c>
      <c r="B3" s="3">
        <v>0.50067589999999995</v>
      </c>
      <c r="C3" s="3">
        <v>1.4781394000000001</v>
      </c>
      <c r="D3" s="3">
        <v>0.531340162</v>
      </c>
      <c r="E3" s="3">
        <v>0.77016084039999999</v>
      </c>
      <c r="F3" s="3">
        <v>0.234363827</v>
      </c>
      <c r="G3" s="1">
        <f t="shared" ref="G3:G6" si="0">MAX(B3,E3-$L$2*F3)</f>
        <v>0.50067589999999995</v>
      </c>
      <c r="H3">
        <f t="shared" ref="H3:H6" si="1">MIN(C3,E3+$L$2*F3)</f>
        <v>1.1217065809</v>
      </c>
      <c r="I3">
        <f t="shared" ref="I3:I6" si="2">(1-$N$2)*D3</f>
        <v>0.35599790853999996</v>
      </c>
      <c r="J3">
        <f t="shared" ref="J3:J6" si="3">(1+$N$3)*D3</f>
        <v>0.88202466892000009</v>
      </c>
      <c r="N3">
        <v>0.66</v>
      </c>
      <c r="O3">
        <f>(D3-G3)/(H3-G3)</f>
        <v>4.9376404327659447E-2</v>
      </c>
      <c r="Q3">
        <v>0</v>
      </c>
      <c r="R3">
        <f t="shared" ref="R3:R30" si="4">-LN(1-E3*(E3&lt;1))*Q3</f>
        <v>0</v>
      </c>
      <c r="S3">
        <f>-LN(1-D3*(D3&lt;1))*Q3</f>
        <v>0</v>
      </c>
      <c r="T3">
        <f t="shared" ref="T3:T29" si="5">S3*(1-$K$2)</f>
        <v>0</v>
      </c>
      <c r="U3">
        <f t="shared" ref="U3:U30" si="6">S3*(1+$K$2)</f>
        <v>0</v>
      </c>
      <c r="W3">
        <f t="shared" ref="W3:W30" si="7">1-EXP(-T3)</f>
        <v>0</v>
      </c>
      <c r="X3">
        <f t="shared" ref="X3:X30" si="8">1-EXP(-U3)</f>
        <v>0</v>
      </c>
      <c r="Z3">
        <f>$Q3*W3+(1-$Q3)*I3</f>
        <v>0.35599790853999996</v>
      </c>
      <c r="AA3">
        <f>$Q3*X3+(1-$Q3)*J3</f>
        <v>0.88202466892000009</v>
      </c>
      <c r="AC3" t="b">
        <f t="shared" ref="AC3:AC30" si="9">AND(AND(Z3&gt;=0,Z3&lt;=1),AND(AA3&gt;=0,AA3&lt;=1))</f>
        <v>1</v>
      </c>
      <c r="AD3" t="b">
        <f t="shared" ref="AD3:AD30" si="10">AND(AND(I3&gt;=0,I3&lt;=1),AND(J3&gt;=0,J3&lt;=1))</f>
        <v>1</v>
      </c>
      <c r="AF3" t="b">
        <f t="shared" ref="AF3:AF30" si="11">AND(AND(G3&gt;=0,G3&lt;=1),AND(H3&gt;=0,H3&lt;=1))</f>
        <v>0</v>
      </c>
      <c r="AI3">
        <v>0.50067589999999995</v>
      </c>
      <c r="AJ3">
        <v>1.1217065809</v>
      </c>
    </row>
    <row r="4" spans="1:36" x14ac:dyDescent="0.25">
      <c r="A4" s="2" t="s">
        <v>2</v>
      </c>
      <c r="B4" s="3">
        <v>0.2400669</v>
      </c>
      <c r="C4" s="3">
        <v>1.4976106</v>
      </c>
      <c r="D4" s="3">
        <v>0.59936299800000004</v>
      </c>
      <c r="E4" s="3">
        <v>0.9762558442</v>
      </c>
      <c r="F4" s="3">
        <v>0.286072561</v>
      </c>
      <c r="G4" s="1">
        <f t="shared" si="0"/>
        <v>0.54714700270000005</v>
      </c>
      <c r="H4">
        <f t="shared" si="1"/>
        <v>1.4053646856999999</v>
      </c>
      <c r="I4">
        <f t="shared" si="2"/>
        <v>0.40157320865999996</v>
      </c>
      <c r="J4">
        <f t="shared" si="3"/>
        <v>0.99494257668000019</v>
      </c>
      <c r="O4">
        <f t="shared" ref="O4:O30" si="12">(D4-G4)/(H4-G4)</f>
        <v>6.0842367075766707E-2</v>
      </c>
      <c r="Q4">
        <v>0</v>
      </c>
      <c r="R4">
        <f t="shared" si="4"/>
        <v>0</v>
      </c>
      <c r="S4">
        <f>-LN(1-D4*(D4&lt;1))*Q4</f>
        <v>0</v>
      </c>
      <c r="T4">
        <f t="shared" si="5"/>
        <v>0</v>
      </c>
      <c r="U4">
        <f t="shared" si="6"/>
        <v>0</v>
      </c>
      <c r="W4">
        <f t="shared" si="7"/>
        <v>0</v>
      </c>
      <c r="X4">
        <f t="shared" si="8"/>
        <v>0</v>
      </c>
      <c r="Z4">
        <f>$Q4*W4+(1-$Q4)*I4</f>
        <v>0.40157320865999996</v>
      </c>
      <c r="AA4">
        <f>$Q4*X4+(1-$Q4)*J4</f>
        <v>0.99494257668000019</v>
      </c>
      <c r="AC4" t="b">
        <f t="shared" si="9"/>
        <v>1</v>
      </c>
      <c r="AD4" t="b">
        <f t="shared" si="10"/>
        <v>1</v>
      </c>
      <c r="AF4" t="b">
        <f t="shared" si="11"/>
        <v>0</v>
      </c>
      <c r="AI4">
        <v>0.54714700270000005</v>
      </c>
      <c r="AJ4">
        <v>1.4053646856999999</v>
      </c>
    </row>
    <row r="5" spans="1:36" x14ac:dyDescent="0.25">
      <c r="A5" s="2" t="s">
        <v>25</v>
      </c>
      <c r="B5" s="3">
        <v>1.1743619999999999</v>
      </c>
      <c r="C5" s="3">
        <v>7.7154191000000001</v>
      </c>
      <c r="D5" s="3">
        <v>2.2925495599999999</v>
      </c>
      <c r="E5" s="3">
        <v>4.0841389576999996</v>
      </c>
      <c r="F5" s="3">
        <v>1.6808126960000001</v>
      </c>
      <c r="G5" s="1">
        <f t="shared" si="0"/>
        <v>1.5629199136999996</v>
      </c>
      <c r="H5">
        <f t="shared" si="1"/>
        <v>6.6053580016999991</v>
      </c>
      <c r="I5">
        <f t="shared" si="2"/>
        <v>1.5360082051999997</v>
      </c>
      <c r="J5">
        <f t="shared" si="3"/>
        <v>3.8056322696000002</v>
      </c>
      <c r="O5">
        <f>(D5-G5)/(H5-G5)</f>
        <v>0.14469778975301131</v>
      </c>
      <c r="Q5">
        <v>0</v>
      </c>
      <c r="R5">
        <f t="shared" si="4"/>
        <v>0</v>
      </c>
      <c r="S5">
        <f>-LN(1-D5*(D5&lt;1))*Q5</f>
        <v>0</v>
      </c>
      <c r="T5">
        <f t="shared" si="5"/>
        <v>0</v>
      </c>
      <c r="U5">
        <f t="shared" si="6"/>
        <v>0</v>
      </c>
      <c r="W5">
        <f t="shared" si="7"/>
        <v>0</v>
      </c>
      <c r="X5">
        <f t="shared" si="8"/>
        <v>0</v>
      </c>
      <c r="Z5">
        <f>$Q5*W5+(1-$Q5)*I5</f>
        <v>1.5360082051999997</v>
      </c>
      <c r="AA5">
        <f>$Q5*X5+(1-$Q5)*J5</f>
        <v>3.8056322696000002</v>
      </c>
      <c r="AC5" t="b">
        <f t="shared" si="9"/>
        <v>0</v>
      </c>
      <c r="AD5" t="b">
        <f t="shared" si="10"/>
        <v>0</v>
      </c>
      <c r="AF5" t="b">
        <f t="shared" si="11"/>
        <v>0</v>
      </c>
      <c r="AI5">
        <v>1.5629199136999996</v>
      </c>
      <c r="AJ5">
        <v>6.6053580016999991</v>
      </c>
    </row>
    <row r="6" spans="1:36" x14ac:dyDescent="0.25">
      <c r="A6" s="2" t="s">
        <v>26</v>
      </c>
      <c r="B6" s="3">
        <v>1.0759702</v>
      </c>
      <c r="C6" s="3">
        <v>7.2423802000000004</v>
      </c>
      <c r="D6" s="3">
        <v>5.032603237</v>
      </c>
      <c r="E6" s="3">
        <v>4.6161271705000004</v>
      </c>
      <c r="F6" s="3">
        <v>1.6069988630000001</v>
      </c>
      <c r="G6" s="1">
        <f t="shared" si="0"/>
        <v>2.2056288760000005</v>
      </c>
      <c r="H6">
        <f t="shared" si="1"/>
        <v>7.0266254650000004</v>
      </c>
      <c r="I6">
        <f t="shared" si="2"/>
        <v>3.3718441687899996</v>
      </c>
      <c r="J6">
        <f t="shared" si="3"/>
        <v>8.3541213734199999</v>
      </c>
      <c r="O6">
        <f t="shared" si="12"/>
        <v>0.58638796124649151</v>
      </c>
      <c r="Q6">
        <v>0</v>
      </c>
      <c r="R6">
        <f t="shared" si="4"/>
        <v>0</v>
      </c>
      <c r="S6">
        <f>-LN(1-D6*(D6&lt;1))*Q6</f>
        <v>0</v>
      </c>
      <c r="T6">
        <f t="shared" si="5"/>
        <v>0</v>
      </c>
      <c r="U6">
        <f t="shared" si="6"/>
        <v>0</v>
      </c>
      <c r="W6">
        <f t="shared" si="7"/>
        <v>0</v>
      </c>
      <c r="X6">
        <f t="shared" si="8"/>
        <v>0</v>
      </c>
      <c r="Z6">
        <f>$Q6*W6+(1-$Q6)*I6</f>
        <v>3.3718441687899996</v>
      </c>
      <c r="AA6">
        <f>$Q6*X6+(1-$Q6)*J6</f>
        <v>8.3541213734199999</v>
      </c>
      <c r="AC6" t="b">
        <f t="shared" si="9"/>
        <v>0</v>
      </c>
      <c r="AD6" t="b">
        <f t="shared" si="10"/>
        <v>0</v>
      </c>
      <c r="AF6" t="b">
        <f t="shared" si="11"/>
        <v>0</v>
      </c>
      <c r="AI6">
        <v>2.2056288760000005</v>
      </c>
      <c r="AJ6">
        <v>7.0266254650000004</v>
      </c>
    </row>
    <row r="7" spans="1:36" s="7" customFormat="1" x14ac:dyDescent="0.25">
      <c r="A7" s="4" t="s">
        <v>3</v>
      </c>
      <c r="B7" s="5">
        <v>5.0343300000000001E-2</v>
      </c>
      <c r="C7" s="5">
        <v>0.3472538</v>
      </c>
      <c r="D7" s="5">
        <v>0.15626226600000001</v>
      </c>
      <c r="E7" s="5">
        <v>0.15755382170000001</v>
      </c>
      <c r="F7" s="5">
        <v>5.3926689E-2</v>
      </c>
      <c r="G7" s="5">
        <f t="shared" ref="G3:G30" si="13">MAX(B7,E7-K7*F7)</f>
        <v>0.15755382170000001</v>
      </c>
      <c r="H7" s="7">
        <f t="shared" ref="H3:H30" si="14">MIN(C7,E7+1*F7)</f>
        <v>0.21148051070000001</v>
      </c>
      <c r="I7" s="7">
        <f t="shared" ref="I3:I30" si="15">(1-$K$2)*D7</f>
        <v>7.8131133000000005E-2</v>
      </c>
      <c r="J7" s="7">
        <f t="shared" ref="J3:J30" si="16">(1+$K$2)*D7</f>
        <v>0.234393399</v>
      </c>
      <c r="O7" s="7">
        <f t="shared" si="12"/>
        <v>-2.395021322373421E-2</v>
      </c>
      <c r="Q7" s="7">
        <v>1</v>
      </c>
      <c r="R7" s="7">
        <f t="shared" si="4"/>
        <v>0.17144550211968879</v>
      </c>
      <c r="S7" s="7">
        <f>-LN(1-D7*(D7&lt;1))*$Q$7</f>
        <v>0.1699135743825492</v>
      </c>
      <c r="T7" s="7">
        <f>S7*(1-$K$2)</f>
        <v>8.4956787191274599E-2</v>
      </c>
      <c r="U7" s="7">
        <f t="shared" si="6"/>
        <v>0.25487036157382381</v>
      </c>
      <c r="W7" s="7">
        <f t="shared" si="7"/>
        <v>8.1448023245281997E-2</v>
      </c>
      <c r="X7" s="7">
        <f t="shared" si="8"/>
        <v>0.22498303657175356</v>
      </c>
      <c r="Z7" s="7">
        <f>$Q7*W7+(1-$Q7)*I7</f>
        <v>8.1448023245281997E-2</v>
      </c>
      <c r="AA7" s="7">
        <f>$Q7*X7+(1-$Q7)*J7</f>
        <v>0.22498303657175356</v>
      </c>
      <c r="AC7" s="7" t="b">
        <f t="shared" si="9"/>
        <v>1</v>
      </c>
      <c r="AD7" s="7" t="b">
        <f t="shared" si="10"/>
        <v>1</v>
      </c>
      <c r="AF7" s="7" t="b">
        <f t="shared" si="11"/>
        <v>1</v>
      </c>
      <c r="AI7" s="7">
        <v>8.1448023245281997E-2</v>
      </c>
      <c r="AJ7" s="7">
        <v>0.22498303657175356</v>
      </c>
    </row>
    <row r="8" spans="1:36" s="7" customFormat="1" x14ac:dyDescent="0.25">
      <c r="A8" s="4" t="s">
        <v>4</v>
      </c>
      <c r="B8" s="5">
        <v>5.0365300000000002E-2</v>
      </c>
      <c r="C8" s="5">
        <v>0.344001</v>
      </c>
      <c r="D8" s="5">
        <v>0.231746073</v>
      </c>
      <c r="E8" s="5">
        <v>0.1494843652</v>
      </c>
      <c r="F8" s="5">
        <v>7.2801008E-2</v>
      </c>
      <c r="G8" s="5">
        <f t="shared" si="13"/>
        <v>0.1494843652</v>
      </c>
      <c r="H8" s="7">
        <f t="shared" si="14"/>
        <v>0.2222853732</v>
      </c>
      <c r="I8" s="7">
        <f t="shared" si="15"/>
        <v>0.1158730365</v>
      </c>
      <c r="J8" s="7">
        <f t="shared" si="16"/>
        <v>0.34761910949999997</v>
      </c>
      <c r="O8" s="7">
        <f t="shared" si="12"/>
        <v>1.1299528682350113</v>
      </c>
      <c r="Q8" s="7">
        <v>1</v>
      </c>
      <c r="R8" s="7">
        <f t="shared" si="4"/>
        <v>0.16191248424640403</v>
      </c>
      <c r="S8" s="7">
        <f>-LN(1-D8*(D8&lt;1))*Q8</f>
        <v>0.26363496636729528</v>
      </c>
      <c r="T8" s="7">
        <f t="shared" si="5"/>
        <v>0.13181748318364764</v>
      </c>
      <c r="U8" s="7">
        <f t="shared" si="6"/>
        <v>0.39545244955094294</v>
      </c>
      <c r="W8" s="7">
        <f t="shared" si="7"/>
        <v>0.12349904335477191</v>
      </c>
      <c r="X8" s="7">
        <f t="shared" si="8"/>
        <v>0.32662469803804683</v>
      </c>
      <c r="Z8" s="7">
        <f>$Q8*W8+(1-$Q8)*I8</f>
        <v>0.12349904335477191</v>
      </c>
      <c r="AA8" s="7">
        <f>$Q8*X8+(1-$Q8)*J8</f>
        <v>0.32662469803804683</v>
      </c>
      <c r="AC8" s="7" t="b">
        <f t="shared" si="9"/>
        <v>1</v>
      </c>
      <c r="AD8" s="7" t="b">
        <f t="shared" si="10"/>
        <v>1</v>
      </c>
      <c r="AF8" s="7" t="b">
        <f t="shared" si="11"/>
        <v>1</v>
      </c>
      <c r="AI8" s="7">
        <v>0.12349904335477191</v>
      </c>
      <c r="AJ8" s="7">
        <v>0.32662469803804683</v>
      </c>
    </row>
    <row r="9" spans="1:36" s="7" customFormat="1" x14ac:dyDescent="0.25">
      <c r="A9" s="4" t="s">
        <v>5</v>
      </c>
      <c r="B9" s="5">
        <v>5.02849E-2</v>
      </c>
      <c r="C9" s="5">
        <v>0.31451570000000001</v>
      </c>
      <c r="D9" s="5">
        <v>0.221873872</v>
      </c>
      <c r="E9" s="5">
        <v>0.19081217980000001</v>
      </c>
      <c r="F9" s="5">
        <v>6.2415497E-2</v>
      </c>
      <c r="G9" s="5">
        <f t="shared" si="13"/>
        <v>0.19081217980000001</v>
      </c>
      <c r="H9" s="7">
        <f t="shared" si="14"/>
        <v>0.25322767680000002</v>
      </c>
      <c r="I9" s="7">
        <f t="shared" si="15"/>
        <v>0.110936936</v>
      </c>
      <c r="J9" s="7">
        <f t="shared" si="16"/>
        <v>0.33281080800000001</v>
      </c>
      <c r="O9" s="7">
        <f t="shared" si="12"/>
        <v>0.49765993532022956</v>
      </c>
      <c r="Q9" s="7">
        <v>1</v>
      </c>
      <c r="R9" s="7">
        <f t="shared" si="4"/>
        <v>0.21172422545778044</v>
      </c>
      <c r="S9" s="7">
        <f>-LN(1-D9*(D9&lt;1))*Q9</f>
        <v>0.25086664969156108</v>
      </c>
      <c r="T9" s="7">
        <f t="shared" si="5"/>
        <v>0.12543332484578054</v>
      </c>
      <c r="U9" s="7">
        <f t="shared" si="6"/>
        <v>0.37629997453734165</v>
      </c>
      <c r="W9" s="7">
        <f t="shared" si="7"/>
        <v>0.11788542240817712</v>
      </c>
      <c r="X9" s="7">
        <f t="shared" si="8"/>
        <v>0.31360359928611936</v>
      </c>
      <c r="Z9" s="7">
        <f>$Q9*W9+(1-$Q9)*I9</f>
        <v>0.11788542240817712</v>
      </c>
      <c r="AA9" s="7">
        <f>$Q9*X9+(1-$Q9)*J9</f>
        <v>0.31360359928611936</v>
      </c>
      <c r="AC9" s="7" t="b">
        <f t="shared" si="9"/>
        <v>1</v>
      </c>
      <c r="AD9" s="7" t="b">
        <f t="shared" si="10"/>
        <v>1</v>
      </c>
      <c r="AF9" s="7" t="b">
        <f t="shared" si="11"/>
        <v>1</v>
      </c>
      <c r="AI9" s="7">
        <v>0.11788542240817712</v>
      </c>
      <c r="AJ9" s="7">
        <v>0.31360359928611936</v>
      </c>
    </row>
    <row r="10" spans="1:36" x14ac:dyDescent="0.25">
      <c r="A10" s="2" t="s">
        <v>6</v>
      </c>
      <c r="B10" s="3">
        <v>1.2498279000000001</v>
      </c>
      <c r="C10" s="3">
        <v>7.7941244000000003</v>
      </c>
      <c r="D10" s="3">
        <v>4.7609924279999998</v>
      </c>
      <c r="E10" s="3">
        <v>5.1552634790000003</v>
      </c>
      <c r="F10" s="3">
        <v>1.5201051080000001</v>
      </c>
      <c r="G10" s="1">
        <f t="shared" si="13"/>
        <v>5.1552634790000003</v>
      </c>
      <c r="H10">
        <f t="shared" si="14"/>
        <v>6.6753685870000004</v>
      </c>
      <c r="I10">
        <f t="shared" si="15"/>
        <v>2.3804962139999999</v>
      </c>
      <c r="J10">
        <f t="shared" si="16"/>
        <v>7.1414886419999997</v>
      </c>
      <c r="O10">
        <f t="shared" si="12"/>
        <v>-0.25937091384341332</v>
      </c>
      <c r="Q10">
        <v>0</v>
      </c>
      <c r="R10">
        <f t="shared" si="4"/>
        <v>0</v>
      </c>
      <c r="S10">
        <f>-LN(1-D10*(D10&lt;1))*Q10</f>
        <v>0</v>
      </c>
      <c r="T10">
        <f t="shared" si="5"/>
        <v>0</v>
      </c>
      <c r="U10">
        <f t="shared" si="6"/>
        <v>0</v>
      </c>
      <c r="W10">
        <f t="shared" si="7"/>
        <v>0</v>
      </c>
      <c r="X10">
        <f t="shared" si="8"/>
        <v>0</v>
      </c>
      <c r="Z10">
        <f>$Q10*W10+(1-$Q10)*I10</f>
        <v>2.3804962139999999</v>
      </c>
      <c r="AA10">
        <f>$Q10*X10+(1-$Q10)*J10</f>
        <v>7.1414886419999997</v>
      </c>
      <c r="AC10" t="b">
        <f t="shared" si="9"/>
        <v>0</v>
      </c>
      <c r="AD10" t="b">
        <f t="shared" si="10"/>
        <v>0</v>
      </c>
      <c r="AF10" t="b">
        <f t="shared" si="11"/>
        <v>0</v>
      </c>
      <c r="AI10">
        <v>2.3804962139999999</v>
      </c>
      <c r="AJ10">
        <v>7.1414886419999997</v>
      </c>
    </row>
    <row r="11" spans="1:36" x14ac:dyDescent="0.25">
      <c r="A11" s="2" t="s">
        <v>7</v>
      </c>
      <c r="B11" s="3">
        <v>1.7533882999999999</v>
      </c>
      <c r="C11" s="3">
        <v>7.8957708999999996</v>
      </c>
      <c r="D11" s="3">
        <v>4.0753352359999999</v>
      </c>
      <c r="E11" s="3">
        <v>5.1775594566000001</v>
      </c>
      <c r="F11" s="3">
        <v>1.5543139560000001</v>
      </c>
      <c r="G11" s="1">
        <f t="shared" si="13"/>
        <v>5.1775594566000001</v>
      </c>
      <c r="H11">
        <f t="shared" si="14"/>
        <v>6.7318734126000006</v>
      </c>
      <c r="I11">
        <f t="shared" si="15"/>
        <v>2.037667618</v>
      </c>
      <c r="J11">
        <f t="shared" si="16"/>
        <v>6.1130028539999994</v>
      </c>
      <c r="O11">
        <f t="shared" si="12"/>
        <v>-0.70913872731127925</v>
      </c>
      <c r="Q11">
        <v>0</v>
      </c>
      <c r="R11">
        <f t="shared" si="4"/>
        <v>0</v>
      </c>
      <c r="S11">
        <f>-LN(1-D11*(D11&lt;1))*Q11</f>
        <v>0</v>
      </c>
      <c r="T11">
        <f t="shared" si="5"/>
        <v>0</v>
      </c>
      <c r="U11">
        <f t="shared" si="6"/>
        <v>0</v>
      </c>
      <c r="W11">
        <f t="shared" si="7"/>
        <v>0</v>
      </c>
      <c r="X11">
        <f t="shared" si="8"/>
        <v>0</v>
      </c>
      <c r="Z11">
        <f>$Q11*W11+(1-$Q11)*I11</f>
        <v>2.037667618</v>
      </c>
      <c r="AA11">
        <f>$Q11*X11+(1-$Q11)*J11</f>
        <v>6.1130028539999994</v>
      </c>
      <c r="AC11" t="b">
        <f t="shared" si="9"/>
        <v>0</v>
      </c>
      <c r="AD11" t="b">
        <f t="shared" si="10"/>
        <v>0</v>
      </c>
      <c r="AF11" t="b">
        <f t="shared" si="11"/>
        <v>0</v>
      </c>
      <c r="AI11">
        <v>2.037667618</v>
      </c>
      <c r="AJ11">
        <v>6.1130028539999994</v>
      </c>
    </row>
    <row r="12" spans="1:36" s="7" customFormat="1" x14ac:dyDescent="0.25">
      <c r="A12" s="4" t="s">
        <v>8</v>
      </c>
      <c r="B12" s="5">
        <v>2.7056899999999998E-2</v>
      </c>
      <c r="C12" s="5">
        <v>0.57761130000000005</v>
      </c>
      <c r="D12" s="5">
        <v>0.27950000000000003</v>
      </c>
      <c r="E12" s="5">
        <v>0.39935762120000001</v>
      </c>
      <c r="F12" s="5">
        <v>0.12796708200000001</v>
      </c>
      <c r="G12" s="5">
        <f t="shared" si="13"/>
        <v>0.39935762120000001</v>
      </c>
      <c r="H12" s="7">
        <f t="shared" si="14"/>
        <v>0.52732470320000002</v>
      </c>
      <c r="I12" s="7">
        <f t="shared" si="15"/>
        <v>0.13975000000000001</v>
      </c>
      <c r="J12" s="7">
        <f t="shared" si="16"/>
        <v>0.41925000000000001</v>
      </c>
      <c r="O12" s="7">
        <f t="shared" si="12"/>
        <v>-0.93662854014284691</v>
      </c>
      <c r="Q12" s="7">
        <v>1</v>
      </c>
      <c r="R12" s="7">
        <f t="shared" si="4"/>
        <v>0.50975556514964071</v>
      </c>
      <c r="S12" s="7">
        <f>-LN(1-D12*(D12&lt;1))*Q12</f>
        <v>0.32780986354256036</v>
      </c>
      <c r="T12" s="7">
        <f t="shared" si="5"/>
        <v>0.16390493177128018</v>
      </c>
      <c r="U12" s="7">
        <f t="shared" si="6"/>
        <v>0.49171479531384055</v>
      </c>
      <c r="W12" s="7">
        <f t="shared" si="7"/>
        <v>0.15117728588355983</v>
      </c>
      <c r="X12" s="7">
        <f t="shared" si="8"/>
        <v>0.38842323447910487</v>
      </c>
      <c r="Z12" s="7">
        <f>$Q12*W12+(1-$Q12)*I12</f>
        <v>0.15117728588355983</v>
      </c>
      <c r="AA12" s="7">
        <f>$Q12*X12+(1-$Q12)*J12</f>
        <v>0.38842323447910487</v>
      </c>
      <c r="AC12" s="7" t="b">
        <f t="shared" si="9"/>
        <v>1</v>
      </c>
      <c r="AD12" s="7" t="b">
        <f t="shared" si="10"/>
        <v>1</v>
      </c>
      <c r="AF12" s="7" t="b">
        <f t="shared" si="11"/>
        <v>1</v>
      </c>
      <c r="AI12" s="7">
        <v>0.15117728588355983</v>
      </c>
      <c r="AJ12" s="7">
        <v>0.38842323447910487</v>
      </c>
    </row>
    <row r="13" spans="1:36" s="7" customFormat="1" x14ac:dyDescent="0.25">
      <c r="A13" s="4" t="s">
        <v>9</v>
      </c>
      <c r="B13" s="5">
        <v>2.2006399999999999E-2</v>
      </c>
      <c r="C13" s="5">
        <v>0.58634830000000004</v>
      </c>
      <c r="D13" s="5">
        <v>0.29764933700000001</v>
      </c>
      <c r="E13" s="5">
        <v>0.40995371600000002</v>
      </c>
      <c r="F13" s="5">
        <v>0.10785007000000001</v>
      </c>
      <c r="G13" s="5">
        <f t="shared" si="13"/>
        <v>0.40995371600000002</v>
      </c>
      <c r="H13" s="7">
        <f t="shared" si="14"/>
        <v>0.51780378599999999</v>
      </c>
      <c r="I13" s="7">
        <f t="shared" si="15"/>
        <v>0.14882466850000001</v>
      </c>
      <c r="J13" s="7">
        <f t="shared" si="16"/>
        <v>0.44647400550000005</v>
      </c>
      <c r="O13" s="7">
        <f t="shared" si="12"/>
        <v>-1.0413009374959148</v>
      </c>
      <c r="Q13" s="7">
        <v>1</v>
      </c>
      <c r="R13" s="7">
        <f t="shared" si="4"/>
        <v>0.52755429770158568</v>
      </c>
      <c r="S13" s="7">
        <f>-LN(1-D13*(D13&lt;1))*Q13</f>
        <v>0.35332247973186148</v>
      </c>
      <c r="T13" s="7">
        <f t="shared" si="5"/>
        <v>0.17666123986593074</v>
      </c>
      <c r="U13" s="7">
        <f t="shared" si="6"/>
        <v>0.52998371959779222</v>
      </c>
      <c r="W13" s="7">
        <f t="shared" si="7"/>
        <v>0.16193636100830622</v>
      </c>
      <c r="X13" s="7">
        <f t="shared" si="8"/>
        <v>0.41138544751799122</v>
      </c>
      <c r="Z13" s="7">
        <f>$Q13*W13+(1-$Q13)*I13</f>
        <v>0.16193636100830622</v>
      </c>
      <c r="AA13" s="7">
        <f>$Q13*X13+(1-$Q13)*J13</f>
        <v>0.41138544751799122</v>
      </c>
      <c r="AC13" s="7" t="b">
        <f t="shared" si="9"/>
        <v>1</v>
      </c>
      <c r="AD13" s="7" t="b">
        <f t="shared" si="10"/>
        <v>1</v>
      </c>
      <c r="AF13" s="7" t="b">
        <f t="shared" si="11"/>
        <v>1</v>
      </c>
      <c r="AI13" s="7">
        <v>0.16193636100830622</v>
      </c>
      <c r="AJ13" s="7">
        <v>0.41138544751799122</v>
      </c>
    </row>
    <row r="14" spans="1:36" s="7" customFormat="1" x14ac:dyDescent="0.25">
      <c r="A14" s="4" t="s">
        <v>10</v>
      </c>
      <c r="B14" s="5">
        <v>2.61949E-2</v>
      </c>
      <c r="C14" s="5">
        <v>0.56529079999999998</v>
      </c>
      <c r="D14" s="5">
        <v>0.398071069</v>
      </c>
      <c r="E14" s="5">
        <v>0.33454004879999999</v>
      </c>
      <c r="F14" s="5">
        <v>0.1247375</v>
      </c>
      <c r="G14" s="5">
        <f t="shared" si="13"/>
        <v>0.33454004879999999</v>
      </c>
      <c r="H14" s="7">
        <f t="shared" si="14"/>
        <v>0.45927754879999999</v>
      </c>
      <c r="I14" s="7">
        <f t="shared" si="15"/>
        <v>0.1990355345</v>
      </c>
      <c r="J14" s="7">
        <f t="shared" si="16"/>
        <v>0.5971066035</v>
      </c>
      <c r="O14" s="7">
        <f t="shared" si="12"/>
        <v>0.50931772883054427</v>
      </c>
      <c r="Q14" s="7">
        <v>1</v>
      </c>
      <c r="R14" s="7">
        <f t="shared" si="4"/>
        <v>0.40727682147016675</v>
      </c>
      <c r="S14" s="7">
        <f>-LN(1-D14*(D14&lt;1))*Q14</f>
        <v>0.50761589545961017</v>
      </c>
      <c r="T14" s="7">
        <f t="shared" si="5"/>
        <v>0.25380794772980508</v>
      </c>
      <c r="U14" s="7">
        <f t="shared" si="6"/>
        <v>0.76142384318941525</v>
      </c>
      <c r="W14" s="7">
        <f t="shared" si="7"/>
        <v>0.22415921027571639</v>
      </c>
      <c r="X14" s="7">
        <f t="shared" si="8"/>
        <v>0.53299898281506619</v>
      </c>
      <c r="Z14" s="7">
        <f>$Q14*W14+(1-$Q14)*I14</f>
        <v>0.22415921027571639</v>
      </c>
      <c r="AA14" s="7">
        <f>$Q14*X14+(1-$Q14)*J14</f>
        <v>0.53299898281506619</v>
      </c>
      <c r="AC14" s="7" t="b">
        <f t="shared" si="9"/>
        <v>1</v>
      </c>
      <c r="AD14" s="7" t="b">
        <f t="shared" si="10"/>
        <v>1</v>
      </c>
      <c r="AF14" s="7" t="b">
        <f t="shared" si="11"/>
        <v>1</v>
      </c>
      <c r="AI14" s="7">
        <v>0.22415921027571639</v>
      </c>
      <c r="AJ14" s="7">
        <v>0.53299898281506619</v>
      </c>
    </row>
    <row r="15" spans="1:36" s="7" customFormat="1" x14ac:dyDescent="0.25">
      <c r="A15" s="4" t="s">
        <v>11</v>
      </c>
      <c r="B15" s="5">
        <v>4.8282100000000001E-2</v>
      </c>
      <c r="C15" s="5">
        <v>0.2999851</v>
      </c>
      <c r="D15" s="5">
        <v>0.18259020500000001</v>
      </c>
      <c r="E15" s="5">
        <v>0.22121755139999999</v>
      </c>
      <c r="F15" s="5">
        <v>5.4297614000000001E-2</v>
      </c>
      <c r="G15" s="5">
        <f t="shared" si="13"/>
        <v>0.22121755139999999</v>
      </c>
      <c r="H15" s="7">
        <f t="shared" si="14"/>
        <v>0.27551516539999998</v>
      </c>
      <c r="I15" s="7">
        <f t="shared" si="15"/>
        <v>9.1295102500000003E-2</v>
      </c>
      <c r="J15" s="7">
        <f t="shared" si="16"/>
        <v>0.27388530750000001</v>
      </c>
      <c r="O15" s="7">
        <f t="shared" si="12"/>
        <v>-0.71140043833233613</v>
      </c>
      <c r="Q15" s="7">
        <v>1</v>
      </c>
      <c r="R15" s="7">
        <f t="shared" si="4"/>
        <v>0.25002354220440087</v>
      </c>
      <c r="S15" s="7">
        <f>-LN(1-D15*(D15&lt;1))*Q15</f>
        <v>0.20161472480655621</v>
      </c>
      <c r="T15" s="7">
        <f t="shared" si="5"/>
        <v>0.1008073624032781</v>
      </c>
      <c r="U15" s="7">
        <f t="shared" si="6"/>
        <v>0.30242208720983432</v>
      </c>
      <c r="W15" s="7">
        <f t="shared" si="7"/>
        <v>9.5892818853870576E-2</v>
      </c>
      <c r="X15" s="7">
        <f t="shared" si="8"/>
        <v>0.26097393440131456</v>
      </c>
      <c r="Z15" s="7">
        <f>$Q15*W15+(1-$Q15)*I15</f>
        <v>9.5892818853870576E-2</v>
      </c>
      <c r="AA15" s="7">
        <f>$Q15*X15+(1-$Q15)*J15</f>
        <v>0.26097393440131456</v>
      </c>
      <c r="AC15" s="7" t="b">
        <f t="shared" si="9"/>
        <v>1</v>
      </c>
      <c r="AD15" s="7" t="b">
        <f t="shared" si="10"/>
        <v>1</v>
      </c>
      <c r="AF15" s="7" t="b">
        <f t="shared" si="11"/>
        <v>1</v>
      </c>
      <c r="AI15" s="7">
        <v>9.5892818853870576E-2</v>
      </c>
      <c r="AJ15" s="7">
        <v>0.26097393440131456</v>
      </c>
    </row>
    <row r="16" spans="1:36" s="7" customFormat="1" x14ac:dyDescent="0.25">
      <c r="A16" s="4" t="s">
        <v>12</v>
      </c>
      <c r="B16" s="5">
        <v>1.4684600000000001E-2</v>
      </c>
      <c r="C16" s="5">
        <v>0.29987619999999998</v>
      </c>
      <c r="D16" s="5">
        <v>0.16466177600000001</v>
      </c>
      <c r="E16" s="5">
        <v>0.2116102987</v>
      </c>
      <c r="F16" s="5">
        <v>5.8978284999999998E-2</v>
      </c>
      <c r="G16" s="5">
        <f t="shared" si="13"/>
        <v>0.2116102987</v>
      </c>
      <c r="H16" s="7">
        <f t="shared" si="14"/>
        <v>0.2705885837</v>
      </c>
      <c r="I16" s="7">
        <f t="shared" si="15"/>
        <v>8.2330888000000005E-2</v>
      </c>
      <c r="J16" s="7">
        <f t="shared" si="16"/>
        <v>0.24699266400000003</v>
      </c>
      <c r="O16" s="7">
        <f t="shared" si="12"/>
        <v>-0.79603065263766148</v>
      </c>
      <c r="Q16" s="7">
        <v>1</v>
      </c>
      <c r="R16" s="7">
        <f t="shared" si="4"/>
        <v>0.237762766574279</v>
      </c>
      <c r="S16" s="7">
        <f>-LN(1-D16*(D16&lt;1))*Q16</f>
        <v>0.17991857746276874</v>
      </c>
      <c r="T16" s="7">
        <f t="shared" si="5"/>
        <v>8.9959288731384368E-2</v>
      </c>
      <c r="U16" s="7">
        <f t="shared" si="6"/>
        <v>0.2698778661941531</v>
      </c>
      <c r="W16" s="7">
        <f t="shared" si="7"/>
        <v>8.6031606673403593E-2</v>
      </c>
      <c r="X16" s="7">
        <f t="shared" si="8"/>
        <v>0.23652726552642755</v>
      </c>
      <c r="Z16" s="7">
        <f>$Q16*W16+(1-$Q16)*I16</f>
        <v>8.6031606673403593E-2</v>
      </c>
      <c r="AA16" s="7">
        <f>$Q16*X16+(1-$Q16)*J16</f>
        <v>0.23652726552642755</v>
      </c>
      <c r="AC16" s="7" t="b">
        <f t="shared" si="9"/>
        <v>1</v>
      </c>
      <c r="AD16" s="7" t="b">
        <f t="shared" si="10"/>
        <v>1</v>
      </c>
      <c r="AF16" s="7" t="b">
        <f t="shared" si="11"/>
        <v>1</v>
      </c>
      <c r="AI16" s="7">
        <v>8.6031606673403593E-2</v>
      </c>
      <c r="AJ16" s="7">
        <v>0.23652726552642755</v>
      </c>
    </row>
    <row r="17" spans="1:36" s="7" customFormat="1" x14ac:dyDescent="0.25">
      <c r="A17" s="4" t="s">
        <v>13</v>
      </c>
      <c r="B17" s="5">
        <v>5.5397399999999999E-2</v>
      </c>
      <c r="C17" s="5">
        <v>0.29037590000000002</v>
      </c>
      <c r="D17" s="5">
        <v>0.187467204</v>
      </c>
      <c r="E17" s="5">
        <v>0.20067858960000001</v>
      </c>
      <c r="F17" s="5">
        <v>4.8854040000000001E-2</v>
      </c>
      <c r="G17" s="5">
        <f t="shared" si="13"/>
        <v>0.20067858960000001</v>
      </c>
      <c r="H17" s="7">
        <f t="shared" si="14"/>
        <v>0.2495326296</v>
      </c>
      <c r="I17" s="7">
        <f t="shared" si="15"/>
        <v>9.3733601999999999E-2</v>
      </c>
      <c r="J17" s="7">
        <f t="shared" si="16"/>
        <v>0.28120080599999997</v>
      </c>
      <c r="O17" s="7">
        <f t="shared" si="12"/>
        <v>-0.27042565159401388</v>
      </c>
      <c r="Q17" s="7">
        <v>1</v>
      </c>
      <c r="R17" s="7">
        <f t="shared" si="4"/>
        <v>0.22399214827078065</v>
      </c>
      <c r="S17" s="7">
        <f>-LN(1-D17*(D17&lt;1))*Q17</f>
        <v>0.207599001285169</v>
      </c>
      <c r="T17" s="7">
        <f t="shared" si="5"/>
        <v>0.1037995006425845</v>
      </c>
      <c r="U17" s="7">
        <f t="shared" si="6"/>
        <v>0.31139850192775353</v>
      </c>
      <c r="W17" s="7">
        <f t="shared" si="7"/>
        <v>9.8593989369939905E-2</v>
      </c>
      <c r="X17" s="7">
        <f t="shared" si="8"/>
        <v>0.26757805385155164</v>
      </c>
      <c r="Z17" s="7">
        <f>$Q17*W17+(1-$Q17)*I17</f>
        <v>9.8593989369939905E-2</v>
      </c>
      <c r="AA17" s="7">
        <f>$Q17*X17+(1-$Q17)*J17</f>
        <v>0.26757805385155164</v>
      </c>
      <c r="AC17" s="7" t="b">
        <f t="shared" si="9"/>
        <v>1</v>
      </c>
      <c r="AD17" s="7" t="b">
        <f t="shared" si="10"/>
        <v>1</v>
      </c>
      <c r="AF17" s="7" t="b">
        <f t="shared" si="11"/>
        <v>1</v>
      </c>
      <c r="AI17" s="7">
        <v>9.8593989369939905E-2</v>
      </c>
      <c r="AJ17" s="7">
        <v>0.26757805385155164</v>
      </c>
    </row>
    <row r="18" spans="1:36" s="7" customFormat="1" x14ac:dyDescent="0.25">
      <c r="A18" s="4" t="s">
        <v>14</v>
      </c>
      <c r="B18" s="5">
        <v>2.87367E-2</v>
      </c>
      <c r="C18" s="5">
        <v>0.349993</v>
      </c>
      <c r="D18" s="5">
        <v>0.136883799</v>
      </c>
      <c r="E18" s="5">
        <v>0.20542177</v>
      </c>
      <c r="F18" s="5">
        <v>8.1665603000000003E-2</v>
      </c>
      <c r="G18" s="5">
        <f t="shared" si="13"/>
        <v>0.20542177</v>
      </c>
      <c r="H18" s="7">
        <f t="shared" si="14"/>
        <v>0.28708737299999998</v>
      </c>
      <c r="I18" s="7">
        <f t="shared" si="15"/>
        <v>6.84418995E-2</v>
      </c>
      <c r="J18" s="7">
        <f t="shared" si="16"/>
        <v>0.20532569849999999</v>
      </c>
      <c r="O18" s="7">
        <f t="shared" si="12"/>
        <v>-0.839251392045682</v>
      </c>
      <c r="Q18" s="7">
        <v>1</v>
      </c>
      <c r="R18" s="7">
        <f t="shared" si="4"/>
        <v>0.2299438334096256</v>
      </c>
      <c r="S18" s="7">
        <f>-LN(1-D18*(D18&lt;1))*Q18</f>
        <v>0.14720594922246219</v>
      </c>
      <c r="T18" s="7">
        <f t="shared" si="5"/>
        <v>7.3602974611231095E-2</v>
      </c>
      <c r="U18" s="7">
        <f t="shared" si="6"/>
        <v>0.22080892383369327</v>
      </c>
      <c r="W18" s="7">
        <f t="shared" si="7"/>
        <v>7.0959526715870136E-2</v>
      </c>
      <c r="X18" s="7">
        <f t="shared" si="8"/>
        <v>0.19813011612375986</v>
      </c>
      <c r="Z18" s="7">
        <f>$Q18*W18+(1-$Q18)*I18</f>
        <v>7.0959526715870136E-2</v>
      </c>
      <c r="AA18" s="7">
        <f>$Q18*X18+(1-$Q18)*J18</f>
        <v>0.19813011612375986</v>
      </c>
      <c r="AC18" s="7" t="b">
        <f t="shared" si="9"/>
        <v>1</v>
      </c>
      <c r="AD18" s="7" t="b">
        <f t="shared" si="10"/>
        <v>1</v>
      </c>
      <c r="AF18" s="7" t="b">
        <f t="shared" si="11"/>
        <v>1</v>
      </c>
      <c r="AI18" s="7">
        <v>7.0959526715870136E-2</v>
      </c>
      <c r="AJ18" s="7">
        <v>0.19813011612375986</v>
      </c>
    </row>
    <row r="19" spans="1:36" s="7" customFormat="1" x14ac:dyDescent="0.25">
      <c r="A19" s="4" t="s">
        <v>15</v>
      </c>
      <c r="B19" s="5">
        <v>4.9988200000000003E-2</v>
      </c>
      <c r="C19" s="5">
        <v>0.34655730000000001</v>
      </c>
      <c r="D19" s="5">
        <v>0.218233652</v>
      </c>
      <c r="E19" s="5">
        <v>0.19215182810000001</v>
      </c>
      <c r="F19" s="5">
        <v>6.8779683999999994E-2</v>
      </c>
      <c r="G19" s="5">
        <f t="shared" si="13"/>
        <v>0.19215182810000001</v>
      </c>
      <c r="H19" s="7">
        <f t="shared" si="14"/>
        <v>0.26093151209999998</v>
      </c>
      <c r="I19" s="7">
        <f t="shared" si="15"/>
        <v>0.109116826</v>
      </c>
      <c r="J19" s="7">
        <f t="shared" si="16"/>
        <v>0.327350478</v>
      </c>
      <c r="O19" s="7">
        <f t="shared" si="12"/>
        <v>0.37920825428625121</v>
      </c>
      <c r="Q19" s="7">
        <v>1</v>
      </c>
      <c r="R19" s="7">
        <f t="shared" si="4"/>
        <v>0.21338114418195447</v>
      </c>
      <c r="S19" s="7">
        <f>-LN(1-D19*(D19&lt;1))*Q19</f>
        <v>0.24619937080655641</v>
      </c>
      <c r="T19" s="7">
        <f t="shared" si="5"/>
        <v>0.1230996854032782</v>
      </c>
      <c r="U19" s="7">
        <f t="shared" si="6"/>
        <v>0.36929905620983461</v>
      </c>
      <c r="W19" s="7">
        <f t="shared" si="7"/>
        <v>0.1158244812255883</v>
      </c>
      <c r="X19" s="7">
        <f t="shared" si="8"/>
        <v>0.30878133369672278</v>
      </c>
      <c r="Z19" s="7">
        <f>$Q19*W19+(1-$Q19)*I19</f>
        <v>0.1158244812255883</v>
      </c>
      <c r="AA19" s="7">
        <f>$Q19*X19+(1-$Q19)*J19</f>
        <v>0.30878133369672278</v>
      </c>
      <c r="AC19" s="7" t="b">
        <f t="shared" si="9"/>
        <v>1</v>
      </c>
      <c r="AD19" s="7" t="b">
        <f t="shared" si="10"/>
        <v>1</v>
      </c>
      <c r="AF19" s="7" t="b">
        <f t="shared" si="11"/>
        <v>1</v>
      </c>
      <c r="AI19" s="7">
        <v>0.1158244812255883</v>
      </c>
      <c r="AJ19" s="7">
        <v>0.30878133369672278</v>
      </c>
    </row>
    <row r="20" spans="1:36" s="7" customFormat="1" x14ac:dyDescent="0.25">
      <c r="A20" s="4" t="s">
        <v>16</v>
      </c>
      <c r="B20" s="5">
        <v>2.79399E-2</v>
      </c>
      <c r="C20" s="5">
        <v>0.55043180000000003</v>
      </c>
      <c r="D20" s="5">
        <v>8.1428522000000003E-2</v>
      </c>
      <c r="E20" s="5">
        <v>0.1687608702</v>
      </c>
      <c r="F20" s="5">
        <v>9.3061487999999998E-2</v>
      </c>
      <c r="G20" s="5">
        <f t="shared" si="13"/>
        <v>0.1687608702</v>
      </c>
      <c r="H20" s="7">
        <f t="shared" si="14"/>
        <v>0.26182235819999999</v>
      </c>
      <c r="I20" s="7">
        <f t="shared" si="15"/>
        <v>4.0714261000000002E-2</v>
      </c>
      <c r="J20" s="7">
        <f t="shared" si="16"/>
        <v>0.122142783</v>
      </c>
      <c r="O20" s="7">
        <f t="shared" si="12"/>
        <v>-0.93843704927649552</v>
      </c>
      <c r="Q20" s="7">
        <v>1</v>
      </c>
      <c r="R20" s="7">
        <f t="shared" si="4"/>
        <v>0.18483776402990776</v>
      </c>
      <c r="S20" s="7">
        <f>-LN(1-D20*(D20&lt;1))*Q20</f>
        <v>8.4935556995522285E-2</v>
      </c>
      <c r="T20" s="7">
        <f t="shared" si="5"/>
        <v>4.2467778497761142E-2</v>
      </c>
      <c r="U20" s="7">
        <f t="shared" si="6"/>
        <v>0.12740333549328342</v>
      </c>
      <c r="W20" s="7">
        <f t="shared" si="7"/>
        <v>4.1578653201004734E-2</v>
      </c>
      <c r="X20" s="7">
        <f t="shared" si="8"/>
        <v>0.11962148692409624</v>
      </c>
      <c r="Z20" s="7">
        <f>$Q20*W20+(1-$Q20)*I20</f>
        <v>4.1578653201004734E-2</v>
      </c>
      <c r="AA20" s="7">
        <f>$Q20*X20+(1-$Q20)*J20</f>
        <v>0.11962148692409624</v>
      </c>
      <c r="AC20" s="7" t="b">
        <f t="shared" si="9"/>
        <v>1</v>
      </c>
      <c r="AD20" s="7" t="b">
        <f t="shared" si="10"/>
        <v>1</v>
      </c>
      <c r="AF20" s="7" t="b">
        <f t="shared" si="11"/>
        <v>1</v>
      </c>
      <c r="AI20" s="7">
        <v>4.1578653201004734E-2</v>
      </c>
      <c r="AJ20" s="7">
        <v>0.11962148692409624</v>
      </c>
    </row>
    <row r="21" spans="1:36" x14ac:dyDescent="0.25">
      <c r="A21" s="2" t="s">
        <v>17</v>
      </c>
      <c r="B21" s="3">
        <v>0.5114765</v>
      </c>
      <c r="C21" s="3">
        <v>3.9395989</v>
      </c>
      <c r="D21" s="3">
        <v>3.900327023</v>
      </c>
      <c r="E21" s="3">
        <v>2.6327293254000002</v>
      </c>
      <c r="F21" s="3">
        <v>0.90603085900000002</v>
      </c>
      <c r="G21" s="1">
        <f t="shared" si="13"/>
        <v>2.6327293254000002</v>
      </c>
      <c r="H21">
        <f t="shared" si="14"/>
        <v>3.5387601844000001</v>
      </c>
      <c r="I21">
        <f t="shared" si="15"/>
        <v>1.9501635115</v>
      </c>
      <c r="J21">
        <f t="shared" si="16"/>
        <v>5.8504905345000005</v>
      </c>
      <c r="O21">
        <f t="shared" si="12"/>
        <v>1.3990668033085174</v>
      </c>
      <c r="Q21">
        <v>0</v>
      </c>
      <c r="R21">
        <f t="shared" si="4"/>
        <v>0</v>
      </c>
      <c r="S21">
        <f>-LN(1-D21*(D21&lt;1))*Q21</f>
        <v>0</v>
      </c>
      <c r="T21">
        <f t="shared" si="5"/>
        <v>0</v>
      </c>
      <c r="U21">
        <f t="shared" si="6"/>
        <v>0</v>
      </c>
      <c r="W21">
        <f t="shared" si="7"/>
        <v>0</v>
      </c>
      <c r="X21">
        <f t="shared" si="8"/>
        <v>0</v>
      </c>
      <c r="Z21">
        <f>$Q21*W21+(1-$Q21)*I21</f>
        <v>1.9501635115</v>
      </c>
      <c r="AA21">
        <f>$Q21*X21+(1-$Q21)*J21</f>
        <v>5.8504905345000005</v>
      </c>
      <c r="AC21" t="b">
        <f t="shared" si="9"/>
        <v>0</v>
      </c>
      <c r="AD21" t="b">
        <f t="shared" si="10"/>
        <v>0</v>
      </c>
      <c r="AF21" t="b">
        <f t="shared" si="11"/>
        <v>0</v>
      </c>
      <c r="AI21">
        <v>1.9501635115</v>
      </c>
      <c r="AJ21">
        <v>5.8504905345000005</v>
      </c>
    </row>
    <row r="22" spans="1:36" x14ac:dyDescent="0.25">
      <c r="A22" s="2" t="s">
        <v>35</v>
      </c>
      <c r="B22" s="3">
        <v>0.52163199999999998</v>
      </c>
      <c r="C22" s="3">
        <v>3.6161501999999999</v>
      </c>
      <c r="D22" s="3">
        <v>1.3890641930000001</v>
      </c>
      <c r="E22" s="3">
        <v>1.4591024629</v>
      </c>
      <c r="F22" s="3">
        <v>0.61552880899999995</v>
      </c>
      <c r="G22" s="1">
        <f t="shared" si="13"/>
        <v>1.4591024629</v>
      </c>
      <c r="H22">
        <f t="shared" si="14"/>
        <v>2.0746312719</v>
      </c>
      <c r="I22">
        <f t="shared" si="15"/>
        <v>0.69453209650000003</v>
      </c>
      <c r="J22">
        <f t="shared" si="16"/>
        <v>2.0835962895</v>
      </c>
      <c r="O22">
        <f t="shared" si="12"/>
        <v>-0.11378552697441649</v>
      </c>
      <c r="Q22">
        <v>0</v>
      </c>
      <c r="R22">
        <f t="shared" si="4"/>
        <v>0</v>
      </c>
      <c r="S22">
        <f>-LN(1-D22*(D22&lt;1))*Q22</f>
        <v>0</v>
      </c>
      <c r="T22">
        <f t="shared" si="5"/>
        <v>0</v>
      </c>
      <c r="U22">
        <f t="shared" si="6"/>
        <v>0</v>
      </c>
      <c r="W22">
        <f t="shared" si="7"/>
        <v>0</v>
      </c>
      <c r="X22">
        <f t="shared" si="8"/>
        <v>0</v>
      </c>
      <c r="Z22">
        <f>$Q22*W22+(1-$Q22)*I22</f>
        <v>0.69453209650000003</v>
      </c>
      <c r="AA22">
        <f>$Q22*X22+(1-$Q22)*J22</f>
        <v>2.0835962895</v>
      </c>
      <c r="AC22" t="b">
        <f t="shared" si="9"/>
        <v>0</v>
      </c>
      <c r="AD22" t="b">
        <f t="shared" si="10"/>
        <v>0</v>
      </c>
      <c r="AF22" t="b">
        <f t="shared" si="11"/>
        <v>0</v>
      </c>
      <c r="AI22">
        <v>0.69453209650000003</v>
      </c>
      <c r="AJ22">
        <v>2.0835962895</v>
      </c>
    </row>
    <row r="23" spans="1:36" x14ac:dyDescent="0.25">
      <c r="A23" s="2" t="s">
        <v>18</v>
      </c>
      <c r="B23" s="3">
        <v>0.90051040000000004</v>
      </c>
      <c r="C23" s="3">
        <v>1.0819540000000001</v>
      </c>
      <c r="D23" s="3">
        <v>1.0175101550000001</v>
      </c>
      <c r="E23" s="3">
        <v>1.0090382773</v>
      </c>
      <c r="F23" s="3">
        <v>3.3734169000000001E-2</v>
      </c>
      <c r="G23" s="1">
        <f t="shared" si="13"/>
        <v>1.0090382773</v>
      </c>
      <c r="H23">
        <f t="shared" si="14"/>
        <v>1.0427724462999999</v>
      </c>
      <c r="I23">
        <f t="shared" si="15"/>
        <v>0.50875507750000004</v>
      </c>
      <c r="J23">
        <f t="shared" si="16"/>
        <v>1.5262652325000001</v>
      </c>
      <c r="O23">
        <f t="shared" si="12"/>
        <v>0.25113639823172013</v>
      </c>
      <c r="Q23">
        <v>0</v>
      </c>
      <c r="R23">
        <f t="shared" si="4"/>
        <v>0</v>
      </c>
      <c r="S23">
        <f>-LN(1-D23*(D23&lt;1))*Q23</f>
        <v>0</v>
      </c>
      <c r="T23">
        <f t="shared" si="5"/>
        <v>0</v>
      </c>
      <c r="U23">
        <f t="shared" si="6"/>
        <v>0</v>
      </c>
      <c r="W23">
        <f t="shared" si="7"/>
        <v>0</v>
      </c>
      <c r="X23">
        <f t="shared" si="8"/>
        <v>0</v>
      </c>
      <c r="Z23">
        <f>$Q23*W23+(1-$Q23)*I23</f>
        <v>0.50875507750000004</v>
      </c>
      <c r="AA23">
        <f>$Q23*X23+(1-$Q23)*J23</f>
        <v>1.5262652325000001</v>
      </c>
      <c r="AC23" t="b">
        <f t="shared" si="9"/>
        <v>0</v>
      </c>
      <c r="AD23" t="b">
        <f t="shared" si="10"/>
        <v>0</v>
      </c>
      <c r="AF23" t="b">
        <f t="shared" si="11"/>
        <v>0</v>
      </c>
      <c r="AI23">
        <v>0.50875507750000004</v>
      </c>
      <c r="AJ23">
        <v>1.5262652325000001</v>
      </c>
    </row>
    <row r="24" spans="1:36" x14ac:dyDescent="0.25">
      <c r="A24" s="2" t="s">
        <v>19</v>
      </c>
      <c r="B24" s="3">
        <v>0.93057400000000001</v>
      </c>
      <c r="C24" s="3">
        <v>1.0735337</v>
      </c>
      <c r="D24" s="3">
        <v>0.99885378199999997</v>
      </c>
      <c r="E24" s="3">
        <v>0.99596662869999997</v>
      </c>
      <c r="F24" s="3">
        <v>2.7790424000000001E-2</v>
      </c>
      <c r="G24" s="1">
        <f t="shared" si="13"/>
        <v>0.99596662869999997</v>
      </c>
      <c r="H24">
        <f t="shared" si="14"/>
        <v>1.0237570526999999</v>
      </c>
      <c r="I24">
        <f t="shared" si="15"/>
        <v>0.49942689099999998</v>
      </c>
      <c r="J24">
        <f t="shared" si="16"/>
        <v>1.498280673</v>
      </c>
      <c r="O24">
        <f t="shared" si="12"/>
        <v>0.10389022132228003</v>
      </c>
      <c r="Q24">
        <v>0</v>
      </c>
      <c r="R24">
        <f t="shared" si="4"/>
        <v>0</v>
      </c>
      <c r="S24">
        <f>-LN(1-D24*(D24&lt;1))*Q24</f>
        <v>0</v>
      </c>
      <c r="T24">
        <f t="shared" si="5"/>
        <v>0</v>
      </c>
      <c r="U24">
        <f t="shared" si="6"/>
        <v>0</v>
      </c>
      <c r="W24">
        <f t="shared" si="7"/>
        <v>0</v>
      </c>
      <c r="X24">
        <f t="shared" si="8"/>
        <v>0</v>
      </c>
      <c r="Z24">
        <f>$Q24*W24+(1-$Q24)*I24</f>
        <v>0.49942689099999998</v>
      </c>
      <c r="AA24">
        <f>$Q24*X24+(1-$Q24)*J24</f>
        <v>1.498280673</v>
      </c>
      <c r="AC24" t="b">
        <f t="shared" si="9"/>
        <v>0</v>
      </c>
      <c r="AD24" t="b">
        <f t="shared" si="10"/>
        <v>0</v>
      </c>
      <c r="AF24" t="b">
        <f t="shared" si="11"/>
        <v>0</v>
      </c>
      <c r="AI24">
        <v>0.49942689099999998</v>
      </c>
      <c r="AJ24">
        <v>1.498280673</v>
      </c>
    </row>
    <row r="25" spans="1:36" x14ac:dyDescent="0.25">
      <c r="A25" s="2" t="s">
        <v>20</v>
      </c>
      <c r="B25" s="3">
        <v>0.91430040000000001</v>
      </c>
      <c r="C25" s="3">
        <v>1.0753330000000001</v>
      </c>
      <c r="D25" s="3">
        <v>0.97629926899999997</v>
      </c>
      <c r="E25" s="3">
        <v>1.0051082016999999</v>
      </c>
      <c r="F25" s="3">
        <v>2.9678334000000001E-2</v>
      </c>
      <c r="G25" s="1">
        <f t="shared" si="13"/>
        <v>1.0051082016999999</v>
      </c>
      <c r="H25">
        <f t="shared" si="14"/>
        <v>1.0347865356999999</v>
      </c>
      <c r="I25">
        <f t="shared" si="15"/>
        <v>0.48814963449999998</v>
      </c>
      <c r="J25">
        <f t="shared" si="16"/>
        <v>1.4644489034999999</v>
      </c>
      <c r="O25">
        <f t="shared" si="12"/>
        <v>-0.97070585902833972</v>
      </c>
      <c r="Q25">
        <v>0</v>
      </c>
      <c r="R25">
        <f t="shared" si="4"/>
        <v>0</v>
      </c>
      <c r="S25">
        <f>-LN(1-D25*(D25&lt;1))*Q25</f>
        <v>0</v>
      </c>
      <c r="T25">
        <f t="shared" si="5"/>
        <v>0</v>
      </c>
      <c r="U25">
        <f t="shared" si="6"/>
        <v>0</v>
      </c>
      <c r="W25">
        <f t="shared" si="7"/>
        <v>0</v>
      </c>
      <c r="X25">
        <f t="shared" si="8"/>
        <v>0</v>
      </c>
      <c r="Z25">
        <f>$Q25*W25+(1-$Q25)*I25</f>
        <v>0.48814963449999998</v>
      </c>
      <c r="AA25">
        <f>$Q25*X25+(1-$Q25)*J25</f>
        <v>1.4644489034999999</v>
      </c>
      <c r="AC25" t="b">
        <f t="shared" si="9"/>
        <v>0</v>
      </c>
      <c r="AD25" t="b">
        <f t="shared" si="10"/>
        <v>0</v>
      </c>
      <c r="AF25" t="b">
        <f t="shared" si="11"/>
        <v>0</v>
      </c>
      <c r="AI25">
        <v>0.48814963449999998</v>
      </c>
      <c r="AJ25">
        <v>1.4644489034999999</v>
      </c>
    </row>
    <row r="26" spans="1:36" s="6" customFormat="1" x14ac:dyDescent="0.25">
      <c r="A26" s="4" t="s">
        <v>21</v>
      </c>
      <c r="B26" s="5">
        <v>1.7560300000000001E-2</v>
      </c>
      <c r="C26" s="5">
        <v>0.67858560000000001</v>
      </c>
      <c r="D26" s="5">
        <v>0.35203985399999999</v>
      </c>
      <c r="E26" s="5">
        <v>0.39301466140000002</v>
      </c>
      <c r="F26" s="5">
        <v>0.150615795</v>
      </c>
      <c r="G26" s="5">
        <f t="shared" si="13"/>
        <v>0.39301466140000002</v>
      </c>
      <c r="H26" s="7">
        <f t="shared" si="14"/>
        <v>0.54363045640000007</v>
      </c>
      <c r="I26" s="6">
        <f t="shared" si="15"/>
        <v>0.17601992699999999</v>
      </c>
      <c r="J26" s="6">
        <f t="shared" si="16"/>
        <v>0.52805978099999995</v>
      </c>
      <c r="O26" s="6">
        <f t="shared" si="12"/>
        <v>-0.27204854178806426</v>
      </c>
      <c r="Q26" s="6">
        <v>1</v>
      </c>
      <c r="R26" s="7">
        <f t="shared" si="4"/>
        <v>0.49925064208584752</v>
      </c>
      <c r="S26" s="7">
        <f>-LN(1-D26*(D26&lt;1))*Q26</f>
        <v>0.43392608760767454</v>
      </c>
      <c r="T26" s="6">
        <f t="shared" si="5"/>
        <v>0.21696304380383727</v>
      </c>
      <c r="U26" s="6">
        <f t="shared" si="6"/>
        <v>0.65088913141151183</v>
      </c>
      <c r="W26" s="6">
        <f t="shared" si="7"/>
        <v>0.19504028299547815</v>
      </c>
      <c r="X26" s="6">
        <f t="shared" si="8"/>
        <v>0.47841818424563132</v>
      </c>
      <c r="Z26" s="6">
        <f>$Q26*W26+(1-$Q26)*I26</f>
        <v>0.19504028299547815</v>
      </c>
      <c r="AA26" s="6">
        <f>$Q26*X26+(1-$Q26)*J26</f>
        <v>0.47841818424563132</v>
      </c>
      <c r="AC26" s="6" t="b">
        <f t="shared" si="9"/>
        <v>1</v>
      </c>
      <c r="AD26" s="6" t="b">
        <f t="shared" si="10"/>
        <v>1</v>
      </c>
      <c r="AF26" s="6" t="b">
        <f t="shared" si="11"/>
        <v>1</v>
      </c>
      <c r="AI26" s="6">
        <v>0.19504028299547815</v>
      </c>
      <c r="AJ26" s="6">
        <v>0.47841818424563132</v>
      </c>
    </row>
    <row r="27" spans="1:36" s="6" customFormat="1" x14ac:dyDescent="0.25">
      <c r="A27" s="4" t="s">
        <v>22</v>
      </c>
      <c r="B27" s="5">
        <v>9.2787400000000006E-2</v>
      </c>
      <c r="C27" s="5">
        <v>0.68884590000000001</v>
      </c>
      <c r="D27" s="5">
        <v>0.66236228200000002</v>
      </c>
      <c r="E27" s="5">
        <v>0.49929977320000002</v>
      </c>
      <c r="F27" s="5">
        <v>0.143695924</v>
      </c>
      <c r="G27" s="5">
        <f t="shared" si="13"/>
        <v>0.49929977320000002</v>
      </c>
      <c r="H27" s="7">
        <f t="shared" si="14"/>
        <v>0.64299569720000005</v>
      </c>
      <c r="I27" s="6">
        <f t="shared" si="15"/>
        <v>0.33118114100000001</v>
      </c>
      <c r="J27" s="6">
        <f t="shared" si="16"/>
        <v>0.99354342299999998</v>
      </c>
      <c r="O27" s="6">
        <f t="shared" si="12"/>
        <v>1.1347747678632831</v>
      </c>
      <c r="Q27" s="6">
        <v>1</v>
      </c>
      <c r="R27" s="7">
        <f t="shared" si="4"/>
        <v>0.69174770668049268</v>
      </c>
      <c r="S27" s="7">
        <f>-LN(1-D27*(D27&lt;1))*Q27</f>
        <v>1.0857817985673397</v>
      </c>
      <c r="T27" s="6">
        <f t="shared" si="5"/>
        <v>0.54289089928366985</v>
      </c>
      <c r="U27" s="6">
        <f t="shared" si="6"/>
        <v>1.6286726978510095</v>
      </c>
      <c r="W27" s="6">
        <f t="shared" si="7"/>
        <v>0.41893398137561</v>
      </c>
      <c r="X27" s="6">
        <f t="shared" si="8"/>
        <v>0.80381019546431554</v>
      </c>
      <c r="Z27" s="6">
        <f>$Q27*W27+(1-$Q27)*I27</f>
        <v>0.41893398137561</v>
      </c>
      <c r="AA27" s="6">
        <f>$Q27*X27+(1-$Q27)*J27</f>
        <v>0.80381019546431554</v>
      </c>
      <c r="AC27" s="6" t="b">
        <f t="shared" si="9"/>
        <v>1</v>
      </c>
      <c r="AD27" s="6" t="b">
        <f t="shared" si="10"/>
        <v>1</v>
      </c>
      <c r="AF27" s="6" t="b">
        <f t="shared" si="11"/>
        <v>1</v>
      </c>
      <c r="AI27" s="6">
        <v>0.41893398137561</v>
      </c>
      <c r="AJ27" s="6">
        <v>0.80381019546431554</v>
      </c>
    </row>
    <row r="28" spans="1:36" s="6" customFormat="1" x14ac:dyDescent="0.25">
      <c r="A28" s="4" t="s">
        <v>23</v>
      </c>
      <c r="B28" s="5">
        <v>0.15537590000000001</v>
      </c>
      <c r="C28" s="5">
        <v>0.69446759999999996</v>
      </c>
      <c r="D28" s="5">
        <v>0.48537781499999999</v>
      </c>
      <c r="E28" s="5">
        <v>0.53681878670000005</v>
      </c>
      <c r="F28" s="5">
        <v>0.113909202</v>
      </c>
      <c r="G28" s="5">
        <f t="shared" si="13"/>
        <v>0.53681878670000005</v>
      </c>
      <c r="H28" s="7">
        <f t="shared" si="14"/>
        <v>0.65072798870000004</v>
      </c>
      <c r="I28" s="6">
        <f t="shared" si="15"/>
        <v>0.2426889075</v>
      </c>
      <c r="J28" s="6">
        <f t="shared" si="16"/>
        <v>0.72806672249999993</v>
      </c>
      <c r="O28" s="6">
        <f t="shared" si="12"/>
        <v>-0.45159627841129169</v>
      </c>
      <c r="Q28" s="6">
        <v>1</v>
      </c>
      <c r="R28" s="7">
        <f t="shared" si="4"/>
        <v>0.76963691205191498</v>
      </c>
      <c r="S28" s="7">
        <f>-LN(1-D28*(D28&lt;1))*Q28</f>
        <v>0.66432226890945778</v>
      </c>
      <c r="T28" s="6">
        <f t="shared" si="5"/>
        <v>0.33216113445472889</v>
      </c>
      <c r="U28" s="6">
        <f t="shared" si="6"/>
        <v>0.99648340336418673</v>
      </c>
      <c r="W28" s="6">
        <f t="shared" si="7"/>
        <v>0.28262827976006755</v>
      </c>
      <c r="X28" s="6">
        <f t="shared" si="8"/>
        <v>0.63082459787291723</v>
      </c>
      <c r="Z28" s="6">
        <f>$Q28*W28+(1-$Q28)*I28</f>
        <v>0.28262827976006755</v>
      </c>
      <c r="AA28" s="6">
        <f>$Q28*X28+(1-$Q28)*J28</f>
        <v>0.63082459787291723</v>
      </c>
      <c r="AC28" s="6" t="b">
        <f t="shared" si="9"/>
        <v>1</v>
      </c>
      <c r="AD28" s="6" t="b">
        <f t="shared" si="10"/>
        <v>1</v>
      </c>
      <c r="AF28" s="6" t="b">
        <f t="shared" si="11"/>
        <v>1</v>
      </c>
      <c r="AI28" s="6">
        <v>0.28262827976006755</v>
      </c>
      <c r="AJ28" s="6">
        <v>0.63082459787291723</v>
      </c>
    </row>
    <row r="29" spans="1:36" x14ac:dyDescent="0.25">
      <c r="A29" s="2" t="s">
        <v>24</v>
      </c>
      <c r="B29" s="3">
        <v>0.28456350000000002</v>
      </c>
      <c r="C29" s="3">
        <v>2.956575</v>
      </c>
      <c r="D29" s="3">
        <v>1.442459691</v>
      </c>
      <c r="E29" s="3">
        <v>1.8446045739000001</v>
      </c>
      <c r="F29" s="3">
        <v>0.64098664800000005</v>
      </c>
      <c r="G29" s="1">
        <f t="shared" si="13"/>
        <v>1.8446045739000001</v>
      </c>
      <c r="H29">
        <f t="shared" si="14"/>
        <v>2.4855912219</v>
      </c>
      <c r="I29">
        <f t="shared" si="15"/>
        <v>0.72122984550000002</v>
      </c>
      <c r="J29">
        <f t="shared" si="16"/>
        <v>2.1636895365000002</v>
      </c>
      <c r="O29">
        <f t="shared" si="12"/>
        <v>-0.62738418055160505</v>
      </c>
      <c r="Q29">
        <v>0</v>
      </c>
      <c r="R29">
        <f t="shared" si="4"/>
        <v>0</v>
      </c>
      <c r="S29">
        <f>-LN(1-D29*(D29&lt;1))*Q29</f>
        <v>0</v>
      </c>
      <c r="T29">
        <f t="shared" si="5"/>
        <v>0</v>
      </c>
      <c r="U29">
        <f t="shared" si="6"/>
        <v>0</v>
      </c>
      <c r="W29">
        <f t="shared" si="7"/>
        <v>0</v>
      </c>
      <c r="X29">
        <f t="shared" si="8"/>
        <v>0</v>
      </c>
      <c r="Z29">
        <f>$Q29*W29+(1-$Q29)*I29</f>
        <v>0.72122984550000002</v>
      </c>
      <c r="AA29">
        <f>$Q29*X29+(1-$Q29)*J29</f>
        <v>2.1636895365000002</v>
      </c>
      <c r="AC29" t="b">
        <f t="shared" si="9"/>
        <v>0</v>
      </c>
      <c r="AD29" t="b">
        <f t="shared" si="10"/>
        <v>0</v>
      </c>
      <c r="AF29" t="b">
        <f t="shared" si="11"/>
        <v>0</v>
      </c>
      <c r="AI29">
        <v>0.72122984550000002</v>
      </c>
      <c r="AJ29">
        <v>2.1636895365000002</v>
      </c>
    </row>
    <row r="30" spans="1:36" x14ac:dyDescent="0.25">
      <c r="A30" s="2" t="s">
        <v>36</v>
      </c>
      <c r="B30" s="3">
        <v>0.22402759999999999</v>
      </c>
      <c r="C30" s="3">
        <v>2.8892601</v>
      </c>
      <c r="D30" s="3">
        <v>1.357435674</v>
      </c>
      <c r="E30" s="3">
        <v>1.8504344254</v>
      </c>
      <c r="F30" s="3">
        <v>0.59788260400000004</v>
      </c>
      <c r="G30" s="1">
        <f t="shared" si="13"/>
        <v>1.8504344254</v>
      </c>
      <c r="H30">
        <f t="shared" si="14"/>
        <v>2.4483170294000001</v>
      </c>
      <c r="I30">
        <f t="shared" si="15"/>
        <v>0.67871783699999999</v>
      </c>
      <c r="J30">
        <f t="shared" si="16"/>
        <v>2.0361535110000002</v>
      </c>
      <c r="O30">
        <f t="shared" si="12"/>
        <v>-0.82457450359268192</v>
      </c>
      <c r="Q30">
        <v>0</v>
      </c>
      <c r="R30">
        <f t="shared" si="4"/>
        <v>0</v>
      </c>
      <c r="S30">
        <f>-LN(1-D30*(D30&lt;1))*Q30</f>
        <v>0</v>
      </c>
      <c r="T30">
        <f>S30*(1-$K$2)</f>
        <v>0</v>
      </c>
      <c r="U30">
        <f t="shared" si="6"/>
        <v>0</v>
      </c>
      <c r="W30">
        <f t="shared" si="7"/>
        <v>0</v>
      </c>
      <c r="X30">
        <f t="shared" si="8"/>
        <v>0</v>
      </c>
      <c r="Z30">
        <f>$Q30*W30+(1-$Q30)*I30</f>
        <v>0.67871783699999999</v>
      </c>
      <c r="AA30">
        <f>$Q30*X30+(1-$Q30)*J30</f>
        <v>2.0361535110000002</v>
      </c>
      <c r="AC30" t="b">
        <f t="shared" si="9"/>
        <v>0</v>
      </c>
      <c r="AD30" t="b">
        <f t="shared" si="10"/>
        <v>0</v>
      </c>
      <c r="AF30" t="b">
        <f t="shared" si="11"/>
        <v>0</v>
      </c>
      <c r="AI30">
        <v>0.67871783699999999</v>
      </c>
      <c r="AJ30">
        <v>2.0361535110000002</v>
      </c>
    </row>
    <row r="31" spans="1:36" x14ac:dyDescent="0.25">
      <c r="W31">
        <f t="shared" ref="W31:W61" si="17">1-EXP(-T31)</f>
        <v>0</v>
      </c>
      <c r="X31">
        <f t="shared" ref="X31:X61" si="18">1-EXP(-U31)</f>
        <v>0</v>
      </c>
    </row>
    <row r="32" spans="1:36" x14ac:dyDescent="0.25">
      <c r="T32" t="s">
        <v>44</v>
      </c>
      <c r="U32" t="s">
        <v>45</v>
      </c>
      <c r="W32" t="e">
        <f t="shared" si="17"/>
        <v>#VALUE!</v>
      </c>
      <c r="X32" t="e">
        <f t="shared" si="18"/>
        <v>#VALUE!</v>
      </c>
    </row>
    <row r="33" spans="19:27" x14ac:dyDescent="0.25">
      <c r="S33" s="2" t="s">
        <v>0</v>
      </c>
      <c r="T33">
        <f>R2*(1-$K$2)</f>
        <v>0</v>
      </c>
      <c r="U33">
        <f>R2*(1+$K$2)</f>
        <v>0</v>
      </c>
      <c r="W33">
        <f t="shared" si="17"/>
        <v>0</v>
      </c>
      <c r="X33">
        <f t="shared" si="18"/>
        <v>0</v>
      </c>
      <c r="Z33">
        <f>$Q2*W33+(1-$Q2)*G2</f>
        <v>8.1487264099999998E-2</v>
      </c>
      <c r="AA33">
        <f>$Q2*X33+(1-$Q2)*H2</f>
        <v>0.25731570409999999</v>
      </c>
    </row>
    <row r="34" spans="19:27" x14ac:dyDescent="0.25">
      <c r="S34" s="2" t="s">
        <v>1</v>
      </c>
      <c r="T34">
        <f t="shared" ref="T34:T61" si="19">R3*(1-$K$2)</f>
        <v>0</v>
      </c>
      <c r="U34">
        <f t="shared" ref="U34:U61" si="20">R3*(1+$K$2)</f>
        <v>0</v>
      </c>
      <c r="W34">
        <f t="shared" si="17"/>
        <v>0</v>
      </c>
      <c r="X34">
        <f t="shared" si="18"/>
        <v>0</v>
      </c>
      <c r="Z34">
        <f t="shared" ref="Z34:AA34" si="21">$Q3*W34+(1-$Q3)*G3</f>
        <v>0.50067589999999995</v>
      </c>
      <c r="AA34">
        <f t="shared" si="21"/>
        <v>1.1217065809</v>
      </c>
    </row>
    <row r="35" spans="19:27" x14ac:dyDescent="0.25">
      <c r="S35" s="2" t="s">
        <v>2</v>
      </c>
      <c r="T35">
        <f t="shared" si="19"/>
        <v>0</v>
      </c>
      <c r="U35">
        <f t="shared" si="20"/>
        <v>0</v>
      </c>
      <c r="W35">
        <f t="shared" si="17"/>
        <v>0</v>
      </c>
      <c r="X35">
        <f t="shared" si="18"/>
        <v>0</v>
      </c>
      <c r="Z35">
        <f t="shared" ref="Z35:AA35" si="22">$Q4*W35+(1-$Q4)*G4</f>
        <v>0.54714700270000005</v>
      </c>
      <c r="AA35">
        <f t="shared" si="22"/>
        <v>1.4053646856999999</v>
      </c>
    </row>
    <row r="36" spans="19:27" x14ac:dyDescent="0.25">
      <c r="S36" s="2" t="s">
        <v>25</v>
      </c>
      <c r="T36">
        <f t="shared" si="19"/>
        <v>0</v>
      </c>
      <c r="U36">
        <f t="shared" si="20"/>
        <v>0</v>
      </c>
      <c r="W36">
        <f t="shared" si="17"/>
        <v>0</v>
      </c>
      <c r="X36">
        <f t="shared" si="18"/>
        <v>0</v>
      </c>
      <c r="Z36">
        <f t="shared" ref="Z36:AA36" si="23">$Q5*W36+(1-$Q5)*G5</f>
        <v>1.5629199136999996</v>
      </c>
      <c r="AA36">
        <f t="shared" si="23"/>
        <v>6.6053580016999991</v>
      </c>
    </row>
    <row r="37" spans="19:27" x14ac:dyDescent="0.25">
      <c r="S37" s="2" t="s">
        <v>26</v>
      </c>
      <c r="T37">
        <f t="shared" si="19"/>
        <v>0</v>
      </c>
      <c r="U37">
        <f t="shared" si="20"/>
        <v>0</v>
      </c>
      <c r="W37">
        <f t="shared" si="17"/>
        <v>0</v>
      </c>
      <c r="X37">
        <f t="shared" si="18"/>
        <v>0</v>
      </c>
      <c r="Z37">
        <f t="shared" ref="Z37:AA37" si="24">$Q6*W37+(1-$Q6)*G6</f>
        <v>2.2056288760000005</v>
      </c>
      <c r="AA37">
        <f t="shared" si="24"/>
        <v>7.0266254650000004</v>
      </c>
    </row>
    <row r="38" spans="19:27" x14ac:dyDescent="0.25">
      <c r="S38" s="4" t="s">
        <v>3</v>
      </c>
      <c r="T38" s="7">
        <f t="shared" si="19"/>
        <v>8.5722751059844393E-2</v>
      </c>
      <c r="U38" s="7">
        <f t="shared" si="20"/>
        <v>0.25716825317953318</v>
      </c>
      <c r="V38" s="7"/>
      <c r="W38" s="7">
        <f t="shared" si="17"/>
        <v>8.2151331482144596E-2</v>
      </c>
      <c r="X38" s="7">
        <f t="shared" si="18"/>
        <v>0.2267618969493892</v>
      </c>
      <c r="Y38" s="7"/>
      <c r="Z38" s="7">
        <f t="shared" ref="Z38:AA38" si="25">$Q7*W38+(1-$Q7)*G7</f>
        <v>8.2151331482144596E-2</v>
      </c>
      <c r="AA38" s="7">
        <f t="shared" si="25"/>
        <v>0.2267618969493892</v>
      </c>
    </row>
    <row r="39" spans="19:27" x14ac:dyDescent="0.25">
      <c r="S39" s="4" t="s">
        <v>4</v>
      </c>
      <c r="T39" s="7">
        <f t="shared" si="19"/>
        <v>8.0956242123202016E-2</v>
      </c>
      <c r="U39" s="7">
        <f t="shared" si="20"/>
        <v>0.24286872636960605</v>
      </c>
      <c r="V39" s="7"/>
      <c r="W39" s="7">
        <f t="shared" si="17"/>
        <v>7.7765954434558915E-2</v>
      </c>
      <c r="X39" s="7">
        <f t="shared" si="18"/>
        <v>0.21562552530173673</v>
      </c>
      <c r="Y39" s="7"/>
      <c r="Z39" s="7">
        <f t="shared" ref="Z39:AA39" si="26">$Q8*W39+(1-$Q8)*G8</f>
        <v>7.7765954434558915E-2</v>
      </c>
      <c r="AA39" s="7">
        <f t="shared" si="26"/>
        <v>0.21562552530173673</v>
      </c>
    </row>
    <row r="40" spans="19:27" x14ac:dyDescent="0.25">
      <c r="S40" s="4" t="s">
        <v>5</v>
      </c>
      <c r="T40" s="7">
        <f t="shared" si="19"/>
        <v>0.10586211272889022</v>
      </c>
      <c r="U40" s="7">
        <f t="shared" si="20"/>
        <v>0.31758633818667065</v>
      </c>
      <c r="V40" s="7"/>
      <c r="W40" s="7">
        <f t="shared" si="17"/>
        <v>0.10045132416305569</v>
      </c>
      <c r="X40" s="7">
        <f t="shared" si="18"/>
        <v>0.27209616783570656</v>
      </c>
      <c r="Y40" s="7"/>
      <c r="Z40" s="7">
        <f t="shared" ref="Z40:AA40" si="27">$Q9*W40+(1-$Q9)*G9</f>
        <v>0.10045132416305569</v>
      </c>
      <c r="AA40" s="7">
        <f t="shared" si="27"/>
        <v>0.27209616783570656</v>
      </c>
    </row>
    <row r="41" spans="19:27" x14ac:dyDescent="0.25">
      <c r="S41" s="2" t="s">
        <v>6</v>
      </c>
      <c r="T41">
        <f t="shared" si="19"/>
        <v>0</v>
      </c>
      <c r="U41">
        <f t="shared" si="20"/>
        <v>0</v>
      </c>
      <c r="W41">
        <f t="shared" si="17"/>
        <v>0</v>
      </c>
      <c r="X41">
        <f t="shared" si="18"/>
        <v>0</v>
      </c>
      <c r="Z41">
        <f t="shared" ref="Z41:AA41" si="28">$Q10*W41+(1-$Q10)*G10</f>
        <v>5.1552634790000003</v>
      </c>
      <c r="AA41">
        <f t="shared" si="28"/>
        <v>6.6753685870000004</v>
      </c>
    </row>
    <row r="42" spans="19:27" x14ac:dyDescent="0.25">
      <c r="S42" s="2" t="s">
        <v>7</v>
      </c>
      <c r="T42">
        <f t="shared" si="19"/>
        <v>0</v>
      </c>
      <c r="U42">
        <f t="shared" si="20"/>
        <v>0</v>
      </c>
      <c r="W42">
        <f t="shared" si="17"/>
        <v>0</v>
      </c>
      <c r="X42">
        <f t="shared" si="18"/>
        <v>0</v>
      </c>
      <c r="Z42">
        <f t="shared" ref="Z42:AA42" si="29">$Q11*W42+(1-$Q11)*G11</f>
        <v>5.1775594566000001</v>
      </c>
      <c r="AA42">
        <f t="shared" si="29"/>
        <v>6.7318734126000006</v>
      </c>
    </row>
    <row r="43" spans="19:27" x14ac:dyDescent="0.25">
      <c r="S43" s="4" t="s">
        <v>8</v>
      </c>
      <c r="T43" s="7">
        <f t="shared" si="19"/>
        <v>0.25487778257482036</v>
      </c>
      <c r="U43" s="7">
        <f t="shared" si="20"/>
        <v>0.76463334772446112</v>
      </c>
      <c r="V43" s="7"/>
      <c r="W43" s="7">
        <f t="shared" si="17"/>
        <v>0.224988787952071</v>
      </c>
      <c r="X43" s="7">
        <f t="shared" si="18"/>
        <v>0.5344954219988608</v>
      </c>
      <c r="Y43" s="7"/>
      <c r="Z43" s="7">
        <f t="shared" ref="Z43:AA43" si="30">$Q12*W43+(1-$Q12)*G12</f>
        <v>0.224988787952071</v>
      </c>
      <c r="AA43" s="7">
        <f t="shared" si="30"/>
        <v>0.5344954219988608</v>
      </c>
    </row>
    <row r="44" spans="19:27" x14ac:dyDescent="0.25">
      <c r="S44" s="4" t="s">
        <v>9</v>
      </c>
      <c r="T44" s="7">
        <f t="shared" si="19"/>
        <v>0.26377714885079284</v>
      </c>
      <c r="U44" s="7">
        <f t="shared" si="20"/>
        <v>0.79133144655237853</v>
      </c>
      <c r="V44" s="7"/>
      <c r="W44" s="7">
        <f t="shared" si="17"/>
        <v>0.23185529748620926</v>
      </c>
      <c r="X44" s="7">
        <f t="shared" si="18"/>
        <v>0.54675907270745228</v>
      </c>
      <c r="Y44" s="7"/>
      <c r="Z44" s="7">
        <f t="shared" ref="Z44:AA44" si="31">$Q13*W44+(1-$Q13)*G13</f>
        <v>0.23185529748620926</v>
      </c>
      <c r="AA44" s="7">
        <f t="shared" si="31"/>
        <v>0.54675907270745228</v>
      </c>
    </row>
    <row r="45" spans="19:27" x14ac:dyDescent="0.25">
      <c r="S45" s="4" t="s">
        <v>10</v>
      </c>
      <c r="T45" s="7">
        <f t="shared" si="19"/>
        <v>0.20363841073508337</v>
      </c>
      <c r="U45" s="7">
        <f t="shared" si="20"/>
        <v>0.61091523220525012</v>
      </c>
      <c r="V45" s="7"/>
      <c r="W45" s="7">
        <f t="shared" si="17"/>
        <v>0.18424271305737028</v>
      </c>
      <c r="X45" s="7">
        <f t="shared" si="18"/>
        <v>0.45714619564011316</v>
      </c>
      <c r="Y45" s="7"/>
      <c r="Z45" s="7">
        <f t="shared" ref="Z45:AA45" si="32">$Q14*W45+(1-$Q14)*G14</f>
        <v>0.18424271305737028</v>
      </c>
      <c r="AA45" s="7">
        <f t="shared" si="32"/>
        <v>0.45714619564011316</v>
      </c>
    </row>
    <row r="46" spans="19:27" x14ac:dyDescent="0.25">
      <c r="S46" s="4" t="s">
        <v>11</v>
      </c>
      <c r="T46" s="7">
        <f t="shared" si="19"/>
        <v>0.12501177110220044</v>
      </c>
      <c r="U46" s="7">
        <f t="shared" si="20"/>
        <v>0.37503531330660134</v>
      </c>
      <c r="V46" s="7"/>
      <c r="W46" s="7">
        <f t="shared" si="17"/>
        <v>0.11751348531549788</v>
      </c>
      <c r="X46" s="7">
        <f t="shared" si="18"/>
        <v>0.31273499123752357</v>
      </c>
      <c r="Y46" s="7"/>
      <c r="Z46" s="7">
        <f t="shared" ref="Z46:AA46" si="33">$Q15*W46+(1-$Q15)*G15</f>
        <v>0.11751348531549788</v>
      </c>
      <c r="AA46" s="7">
        <f t="shared" si="33"/>
        <v>0.31273499123752357</v>
      </c>
    </row>
    <row r="47" spans="19:27" x14ac:dyDescent="0.25">
      <c r="S47" s="4" t="s">
        <v>12</v>
      </c>
      <c r="T47" s="7">
        <f t="shared" si="19"/>
        <v>0.1188813832871395</v>
      </c>
      <c r="U47" s="7">
        <f t="shared" si="20"/>
        <v>0.35664414986141851</v>
      </c>
      <c r="V47" s="7"/>
      <c r="W47" s="7">
        <f t="shared" si="17"/>
        <v>0.11208688414913026</v>
      </c>
      <c r="X47" s="7">
        <f t="shared" si="18"/>
        <v>0.29997844381398053</v>
      </c>
      <c r="Y47" s="7"/>
      <c r="Z47" s="7">
        <f t="shared" ref="Z47:AA47" si="34">$Q16*W47+(1-$Q16)*G16</f>
        <v>0.11208688414913026</v>
      </c>
      <c r="AA47" s="7">
        <f t="shared" si="34"/>
        <v>0.29997844381398053</v>
      </c>
    </row>
    <row r="48" spans="19:27" x14ac:dyDescent="0.25">
      <c r="S48" s="4" t="s">
        <v>13</v>
      </c>
      <c r="T48" s="7">
        <f t="shared" si="19"/>
        <v>0.11199607413539032</v>
      </c>
      <c r="U48" s="7">
        <f t="shared" si="20"/>
        <v>0.33598822240617099</v>
      </c>
      <c r="V48" s="7"/>
      <c r="W48" s="7">
        <f t="shared" si="17"/>
        <v>0.10595223259604303</v>
      </c>
      <c r="X48" s="7">
        <f t="shared" si="18"/>
        <v>0.2853684775936981</v>
      </c>
      <c r="Y48" s="7"/>
      <c r="Z48" s="7">
        <f t="shared" ref="Z48:AA48" si="35">$Q17*W48+(1-$Q17)*G17</f>
        <v>0.10595223259604303</v>
      </c>
      <c r="AA48" s="7">
        <f t="shared" si="35"/>
        <v>0.2853684775936981</v>
      </c>
    </row>
    <row r="49" spans="19:27" x14ac:dyDescent="0.25">
      <c r="S49" s="4" t="s">
        <v>14</v>
      </c>
      <c r="T49" s="7">
        <f t="shared" si="19"/>
        <v>0.1149719167048128</v>
      </c>
      <c r="U49" s="7">
        <f t="shared" si="20"/>
        <v>0.34491575011443842</v>
      </c>
      <c r="V49" s="7"/>
      <c r="W49" s="7">
        <f t="shared" si="17"/>
        <v>0.10860882324312859</v>
      </c>
      <c r="X49" s="7">
        <f t="shared" si="18"/>
        <v>0.29171997653490811</v>
      </c>
      <c r="Y49" s="7"/>
      <c r="Z49" s="7">
        <f t="shared" ref="Z49:AA49" si="36">$Q18*W49+(1-$Q18)*G18</f>
        <v>0.10860882324312859</v>
      </c>
      <c r="AA49" s="7">
        <f t="shared" si="36"/>
        <v>0.29171997653490811</v>
      </c>
    </row>
    <row r="50" spans="19:27" x14ac:dyDescent="0.25">
      <c r="S50" s="4" t="s">
        <v>15</v>
      </c>
      <c r="T50" s="7">
        <f t="shared" si="19"/>
        <v>0.10669057209097724</v>
      </c>
      <c r="U50" s="7">
        <f t="shared" si="20"/>
        <v>0.32007171627293174</v>
      </c>
      <c r="V50" s="7"/>
      <c r="W50" s="7">
        <f t="shared" si="17"/>
        <v>0.1011962550701071</v>
      </c>
      <c r="X50" s="7">
        <f t="shared" si="18"/>
        <v>0.27390303776151215</v>
      </c>
      <c r="Y50" s="7"/>
      <c r="Z50" s="7">
        <f t="shared" ref="Z50:AA50" si="37">$Q19*W50+(1-$Q19)*G19</f>
        <v>0.1011962550701071</v>
      </c>
      <c r="AA50" s="7">
        <f t="shared" si="37"/>
        <v>0.27390303776151215</v>
      </c>
    </row>
    <row r="51" spans="19:27" x14ac:dyDescent="0.25">
      <c r="S51" s="4" t="s">
        <v>16</v>
      </c>
      <c r="T51" s="7">
        <f t="shared" si="19"/>
        <v>9.2418882014953879E-2</v>
      </c>
      <c r="U51" s="7">
        <f t="shared" si="20"/>
        <v>0.27725664604486167</v>
      </c>
      <c r="V51" s="7"/>
      <c r="W51" s="7">
        <f t="shared" si="17"/>
        <v>8.8276834889010836E-2</v>
      </c>
      <c r="X51" s="7">
        <f t="shared" si="18"/>
        <v>0.24214002961463965</v>
      </c>
      <c r="Y51" s="7"/>
      <c r="Z51" s="7">
        <f t="shared" ref="Z51:AA51" si="38">$Q20*W51+(1-$Q20)*G20</f>
        <v>8.8276834889010836E-2</v>
      </c>
      <c r="AA51" s="7">
        <f t="shared" si="38"/>
        <v>0.24214002961463965</v>
      </c>
    </row>
    <row r="52" spans="19:27" x14ac:dyDescent="0.25">
      <c r="S52" s="2" t="s">
        <v>17</v>
      </c>
      <c r="T52">
        <f t="shared" si="19"/>
        <v>0</v>
      </c>
      <c r="U52">
        <f t="shared" si="20"/>
        <v>0</v>
      </c>
      <c r="W52">
        <f t="shared" si="17"/>
        <v>0</v>
      </c>
      <c r="X52">
        <f t="shared" si="18"/>
        <v>0</v>
      </c>
      <c r="Z52">
        <f t="shared" ref="Z52:AA52" si="39">$Q21*W52+(1-$Q21)*G21</f>
        <v>2.6327293254000002</v>
      </c>
      <c r="AA52">
        <f t="shared" si="39"/>
        <v>3.5387601844000001</v>
      </c>
    </row>
    <row r="53" spans="19:27" x14ac:dyDescent="0.25">
      <c r="S53" s="2" t="s">
        <v>35</v>
      </c>
      <c r="T53">
        <f t="shared" si="19"/>
        <v>0</v>
      </c>
      <c r="U53">
        <f t="shared" si="20"/>
        <v>0</v>
      </c>
      <c r="W53">
        <f t="shared" si="17"/>
        <v>0</v>
      </c>
      <c r="X53">
        <f t="shared" si="18"/>
        <v>0</v>
      </c>
      <c r="Z53">
        <f t="shared" ref="Z53:AA53" si="40">$Q22*W53+(1-$Q22)*G22</f>
        <v>1.4591024629</v>
      </c>
      <c r="AA53">
        <f t="shared" si="40"/>
        <v>2.0746312719</v>
      </c>
    </row>
    <row r="54" spans="19:27" x14ac:dyDescent="0.25">
      <c r="S54" s="2" t="s">
        <v>18</v>
      </c>
      <c r="T54">
        <f t="shared" si="19"/>
        <v>0</v>
      </c>
      <c r="U54">
        <f t="shared" si="20"/>
        <v>0</v>
      </c>
      <c r="W54">
        <f t="shared" si="17"/>
        <v>0</v>
      </c>
      <c r="X54">
        <f t="shared" si="18"/>
        <v>0</v>
      </c>
      <c r="Z54">
        <f t="shared" ref="Z54:AA54" si="41">$Q23*W54+(1-$Q23)*G23</f>
        <v>1.0090382773</v>
      </c>
      <c r="AA54">
        <f t="shared" si="41"/>
        <v>1.0427724462999999</v>
      </c>
    </row>
    <row r="55" spans="19:27" x14ac:dyDescent="0.25">
      <c r="S55" s="2" t="s">
        <v>19</v>
      </c>
      <c r="T55">
        <f t="shared" si="19"/>
        <v>0</v>
      </c>
      <c r="U55">
        <f t="shared" si="20"/>
        <v>0</v>
      </c>
      <c r="W55">
        <f t="shared" si="17"/>
        <v>0</v>
      </c>
      <c r="X55">
        <f t="shared" si="18"/>
        <v>0</v>
      </c>
      <c r="Z55">
        <f t="shared" ref="Z55:AA55" si="42">$Q24*W55+(1-$Q24)*G24</f>
        <v>0.99596662869999997</v>
      </c>
      <c r="AA55">
        <f t="shared" si="42"/>
        <v>1.0237570526999999</v>
      </c>
    </row>
    <row r="56" spans="19:27" x14ac:dyDescent="0.25">
      <c r="S56" s="2" t="s">
        <v>20</v>
      </c>
      <c r="T56">
        <f t="shared" si="19"/>
        <v>0</v>
      </c>
      <c r="U56">
        <f t="shared" si="20"/>
        <v>0</v>
      </c>
      <c r="W56">
        <f t="shared" si="17"/>
        <v>0</v>
      </c>
      <c r="X56">
        <f t="shared" si="18"/>
        <v>0</v>
      </c>
      <c r="Z56">
        <f t="shared" ref="Z56:AA56" si="43">$Q25*W56+(1-$Q25)*G25</f>
        <v>1.0051082016999999</v>
      </c>
      <c r="AA56">
        <f t="shared" si="43"/>
        <v>1.0347865356999999</v>
      </c>
    </row>
    <row r="57" spans="19:27" x14ac:dyDescent="0.25">
      <c r="S57" s="4" t="s">
        <v>21</v>
      </c>
      <c r="T57" s="7">
        <f t="shared" si="19"/>
        <v>0.24962532104292376</v>
      </c>
      <c r="U57" s="7">
        <f t="shared" si="20"/>
        <v>0.74887596312877125</v>
      </c>
      <c r="V57" s="7"/>
      <c r="W57" s="7">
        <f t="shared" si="17"/>
        <v>0.22090736199088623</v>
      </c>
      <c r="X57" s="7">
        <f t="shared" si="18"/>
        <v>0.52710219131727087</v>
      </c>
      <c r="Y57" s="7"/>
      <c r="Z57" s="7">
        <f t="shared" ref="Z57:AA57" si="44">$Q26*W57+(1-$Q26)*G26</f>
        <v>0.22090736199088623</v>
      </c>
      <c r="AA57" s="7">
        <f t="shared" si="44"/>
        <v>0.52710219131727087</v>
      </c>
    </row>
    <row r="58" spans="19:27" x14ac:dyDescent="0.25">
      <c r="S58" s="4" t="s">
        <v>22</v>
      </c>
      <c r="T58" s="7">
        <f t="shared" si="19"/>
        <v>0.34587385334024634</v>
      </c>
      <c r="U58" s="7">
        <f t="shared" si="20"/>
        <v>1.037621560020739</v>
      </c>
      <c r="V58" s="7"/>
      <c r="W58" s="7">
        <f t="shared" si="17"/>
        <v>0.2923982569269632</v>
      </c>
      <c r="X58" s="7">
        <f t="shared" si="18"/>
        <v>0.64570364675925518</v>
      </c>
      <c r="Y58" s="7"/>
      <c r="Z58" s="7">
        <f t="shared" ref="Z58:AA58" si="45">$Q27*W58+(1-$Q27)*G27</f>
        <v>0.2923982569269632</v>
      </c>
      <c r="AA58" s="7">
        <f t="shared" si="45"/>
        <v>0.64570364675925518</v>
      </c>
    </row>
    <row r="59" spans="19:27" x14ac:dyDescent="0.25">
      <c r="S59" s="4" t="s">
        <v>23</v>
      </c>
      <c r="T59" s="7">
        <f t="shared" si="19"/>
        <v>0.38481845602595749</v>
      </c>
      <c r="U59" s="7">
        <f t="shared" si="20"/>
        <v>1.1544553680778724</v>
      </c>
      <c r="V59" s="7"/>
      <c r="W59" s="7">
        <f t="shared" si="17"/>
        <v>0.31942582086887839</v>
      </c>
      <c r="X59" s="7">
        <f t="shared" si="18"/>
        <v>0.68477082596939565</v>
      </c>
      <c r="Y59" s="7"/>
      <c r="Z59" s="7">
        <f t="shared" ref="Z59:AA59" si="46">$Q28*W59+(1-$Q28)*G28</f>
        <v>0.31942582086887839</v>
      </c>
      <c r="AA59" s="7">
        <f t="shared" si="46"/>
        <v>0.68477082596939565</v>
      </c>
    </row>
    <row r="60" spans="19:27" x14ac:dyDescent="0.25">
      <c r="S60" s="2" t="s">
        <v>24</v>
      </c>
      <c r="T60">
        <f t="shared" si="19"/>
        <v>0</v>
      </c>
      <c r="U60">
        <f t="shared" si="20"/>
        <v>0</v>
      </c>
      <c r="W60">
        <f t="shared" si="17"/>
        <v>0</v>
      </c>
      <c r="X60">
        <f t="shared" si="18"/>
        <v>0</v>
      </c>
      <c r="Z60">
        <f t="shared" ref="Z60:AA60" si="47">$Q29*W60+(1-$Q29)*G29</f>
        <v>1.8446045739000001</v>
      </c>
      <c r="AA60">
        <f t="shared" si="47"/>
        <v>2.4855912219</v>
      </c>
    </row>
    <row r="61" spans="19:27" x14ac:dyDescent="0.25">
      <c r="S61" s="2" t="s">
        <v>36</v>
      </c>
      <c r="T61">
        <f t="shared" si="19"/>
        <v>0</v>
      </c>
      <c r="U61">
        <f t="shared" si="20"/>
        <v>0</v>
      </c>
      <c r="W61">
        <f t="shared" si="17"/>
        <v>0</v>
      </c>
      <c r="X61">
        <f t="shared" si="18"/>
        <v>0</v>
      </c>
      <c r="Z61">
        <f t="shared" ref="Z61:AA61" si="48">$Q30*W61+(1-$Q30)*G30</f>
        <v>1.8504344254</v>
      </c>
      <c r="AA61">
        <f t="shared" si="48"/>
        <v>2.4483170294000001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Viguerie, Alexander (CDC/NCHHSTP/DHP)</dc:creator>
  <cp:lastModifiedBy>Viguerie, Alexander (CDC/NCHHSTP/DHP)</cp:lastModifiedBy>
  <dcterms:created xsi:type="dcterms:W3CDTF">2024-12-04T16:11:52Z</dcterms:created>
  <dcterms:modified xsi:type="dcterms:W3CDTF">2024-12-09T18:28:47Z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af03ff0-41c5-4c41-b55e-fabb8fae94be_Enabled">
    <vt:lpwstr>true</vt:lpwstr>
  </property>
  <property fmtid="{D5CDD505-2E9C-101B-9397-08002B2CF9AE}" pid="3" name="MSIP_Label_8af03ff0-41c5-4c41-b55e-fabb8fae94be_SetDate">
    <vt:lpwstr>2024-12-04T16:18:52Z</vt:lpwstr>
  </property>
  <property fmtid="{D5CDD505-2E9C-101B-9397-08002B2CF9AE}" pid="4" name="MSIP_Label_8af03ff0-41c5-4c41-b55e-fabb8fae94be_Method">
    <vt:lpwstr>Privileged</vt:lpwstr>
  </property>
  <property fmtid="{D5CDD505-2E9C-101B-9397-08002B2CF9AE}" pid="5" name="MSIP_Label_8af03ff0-41c5-4c41-b55e-fabb8fae94be_Name">
    <vt:lpwstr>8af03ff0-41c5-4c41-b55e-fabb8fae94be</vt:lpwstr>
  </property>
  <property fmtid="{D5CDD505-2E9C-101B-9397-08002B2CF9AE}" pid="6" name="MSIP_Label_8af03ff0-41c5-4c41-b55e-fabb8fae94be_SiteId">
    <vt:lpwstr>9ce70869-60db-44fd-abe8-d2767077fc8f</vt:lpwstr>
  </property>
  <property fmtid="{D5CDD505-2E9C-101B-9397-08002B2CF9AE}" pid="7" name="MSIP_Label_8af03ff0-41c5-4c41-b55e-fabb8fae94be_ActionId">
    <vt:lpwstr>205b4a79-5c95-4da6-8b4b-9543e3c8831b</vt:lpwstr>
  </property>
  <property fmtid="{D5CDD505-2E9C-101B-9397-08002B2CF9AE}" pid="8" name="MSIP_Label_8af03ff0-41c5-4c41-b55e-fabb8fae94be_ContentBits">
    <vt:lpwstr>0</vt:lpwstr>
  </property>
</Properties>
</file>