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1-Learn\Senati\6to-semestre\4-Elaboracion-de-proyecto-de-innovacion-y-o-mejora\"/>
    </mc:Choice>
  </mc:AlternateContent>
  <xr:revisionPtr revIDLastSave="0" documentId="13_ncr:1_{5DC77765-A83C-48FE-B336-7661094E9E12}" xr6:coauthVersionLast="47" xr6:coauthVersionMax="47" xr10:uidLastSave="{00000000-0000-0000-0000-000000000000}"/>
  <bookViews>
    <workbookView xWindow="90" yWindow="0" windowWidth="20400" windowHeight="10920" activeTab="1" xr2:uid="{00000000-000D-0000-FFFF-FFFF00000000}"/>
  </bookViews>
  <sheets>
    <sheet name="kpi" sheetId="1" r:id="rId1"/>
    <sheet name="pareto" sheetId="2" r:id="rId2"/>
    <sheet name="plan" sheetId="3" r:id="rId3"/>
    <sheet name="factibilidad" sheetId="4" r:id="rId4"/>
    <sheet name="recursos técnicos" sheetId="5" r:id="rId5"/>
    <sheet name="crono-act-gantt" sheetId="6" r:id="rId6"/>
    <sheet name="limitantes" sheetId="7" r:id="rId7"/>
    <sheet name="beneficio económico"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0" i="2" l="1"/>
  <c r="D26" i="2"/>
  <c r="C27" i="2"/>
  <c r="C26" i="2"/>
  <c r="I11" i="1"/>
  <c r="H12" i="1"/>
  <c r="H11" i="1"/>
  <c r="E20" i="8"/>
  <c r="E16" i="8"/>
  <c r="E10" i="8"/>
  <c r="E12" i="8"/>
  <c r="E4" i="8"/>
  <c r="G30" i="4"/>
  <c r="G31" i="4" s="1"/>
  <c r="I24" i="4"/>
  <c r="I12" i="4"/>
  <c r="J5" i="4"/>
  <c r="G4" i="6"/>
  <c r="G3" i="6" s="1"/>
  <c r="E13" i="4"/>
  <c r="D20" i="4"/>
  <c r="B35" i="2"/>
  <c r="D27" i="2" s="1"/>
  <c r="C28" i="2"/>
  <c r="C29" i="2" s="1"/>
  <c r="C30" i="2" s="1"/>
  <c r="C31" i="2" s="1"/>
  <c r="C32" i="2" s="1"/>
  <c r="C33" i="2" s="1"/>
  <c r="C34" i="2" s="1"/>
  <c r="D4" i="2"/>
  <c r="C4" i="2" s="1"/>
  <c r="H31" i="1"/>
  <c r="H32" i="1"/>
  <c r="H30" i="1"/>
  <c r="M21" i="1"/>
  <c r="J20" i="1"/>
  <c r="M20" i="1"/>
  <c r="H25" i="1"/>
  <c r="H26" i="1"/>
  <c r="H24" i="1"/>
  <c r="J24" i="1"/>
  <c r="J25" i="1" s="1"/>
  <c r="G20" i="1"/>
  <c r="G21" i="1"/>
  <c r="G19" i="1"/>
  <c r="H13" i="1"/>
  <c r="G12" i="1"/>
  <c r="I12" i="1" s="1"/>
  <c r="J12" i="1" s="1"/>
  <c r="G13" i="1"/>
  <c r="I13" i="1" s="1"/>
  <c r="G11" i="1"/>
  <c r="E3" i="1"/>
  <c r="E4" i="1" s="1"/>
  <c r="H4" i="6" l="1"/>
  <c r="G5" i="6"/>
  <c r="E26" i="2"/>
  <c r="E27" i="2" s="1"/>
  <c r="E28" i="2" s="1"/>
  <c r="E29" i="2" s="1"/>
  <c r="D34" i="2"/>
  <c r="D33" i="2"/>
  <c r="D32" i="2"/>
  <c r="D31" i="2"/>
  <c r="D30" i="2"/>
  <c r="D29" i="2"/>
  <c r="D28" i="2"/>
  <c r="D5" i="2"/>
  <c r="J11" i="1"/>
  <c r="J13" i="1"/>
  <c r="I4" i="6" l="1"/>
  <c r="H5" i="6"/>
  <c r="E30" i="2"/>
  <c r="E31" i="2" s="1"/>
  <c r="E32" i="2" s="1"/>
  <c r="E33" i="2" s="1"/>
  <c r="E34" i="2" s="1"/>
  <c r="D6" i="2"/>
  <c r="C5" i="2"/>
  <c r="J4" i="6" l="1"/>
  <c r="I5" i="6"/>
  <c r="D7" i="2"/>
  <c r="C6" i="2"/>
  <c r="K4" i="6" l="1"/>
  <c r="J5" i="6"/>
  <c r="D8" i="2"/>
  <c r="C7" i="2"/>
  <c r="L4" i="6" l="1"/>
  <c r="K5" i="6"/>
  <c r="D9" i="2"/>
  <c r="C8" i="2"/>
  <c r="M4" i="6" l="1"/>
  <c r="L5" i="6"/>
  <c r="D10" i="2"/>
  <c r="C9" i="2"/>
  <c r="N4" i="6" l="1"/>
  <c r="M5" i="6"/>
  <c r="D11" i="2"/>
  <c r="C10" i="2"/>
  <c r="O4" i="6" l="1"/>
  <c r="N3" i="6"/>
  <c r="N5" i="6"/>
  <c r="D12" i="2"/>
  <c r="C12" i="2" s="1"/>
  <c r="C11" i="2"/>
  <c r="P4" i="6" l="1"/>
  <c r="O5" i="6"/>
  <c r="Q4" i="6" l="1"/>
  <c r="P5" i="6"/>
  <c r="R4" i="6" l="1"/>
  <c r="Q5" i="6"/>
  <c r="S4" i="6" l="1"/>
  <c r="R5" i="6"/>
  <c r="T4" i="6" l="1"/>
  <c r="S5" i="6"/>
  <c r="U4" i="6" l="1"/>
  <c r="T5" i="6"/>
  <c r="V4" i="6" l="1"/>
  <c r="U3" i="6"/>
  <c r="U5" i="6"/>
  <c r="W4" i="6" l="1"/>
  <c r="V5" i="6"/>
  <c r="X4" i="6" l="1"/>
  <c r="W5" i="6"/>
  <c r="Y4" i="6" l="1"/>
  <c r="X5" i="6"/>
  <c r="Z4" i="6" l="1"/>
  <c r="Y5" i="6"/>
  <c r="AA4" i="6" l="1"/>
  <c r="Z5" i="6"/>
  <c r="AB4" i="6" l="1"/>
  <c r="AA5" i="6"/>
  <c r="AC4" i="6" l="1"/>
  <c r="AB3" i="6"/>
  <c r="AB5" i="6"/>
  <c r="AD4" i="6" l="1"/>
  <c r="AC5" i="6"/>
  <c r="AE4" i="6" l="1"/>
  <c r="AD5" i="6"/>
  <c r="AF4" i="6" l="1"/>
  <c r="AE5" i="6"/>
  <c r="AG4" i="6" l="1"/>
  <c r="AF5" i="6"/>
  <c r="AH4" i="6" l="1"/>
  <c r="AH5" i="6" s="1"/>
  <c r="AG5" i="6"/>
</calcChain>
</file>

<file path=xl/sharedStrings.xml><?xml version="1.0" encoding="utf-8"?>
<sst xmlns="http://schemas.openxmlformats.org/spreadsheetml/2006/main" count="328" uniqueCount="213">
  <si>
    <t>#</t>
  </si>
  <si>
    <t xml:space="preserve">medir eficiencia y eficacia </t>
  </si>
  <si>
    <t>de cada 100 casas solo van a 70</t>
  </si>
  <si>
    <t xml:space="preserve">pasan muy rapido </t>
  </si>
  <si>
    <t>https://www.youtube.com/watch?v=MTXPr8h1kAg</t>
  </si>
  <si>
    <t>santa rosa</t>
  </si>
  <si>
    <t xml:space="preserve">san martin </t>
  </si>
  <si>
    <t xml:space="preserve">Frecuencia de recolección </t>
  </si>
  <si>
    <t xml:space="preserve">Tiempo entre cada recolección </t>
  </si>
  <si>
    <t xml:space="preserve">Tiempo total de ambos </t>
  </si>
  <si>
    <t xml:space="preserve">Metricas ultimos 3 meses </t>
  </si>
  <si>
    <t xml:space="preserve">Tiempo total </t>
  </si>
  <si>
    <t xml:space="preserve">Tiempo ideal </t>
  </si>
  <si>
    <t xml:space="preserve">Demoras en la recolección </t>
  </si>
  <si>
    <t>Total</t>
  </si>
  <si>
    <t>Demora</t>
  </si>
  <si>
    <t>Ideal</t>
  </si>
  <si>
    <t>Mes</t>
  </si>
  <si>
    <t xml:space="preserve">Noviembre </t>
  </si>
  <si>
    <t>Diciembre</t>
  </si>
  <si>
    <t>Enero</t>
  </si>
  <si>
    <t>Meta de recolección</t>
  </si>
  <si>
    <t>depende de la demanda</t>
  </si>
  <si>
    <t>meta</t>
  </si>
  <si>
    <t xml:space="preserve">producción </t>
  </si>
  <si>
    <t>Incumplimientos</t>
  </si>
  <si>
    <t>Eficaz</t>
  </si>
  <si>
    <t xml:space="preserve">Eficiente </t>
  </si>
  <si>
    <t>Efectividad</t>
  </si>
  <si>
    <t>Productividad</t>
  </si>
  <si>
    <t xml:space="preserve">Frec. de recolección </t>
  </si>
  <si>
    <t>Total Ideal</t>
  </si>
  <si>
    <t>Incump (%)</t>
  </si>
  <si>
    <t>Meta</t>
  </si>
  <si>
    <t>Escasa cobertura de recolección</t>
  </si>
  <si>
    <t>Inadecuada frecuencia de recolección</t>
  </si>
  <si>
    <t>Deficiente plan de recolección</t>
  </si>
  <si>
    <t>INADECUADA GESTIÓN EN LA RECOLECCIÓN DE RESIDUIOS</t>
  </si>
  <si>
    <t>Ciudadanos insatisfechos</t>
  </si>
  <si>
    <t>Alta morosidad de impuestos</t>
  </si>
  <si>
    <t>Equipamiento viejo o en mal estado</t>
  </si>
  <si>
    <t>Escasos vehículos de recolección</t>
  </si>
  <si>
    <t>Personal poco comprometido</t>
  </si>
  <si>
    <t>Escasa supervisión</t>
  </si>
  <si>
    <t>Nivel de prioridad</t>
  </si>
  <si>
    <t>Alta</t>
  </si>
  <si>
    <t>Media</t>
  </si>
  <si>
    <t>Baja</t>
  </si>
  <si>
    <t>Intervalos</t>
  </si>
  <si>
    <t>"1 - 10 "</t>
  </si>
  <si>
    <t xml:space="preserve">Nivel de prioridad según el proyecto </t>
  </si>
  <si>
    <t>Promedio acumulado</t>
  </si>
  <si>
    <t>Causas</t>
  </si>
  <si>
    <t xml:space="preserve">frecuencia acumulada </t>
  </si>
  <si>
    <t>FI</t>
  </si>
  <si>
    <t>frec relativa</t>
  </si>
  <si>
    <t>FR acumulada</t>
  </si>
  <si>
    <t>F.R.A.</t>
  </si>
  <si>
    <t>F.R.</t>
  </si>
  <si>
    <t>80-20</t>
  </si>
  <si>
    <t>https://www.youtube.com/watch?v=MHZY6g3shjY</t>
  </si>
  <si>
    <t>Prioridad</t>
  </si>
  <si>
    <t>Acción</t>
  </si>
  <si>
    <t>Actividad</t>
  </si>
  <si>
    <t>Responsable</t>
  </si>
  <si>
    <t>Supervisor</t>
  </si>
  <si>
    <t>Definir la arquitectura de
software.</t>
  </si>
  <si>
    <t xml:space="preserve">Chiroque Peña David Daniel </t>
  </si>
  <si>
    <t>Velasquez Rosas Henry Alexander</t>
  </si>
  <si>
    <t>MVVM</t>
  </si>
  <si>
    <t>XAML</t>
  </si>
  <si>
    <t>C#</t>
  </si>
  <si>
    <t>Definir la Base de datos</t>
  </si>
  <si>
    <t>Definir el lenguaje Frontend</t>
  </si>
  <si>
    <t>Definir el lenguaje Backend</t>
  </si>
  <si>
    <t>Firebase</t>
  </si>
  <si>
    <t>Fase</t>
  </si>
  <si>
    <t xml:space="preserve">Detalle de actividad </t>
  </si>
  <si>
    <t xml:space="preserve">Entregable </t>
  </si>
  <si>
    <t>Inicio</t>
  </si>
  <si>
    <t>Elaboración</t>
  </si>
  <si>
    <t>Construcción</t>
  </si>
  <si>
    <t>Transición</t>
  </si>
  <si>
    <t>Análisis del negocio.
Modelado del negocio.</t>
  </si>
  <si>
    <t>Modelado del negocio</t>
  </si>
  <si>
    <t>Análisis de requerimientos.
Formulación del proyecto.
Análisis de factibilidad.</t>
  </si>
  <si>
    <t>Factibilidad del proyecto</t>
  </si>
  <si>
    <t>Modelado del sistema.
Implementación y pruebas.</t>
  </si>
  <si>
    <t>Prototipado de las apps</t>
  </si>
  <si>
    <t>Despliegue del producto.
Entrega de documentación.</t>
  </si>
  <si>
    <t>Lanzamiento de las apps</t>
  </si>
  <si>
    <t>Velásquez Rosas
Henry Alexander</t>
  </si>
  <si>
    <t>Gestión de recolección de residuos</t>
  </si>
  <si>
    <t xml:space="preserve">Desplazamiento a los puntos de generación </t>
  </si>
  <si>
    <t xml:space="preserve">Recoger residuos </t>
  </si>
  <si>
    <t xml:space="preserve">Llevar residuos al relleno sanitario </t>
  </si>
  <si>
    <t>Usuario</t>
  </si>
  <si>
    <t>Administrador</t>
  </si>
  <si>
    <t>Recolector</t>
  </si>
  <si>
    <t xml:space="preserve">Fase de Generación de residuos </t>
  </si>
  <si>
    <t xml:space="preserve">Fase de Recolección de residuos </t>
  </si>
  <si>
    <t xml:space="preserve">Fase de Disposición de residuos </t>
  </si>
  <si>
    <t xml:space="preserve">Actor </t>
  </si>
  <si>
    <t xml:space="preserve">Descripción </t>
  </si>
  <si>
    <t>Es quien genera los residuos solidos que el recolector recogerá.</t>
  </si>
  <si>
    <t xml:space="preserve">Es quien se desplaza a cada punto de recolección y lleva los residuos al relleno sanitario. </t>
  </si>
  <si>
    <t>Tipo</t>
  </si>
  <si>
    <t>Ítem</t>
  </si>
  <si>
    <t>Máquina</t>
  </si>
  <si>
    <t>Desktop i5 10ma generación - Intel
Core - 8 GB RAM</t>
  </si>
  <si>
    <t>Laptop de 5ta generación – Intel
Core – 4 GB RAM</t>
  </si>
  <si>
    <t>Herramienta</t>
  </si>
  <si>
    <t xml:space="preserve">Office 365 Professional Plus – 3
licencias </t>
  </si>
  <si>
    <t xml:space="preserve">Herramienta </t>
  </si>
  <si>
    <t>Bizagi Modeler</t>
  </si>
  <si>
    <t>StarUML</t>
  </si>
  <si>
    <t>Udemy</t>
  </si>
  <si>
    <t>Insumo / Material</t>
  </si>
  <si>
    <t>Energía eléctrica</t>
  </si>
  <si>
    <t>Conexión a internet</t>
  </si>
  <si>
    <t>Costo (S/)</t>
  </si>
  <si>
    <t>Móvil Android version 9 - 3 GB RAM</t>
  </si>
  <si>
    <t>Integrante</t>
  </si>
  <si>
    <t>Gerente General</t>
  </si>
  <si>
    <t>Sub-gerente</t>
  </si>
  <si>
    <t>Practicante</t>
  </si>
  <si>
    <t>Costo unitario (S/)</t>
  </si>
  <si>
    <t>Descripción</t>
  </si>
  <si>
    <t>Costo parcial (S/)</t>
  </si>
  <si>
    <t>Costo de la mano de obra.</t>
  </si>
  <si>
    <t>Costo de las máquinas, herramientas, materiales e
insumos.</t>
  </si>
  <si>
    <t>Registra los productos o materiales con los que se trabajará, tales como botellas, papel y 
metales. Además, será quien registre a cada recolector contratado y quien les asigne la 
tarea de ir a los hogares que trabajen con este sistema, previa solicitud de recojo hecha por 
el cliente</t>
  </si>
  <si>
    <t>Es quien después de ingresar a la aplicación con sus credenciales, podrá registrar o afiliar a 
cada cliente interesado. Podrá ver y mapear las solicitudes que se le asignaron, revisar los 
datos del cliente para luego seguir la ruta trazada por la aplicación. Además, podrá ingresar 
los pesos de cada material previo pesado, para luego poder hacer el pago en efectivo al 
cliente.</t>
  </si>
  <si>
    <t>Es quien luego de ingresar sus credenciales podrá solicitar el recojo de los materiales 
reciclables con los que dispone.</t>
  </si>
  <si>
    <t xml:space="preserve"># </t>
  </si>
  <si>
    <t xml:space="preserve">Integrante </t>
  </si>
  <si>
    <t xml:space="preserve">Cantidad </t>
  </si>
  <si>
    <t>Subgerente</t>
  </si>
  <si>
    <t>Responsable de la supervisión del avance en
todas las etapas del proyecto. Puede contribuir en el desarrollo.</t>
  </si>
  <si>
    <t>1 unidad</t>
  </si>
  <si>
    <t>Desarrollador</t>
  </si>
  <si>
    <t>Responsable de la fase de desarrollo e
implementación de los sistemas en base a la
documentación existente.</t>
  </si>
  <si>
    <t xml:space="preserve">Analista </t>
  </si>
  <si>
    <t>Responsable del análisis del negocio y modelado
del sistema como propuesta, justificando su
futuro desarrollo. Puede contribuir en el
desarrollo.</t>
  </si>
  <si>
    <t xml:space="preserve">Máquina </t>
  </si>
  <si>
    <t>Móvil Android versión 9 - 3 GB RAM</t>
  </si>
  <si>
    <t>Suite de Microsoft que nos permite trabajar con las
herramientas de Office de toda la vida y las herramientas de
colaboración más actuales.</t>
  </si>
  <si>
    <t>Herramienta de modelamiento de procesos de negocio que
permite visualizar y documentar.</t>
  </si>
  <si>
    <t>Herramienta de modelado de sistemas utilizando el lenguaje
de modelado unificado y de sistemas.</t>
  </si>
  <si>
    <t>Plataforma móvil, cuya función es desarrollar y facilitar la creación de apps de elevada calidad de una forma rápida.</t>
  </si>
  <si>
    <t>Plataforma de cursos online</t>
  </si>
  <si>
    <t>Herramientas</t>
  </si>
  <si>
    <t>Energía por el uso de máquinas.</t>
  </si>
  <si>
    <t>Uso del servicio de internet.</t>
  </si>
  <si>
    <t>https://www.youtube.com/watch?v=MdxIuZA7DYc</t>
  </si>
  <si>
    <t>https://www.youtube.com/watch?v=cqhMP9rlbG0</t>
  </si>
  <si>
    <t>crear un CRONOGRAMA DE EJECUCIÓN en excel</t>
  </si>
  <si>
    <t>TAREA</t>
  </si>
  <si>
    <t>RESPONSABLE</t>
  </si>
  <si>
    <t>PROGRESO</t>
  </si>
  <si>
    <t>INICIO</t>
  </si>
  <si>
    <t>FIN</t>
  </si>
  <si>
    <t>ELABORACIÓN</t>
  </si>
  <si>
    <t>CONSTRUCCIÓN</t>
  </si>
  <si>
    <t>TRANSICIÓN</t>
  </si>
  <si>
    <t>ANÁLISIS DEL NEGOCIO</t>
  </si>
  <si>
    <t>MODELADO DEL NEGOCIO</t>
  </si>
  <si>
    <t>ANÁLISIS DE REQUERIMIENTOS</t>
  </si>
  <si>
    <t>FORMULACIÓN DEL PROYECTO</t>
  </si>
  <si>
    <t>ANÁLISIS DE FACTIBILIDAD</t>
  </si>
  <si>
    <t>MODELADO DEL SISTEMA</t>
  </si>
  <si>
    <t>IMPLEMENTACIÓN Y PRUEBAS</t>
  </si>
  <si>
    <t>DESPLIEGUE DEL PRODUCTO</t>
  </si>
  <si>
    <t>ENTREGA DE DOCUMENTACIÓN</t>
  </si>
  <si>
    <t>Palacios Crisanto 
Belén Emilia</t>
  </si>
  <si>
    <t xml:space="preserve"> =y(G$5&gt;=$D7;G$5&lt;=$E7)</t>
  </si>
  <si>
    <t xml:space="preserve"> =y(G$5&gt;=$D7;G$5&lt;=??)</t>
  </si>
  <si>
    <t xml:space="preserve"> =((($E7-$D7+1)*$C7)+$D7-1)</t>
  </si>
  <si>
    <t xml:space="preserve"> =y(G$5&gt;=$D7;G$5&lt;=((($E7-$D7+1)*$C7)+$D7-1))</t>
  </si>
  <si>
    <t>min: 32</t>
  </si>
  <si>
    <t>PROYECTO DE INNOVACIÓN Y/O MEJORA</t>
  </si>
  <si>
    <t xml:space="preserve">MR. JED INGENIERIA &amp; DESARROLLO S.R.L </t>
  </si>
  <si>
    <t>INICIO DEL PROYECTO:</t>
  </si>
  <si>
    <t xml:space="preserve">Aspecto </t>
  </si>
  <si>
    <t>Pandemia</t>
  </si>
  <si>
    <t>No se puedo realizar encuestas de forma presencial, en cambio, se realizaron de manera virtuales.</t>
  </si>
  <si>
    <t xml:space="preserve">Equipos </t>
  </si>
  <si>
    <t>Se presentaron inconvenientes técnicos en ciertos equipos por parte de los integrantes durante las ultimas fases del proyecto.</t>
  </si>
  <si>
    <t>Plataformas</t>
  </si>
  <si>
    <t>Las aplicaciones depende de la disponibilidad de la plataforma Firebase.</t>
  </si>
  <si>
    <t xml:space="preserve">Criterio </t>
  </si>
  <si>
    <t xml:space="preserve">Costo mensual
(S/) </t>
  </si>
  <si>
    <t>Duración del proyecto</t>
  </si>
  <si>
    <t>Costo parcial:</t>
  </si>
  <si>
    <t xml:space="preserve">Recurso humano </t>
  </si>
  <si>
    <t>Costo fijo (S/)</t>
  </si>
  <si>
    <t>xxxxxxxx</t>
  </si>
  <si>
    <t xml:space="preserve"> Máquina / Herramienta / Equipo</t>
  </si>
  <si>
    <t xml:space="preserve">Tipo </t>
  </si>
  <si>
    <t xml:space="preserve">Costo parcial (S/) </t>
  </si>
  <si>
    <t>Operativo</t>
  </si>
  <si>
    <t>Técnico</t>
  </si>
  <si>
    <t>Costo parcial de los recursos humanos</t>
  </si>
  <si>
    <t>Suma de costos parciales correspondientes a las
máquinas, equipos, herramientas, materiales e
insumos fijos.</t>
  </si>
  <si>
    <t>Costo total:</t>
  </si>
  <si>
    <t>Inversión
única</t>
  </si>
  <si>
    <t>Precio de Venta</t>
  </si>
  <si>
    <t xml:space="preserve">Cabe señalar que el precio de venta corresponde a la venta del software por empresa que lo adquiera </t>
  </si>
  <si>
    <t>Utilidad</t>
  </si>
  <si>
    <t>Costo total de la mejora</t>
  </si>
  <si>
    <t>Utilidad de la mejora</t>
  </si>
  <si>
    <t xml:space="preserve">Relación Beneficio / Costo </t>
  </si>
  <si>
    <t>Precio de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</si>
</sst>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S/&quot;\ #,##0.00"/>
    <numFmt numFmtId="165" formatCode="dd/mm/yyyy;@"/>
    <numFmt numFmtId="166" formatCode="ddd\,\ dd/mm/yyyy"/>
    <numFmt numFmtId="167" formatCode="dd\ "/>
  </numFmts>
  <fonts count="16"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u/>
      <sz val="11"/>
      <color theme="10"/>
      <name val="Calibri"/>
      <family val="2"/>
      <scheme val="minor"/>
    </font>
    <font>
      <b/>
      <sz val="14"/>
      <color rgb="FF000000"/>
      <name val="Arial"/>
      <family val="2"/>
    </font>
    <font>
      <b/>
      <sz val="14"/>
      <color theme="1"/>
      <name val="Calibri"/>
      <family val="2"/>
      <scheme val="minor"/>
    </font>
    <font>
      <b/>
      <sz val="9"/>
      <color rgb="FF000000"/>
      <name val="Arial"/>
      <family val="2"/>
    </font>
    <font>
      <sz val="9"/>
      <name val="Arial"/>
      <family val="2"/>
    </font>
    <font>
      <b/>
      <sz val="9"/>
      <color theme="0"/>
      <name val="Arial"/>
      <family val="2"/>
    </font>
    <font>
      <b/>
      <sz val="9"/>
      <color theme="1"/>
      <name val="Arial"/>
      <family val="2"/>
    </font>
    <font>
      <u/>
      <sz val="9"/>
      <color theme="10"/>
      <name val="Arial"/>
      <family val="2"/>
    </font>
    <font>
      <sz val="9"/>
      <color theme="1"/>
      <name val="Arial"/>
      <family val="2"/>
    </font>
    <font>
      <sz val="9"/>
      <color theme="0"/>
      <name val="Arial"/>
      <family val="2"/>
    </font>
    <font>
      <b/>
      <sz val="14"/>
      <color theme="0"/>
      <name val="Arial"/>
      <family val="2"/>
    </font>
    <font>
      <b/>
      <sz val="10"/>
      <color theme="1"/>
      <name val="Arial"/>
      <family val="2"/>
    </font>
  </fonts>
  <fills count="6">
    <fill>
      <patternFill patternType="none"/>
    </fill>
    <fill>
      <patternFill patternType="gray125"/>
    </fill>
    <fill>
      <patternFill patternType="solid">
        <fgColor theme="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rgb="FF00336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int="0.59996337778862885"/>
      </top>
      <bottom style="thin">
        <color theme="4" tint="0.5999633777886288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9" fontId="2" fillId="0" borderId="0" applyFont="0" applyFill="0" applyBorder="0" applyAlignment="0" applyProtection="0"/>
    <xf numFmtId="0" fontId="4" fillId="0" borderId="0" applyNumberFormat="0" applyFill="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58">
    <xf numFmtId="0" fontId="0" fillId="0" borderId="0" xfId="0"/>
    <xf numFmtId="0" fontId="0" fillId="0" borderId="1" xfId="0" applyBorder="1"/>
    <xf numFmtId="0" fontId="0" fillId="0" borderId="1" xfId="0" applyBorder="1" applyAlignment="1">
      <alignment horizontal="center" vertical="center"/>
    </xf>
    <xf numFmtId="9" fontId="0" fillId="0" borderId="0" xfId="0" applyNumberFormat="1"/>
    <xf numFmtId="10" fontId="0" fillId="0" borderId="0" xfId="1" applyNumberFormat="1" applyFont="1"/>
    <xf numFmtId="10" fontId="0" fillId="0" borderId="1" xfId="1" applyNumberFormat="1" applyFont="1" applyBorder="1" applyAlignment="1">
      <alignment horizontal="center" vertical="center"/>
    </xf>
    <xf numFmtId="10" fontId="0" fillId="0" borderId="1" xfId="0" applyNumberFormat="1" applyBorder="1" applyAlignment="1">
      <alignment horizontal="center" vertical="center"/>
    </xf>
    <xf numFmtId="0" fontId="4" fillId="0" borderId="0" xfId="2"/>
    <xf numFmtId="9" fontId="0" fillId="0" borderId="0" xfId="1" applyNumberFormat="1" applyFont="1"/>
    <xf numFmtId="0" fontId="5" fillId="0" borderId="0" xfId="0" applyFont="1"/>
    <xf numFmtId="2" fontId="0" fillId="0" borderId="0" xfId="0" applyNumberFormat="1"/>
    <xf numFmtId="0" fontId="5" fillId="0" borderId="1" xfId="0" applyFont="1" applyBorder="1"/>
    <xf numFmtId="2" fontId="0" fillId="0" borderId="1" xfId="0" applyNumberFormat="1" applyBorder="1" applyAlignment="1">
      <alignment horizontal="center"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0" fillId="0" borderId="0" xfId="0" applyAlignment="1">
      <alignment wrapText="1"/>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0" xfId="0" applyAlignment="1">
      <alignment horizontal="center" vertical="center"/>
    </xf>
    <xf numFmtId="164" fontId="0" fillId="0" borderId="1" xfId="0" applyNumberFormat="1" applyBorder="1" applyAlignment="1">
      <alignment horizontal="center" vertical="center"/>
    </xf>
    <xf numFmtId="164" fontId="0" fillId="0" borderId="0" xfId="0" applyNumberFormat="1"/>
    <xf numFmtId="164" fontId="0" fillId="0" borderId="0" xfId="0" applyNumberFormat="1" applyAlignment="1">
      <alignment horizontal="center" vertical="center"/>
    </xf>
    <xf numFmtId="0" fontId="0" fillId="0" borderId="1" xfId="0" applyBorder="1" applyAlignment="1">
      <alignment wrapText="1"/>
    </xf>
    <xf numFmtId="0" fontId="0" fillId="2" borderId="1" xfId="0" applyFill="1" applyBorder="1" applyAlignment="1">
      <alignment horizontal="center"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xf>
    <xf numFmtId="0" fontId="8" fillId="0" borderId="0" xfId="0" applyFont="1" applyFill="1" applyAlignment="1">
      <alignment horizontal="center" vertical="center"/>
    </xf>
    <xf numFmtId="0" fontId="11" fillId="0" borderId="0" xfId="2" applyFont="1"/>
    <xf numFmtId="0" fontId="12" fillId="0" borderId="0" xfId="0" applyFont="1" applyAlignment="1">
      <alignment horizontal="center"/>
    </xf>
    <xf numFmtId="0" fontId="12" fillId="0" borderId="0" xfId="0" applyFont="1"/>
    <xf numFmtId="0" fontId="12" fillId="0" borderId="7" xfId="0" applyFont="1" applyBorder="1"/>
    <xf numFmtId="0" fontId="12" fillId="3" borderId="7" xfId="3" applyFont="1" applyBorder="1" applyAlignment="1">
      <alignment horizontal="left" vertical="center"/>
    </xf>
    <xf numFmtId="165" fontId="12" fillId="3" borderId="7" xfId="3" applyNumberFormat="1" applyFont="1" applyBorder="1" applyAlignment="1">
      <alignment horizontal="center" vertical="center"/>
    </xf>
    <xf numFmtId="167" fontId="13" fillId="5" borderId="5" xfId="0" applyNumberFormat="1" applyFont="1" applyFill="1" applyBorder="1" applyAlignment="1">
      <alignment horizontal="center" vertical="center"/>
    </xf>
    <xf numFmtId="167" fontId="13" fillId="5" borderId="0" xfId="0" applyNumberFormat="1" applyFont="1" applyFill="1" applyBorder="1" applyAlignment="1">
      <alignment horizontal="center" vertical="center"/>
    </xf>
    <xf numFmtId="167" fontId="13" fillId="5" borderId="6" xfId="0" applyNumberFormat="1" applyFont="1" applyFill="1" applyBorder="1" applyAlignment="1">
      <alignment horizontal="center" vertical="center"/>
    </xf>
    <xf numFmtId="0" fontId="9" fillId="5" borderId="0" xfId="0" applyFont="1" applyFill="1" applyAlignment="1">
      <alignment horizontal="center" vertical="center"/>
    </xf>
    <xf numFmtId="0" fontId="13" fillId="5" borderId="0" xfId="0" applyFont="1" applyFill="1"/>
    <xf numFmtId="0" fontId="15" fillId="0" borderId="0" xfId="0" applyFont="1"/>
    <xf numFmtId="9" fontId="10" fillId="3" borderId="7" xfId="3" applyNumberFormat="1" applyFont="1" applyBorder="1" applyAlignment="1">
      <alignment horizontal="center" vertical="center"/>
    </xf>
    <xf numFmtId="9" fontId="1" fillId="3" borderId="7" xfId="3" applyNumberFormat="1" applyFont="1" applyBorder="1" applyAlignment="1">
      <alignment horizontal="center" vertical="center"/>
    </xf>
    <xf numFmtId="164" fontId="0" fillId="0" borderId="1" xfId="0" applyNumberFormat="1" applyBorder="1"/>
    <xf numFmtId="164" fontId="1" fillId="0" borderId="1" xfId="0" applyNumberFormat="1" applyFont="1" applyBorder="1" applyAlignment="1">
      <alignment horizontal="center" vertical="center"/>
    </xf>
    <xf numFmtId="0" fontId="0" fillId="0" borderId="1" xfId="0" applyFill="1" applyBorder="1" applyAlignment="1">
      <alignment horizontal="right" vertical="center"/>
    </xf>
    <xf numFmtId="0" fontId="0" fillId="0" borderId="8" xfId="0" applyBorder="1" applyAlignment="1">
      <alignment horizontal="right" vertical="center"/>
    </xf>
    <xf numFmtId="0" fontId="0" fillId="0" borderId="9" xfId="0" applyBorder="1" applyAlignment="1">
      <alignment horizontal="right" vertical="center"/>
    </xf>
    <xf numFmtId="0" fontId="0" fillId="0" borderId="1" xfId="0" applyBorder="1" applyAlignment="1">
      <alignment horizontal="right"/>
    </xf>
    <xf numFmtId="0" fontId="12" fillId="3" borderId="7" xfId="3" applyFont="1" applyBorder="1" applyAlignment="1">
      <alignment horizontal="center" vertical="center" wrapText="1"/>
    </xf>
    <xf numFmtId="0" fontId="12" fillId="3" borderId="7" xfId="3" applyFont="1" applyBorder="1" applyAlignment="1">
      <alignment horizontal="center" vertical="center"/>
    </xf>
    <xf numFmtId="166" fontId="9" fillId="5" borderId="2" xfId="0" applyNumberFormat="1" applyFont="1" applyFill="1" applyBorder="1" applyAlignment="1">
      <alignment horizontal="left"/>
    </xf>
    <xf numFmtId="166" fontId="9" fillId="5" borderId="3" xfId="0" applyNumberFormat="1" applyFont="1" applyFill="1" applyBorder="1" applyAlignment="1">
      <alignment horizontal="left"/>
    </xf>
    <xf numFmtId="166" fontId="9" fillId="5" borderId="4" xfId="0" applyNumberFormat="1" applyFont="1" applyFill="1" applyBorder="1" applyAlignment="1">
      <alignment horizontal="left"/>
    </xf>
    <xf numFmtId="0" fontId="14" fillId="5" borderId="0" xfId="0" applyFont="1" applyFill="1" applyAlignment="1">
      <alignment horizontal="left" vertical="center"/>
    </xf>
    <xf numFmtId="0" fontId="10" fillId="0" borderId="0" xfId="0" applyFont="1" applyAlignment="1">
      <alignment horizontal="left" vertical="center"/>
    </xf>
    <xf numFmtId="166" fontId="10" fillId="2" borderId="0" xfId="0" applyNumberFormat="1" applyFont="1" applyFill="1" applyAlignment="1">
      <alignment horizontal="left" vertical="center"/>
    </xf>
    <xf numFmtId="0" fontId="10" fillId="4" borderId="7" xfId="4" applyFont="1" applyBorder="1" applyAlignment="1">
      <alignment horizontal="left" vertical="center"/>
    </xf>
    <xf numFmtId="0" fontId="1" fillId="4" borderId="7" xfId="4" applyFont="1" applyBorder="1" applyAlignment="1">
      <alignment horizontal="left" vertical="center"/>
    </xf>
  </cellXfs>
  <cellStyles count="5">
    <cellStyle name="20% - Énfasis1" xfId="3" builtinId="30"/>
    <cellStyle name="60% - Énfasis1" xfId="4" builtinId="32"/>
    <cellStyle name="Hipervínculo" xfId="2" builtinId="8"/>
    <cellStyle name="Normal" xfId="0" builtinId="0"/>
    <cellStyle name="Porcentaje" xfId="1" builtinId="5"/>
  </cellStyles>
  <dxfs count="2">
    <dxf>
      <fill>
        <patternFill>
          <bgColor theme="8" tint="0.39994506668294322"/>
        </patternFill>
      </fill>
    </dxf>
    <dxf>
      <fill>
        <patternFill>
          <bgColor theme="8" tint="-0.499984740745262"/>
        </patternFill>
      </fill>
    </dxf>
  </dxfs>
  <tableStyles count="0" defaultTableStyle="TableStyleMedium2" defaultPivotStyle="PivotStyleLight16"/>
  <colors>
    <mruColors>
      <color rgb="FF006699"/>
      <color rgb="FF0033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b="1">
                <a:latin typeface="Arial" panose="020B0604020202020204" pitchFamily="34" charset="0"/>
                <a:cs typeface="Arial" panose="020B0604020202020204" pitchFamily="34" charset="0"/>
              </a:rPr>
              <a:t>KPI:Personal encargado de la recolección de residuos sólidos no se da abasto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col"/>
        <c:grouping val="clustered"/>
        <c:varyColors val="0"/>
        <c:ser>
          <c:idx val="0"/>
          <c:order val="0"/>
          <c:tx>
            <c:strRef>
              <c:f>kpi!$E$29</c:f>
              <c:strCache>
                <c:ptCount val="1"/>
                <c:pt idx="0">
                  <c:v>Frec. de recolección </c:v>
                </c:pt>
              </c:strCache>
            </c:strRef>
          </c:tx>
          <c:spPr>
            <a:solidFill>
              <a:schemeClr val="accent1">
                <a:tint val="58000"/>
              </a:schemeClr>
            </a:solidFill>
            <a:ln>
              <a:noFill/>
            </a:ln>
            <a:effectLst/>
          </c:spPr>
          <c:invertIfNegative val="0"/>
          <c:cat>
            <c:strRef>
              <c:f>kpi!$D$30:$D$32</c:f>
              <c:strCache>
                <c:ptCount val="3"/>
                <c:pt idx="0">
                  <c:v>Noviembre </c:v>
                </c:pt>
                <c:pt idx="1">
                  <c:v>Enero</c:v>
                </c:pt>
                <c:pt idx="2">
                  <c:v>Diciembre</c:v>
                </c:pt>
              </c:strCache>
            </c:strRef>
          </c:cat>
          <c:val>
            <c:numRef>
              <c:f>kpi!$E$30:$E$32</c:f>
              <c:numCache>
                <c:formatCode>General</c:formatCode>
                <c:ptCount val="3"/>
                <c:pt idx="0">
                  <c:v>4</c:v>
                </c:pt>
                <c:pt idx="1">
                  <c:v>4</c:v>
                </c:pt>
                <c:pt idx="2">
                  <c:v>3</c:v>
                </c:pt>
              </c:numCache>
            </c:numRef>
          </c:val>
          <c:extLst>
            <c:ext xmlns:c16="http://schemas.microsoft.com/office/drawing/2014/chart" uri="{C3380CC4-5D6E-409C-BE32-E72D297353CC}">
              <c16:uniqueId val="{00000000-E5D4-47CC-8BC2-4309949EE1D8}"/>
            </c:ext>
          </c:extLst>
        </c:ser>
        <c:ser>
          <c:idx val="1"/>
          <c:order val="1"/>
          <c:tx>
            <c:strRef>
              <c:f>kpi!$F$29</c:f>
              <c:strCache>
                <c:ptCount val="1"/>
                <c:pt idx="0">
                  <c:v>Total Ideal</c:v>
                </c:pt>
              </c:strCache>
            </c:strRef>
          </c:tx>
          <c:spPr>
            <a:solidFill>
              <a:schemeClr val="accent1">
                <a:tint val="86000"/>
              </a:schemeClr>
            </a:solidFill>
            <a:ln>
              <a:noFill/>
            </a:ln>
            <a:effectLst/>
          </c:spPr>
          <c:invertIfNegative val="0"/>
          <c:cat>
            <c:strRef>
              <c:f>kpi!$D$30:$D$32</c:f>
              <c:strCache>
                <c:ptCount val="3"/>
                <c:pt idx="0">
                  <c:v>Noviembre </c:v>
                </c:pt>
                <c:pt idx="1">
                  <c:v>Enero</c:v>
                </c:pt>
                <c:pt idx="2">
                  <c:v>Diciembre</c:v>
                </c:pt>
              </c:strCache>
            </c:strRef>
          </c:cat>
          <c:val>
            <c:numRef>
              <c:f>kpi!$F$30:$F$32</c:f>
              <c:numCache>
                <c:formatCode>General</c:formatCode>
                <c:ptCount val="3"/>
                <c:pt idx="0">
                  <c:v>8</c:v>
                </c:pt>
                <c:pt idx="1">
                  <c:v>9</c:v>
                </c:pt>
                <c:pt idx="2">
                  <c:v>10</c:v>
                </c:pt>
              </c:numCache>
            </c:numRef>
          </c:val>
          <c:extLst>
            <c:ext xmlns:c16="http://schemas.microsoft.com/office/drawing/2014/chart" uri="{C3380CC4-5D6E-409C-BE32-E72D297353CC}">
              <c16:uniqueId val="{00000001-E5D4-47CC-8BC2-4309949EE1D8}"/>
            </c:ext>
          </c:extLst>
        </c:ser>
        <c:ser>
          <c:idx val="2"/>
          <c:order val="2"/>
          <c:tx>
            <c:strRef>
              <c:f>kpi!$G$29</c:f>
              <c:strCache>
                <c:ptCount val="1"/>
                <c:pt idx="0">
                  <c:v>Incumplimientos</c:v>
                </c:pt>
              </c:strCache>
            </c:strRef>
          </c:tx>
          <c:spPr>
            <a:solidFill>
              <a:schemeClr val="accent1">
                <a:shade val="86000"/>
              </a:schemeClr>
            </a:solidFill>
            <a:ln>
              <a:noFill/>
            </a:ln>
            <a:effectLst/>
          </c:spPr>
          <c:invertIfNegative val="0"/>
          <c:cat>
            <c:strRef>
              <c:f>kpi!$D$30:$D$32</c:f>
              <c:strCache>
                <c:ptCount val="3"/>
                <c:pt idx="0">
                  <c:v>Noviembre </c:v>
                </c:pt>
                <c:pt idx="1">
                  <c:v>Enero</c:v>
                </c:pt>
                <c:pt idx="2">
                  <c:v>Diciembre</c:v>
                </c:pt>
              </c:strCache>
            </c:strRef>
          </c:cat>
          <c:val>
            <c:numRef>
              <c:f>kpi!$G$30:$G$32</c:f>
              <c:numCache>
                <c:formatCode>General</c:formatCode>
                <c:ptCount val="3"/>
                <c:pt idx="0">
                  <c:v>4</c:v>
                </c:pt>
                <c:pt idx="1">
                  <c:v>5</c:v>
                </c:pt>
                <c:pt idx="2">
                  <c:v>7</c:v>
                </c:pt>
              </c:numCache>
            </c:numRef>
          </c:val>
          <c:extLst>
            <c:ext xmlns:c16="http://schemas.microsoft.com/office/drawing/2014/chart" uri="{C3380CC4-5D6E-409C-BE32-E72D297353CC}">
              <c16:uniqueId val="{00000002-E5D4-47CC-8BC2-4309949EE1D8}"/>
            </c:ext>
          </c:extLst>
        </c:ser>
        <c:dLbls>
          <c:showLegendKey val="0"/>
          <c:showVal val="0"/>
          <c:showCatName val="0"/>
          <c:showSerName val="0"/>
          <c:showPercent val="0"/>
          <c:showBubbleSize val="0"/>
        </c:dLbls>
        <c:gapWidth val="219"/>
        <c:overlap val="-27"/>
        <c:axId val="1961034192"/>
        <c:axId val="1961034608"/>
      </c:barChart>
      <c:lineChart>
        <c:grouping val="standard"/>
        <c:varyColors val="0"/>
        <c:ser>
          <c:idx val="3"/>
          <c:order val="3"/>
          <c:tx>
            <c:strRef>
              <c:f>kpi!$H$29</c:f>
              <c:strCache>
                <c:ptCount val="1"/>
                <c:pt idx="0">
                  <c:v>Incump (%)</c:v>
                </c:pt>
              </c:strCache>
            </c:strRef>
          </c:tx>
          <c:spPr>
            <a:ln w="28575" cap="rnd">
              <a:solidFill>
                <a:srgbClr val="FFC000"/>
              </a:solidFill>
              <a:round/>
            </a:ln>
            <a:effectLst/>
          </c:spPr>
          <c:marker>
            <c:symbol val="none"/>
          </c:marker>
          <c:cat>
            <c:strRef>
              <c:f>kpi!$D$30:$D$32</c:f>
              <c:strCache>
                <c:ptCount val="3"/>
                <c:pt idx="0">
                  <c:v>Noviembre </c:v>
                </c:pt>
                <c:pt idx="1">
                  <c:v>Enero</c:v>
                </c:pt>
                <c:pt idx="2">
                  <c:v>Diciembre</c:v>
                </c:pt>
              </c:strCache>
            </c:strRef>
          </c:cat>
          <c:val>
            <c:numRef>
              <c:f>kpi!$H$30:$H$32</c:f>
              <c:numCache>
                <c:formatCode>0.00%</c:formatCode>
                <c:ptCount val="3"/>
                <c:pt idx="0">
                  <c:v>1</c:v>
                </c:pt>
                <c:pt idx="1">
                  <c:v>1.25</c:v>
                </c:pt>
                <c:pt idx="2">
                  <c:v>2.3333333333333335</c:v>
                </c:pt>
              </c:numCache>
            </c:numRef>
          </c:val>
          <c:smooth val="0"/>
          <c:extLst>
            <c:ext xmlns:c16="http://schemas.microsoft.com/office/drawing/2014/chart" uri="{C3380CC4-5D6E-409C-BE32-E72D297353CC}">
              <c16:uniqueId val="{00000003-E5D4-47CC-8BC2-4309949EE1D8}"/>
            </c:ext>
          </c:extLst>
        </c:ser>
        <c:dLbls>
          <c:showLegendKey val="0"/>
          <c:showVal val="0"/>
          <c:showCatName val="0"/>
          <c:showSerName val="0"/>
          <c:showPercent val="0"/>
          <c:showBubbleSize val="0"/>
        </c:dLbls>
        <c:marker val="1"/>
        <c:smooth val="0"/>
        <c:axId val="2030638192"/>
        <c:axId val="2030637776"/>
      </c:lineChart>
      <c:catAx>
        <c:axId val="19610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61034608"/>
        <c:crosses val="autoZero"/>
        <c:auto val="1"/>
        <c:lblAlgn val="ctr"/>
        <c:lblOffset val="100"/>
        <c:noMultiLvlLbl val="0"/>
      </c:catAx>
      <c:valAx>
        <c:axId val="1961034608"/>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61034192"/>
        <c:crosses val="autoZero"/>
        <c:crossBetween val="between"/>
      </c:valAx>
      <c:valAx>
        <c:axId val="2030637776"/>
        <c:scaling>
          <c:orientation val="minMax"/>
          <c:max val="3"/>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30638192"/>
        <c:crosses val="max"/>
        <c:crossBetween val="between"/>
      </c:valAx>
      <c:catAx>
        <c:axId val="2030638192"/>
        <c:scaling>
          <c:orientation val="minMax"/>
        </c:scaling>
        <c:delete val="1"/>
        <c:axPos val="b"/>
        <c:numFmt formatCode="General" sourceLinked="1"/>
        <c:majorTickMark val="none"/>
        <c:minorTickMark val="none"/>
        <c:tickLblPos val="nextTo"/>
        <c:crossAx val="20306377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lang="es-PE" sz="14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s-PE" sz="1400" b="0" i="0" u="none" strike="noStrike" kern="1200" spc="0" baseline="0">
                <a:solidFill>
                  <a:sysClr val="windowText" lastClr="000000"/>
                </a:solidFill>
                <a:latin typeface="Arial" panose="020B0604020202020204" pitchFamily="34" charset="0"/>
                <a:ea typeface="+mn-ea"/>
                <a:cs typeface="Arial" panose="020B0604020202020204" pitchFamily="34" charset="0"/>
              </a:rPr>
              <a:t>KPI: Personal encargado de la recolección de residuos sólidos no se da abasto</a:t>
            </a:r>
          </a:p>
        </c:rich>
      </c:tx>
      <c:overlay val="0"/>
      <c:spPr>
        <a:noFill/>
        <a:ln>
          <a:noFill/>
        </a:ln>
        <a:effectLst/>
      </c:spPr>
      <c:txPr>
        <a:bodyPr rot="0" spcFirstLastPara="1" vertOverflow="ellipsis" vert="horz" wrap="square" anchor="ctr" anchorCtr="1"/>
        <a:lstStyle/>
        <a:p>
          <a:pPr algn="ctr" rtl="0">
            <a:defRPr lang="es-PE" sz="14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s-PE"/>
        </a:p>
      </c:txPr>
    </c:title>
    <c:autoTitleDeleted val="0"/>
    <c:plotArea>
      <c:layout/>
      <c:barChart>
        <c:barDir val="col"/>
        <c:grouping val="clustered"/>
        <c:varyColors val="0"/>
        <c:ser>
          <c:idx val="0"/>
          <c:order val="0"/>
          <c:tx>
            <c:strRef>
              <c:f>kpi!$E$23</c:f>
              <c:strCache>
                <c:ptCount val="1"/>
                <c:pt idx="0">
                  <c:v>Frec. de recolección </c:v>
                </c:pt>
              </c:strCache>
            </c:strRef>
          </c:tx>
          <c:spPr>
            <a:solidFill>
              <a:schemeClr val="accent1">
                <a:tint val="58000"/>
              </a:schemeClr>
            </a:solidFill>
            <a:ln>
              <a:noFill/>
            </a:ln>
            <a:effectLst/>
          </c:spPr>
          <c:invertIfNegative val="0"/>
          <c:cat>
            <c:strRef>
              <c:f>kpi!$D$24:$D$26</c:f>
              <c:strCache>
                <c:ptCount val="3"/>
                <c:pt idx="0">
                  <c:v>Noviembre </c:v>
                </c:pt>
                <c:pt idx="1">
                  <c:v>Diciembre</c:v>
                </c:pt>
                <c:pt idx="2">
                  <c:v>Enero</c:v>
                </c:pt>
              </c:strCache>
            </c:strRef>
          </c:cat>
          <c:val>
            <c:numRef>
              <c:f>kpi!$E$24:$E$26</c:f>
              <c:numCache>
                <c:formatCode>General</c:formatCode>
                <c:ptCount val="3"/>
                <c:pt idx="0">
                  <c:v>4</c:v>
                </c:pt>
                <c:pt idx="1">
                  <c:v>3</c:v>
                </c:pt>
                <c:pt idx="2">
                  <c:v>4</c:v>
                </c:pt>
              </c:numCache>
            </c:numRef>
          </c:val>
          <c:extLst>
            <c:ext xmlns:c16="http://schemas.microsoft.com/office/drawing/2014/chart" uri="{C3380CC4-5D6E-409C-BE32-E72D297353CC}">
              <c16:uniqueId val="{00000000-DBE5-4F62-9072-7548133FCD71}"/>
            </c:ext>
          </c:extLst>
        </c:ser>
        <c:ser>
          <c:idx val="1"/>
          <c:order val="1"/>
          <c:tx>
            <c:strRef>
              <c:f>kpi!$F$23</c:f>
              <c:strCache>
                <c:ptCount val="1"/>
                <c:pt idx="0">
                  <c:v>Meta</c:v>
                </c:pt>
              </c:strCache>
            </c:strRef>
          </c:tx>
          <c:spPr>
            <a:solidFill>
              <a:schemeClr val="accent1">
                <a:tint val="86000"/>
              </a:schemeClr>
            </a:solidFill>
            <a:ln>
              <a:noFill/>
            </a:ln>
            <a:effectLst/>
          </c:spPr>
          <c:invertIfNegative val="0"/>
          <c:cat>
            <c:strRef>
              <c:f>kpi!$D$24:$D$26</c:f>
              <c:strCache>
                <c:ptCount val="3"/>
                <c:pt idx="0">
                  <c:v>Noviembre </c:v>
                </c:pt>
                <c:pt idx="1">
                  <c:v>Diciembre</c:v>
                </c:pt>
                <c:pt idx="2">
                  <c:v>Enero</c:v>
                </c:pt>
              </c:strCache>
            </c:strRef>
          </c:cat>
          <c:val>
            <c:numRef>
              <c:f>kpi!$F$24:$F$26</c:f>
              <c:numCache>
                <c:formatCode>General</c:formatCode>
                <c:ptCount val="3"/>
                <c:pt idx="0">
                  <c:v>8</c:v>
                </c:pt>
                <c:pt idx="1">
                  <c:v>10</c:v>
                </c:pt>
                <c:pt idx="2">
                  <c:v>9</c:v>
                </c:pt>
              </c:numCache>
            </c:numRef>
          </c:val>
          <c:extLst>
            <c:ext xmlns:c16="http://schemas.microsoft.com/office/drawing/2014/chart" uri="{C3380CC4-5D6E-409C-BE32-E72D297353CC}">
              <c16:uniqueId val="{00000001-DBE5-4F62-9072-7548133FCD71}"/>
            </c:ext>
          </c:extLst>
        </c:ser>
        <c:ser>
          <c:idx val="2"/>
          <c:order val="2"/>
          <c:tx>
            <c:strRef>
              <c:f>kpi!$G$23</c:f>
              <c:strCache>
                <c:ptCount val="1"/>
                <c:pt idx="0">
                  <c:v>Incumplimientos</c:v>
                </c:pt>
              </c:strCache>
            </c:strRef>
          </c:tx>
          <c:spPr>
            <a:solidFill>
              <a:schemeClr val="accent1">
                <a:shade val="86000"/>
              </a:schemeClr>
            </a:solidFill>
            <a:ln>
              <a:noFill/>
            </a:ln>
            <a:effectLst/>
          </c:spPr>
          <c:invertIfNegative val="0"/>
          <c:cat>
            <c:strRef>
              <c:f>kpi!$D$24:$D$26</c:f>
              <c:strCache>
                <c:ptCount val="3"/>
                <c:pt idx="0">
                  <c:v>Noviembre </c:v>
                </c:pt>
                <c:pt idx="1">
                  <c:v>Diciembre</c:v>
                </c:pt>
                <c:pt idx="2">
                  <c:v>Enero</c:v>
                </c:pt>
              </c:strCache>
            </c:strRef>
          </c:cat>
          <c:val>
            <c:numRef>
              <c:f>kpi!$G$24:$G$26</c:f>
              <c:numCache>
                <c:formatCode>General</c:formatCode>
                <c:ptCount val="3"/>
                <c:pt idx="0">
                  <c:v>4</c:v>
                </c:pt>
                <c:pt idx="1">
                  <c:v>7</c:v>
                </c:pt>
                <c:pt idx="2">
                  <c:v>5</c:v>
                </c:pt>
              </c:numCache>
            </c:numRef>
          </c:val>
          <c:extLst>
            <c:ext xmlns:c16="http://schemas.microsoft.com/office/drawing/2014/chart" uri="{C3380CC4-5D6E-409C-BE32-E72D297353CC}">
              <c16:uniqueId val="{00000002-DBE5-4F62-9072-7548133FCD71}"/>
            </c:ext>
          </c:extLst>
        </c:ser>
        <c:dLbls>
          <c:showLegendKey val="0"/>
          <c:showVal val="0"/>
          <c:showCatName val="0"/>
          <c:showSerName val="0"/>
          <c:showPercent val="0"/>
          <c:showBubbleSize val="0"/>
        </c:dLbls>
        <c:gapWidth val="219"/>
        <c:overlap val="-27"/>
        <c:axId val="2067656864"/>
        <c:axId val="2067657696"/>
      </c:barChart>
      <c:lineChart>
        <c:grouping val="standard"/>
        <c:varyColors val="0"/>
        <c:ser>
          <c:idx val="3"/>
          <c:order val="3"/>
          <c:tx>
            <c:strRef>
              <c:f>kpi!$H$23</c:f>
              <c:strCache>
                <c:ptCount val="1"/>
                <c:pt idx="0">
                  <c:v>Incump (%)</c:v>
                </c:pt>
              </c:strCache>
            </c:strRef>
          </c:tx>
          <c:spPr>
            <a:ln w="28575" cap="rnd">
              <a:solidFill>
                <a:srgbClr val="FFC000"/>
              </a:solidFill>
              <a:round/>
            </a:ln>
            <a:effectLst/>
          </c:spPr>
          <c:marker>
            <c:symbol val="none"/>
          </c:marker>
          <c:cat>
            <c:strRef>
              <c:f>kpi!$D$24:$D$26</c:f>
              <c:strCache>
                <c:ptCount val="3"/>
                <c:pt idx="0">
                  <c:v>Noviembre </c:v>
                </c:pt>
                <c:pt idx="1">
                  <c:v>Diciembre</c:v>
                </c:pt>
                <c:pt idx="2">
                  <c:v>Enero</c:v>
                </c:pt>
              </c:strCache>
            </c:strRef>
          </c:cat>
          <c:val>
            <c:numRef>
              <c:f>kpi!$H$24:$H$26</c:f>
              <c:numCache>
                <c:formatCode>0.00%</c:formatCode>
                <c:ptCount val="3"/>
                <c:pt idx="0">
                  <c:v>1</c:v>
                </c:pt>
                <c:pt idx="1">
                  <c:v>2.3333333333333335</c:v>
                </c:pt>
                <c:pt idx="2">
                  <c:v>1.25</c:v>
                </c:pt>
              </c:numCache>
            </c:numRef>
          </c:val>
          <c:smooth val="0"/>
          <c:extLst>
            <c:ext xmlns:c16="http://schemas.microsoft.com/office/drawing/2014/chart" uri="{C3380CC4-5D6E-409C-BE32-E72D297353CC}">
              <c16:uniqueId val="{00000003-DBE5-4F62-9072-7548133FCD71}"/>
            </c:ext>
          </c:extLst>
        </c:ser>
        <c:dLbls>
          <c:showLegendKey val="0"/>
          <c:showVal val="0"/>
          <c:showCatName val="0"/>
          <c:showSerName val="0"/>
          <c:showPercent val="0"/>
          <c:showBubbleSize val="0"/>
        </c:dLbls>
        <c:marker val="1"/>
        <c:smooth val="0"/>
        <c:axId val="1875080032"/>
        <c:axId val="1708765488"/>
      </c:lineChart>
      <c:catAx>
        <c:axId val="206765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67657696"/>
        <c:crosses val="autoZero"/>
        <c:auto val="1"/>
        <c:lblAlgn val="ctr"/>
        <c:lblOffset val="100"/>
        <c:noMultiLvlLbl val="0"/>
      </c:catAx>
      <c:valAx>
        <c:axId val="2067657696"/>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67656864"/>
        <c:crosses val="autoZero"/>
        <c:crossBetween val="between"/>
        <c:majorUnit val="1"/>
      </c:valAx>
      <c:valAx>
        <c:axId val="1708765488"/>
        <c:scaling>
          <c:orientation val="minMax"/>
          <c:max val="2.5"/>
          <c:min val="0"/>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875080032"/>
        <c:crosses val="max"/>
        <c:crossBetween val="between"/>
        <c:majorUnit val="0.30000000000000004"/>
      </c:valAx>
      <c:catAx>
        <c:axId val="1875080032"/>
        <c:scaling>
          <c:orientation val="minMax"/>
        </c:scaling>
        <c:delete val="1"/>
        <c:axPos val="b"/>
        <c:numFmt formatCode="General" sourceLinked="1"/>
        <c:majorTickMark val="out"/>
        <c:minorTickMark val="none"/>
        <c:tickLblPos val="nextTo"/>
        <c:crossAx val="1708765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col"/>
        <c:grouping val="clustered"/>
        <c:varyColors val="0"/>
        <c:ser>
          <c:idx val="0"/>
          <c:order val="0"/>
          <c:tx>
            <c:strRef>
              <c:f>pareto!$B$3</c:f>
              <c:strCache>
                <c:ptCount val="1"/>
                <c:pt idx="0">
                  <c:v>Nivel de prioridad</c:v>
                </c:pt>
              </c:strCache>
            </c:strRef>
          </c:tx>
          <c:spPr>
            <a:solidFill>
              <a:schemeClr val="accent1"/>
            </a:solidFill>
            <a:ln>
              <a:noFill/>
            </a:ln>
            <a:effectLst/>
          </c:spPr>
          <c:invertIfNegative val="0"/>
          <c:cat>
            <c:strRef>
              <c:f>pareto!$A$4:$A$12</c:f>
              <c:strCache>
                <c:ptCount val="9"/>
                <c:pt idx="0">
                  <c:v>Inadecuada frecuencia de recolección</c:v>
                </c:pt>
                <c:pt idx="1">
                  <c:v>Deficiente plan de recolección</c:v>
                </c:pt>
                <c:pt idx="2">
                  <c:v>Escasa cobertura de recolección</c:v>
                </c:pt>
                <c:pt idx="3">
                  <c:v>Ciudadanos insatisfechos</c:v>
                </c:pt>
                <c:pt idx="4">
                  <c:v>Equipamiento viejo o en mal estado</c:v>
                </c:pt>
                <c:pt idx="5">
                  <c:v>Alta morosidad de impuestos</c:v>
                </c:pt>
                <c:pt idx="6">
                  <c:v>Escasos vehículos de recolección</c:v>
                </c:pt>
                <c:pt idx="7">
                  <c:v>Personal poco comprometido</c:v>
                </c:pt>
                <c:pt idx="8">
                  <c:v>Escasa supervisión</c:v>
                </c:pt>
              </c:strCache>
            </c:strRef>
          </c:cat>
          <c:val>
            <c:numRef>
              <c:f>pareto!$B$4:$B$12</c:f>
              <c:numCache>
                <c:formatCode>General</c:formatCode>
                <c:ptCount val="9"/>
                <c:pt idx="0">
                  <c:v>8</c:v>
                </c:pt>
                <c:pt idx="1">
                  <c:v>7</c:v>
                </c:pt>
                <c:pt idx="2">
                  <c:v>6</c:v>
                </c:pt>
                <c:pt idx="3">
                  <c:v>5</c:v>
                </c:pt>
                <c:pt idx="4">
                  <c:v>5</c:v>
                </c:pt>
                <c:pt idx="5">
                  <c:v>4</c:v>
                </c:pt>
                <c:pt idx="6">
                  <c:v>3</c:v>
                </c:pt>
                <c:pt idx="7">
                  <c:v>3</c:v>
                </c:pt>
                <c:pt idx="8">
                  <c:v>2</c:v>
                </c:pt>
              </c:numCache>
            </c:numRef>
          </c:val>
          <c:extLst>
            <c:ext xmlns:c16="http://schemas.microsoft.com/office/drawing/2014/chart" uri="{C3380CC4-5D6E-409C-BE32-E72D297353CC}">
              <c16:uniqueId val="{00000000-6B6F-4D94-9328-356C3A99B685}"/>
            </c:ext>
          </c:extLst>
        </c:ser>
        <c:dLbls>
          <c:showLegendKey val="0"/>
          <c:showVal val="0"/>
          <c:showCatName val="0"/>
          <c:showSerName val="0"/>
          <c:showPercent val="0"/>
          <c:showBubbleSize val="0"/>
        </c:dLbls>
        <c:gapWidth val="219"/>
        <c:overlap val="-27"/>
        <c:axId val="1064955775"/>
        <c:axId val="1064955359"/>
      </c:barChart>
      <c:lineChart>
        <c:grouping val="standard"/>
        <c:varyColors val="0"/>
        <c:ser>
          <c:idx val="1"/>
          <c:order val="1"/>
          <c:tx>
            <c:strRef>
              <c:f>pareto!$C$3</c:f>
              <c:strCache>
                <c:ptCount val="1"/>
                <c:pt idx="0">
                  <c:v>Promedio acumulado</c:v>
                </c:pt>
              </c:strCache>
            </c:strRef>
          </c:tx>
          <c:spPr>
            <a:ln w="28575" cap="rnd">
              <a:solidFill>
                <a:schemeClr val="accent2"/>
              </a:solidFill>
              <a:round/>
            </a:ln>
            <a:effectLst/>
          </c:spPr>
          <c:marker>
            <c:symbol val="none"/>
          </c:marker>
          <c:cat>
            <c:strRef>
              <c:f>pareto!$A$4:$A$12</c:f>
              <c:strCache>
                <c:ptCount val="9"/>
                <c:pt idx="0">
                  <c:v>Inadecuada frecuencia de recolección</c:v>
                </c:pt>
                <c:pt idx="1">
                  <c:v>Deficiente plan de recolección</c:v>
                </c:pt>
                <c:pt idx="2">
                  <c:v>Escasa cobertura de recolección</c:v>
                </c:pt>
                <c:pt idx="3">
                  <c:v>Ciudadanos insatisfechos</c:v>
                </c:pt>
                <c:pt idx="4">
                  <c:v>Equipamiento viejo o en mal estado</c:v>
                </c:pt>
                <c:pt idx="5">
                  <c:v>Alta morosidad de impuestos</c:v>
                </c:pt>
                <c:pt idx="6">
                  <c:v>Escasos vehículos de recolección</c:v>
                </c:pt>
                <c:pt idx="7">
                  <c:v>Personal poco comprometido</c:v>
                </c:pt>
                <c:pt idx="8">
                  <c:v>Escasa supervisión</c:v>
                </c:pt>
              </c:strCache>
            </c:strRef>
          </c:cat>
          <c:val>
            <c:numRef>
              <c:f>pareto!$C$4:$C$12</c:f>
              <c:numCache>
                <c:formatCode>0.00%</c:formatCode>
                <c:ptCount val="9"/>
                <c:pt idx="0">
                  <c:v>0.18604651162790697</c:v>
                </c:pt>
                <c:pt idx="1">
                  <c:v>0.34883720930232559</c:v>
                </c:pt>
                <c:pt idx="2">
                  <c:v>0.48837209302325579</c:v>
                </c:pt>
                <c:pt idx="3">
                  <c:v>0.60465116279069764</c:v>
                </c:pt>
                <c:pt idx="4">
                  <c:v>0.72093023255813948</c:v>
                </c:pt>
                <c:pt idx="5">
                  <c:v>0.81395348837209303</c:v>
                </c:pt>
                <c:pt idx="6">
                  <c:v>0.88372093023255816</c:v>
                </c:pt>
                <c:pt idx="7">
                  <c:v>0.95348837209302328</c:v>
                </c:pt>
                <c:pt idx="8">
                  <c:v>1</c:v>
                </c:pt>
              </c:numCache>
            </c:numRef>
          </c:val>
          <c:smooth val="0"/>
          <c:extLst>
            <c:ext xmlns:c16="http://schemas.microsoft.com/office/drawing/2014/chart" uri="{C3380CC4-5D6E-409C-BE32-E72D297353CC}">
              <c16:uniqueId val="{00000001-6B6F-4D94-9328-356C3A99B685}"/>
            </c:ext>
          </c:extLst>
        </c:ser>
        <c:dLbls>
          <c:showLegendKey val="0"/>
          <c:showVal val="0"/>
          <c:showCatName val="0"/>
          <c:showSerName val="0"/>
          <c:showPercent val="0"/>
          <c:showBubbleSize val="0"/>
        </c:dLbls>
        <c:marker val="1"/>
        <c:smooth val="0"/>
        <c:axId val="1076708447"/>
        <c:axId val="1076707615"/>
      </c:lineChart>
      <c:catAx>
        <c:axId val="106495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064955359"/>
        <c:crosses val="autoZero"/>
        <c:auto val="1"/>
        <c:lblAlgn val="ctr"/>
        <c:lblOffset val="100"/>
        <c:noMultiLvlLbl val="0"/>
      </c:catAx>
      <c:valAx>
        <c:axId val="1064955359"/>
        <c:scaling>
          <c:orientation val="minMax"/>
          <c:max val="43"/>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064955775"/>
        <c:crosses val="autoZero"/>
        <c:crossBetween val="between"/>
      </c:valAx>
      <c:valAx>
        <c:axId val="1076707615"/>
        <c:scaling>
          <c:orientation val="minMax"/>
          <c:max val="1"/>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076708447"/>
        <c:crosses val="max"/>
        <c:crossBetween val="between"/>
      </c:valAx>
      <c:catAx>
        <c:axId val="1076708447"/>
        <c:scaling>
          <c:orientation val="minMax"/>
        </c:scaling>
        <c:delete val="1"/>
        <c:axPos val="b"/>
        <c:numFmt formatCode="General" sourceLinked="1"/>
        <c:majorTickMark val="out"/>
        <c:minorTickMark val="none"/>
        <c:tickLblPos val="nextTo"/>
        <c:crossAx val="10767076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sz="1400" b="0" i="0" u="none" strike="noStrike" baseline="0">
                <a:effectLst/>
                <a:latin typeface="Arial" panose="020B0604020202020204" pitchFamily="34" charset="0"/>
                <a:cs typeface="Arial" panose="020B0604020202020204" pitchFamily="34" charset="0"/>
              </a:rPr>
              <a:t>Inadecuada gestión en la recolección de residuos</a:t>
            </a:r>
            <a:endParaRPr lang="es-PE" b="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col"/>
        <c:grouping val="clustered"/>
        <c:varyColors val="0"/>
        <c:ser>
          <c:idx val="0"/>
          <c:order val="0"/>
          <c:tx>
            <c:strRef>
              <c:f>pareto!$B$25</c:f>
              <c:strCache>
                <c:ptCount val="1"/>
                <c:pt idx="0">
                  <c:v>Prioridad</c:v>
                </c:pt>
              </c:strCache>
            </c:strRef>
          </c:tx>
          <c:spPr>
            <a:solidFill>
              <a:schemeClr val="accent1">
                <a:shade val="65000"/>
              </a:schemeClr>
            </a:solidFill>
            <a:ln>
              <a:noFill/>
            </a:ln>
            <a:effectLst/>
          </c:spPr>
          <c:invertIfNegative val="0"/>
          <c:cat>
            <c:strRef>
              <c:f>pareto!$A$26:$A$34</c:f>
              <c:strCache>
                <c:ptCount val="9"/>
                <c:pt idx="0">
                  <c:v>Inadecuada frecuencia de recolección</c:v>
                </c:pt>
                <c:pt idx="1">
                  <c:v>Deficiente plan de recolección</c:v>
                </c:pt>
                <c:pt idx="2">
                  <c:v>Escasa cobertura de recolección</c:v>
                </c:pt>
                <c:pt idx="3">
                  <c:v>Ciudadanos insatisfechos</c:v>
                </c:pt>
                <c:pt idx="4">
                  <c:v>Equipamiento viejo o en mal estado</c:v>
                </c:pt>
                <c:pt idx="5">
                  <c:v>Alta morosidad de impuestos</c:v>
                </c:pt>
                <c:pt idx="6">
                  <c:v>Escasos vehículos de recolección</c:v>
                </c:pt>
                <c:pt idx="7">
                  <c:v>Personal poco comprometido</c:v>
                </c:pt>
                <c:pt idx="8">
                  <c:v>Escasa supervisión</c:v>
                </c:pt>
              </c:strCache>
            </c:strRef>
          </c:cat>
          <c:val>
            <c:numRef>
              <c:f>pareto!$B$26:$B$34</c:f>
              <c:numCache>
                <c:formatCode>General</c:formatCode>
                <c:ptCount val="9"/>
                <c:pt idx="0">
                  <c:v>8</c:v>
                </c:pt>
                <c:pt idx="1">
                  <c:v>7</c:v>
                </c:pt>
                <c:pt idx="2">
                  <c:v>6</c:v>
                </c:pt>
                <c:pt idx="3">
                  <c:v>5</c:v>
                </c:pt>
                <c:pt idx="4">
                  <c:v>5</c:v>
                </c:pt>
                <c:pt idx="5">
                  <c:v>4</c:v>
                </c:pt>
                <c:pt idx="6">
                  <c:v>3</c:v>
                </c:pt>
                <c:pt idx="7">
                  <c:v>3</c:v>
                </c:pt>
                <c:pt idx="8">
                  <c:v>2</c:v>
                </c:pt>
              </c:numCache>
            </c:numRef>
          </c:val>
          <c:extLst>
            <c:ext xmlns:c16="http://schemas.microsoft.com/office/drawing/2014/chart" uri="{C3380CC4-5D6E-409C-BE32-E72D297353CC}">
              <c16:uniqueId val="{00000000-4AD6-4D86-9F0C-95469C76522E}"/>
            </c:ext>
          </c:extLst>
        </c:ser>
        <c:dLbls>
          <c:showLegendKey val="0"/>
          <c:showVal val="0"/>
          <c:showCatName val="0"/>
          <c:showSerName val="0"/>
          <c:showPercent val="0"/>
          <c:showBubbleSize val="0"/>
        </c:dLbls>
        <c:gapWidth val="219"/>
        <c:axId val="1162831279"/>
        <c:axId val="1162831695"/>
      </c:barChart>
      <c:lineChart>
        <c:grouping val="standard"/>
        <c:varyColors val="0"/>
        <c:ser>
          <c:idx val="1"/>
          <c:order val="1"/>
          <c:tx>
            <c:strRef>
              <c:f>pareto!$E$25</c:f>
              <c:strCache>
                <c:ptCount val="1"/>
                <c:pt idx="0">
                  <c:v>F.R.A.</c:v>
                </c:pt>
              </c:strCache>
            </c:strRef>
          </c:tx>
          <c:spPr>
            <a:ln w="28575" cap="rnd">
              <a:solidFill>
                <a:schemeClr val="accent1"/>
              </a:solidFill>
              <a:round/>
            </a:ln>
            <a:effectLst/>
          </c:spPr>
          <c:marker>
            <c:symbol val="none"/>
          </c:marker>
          <c:val>
            <c:numRef>
              <c:f>pareto!$E$26:$E$34</c:f>
              <c:numCache>
                <c:formatCode>0.00</c:formatCode>
                <c:ptCount val="9"/>
                <c:pt idx="0">
                  <c:v>18.604651162790699</c:v>
                </c:pt>
                <c:pt idx="1">
                  <c:v>34.883720930232556</c:v>
                </c:pt>
                <c:pt idx="2">
                  <c:v>48.837209302325576</c:v>
                </c:pt>
                <c:pt idx="3">
                  <c:v>60.465116279069761</c:v>
                </c:pt>
                <c:pt idx="4">
                  <c:v>72.093023255813947</c:v>
                </c:pt>
                <c:pt idx="5">
                  <c:v>81.395348837209298</c:v>
                </c:pt>
                <c:pt idx="6">
                  <c:v>88.372093023255815</c:v>
                </c:pt>
                <c:pt idx="7">
                  <c:v>95.348837209302332</c:v>
                </c:pt>
                <c:pt idx="8">
                  <c:v>100</c:v>
                </c:pt>
              </c:numCache>
            </c:numRef>
          </c:val>
          <c:smooth val="0"/>
          <c:extLst>
            <c:ext xmlns:c16="http://schemas.microsoft.com/office/drawing/2014/chart" uri="{C3380CC4-5D6E-409C-BE32-E72D297353CC}">
              <c16:uniqueId val="{0000000A-4AD6-4D86-9F0C-95469C76522E}"/>
            </c:ext>
          </c:extLst>
        </c:ser>
        <c:ser>
          <c:idx val="2"/>
          <c:order val="2"/>
          <c:tx>
            <c:strRef>
              <c:f>pareto!$F$25</c:f>
              <c:strCache>
                <c:ptCount val="1"/>
                <c:pt idx="0">
                  <c:v>80-20</c:v>
                </c:pt>
              </c:strCache>
            </c:strRef>
          </c:tx>
          <c:spPr>
            <a:ln w="28575" cap="rnd">
              <a:solidFill>
                <a:srgbClr val="FFC000"/>
              </a:solidFill>
              <a:round/>
            </a:ln>
            <a:effectLst/>
          </c:spPr>
          <c:marker>
            <c:symbol val="none"/>
          </c:marker>
          <c:val>
            <c:numRef>
              <c:f>pareto!$F$26:$F$34</c:f>
              <c:numCache>
                <c:formatCode>General</c:formatCode>
                <c:ptCount val="9"/>
                <c:pt idx="0">
                  <c:v>80</c:v>
                </c:pt>
                <c:pt idx="1">
                  <c:v>80</c:v>
                </c:pt>
                <c:pt idx="2">
                  <c:v>80</c:v>
                </c:pt>
                <c:pt idx="3">
                  <c:v>80</c:v>
                </c:pt>
                <c:pt idx="4">
                  <c:v>80</c:v>
                </c:pt>
                <c:pt idx="5">
                  <c:v>80</c:v>
                </c:pt>
                <c:pt idx="6">
                  <c:v>80</c:v>
                </c:pt>
                <c:pt idx="7">
                  <c:v>80</c:v>
                </c:pt>
                <c:pt idx="8">
                  <c:v>80</c:v>
                </c:pt>
              </c:numCache>
            </c:numRef>
          </c:val>
          <c:smooth val="0"/>
          <c:extLst>
            <c:ext xmlns:c16="http://schemas.microsoft.com/office/drawing/2014/chart" uri="{C3380CC4-5D6E-409C-BE32-E72D297353CC}">
              <c16:uniqueId val="{0000000B-4AD6-4D86-9F0C-95469C76522E}"/>
            </c:ext>
          </c:extLst>
        </c:ser>
        <c:dLbls>
          <c:showLegendKey val="0"/>
          <c:showVal val="0"/>
          <c:showCatName val="0"/>
          <c:showSerName val="0"/>
          <c:showPercent val="0"/>
          <c:showBubbleSize val="0"/>
        </c:dLbls>
        <c:marker val="1"/>
        <c:smooth val="0"/>
        <c:axId val="1220063263"/>
        <c:axId val="1217432335"/>
      </c:lineChart>
      <c:catAx>
        <c:axId val="116283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62831695"/>
        <c:crosses val="autoZero"/>
        <c:auto val="1"/>
        <c:lblAlgn val="ctr"/>
        <c:lblOffset val="100"/>
        <c:noMultiLvlLbl val="0"/>
      </c:catAx>
      <c:valAx>
        <c:axId val="1162831695"/>
        <c:scaling>
          <c:orientation val="minMax"/>
          <c:max val="43"/>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a:latin typeface="Arial" panose="020B0604020202020204" pitchFamily="34" charset="0"/>
                    <a:cs typeface="Arial" panose="020B0604020202020204" pitchFamily="34" charset="0"/>
                  </a:rPr>
                  <a:t>Nivel de prioridad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62831279"/>
        <c:crosses val="autoZero"/>
        <c:crossBetween val="between"/>
      </c:valAx>
      <c:valAx>
        <c:axId val="1217432335"/>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a:latin typeface="Arial" panose="020B0604020202020204" pitchFamily="34" charset="0"/>
                    <a:cs typeface="Arial" panose="020B0604020202020204" pitchFamily="34" charset="0"/>
                  </a:rPr>
                  <a:t>Frecuencia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20063263"/>
        <c:crosses val="max"/>
        <c:crossBetween val="between"/>
      </c:valAx>
      <c:catAx>
        <c:axId val="1220063263"/>
        <c:scaling>
          <c:orientation val="minMax"/>
        </c:scaling>
        <c:delete val="1"/>
        <c:axPos val="b"/>
        <c:majorTickMark val="out"/>
        <c:minorTickMark val="none"/>
        <c:tickLblPos val="nextTo"/>
        <c:crossAx val="1217432335"/>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33337</xdr:colOff>
      <xdr:row>32</xdr:row>
      <xdr:rowOff>128587</xdr:rowOff>
    </xdr:from>
    <xdr:to>
      <xdr:col>6</xdr:col>
      <xdr:colOff>328612</xdr:colOff>
      <xdr:row>47</xdr:row>
      <xdr:rowOff>14287</xdr:rowOff>
    </xdr:to>
    <xdr:graphicFrame macro="">
      <xdr:nvGraphicFramePr>
        <xdr:cNvPr id="10" name="Gráfico 9">
          <a:extLst>
            <a:ext uri="{FF2B5EF4-FFF2-40B4-BE49-F238E27FC236}">
              <a16:creationId xmlns:a16="http://schemas.microsoft.com/office/drawing/2014/main" id="{4689FB3D-F467-4CDB-9C89-8218A91AF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357186</xdr:colOff>
      <xdr:row>30</xdr:row>
      <xdr:rowOff>66675</xdr:rowOff>
    </xdr:from>
    <xdr:to>
      <xdr:col>16</xdr:col>
      <xdr:colOff>133349</xdr:colOff>
      <xdr:row>48</xdr:row>
      <xdr:rowOff>4762</xdr:rowOff>
    </xdr:to>
    <xdr:graphicFrame macro="">
      <xdr:nvGraphicFramePr>
        <xdr:cNvPr id="11" name="Gráfico 10">
          <a:extLst>
            <a:ext uri="{FF2B5EF4-FFF2-40B4-BE49-F238E27FC236}">
              <a16:creationId xmlns:a16="http://schemas.microsoft.com/office/drawing/2014/main" id="{6D927ED2-4DE5-46E9-9F0B-CC2004D38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1</xdr:row>
      <xdr:rowOff>147637</xdr:rowOff>
    </xdr:from>
    <xdr:to>
      <xdr:col>10</xdr:col>
      <xdr:colOff>76200</xdr:colOff>
      <xdr:row>15</xdr:row>
      <xdr:rowOff>147637</xdr:rowOff>
    </xdr:to>
    <xdr:graphicFrame macro="">
      <xdr:nvGraphicFramePr>
        <xdr:cNvPr id="2" name="Gráfico 1">
          <a:extLst>
            <a:ext uri="{FF2B5EF4-FFF2-40B4-BE49-F238E27FC236}">
              <a16:creationId xmlns:a16="http://schemas.microsoft.com/office/drawing/2014/main" id="{79F8BF79-7CE9-4BCD-A80D-6A594D0AB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1219199</xdr:colOff>
      <xdr:row>37</xdr:row>
      <xdr:rowOff>9525</xdr:rowOff>
    </xdr:from>
    <xdr:to>
      <xdr:col>4</xdr:col>
      <xdr:colOff>552450</xdr:colOff>
      <xdr:row>57</xdr:row>
      <xdr:rowOff>76200</xdr:rowOff>
    </xdr:to>
    <xdr:graphicFrame macro="">
      <xdr:nvGraphicFramePr>
        <xdr:cNvPr id="5" name="Gráfico 4">
          <a:extLst>
            <a:ext uri="{FF2B5EF4-FFF2-40B4-BE49-F238E27FC236}">
              <a16:creationId xmlns:a16="http://schemas.microsoft.com/office/drawing/2014/main" id="{D8020731-6465-4FE8-AF3D-CA13D5DF7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0.58517</cdr:x>
      <cdr:y>0.18428</cdr:y>
    </cdr:from>
    <cdr:to>
      <cdr:x>0.58717</cdr:x>
      <cdr:y>0.54054</cdr:y>
    </cdr:to>
    <cdr:cxnSp macro="">
      <cdr:nvCxnSpPr>
        <cdr:cNvPr id="3" name="Conector recto 2">
          <a:extLst xmlns:a="http://schemas.openxmlformats.org/drawingml/2006/main">
            <a:ext uri="{FF2B5EF4-FFF2-40B4-BE49-F238E27FC236}">
              <a16:creationId xmlns:a16="http://schemas.microsoft.com/office/drawing/2014/main" id="{F60F3686-7AAD-40C0-A3B6-43F25FEC111B}"/>
            </a:ext>
          </a:extLst>
        </cdr:cNvPr>
        <cdr:cNvCxnSpPr/>
      </cdr:nvCxnSpPr>
      <cdr:spPr>
        <a:xfrm xmlns:a="http://schemas.openxmlformats.org/drawingml/2006/main" flipH="1">
          <a:off x="2781299" y="714394"/>
          <a:ext cx="9506" cy="1381104"/>
        </a:xfrm>
        <a:prstGeom xmlns:a="http://schemas.openxmlformats.org/drawingml/2006/main" prst="line">
          <a:avLst/>
        </a:prstGeom>
        <a:ln xmlns:a="http://schemas.openxmlformats.org/drawingml/2006/main" w="1905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youtube.com/watch?v=MTXPr8h1kA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cqhMP9rlbG0"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2"/>
  <sheetViews>
    <sheetView topLeftCell="C1" workbookViewId="0">
      <selection activeCell="E6" sqref="E6"/>
    </sheetView>
  </sheetViews>
  <sheetFormatPr baseColWidth="10" defaultColWidth="9.140625" defaultRowHeight="15" x14ac:dyDescent="0.25"/>
  <cols>
    <col min="2" max="2" width="71.5703125" bestFit="1" customWidth="1"/>
    <col min="4" max="4" width="11.42578125" bestFit="1" customWidth="1"/>
    <col min="5" max="5" width="19" bestFit="1" customWidth="1"/>
    <col min="6" max="6" width="24.5703125" bestFit="1" customWidth="1"/>
    <col min="7" max="7" width="16.140625" bestFit="1" customWidth="1"/>
    <col min="8" max="8" width="11" bestFit="1" customWidth="1"/>
    <col min="10" max="10" width="10.85546875" bestFit="1" customWidth="1"/>
  </cols>
  <sheetData>
    <row r="2" spans="2:10" x14ac:dyDescent="0.25">
      <c r="B2" t="s">
        <v>1</v>
      </c>
      <c r="D2" t="s">
        <v>14</v>
      </c>
      <c r="E2" s="3">
        <v>1</v>
      </c>
      <c r="F2">
        <v>3.54</v>
      </c>
    </row>
    <row r="3" spans="2:10" x14ac:dyDescent="0.25">
      <c r="B3" t="s">
        <v>2</v>
      </c>
      <c r="D3" t="s">
        <v>15</v>
      </c>
      <c r="E3" s="4">
        <f>F3*E2/F2</f>
        <v>0.57627118644067798</v>
      </c>
      <c r="F3">
        <v>2.04</v>
      </c>
    </row>
    <row r="4" spans="2:10" x14ac:dyDescent="0.25">
      <c r="B4" t="s">
        <v>3</v>
      </c>
      <c r="D4" t="s">
        <v>16</v>
      </c>
      <c r="E4" s="4">
        <f>F4*E3/F3</f>
        <v>0.42372881355932202</v>
      </c>
      <c r="F4">
        <v>1.5</v>
      </c>
    </row>
    <row r="5" spans="2:10" x14ac:dyDescent="0.25">
      <c r="B5" s="7" t="s">
        <v>4</v>
      </c>
    </row>
    <row r="6" spans="2:10" x14ac:dyDescent="0.25">
      <c r="F6" t="s">
        <v>29</v>
      </c>
    </row>
    <row r="7" spans="2:10" x14ac:dyDescent="0.25">
      <c r="B7" t="s">
        <v>5</v>
      </c>
    </row>
    <row r="8" spans="2:10" x14ac:dyDescent="0.25">
      <c r="B8" t="s">
        <v>6</v>
      </c>
      <c r="E8" t="s">
        <v>22</v>
      </c>
    </row>
    <row r="10" spans="2:10" x14ac:dyDescent="0.25">
      <c r="B10" t="s">
        <v>10</v>
      </c>
      <c r="D10" s="2" t="s">
        <v>17</v>
      </c>
      <c r="E10" s="2" t="s">
        <v>21</v>
      </c>
      <c r="F10" s="2" t="s">
        <v>30</v>
      </c>
      <c r="G10" s="2" t="s">
        <v>25</v>
      </c>
      <c r="H10" s="2" t="s">
        <v>26</v>
      </c>
      <c r="I10" s="2" t="s">
        <v>27</v>
      </c>
      <c r="J10" s="2" t="s">
        <v>28</v>
      </c>
    </row>
    <row r="11" spans="2:10" x14ac:dyDescent="0.25">
      <c r="B11" t="s">
        <v>7</v>
      </c>
      <c r="D11" s="1" t="s">
        <v>18</v>
      </c>
      <c r="E11" s="2">
        <v>8</v>
      </c>
      <c r="F11" s="2">
        <v>4</v>
      </c>
      <c r="G11" s="2">
        <f>E11-F11</f>
        <v>4</v>
      </c>
      <c r="H11" s="5">
        <f>F11/E11</f>
        <v>0.5</v>
      </c>
      <c r="I11" s="5">
        <f>(F11-G11)/E11</f>
        <v>0</v>
      </c>
      <c r="J11" s="6">
        <f>H11*I11</f>
        <v>0</v>
      </c>
    </row>
    <row r="12" spans="2:10" x14ac:dyDescent="0.25">
      <c r="B12" t="s">
        <v>8</v>
      </c>
      <c r="D12" s="1" t="s">
        <v>19</v>
      </c>
      <c r="E12" s="2">
        <v>10</v>
      </c>
      <c r="F12" s="2">
        <v>3</v>
      </c>
      <c r="G12" s="2">
        <f t="shared" ref="G12:G13" si="0">E12-F12</f>
        <v>7</v>
      </c>
      <c r="H12" s="5">
        <f>F12/E12</f>
        <v>0.3</v>
      </c>
      <c r="I12" s="5">
        <f>(F12-G12)/E12</f>
        <v>-0.4</v>
      </c>
      <c r="J12" s="6">
        <f>H12*I12</f>
        <v>-0.12</v>
      </c>
    </row>
    <row r="13" spans="2:10" x14ac:dyDescent="0.25">
      <c r="B13" t="s">
        <v>9</v>
      </c>
      <c r="D13" s="1" t="s">
        <v>20</v>
      </c>
      <c r="E13" s="2">
        <v>9</v>
      </c>
      <c r="F13" s="2">
        <v>4</v>
      </c>
      <c r="G13" s="2">
        <f t="shared" si="0"/>
        <v>5</v>
      </c>
      <c r="H13" s="5">
        <f t="shared" ref="H13" si="1">F13/E13</f>
        <v>0.44444444444444442</v>
      </c>
      <c r="I13" s="5">
        <f t="shared" ref="I13" si="2">(F13-G13)/E13</f>
        <v>-0.1111111111111111</v>
      </c>
      <c r="J13" s="6">
        <f t="shared" ref="J13" si="3">H13*I13</f>
        <v>-4.9382716049382713E-2</v>
      </c>
    </row>
    <row r="15" spans="2:10" x14ac:dyDescent="0.25">
      <c r="B15" t="s">
        <v>11</v>
      </c>
      <c r="E15" t="s">
        <v>23</v>
      </c>
      <c r="F15" t="s">
        <v>24</v>
      </c>
    </row>
    <row r="16" spans="2:10" x14ac:dyDescent="0.25">
      <c r="B16" t="s">
        <v>12</v>
      </c>
    </row>
    <row r="17" spans="2:14" x14ac:dyDescent="0.25">
      <c r="B17" t="s">
        <v>13</v>
      </c>
    </row>
    <row r="18" spans="2:14" x14ac:dyDescent="0.25">
      <c r="D18" s="2" t="s">
        <v>17</v>
      </c>
      <c r="E18" s="2" t="s">
        <v>30</v>
      </c>
      <c r="F18" s="2" t="s">
        <v>25</v>
      </c>
      <c r="G18" s="2" t="s">
        <v>31</v>
      </c>
    </row>
    <row r="19" spans="2:14" x14ac:dyDescent="0.25">
      <c r="D19" s="1" t="s">
        <v>18</v>
      </c>
      <c r="E19" s="2">
        <v>4</v>
      </c>
      <c r="F19" s="2">
        <v>4</v>
      </c>
      <c r="G19" s="2">
        <f>E19+F19</f>
        <v>8</v>
      </c>
      <c r="J19" s="3">
        <v>1</v>
      </c>
      <c r="K19">
        <v>4</v>
      </c>
      <c r="M19" s="3">
        <v>1</v>
      </c>
      <c r="N19">
        <v>3</v>
      </c>
    </row>
    <row r="20" spans="2:14" x14ac:dyDescent="0.25">
      <c r="D20" s="1" t="s">
        <v>19</v>
      </c>
      <c r="E20" s="2">
        <v>3</v>
      </c>
      <c r="F20" s="2">
        <v>7</v>
      </c>
      <c r="G20" s="2">
        <f t="shared" ref="G20:G21" si="4">E20+F20</f>
        <v>10</v>
      </c>
      <c r="J20" s="8">
        <f>K20*J19/K19</f>
        <v>1.25</v>
      </c>
      <c r="K20">
        <v>5</v>
      </c>
      <c r="M20" s="8">
        <f>N20*M19/N19</f>
        <v>2.3333333333333335</v>
      </c>
      <c r="N20">
        <v>7</v>
      </c>
    </row>
    <row r="21" spans="2:14" x14ac:dyDescent="0.25">
      <c r="D21" s="1" t="s">
        <v>20</v>
      </c>
      <c r="E21" s="2">
        <v>4</v>
      </c>
      <c r="F21" s="2">
        <v>5</v>
      </c>
      <c r="G21" s="2">
        <f t="shared" si="4"/>
        <v>9</v>
      </c>
      <c r="M21" s="8">
        <f>N21*M20/N20</f>
        <v>3.3333333333333335</v>
      </c>
      <c r="N21">
        <v>10</v>
      </c>
    </row>
    <row r="23" spans="2:14" x14ac:dyDescent="0.25">
      <c r="D23" s="2" t="s">
        <v>17</v>
      </c>
      <c r="E23" s="2" t="s">
        <v>30</v>
      </c>
      <c r="F23" s="2" t="s">
        <v>33</v>
      </c>
      <c r="G23" s="2" t="s">
        <v>25</v>
      </c>
      <c r="H23" s="2" t="s">
        <v>32</v>
      </c>
      <c r="J23" s="3">
        <v>1</v>
      </c>
      <c r="K23">
        <v>4</v>
      </c>
    </row>
    <row r="24" spans="2:14" x14ac:dyDescent="0.25">
      <c r="D24" s="1" t="s">
        <v>18</v>
      </c>
      <c r="E24" s="2">
        <v>4</v>
      </c>
      <c r="F24" s="2">
        <v>8</v>
      </c>
      <c r="G24" s="2">
        <v>4</v>
      </c>
      <c r="H24" s="5">
        <f>G24*100%/E24</f>
        <v>1</v>
      </c>
      <c r="J24" s="8">
        <f>K24*J23/K23</f>
        <v>2</v>
      </c>
      <c r="K24">
        <v>8</v>
      </c>
    </row>
    <row r="25" spans="2:14" x14ac:dyDescent="0.25">
      <c r="D25" s="1" t="s">
        <v>19</v>
      </c>
      <c r="E25" s="2">
        <v>3</v>
      </c>
      <c r="F25" s="2">
        <v>10</v>
      </c>
      <c r="G25" s="2">
        <v>7</v>
      </c>
      <c r="H25" s="5">
        <f t="shared" ref="H25:H26" si="5">G25*100%/E25</f>
        <v>2.3333333333333335</v>
      </c>
      <c r="J25" s="8">
        <f>K25*J24/K24</f>
        <v>2.25</v>
      </c>
      <c r="K25">
        <v>9</v>
      </c>
    </row>
    <row r="26" spans="2:14" x14ac:dyDescent="0.25">
      <c r="D26" s="1" t="s">
        <v>20</v>
      </c>
      <c r="E26" s="2">
        <v>4</v>
      </c>
      <c r="F26" s="2">
        <v>9</v>
      </c>
      <c r="G26" s="2">
        <v>5</v>
      </c>
      <c r="H26" s="5">
        <f t="shared" si="5"/>
        <v>1.25</v>
      </c>
    </row>
    <row r="29" spans="2:14" x14ac:dyDescent="0.25">
      <c r="D29" s="2" t="s">
        <v>17</v>
      </c>
      <c r="E29" s="2" t="s">
        <v>30</v>
      </c>
      <c r="F29" s="2" t="s">
        <v>31</v>
      </c>
      <c r="G29" s="2" t="s">
        <v>25</v>
      </c>
      <c r="H29" s="2" t="s">
        <v>32</v>
      </c>
    </row>
    <row r="30" spans="2:14" x14ac:dyDescent="0.25">
      <c r="D30" s="1" t="s">
        <v>18</v>
      </c>
      <c r="E30" s="2">
        <v>4</v>
      </c>
      <c r="F30" s="2">
        <v>8</v>
      </c>
      <c r="G30" s="2">
        <v>4</v>
      </c>
      <c r="H30" s="5">
        <f>G30*100%/E30</f>
        <v>1</v>
      </c>
    </row>
    <row r="31" spans="2:14" x14ac:dyDescent="0.25">
      <c r="D31" s="1" t="s">
        <v>20</v>
      </c>
      <c r="E31" s="2">
        <v>4</v>
      </c>
      <c r="F31" s="2">
        <v>9</v>
      </c>
      <c r="G31" s="2">
        <v>5</v>
      </c>
      <c r="H31" s="5">
        <f>G31*100%/E31</f>
        <v>1.25</v>
      </c>
    </row>
    <row r="32" spans="2:14" x14ac:dyDescent="0.25">
      <c r="D32" s="1" t="s">
        <v>19</v>
      </c>
      <c r="E32" s="2">
        <v>3</v>
      </c>
      <c r="F32" s="2">
        <v>10</v>
      </c>
      <c r="G32" s="2">
        <v>7</v>
      </c>
      <c r="H32" s="5">
        <f>G32*100%/E32</f>
        <v>2.3333333333333335</v>
      </c>
    </row>
  </sheetData>
  <sortState xmlns:xlrd2="http://schemas.microsoft.com/office/spreadsheetml/2017/richdata2" ref="D30:H32">
    <sortCondition descending="1" ref="E30:E32"/>
  </sortState>
  <phoneticPr fontId="3" type="noConversion"/>
  <hyperlinks>
    <hyperlink ref="B5" r:id="rId1" xr:uid="{8B09D322-E9EB-4EE4-9326-2811504C9984}"/>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6A393-D324-46E3-B205-6ABDF8E86550}">
  <dimension ref="A2:J41"/>
  <sheetViews>
    <sheetView tabSelected="1" topLeftCell="A32" workbookViewId="0">
      <selection activeCell="J34" sqref="J34"/>
    </sheetView>
  </sheetViews>
  <sheetFormatPr baseColWidth="10" defaultRowHeight="15" x14ac:dyDescent="0.25"/>
  <cols>
    <col min="1" max="1" width="33.85546875" customWidth="1"/>
    <col min="2" max="2" width="17.140625" bestFit="1" customWidth="1"/>
    <col min="3" max="3" width="20" bestFit="1" customWidth="1"/>
    <col min="4" max="4" width="10.28515625" customWidth="1"/>
  </cols>
  <sheetData>
    <row r="2" spans="1:4" ht="18" x14ac:dyDescent="0.25">
      <c r="A2" s="9" t="s">
        <v>37</v>
      </c>
    </row>
    <row r="3" spans="1:4" ht="18" x14ac:dyDescent="0.25">
      <c r="A3" s="11" t="s">
        <v>52</v>
      </c>
      <c r="B3" s="2" t="s">
        <v>44</v>
      </c>
      <c r="C3" s="2" t="s">
        <v>51</v>
      </c>
    </row>
    <row r="4" spans="1:4" x14ac:dyDescent="0.25">
      <c r="A4" s="1" t="s">
        <v>35</v>
      </c>
      <c r="B4" s="2">
        <v>8</v>
      </c>
      <c r="C4" s="5">
        <f>D4/43</f>
        <v>0.18604651162790697</v>
      </c>
      <c r="D4">
        <f>B4+D3</f>
        <v>8</v>
      </c>
    </row>
    <row r="5" spans="1:4" x14ac:dyDescent="0.25">
      <c r="A5" s="1" t="s">
        <v>36</v>
      </c>
      <c r="B5" s="2">
        <v>7</v>
      </c>
      <c r="C5" s="5">
        <f t="shared" ref="C5:C12" si="0">D5/43</f>
        <v>0.34883720930232559</v>
      </c>
      <c r="D5">
        <f t="shared" ref="D5:D12" si="1">B5+D4</f>
        <v>15</v>
      </c>
    </row>
    <row r="6" spans="1:4" x14ac:dyDescent="0.25">
      <c r="A6" s="1" t="s">
        <v>34</v>
      </c>
      <c r="B6" s="2">
        <v>6</v>
      </c>
      <c r="C6" s="5">
        <f t="shared" si="0"/>
        <v>0.48837209302325579</v>
      </c>
      <c r="D6">
        <f t="shared" si="1"/>
        <v>21</v>
      </c>
    </row>
    <row r="7" spans="1:4" x14ac:dyDescent="0.25">
      <c r="A7" s="1" t="s">
        <v>38</v>
      </c>
      <c r="B7" s="2">
        <v>5</v>
      </c>
      <c r="C7" s="5">
        <f t="shared" si="0"/>
        <v>0.60465116279069764</v>
      </c>
      <c r="D7">
        <f t="shared" si="1"/>
        <v>26</v>
      </c>
    </row>
    <row r="8" spans="1:4" x14ac:dyDescent="0.25">
      <c r="A8" s="1" t="s">
        <v>40</v>
      </c>
      <c r="B8" s="2">
        <v>5</v>
      </c>
      <c r="C8" s="5">
        <f t="shared" si="0"/>
        <v>0.72093023255813948</v>
      </c>
      <c r="D8">
        <f t="shared" si="1"/>
        <v>31</v>
      </c>
    </row>
    <row r="9" spans="1:4" x14ac:dyDescent="0.25">
      <c r="A9" s="1" t="s">
        <v>39</v>
      </c>
      <c r="B9" s="2">
        <v>4</v>
      </c>
      <c r="C9" s="5">
        <f t="shared" si="0"/>
        <v>0.81395348837209303</v>
      </c>
      <c r="D9">
        <f t="shared" si="1"/>
        <v>35</v>
      </c>
    </row>
    <row r="10" spans="1:4" x14ac:dyDescent="0.25">
      <c r="A10" s="1" t="s">
        <v>41</v>
      </c>
      <c r="B10" s="2">
        <v>3</v>
      </c>
      <c r="C10" s="5">
        <f t="shared" si="0"/>
        <v>0.88372093023255816</v>
      </c>
      <c r="D10">
        <f t="shared" si="1"/>
        <v>38</v>
      </c>
    </row>
    <row r="11" spans="1:4" x14ac:dyDescent="0.25">
      <c r="A11" s="1" t="s">
        <v>42</v>
      </c>
      <c r="B11" s="2">
        <v>3</v>
      </c>
      <c r="C11" s="5">
        <f t="shared" si="0"/>
        <v>0.95348837209302328</v>
      </c>
      <c r="D11">
        <f t="shared" si="1"/>
        <v>41</v>
      </c>
    </row>
    <row r="12" spans="1:4" x14ac:dyDescent="0.25">
      <c r="A12" s="1" t="s">
        <v>43</v>
      </c>
      <c r="B12" s="2">
        <v>2</v>
      </c>
      <c r="C12" s="5">
        <f t="shared" si="0"/>
        <v>1</v>
      </c>
      <c r="D12">
        <f t="shared" si="1"/>
        <v>43</v>
      </c>
    </row>
    <row r="14" spans="1:4" x14ac:dyDescent="0.25">
      <c r="A14" t="s">
        <v>50</v>
      </c>
    </row>
    <row r="15" spans="1:4" x14ac:dyDescent="0.25">
      <c r="A15" t="s">
        <v>45</v>
      </c>
      <c r="B15">
        <v>10</v>
      </c>
    </row>
    <row r="16" spans="1:4" x14ac:dyDescent="0.25">
      <c r="A16" t="s">
        <v>46</v>
      </c>
      <c r="B16">
        <v>5</v>
      </c>
    </row>
    <row r="17" spans="1:10" x14ac:dyDescent="0.25">
      <c r="A17" t="s">
        <v>47</v>
      </c>
      <c r="B17">
        <v>1</v>
      </c>
    </row>
    <row r="19" spans="1:10" x14ac:dyDescent="0.25">
      <c r="A19" t="s">
        <v>48</v>
      </c>
      <c r="B19" s="10" t="s">
        <v>49</v>
      </c>
    </row>
    <row r="25" spans="1:10" ht="18.75" x14ac:dyDescent="0.25">
      <c r="A25" s="13" t="s">
        <v>52</v>
      </c>
      <c r="B25" s="13" t="s">
        <v>61</v>
      </c>
      <c r="C25" s="13" t="s">
        <v>54</v>
      </c>
      <c r="D25" s="13" t="s">
        <v>58</v>
      </c>
      <c r="E25" s="13" t="s">
        <v>57</v>
      </c>
      <c r="F25" s="14" t="s">
        <v>59</v>
      </c>
    </row>
    <row r="26" spans="1:10" x14ac:dyDescent="0.25">
      <c r="A26" s="1" t="s">
        <v>35</v>
      </c>
      <c r="B26" s="2">
        <v>8</v>
      </c>
      <c r="C26" s="2">
        <f>B26</f>
        <v>8</v>
      </c>
      <c r="D26" s="12">
        <f>B26/B$35*100</f>
        <v>18.604651162790699</v>
      </c>
      <c r="E26" s="12">
        <f>D26</f>
        <v>18.604651162790699</v>
      </c>
      <c r="F26" s="2">
        <v>80</v>
      </c>
    </row>
    <row r="27" spans="1:10" x14ac:dyDescent="0.25">
      <c r="A27" s="1" t="s">
        <v>36</v>
      </c>
      <c r="B27" s="2">
        <v>7</v>
      </c>
      <c r="C27" s="2">
        <f>C26+B27</f>
        <v>15</v>
      </c>
      <c r="D27" s="12">
        <f t="shared" ref="D27:D34" si="2">B27/B$35*100</f>
        <v>16.279069767441861</v>
      </c>
      <c r="E27" s="12">
        <f>E26+D27</f>
        <v>34.883720930232556</v>
      </c>
      <c r="F27" s="2">
        <v>80</v>
      </c>
    </row>
    <row r="28" spans="1:10" x14ac:dyDescent="0.25">
      <c r="A28" s="1" t="s">
        <v>34</v>
      </c>
      <c r="B28" s="2">
        <v>6</v>
      </c>
      <c r="C28" s="2">
        <f t="shared" ref="C28:C34" si="3">C27+B28</f>
        <v>21</v>
      </c>
      <c r="D28" s="12">
        <f t="shared" si="2"/>
        <v>13.953488372093023</v>
      </c>
      <c r="E28" s="12">
        <f t="shared" ref="E28:E34" si="4">E27+D28</f>
        <v>48.837209302325576</v>
      </c>
      <c r="F28" s="2">
        <v>80</v>
      </c>
    </row>
    <row r="29" spans="1:10" x14ac:dyDescent="0.25">
      <c r="A29" s="1" t="s">
        <v>38</v>
      </c>
      <c r="B29" s="2">
        <v>5</v>
      </c>
      <c r="C29" s="2">
        <f t="shared" si="3"/>
        <v>26</v>
      </c>
      <c r="D29" s="12">
        <f t="shared" si="2"/>
        <v>11.627906976744185</v>
      </c>
      <c r="E29" s="12">
        <f t="shared" si="4"/>
        <v>60.465116279069761</v>
      </c>
      <c r="F29" s="2">
        <v>80</v>
      </c>
      <c r="I29">
        <v>43</v>
      </c>
      <c r="J29" s="4">
        <v>1</v>
      </c>
    </row>
    <row r="30" spans="1:10" x14ac:dyDescent="0.25">
      <c r="A30" s="1" t="s">
        <v>40</v>
      </c>
      <c r="B30" s="2">
        <v>5</v>
      </c>
      <c r="C30" s="2">
        <f t="shared" si="3"/>
        <v>31</v>
      </c>
      <c r="D30" s="12">
        <f t="shared" si="2"/>
        <v>11.627906976744185</v>
      </c>
      <c r="E30" s="12">
        <f t="shared" si="4"/>
        <v>72.093023255813947</v>
      </c>
      <c r="F30" s="2">
        <v>80</v>
      </c>
      <c r="I30">
        <v>8</v>
      </c>
      <c r="J30" s="4">
        <f>I30*J29/I29</f>
        <v>0.18604651162790697</v>
      </c>
    </row>
    <row r="31" spans="1:10" x14ac:dyDescent="0.25">
      <c r="A31" s="1" t="s">
        <v>39</v>
      </c>
      <c r="B31" s="2">
        <v>4</v>
      </c>
      <c r="C31" s="2">
        <f t="shared" si="3"/>
        <v>35</v>
      </c>
      <c r="D31" s="12">
        <f t="shared" si="2"/>
        <v>9.3023255813953494</v>
      </c>
      <c r="E31" s="12">
        <f t="shared" si="4"/>
        <v>81.395348837209298</v>
      </c>
      <c r="F31" s="2">
        <v>80</v>
      </c>
    </row>
    <row r="32" spans="1:10" x14ac:dyDescent="0.25">
      <c r="A32" s="1" t="s">
        <v>41</v>
      </c>
      <c r="B32" s="2">
        <v>3</v>
      </c>
      <c r="C32" s="2">
        <f t="shared" si="3"/>
        <v>38</v>
      </c>
      <c r="D32" s="12">
        <f t="shared" si="2"/>
        <v>6.9767441860465116</v>
      </c>
      <c r="E32" s="12">
        <f t="shared" si="4"/>
        <v>88.372093023255815</v>
      </c>
      <c r="F32" s="2">
        <v>80</v>
      </c>
    </row>
    <row r="33" spans="1:6" x14ac:dyDescent="0.25">
      <c r="A33" s="1" t="s">
        <v>42</v>
      </c>
      <c r="B33" s="2">
        <v>3</v>
      </c>
      <c r="C33" s="2">
        <f t="shared" si="3"/>
        <v>41</v>
      </c>
      <c r="D33" s="12">
        <f t="shared" si="2"/>
        <v>6.9767441860465116</v>
      </c>
      <c r="E33" s="12">
        <f t="shared" si="4"/>
        <v>95.348837209302332</v>
      </c>
      <c r="F33" s="2">
        <v>80</v>
      </c>
    </row>
    <row r="34" spans="1:6" x14ac:dyDescent="0.25">
      <c r="A34" s="1" t="s">
        <v>43</v>
      </c>
      <c r="B34" s="2">
        <v>2</v>
      </c>
      <c r="C34" s="2">
        <f t="shared" si="3"/>
        <v>43</v>
      </c>
      <c r="D34" s="12">
        <f t="shared" si="2"/>
        <v>4.6511627906976747</v>
      </c>
      <c r="E34" s="12">
        <f t="shared" si="4"/>
        <v>100</v>
      </c>
      <c r="F34" s="2">
        <v>80</v>
      </c>
    </row>
    <row r="35" spans="1:6" x14ac:dyDescent="0.25">
      <c r="A35" s="1" t="s">
        <v>14</v>
      </c>
      <c r="B35" s="2">
        <f>SUM(B26:B34)</f>
        <v>43</v>
      </c>
    </row>
    <row r="36" spans="1:6" x14ac:dyDescent="0.25">
      <c r="C36" t="s">
        <v>53</v>
      </c>
      <c r="D36" t="s">
        <v>55</v>
      </c>
      <c r="E36" t="s">
        <v>56</v>
      </c>
    </row>
    <row r="41" spans="1:6" x14ac:dyDescent="0.25">
      <c r="F41" t="s">
        <v>60</v>
      </c>
    </row>
  </sheetData>
  <sortState xmlns:xlrd2="http://schemas.microsoft.com/office/spreadsheetml/2017/richdata2" ref="A26:B34">
    <sortCondition descending="1" ref="B26:B34"/>
  </sortState>
  <pageMargins left="0.7" right="0.7" top="0.75" bottom="0.75" header="0.3" footer="0.3"/>
  <pageSetup paperSize="9" orientation="portrait" r:id="rId1"/>
  <ignoredErrors>
    <ignoredError sqref="D26:D34"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E4DE-DA2F-44F6-B323-2CBBB1EB4039}">
  <dimension ref="B2:P17"/>
  <sheetViews>
    <sheetView topLeftCell="I1" workbookViewId="0">
      <selection activeCell="J8" sqref="J8"/>
    </sheetView>
  </sheetViews>
  <sheetFormatPr baseColWidth="10" defaultRowHeight="15" x14ac:dyDescent="0.25"/>
  <cols>
    <col min="2" max="2" width="26.42578125" bestFit="1" customWidth="1"/>
    <col min="4" max="4" width="31.28515625" bestFit="1" customWidth="1"/>
    <col min="5" max="5" width="26.42578125" bestFit="1" customWidth="1"/>
    <col min="7" max="7" width="12.42578125" customWidth="1"/>
    <col min="8" max="8" width="26.5703125" customWidth="1"/>
    <col min="9" max="9" width="23.140625" bestFit="1" customWidth="1"/>
    <col min="10" max="10" width="15.85546875" customWidth="1"/>
    <col min="12" max="12" width="13.7109375" bestFit="1" customWidth="1"/>
    <col min="13" max="13" width="80.85546875" bestFit="1" customWidth="1"/>
  </cols>
  <sheetData>
    <row r="2" spans="2:16" x14ac:dyDescent="0.25">
      <c r="B2" t="s">
        <v>62</v>
      </c>
      <c r="C2" t="s">
        <v>63</v>
      </c>
      <c r="D2" t="s">
        <v>64</v>
      </c>
      <c r="E2" t="s">
        <v>65</v>
      </c>
      <c r="G2" s="2" t="s">
        <v>76</v>
      </c>
      <c r="H2" s="2" t="s">
        <v>77</v>
      </c>
      <c r="I2" s="2" t="s">
        <v>78</v>
      </c>
      <c r="J2" s="2" t="s">
        <v>64</v>
      </c>
      <c r="L2" s="17" t="s">
        <v>102</v>
      </c>
      <c r="M2" s="17" t="s">
        <v>103</v>
      </c>
    </row>
    <row r="3" spans="2:16" ht="30" x14ac:dyDescent="0.25">
      <c r="B3" t="s">
        <v>73</v>
      </c>
      <c r="C3" t="s">
        <v>70</v>
      </c>
      <c r="D3" t="s">
        <v>68</v>
      </c>
      <c r="E3" t="s">
        <v>67</v>
      </c>
      <c r="G3" s="2" t="s">
        <v>79</v>
      </c>
      <c r="H3" s="16" t="s">
        <v>83</v>
      </c>
      <c r="I3" s="2" t="s">
        <v>84</v>
      </c>
      <c r="J3" s="16" t="s">
        <v>91</v>
      </c>
      <c r="L3" s="1" t="s">
        <v>96</v>
      </c>
      <c r="M3" s="1" t="s">
        <v>104</v>
      </c>
    </row>
    <row r="4" spans="2:16" ht="45" x14ac:dyDescent="0.25">
      <c r="B4" t="s">
        <v>74</v>
      </c>
      <c r="C4" t="s">
        <v>71</v>
      </c>
      <c r="D4" t="s">
        <v>68</v>
      </c>
      <c r="E4" t="s">
        <v>67</v>
      </c>
      <c r="G4" s="2" t="s">
        <v>80</v>
      </c>
      <c r="H4" s="16" t="s">
        <v>85</v>
      </c>
      <c r="I4" s="2" t="s">
        <v>86</v>
      </c>
      <c r="J4" s="16" t="s">
        <v>91</v>
      </c>
      <c r="L4" s="1" t="s">
        <v>98</v>
      </c>
      <c r="M4" s="1" t="s">
        <v>105</v>
      </c>
    </row>
    <row r="5" spans="2:16" ht="30" x14ac:dyDescent="0.25">
      <c r="B5" t="s">
        <v>72</v>
      </c>
      <c r="C5" t="s">
        <v>75</v>
      </c>
      <c r="D5" t="s">
        <v>68</v>
      </c>
      <c r="E5" t="s">
        <v>67</v>
      </c>
      <c r="G5" s="2" t="s">
        <v>81</v>
      </c>
      <c r="H5" s="16" t="s">
        <v>87</v>
      </c>
      <c r="I5" s="2" t="s">
        <v>88</v>
      </c>
      <c r="J5" s="16" t="s">
        <v>91</v>
      </c>
    </row>
    <row r="6" spans="2:16" ht="30" x14ac:dyDescent="0.25">
      <c r="B6" s="15" t="s">
        <v>66</v>
      </c>
      <c r="C6" t="s">
        <v>69</v>
      </c>
      <c r="D6" t="s">
        <v>68</v>
      </c>
      <c r="E6" t="s">
        <v>67</v>
      </c>
      <c r="G6" s="2" t="s">
        <v>82</v>
      </c>
      <c r="H6" s="16" t="s">
        <v>89</v>
      </c>
      <c r="I6" s="2" t="s">
        <v>90</v>
      </c>
      <c r="J6" s="16" t="s">
        <v>91</v>
      </c>
      <c r="L6" s="17" t="s">
        <v>102</v>
      </c>
      <c r="M6" s="17" t="s">
        <v>103</v>
      </c>
    </row>
    <row r="7" spans="2:16" ht="69" customHeight="1" x14ac:dyDescent="0.25">
      <c r="L7" s="1" t="s">
        <v>97</v>
      </c>
      <c r="M7" s="22" t="s">
        <v>131</v>
      </c>
    </row>
    <row r="8" spans="2:16" ht="93" customHeight="1" x14ac:dyDescent="0.25">
      <c r="L8" s="1" t="s">
        <v>98</v>
      </c>
      <c r="M8" s="22" t="s">
        <v>132</v>
      </c>
    </row>
    <row r="9" spans="2:16" ht="30" x14ac:dyDescent="0.25">
      <c r="L9" s="1" t="s">
        <v>96</v>
      </c>
      <c r="M9" s="22" t="s">
        <v>133</v>
      </c>
    </row>
    <row r="10" spans="2:16" x14ac:dyDescent="0.25">
      <c r="H10" t="s">
        <v>92</v>
      </c>
    </row>
    <row r="11" spans="2:16" x14ac:dyDescent="0.25">
      <c r="H11" t="s">
        <v>99</v>
      </c>
    </row>
    <row r="12" spans="2:16" x14ac:dyDescent="0.25">
      <c r="H12" t="s">
        <v>100</v>
      </c>
    </row>
    <row r="13" spans="2:16" x14ac:dyDescent="0.25">
      <c r="H13" t="s">
        <v>101</v>
      </c>
      <c r="P13" t="s">
        <v>97</v>
      </c>
    </row>
    <row r="14" spans="2:16" x14ac:dyDescent="0.25">
      <c r="P14" t="s">
        <v>98</v>
      </c>
    </row>
    <row r="15" spans="2:16" x14ac:dyDescent="0.25">
      <c r="H15" t="s">
        <v>93</v>
      </c>
      <c r="P15" t="s">
        <v>96</v>
      </c>
    </row>
    <row r="16" spans="2:16" x14ac:dyDescent="0.25">
      <c r="H16" t="s">
        <v>94</v>
      </c>
    </row>
    <row r="17" spans="8:8" x14ac:dyDescent="0.25">
      <c r="H17"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D8AE6-687D-4899-9365-6A06A29DE89E}">
  <dimension ref="B2:J31"/>
  <sheetViews>
    <sheetView topLeftCell="C22" workbookViewId="0">
      <selection activeCell="G31" sqref="G31"/>
    </sheetView>
  </sheetViews>
  <sheetFormatPr baseColWidth="10" defaultRowHeight="15" x14ac:dyDescent="0.25"/>
  <cols>
    <col min="2" max="2" width="3" bestFit="1" customWidth="1"/>
    <col min="3" max="3" width="35.42578125" customWidth="1"/>
    <col min="4" max="4" width="31.5703125" customWidth="1"/>
    <col min="6" max="6" width="35" bestFit="1" customWidth="1"/>
    <col min="7" max="7" width="15.28515625" customWidth="1"/>
    <col min="8" max="8" width="25.28515625" customWidth="1"/>
    <col min="9" max="9" width="35" bestFit="1" customWidth="1"/>
    <col min="10" max="10" width="16.5703125" bestFit="1" customWidth="1"/>
  </cols>
  <sheetData>
    <row r="2" spans="2:10" ht="30" x14ac:dyDescent="0.25">
      <c r="B2" s="2"/>
      <c r="C2" s="2" t="s">
        <v>106</v>
      </c>
      <c r="D2" s="2" t="s">
        <v>107</v>
      </c>
      <c r="E2" s="2" t="s">
        <v>120</v>
      </c>
      <c r="G2" s="2" t="s">
        <v>0</v>
      </c>
      <c r="H2" s="2" t="s">
        <v>117</v>
      </c>
      <c r="I2" s="2" t="s">
        <v>190</v>
      </c>
      <c r="J2" s="16" t="s">
        <v>191</v>
      </c>
    </row>
    <row r="3" spans="2:10" ht="45" x14ac:dyDescent="0.25">
      <c r="B3" s="2">
        <v>1</v>
      </c>
      <c r="C3" s="2" t="s">
        <v>108</v>
      </c>
      <c r="D3" s="16" t="s">
        <v>109</v>
      </c>
      <c r="E3" s="19">
        <v>3200</v>
      </c>
      <c r="G3" s="2">
        <v>1</v>
      </c>
      <c r="H3" s="2" t="s">
        <v>118</v>
      </c>
      <c r="I3" s="2" t="s">
        <v>192</v>
      </c>
      <c r="J3" s="19">
        <v>120</v>
      </c>
    </row>
    <row r="4" spans="2:10" ht="30" x14ac:dyDescent="0.25">
      <c r="B4" s="2">
        <v>2</v>
      </c>
      <c r="C4" s="2" t="s">
        <v>108</v>
      </c>
      <c r="D4" s="16" t="s">
        <v>110</v>
      </c>
      <c r="E4" s="19">
        <v>2200</v>
      </c>
      <c r="G4" s="2">
        <v>2</v>
      </c>
      <c r="H4" s="2" t="s">
        <v>119</v>
      </c>
      <c r="I4" s="2" t="s">
        <v>192</v>
      </c>
      <c r="J4" s="19">
        <v>160</v>
      </c>
    </row>
    <row r="5" spans="2:10" ht="30" x14ac:dyDescent="0.25">
      <c r="B5" s="2">
        <v>3</v>
      </c>
      <c r="C5" s="2" t="s">
        <v>108</v>
      </c>
      <c r="D5" s="16" t="s">
        <v>121</v>
      </c>
      <c r="E5" s="19">
        <v>600</v>
      </c>
      <c r="G5" s="44" t="s">
        <v>193</v>
      </c>
      <c r="H5" s="44"/>
      <c r="I5" s="44"/>
      <c r="J5" s="19">
        <f>SUM(J3:J4)</f>
        <v>280</v>
      </c>
    </row>
    <row r="6" spans="2:10" ht="30" x14ac:dyDescent="0.25">
      <c r="B6" s="2">
        <v>4</v>
      </c>
      <c r="C6" s="2" t="s">
        <v>111</v>
      </c>
      <c r="D6" s="16" t="s">
        <v>112</v>
      </c>
      <c r="E6" s="19">
        <v>125</v>
      </c>
    </row>
    <row r="7" spans="2:10" x14ac:dyDescent="0.25">
      <c r="B7" s="2">
        <v>5</v>
      </c>
      <c r="C7" s="18" t="s">
        <v>113</v>
      </c>
      <c r="D7" s="2" t="s">
        <v>114</v>
      </c>
      <c r="E7" s="19">
        <v>0</v>
      </c>
      <c r="G7" s="2" t="s">
        <v>134</v>
      </c>
      <c r="H7" s="17" t="s">
        <v>194</v>
      </c>
      <c r="I7" s="2" t="s">
        <v>195</v>
      </c>
    </row>
    <row r="8" spans="2:10" x14ac:dyDescent="0.25">
      <c r="B8" s="2">
        <v>6</v>
      </c>
      <c r="C8" s="2" t="s">
        <v>111</v>
      </c>
      <c r="D8" s="2" t="s">
        <v>115</v>
      </c>
      <c r="E8" s="19">
        <v>0</v>
      </c>
      <c r="G8" s="2">
        <v>1</v>
      </c>
      <c r="H8" s="2" t="s">
        <v>123</v>
      </c>
      <c r="I8" s="19">
        <v>2800</v>
      </c>
    </row>
    <row r="9" spans="2:10" x14ac:dyDescent="0.25">
      <c r="B9" s="2">
        <v>7</v>
      </c>
      <c r="C9" s="2" t="s">
        <v>111</v>
      </c>
      <c r="D9" s="2" t="s">
        <v>75</v>
      </c>
      <c r="E9" s="19">
        <v>0</v>
      </c>
      <c r="G9" s="2">
        <v>2</v>
      </c>
      <c r="H9" s="2" t="s">
        <v>124</v>
      </c>
      <c r="I9" s="19">
        <v>2000</v>
      </c>
    </row>
    <row r="10" spans="2:10" x14ac:dyDescent="0.25">
      <c r="B10" s="2">
        <v>8</v>
      </c>
      <c r="C10" s="2" t="s">
        <v>111</v>
      </c>
      <c r="D10" s="2" t="s">
        <v>116</v>
      </c>
      <c r="E10" s="19">
        <v>60</v>
      </c>
      <c r="G10" s="2">
        <v>3</v>
      </c>
      <c r="H10" s="2" t="s">
        <v>125</v>
      </c>
      <c r="I10" s="19">
        <v>1200</v>
      </c>
    </row>
    <row r="11" spans="2:10" x14ac:dyDescent="0.25">
      <c r="B11" s="2">
        <v>9</v>
      </c>
      <c r="C11" s="2" t="s">
        <v>117</v>
      </c>
      <c r="D11" s="2" t="s">
        <v>118</v>
      </c>
      <c r="E11" s="19">
        <v>120</v>
      </c>
      <c r="G11" s="2">
        <v>4</v>
      </c>
      <c r="H11" s="2" t="s">
        <v>125</v>
      </c>
      <c r="I11" s="19">
        <v>1200</v>
      </c>
    </row>
    <row r="12" spans="2:10" x14ac:dyDescent="0.25">
      <c r="B12" s="2">
        <v>10</v>
      </c>
      <c r="C12" s="2" t="s">
        <v>117</v>
      </c>
      <c r="D12" s="2" t="s">
        <v>119</v>
      </c>
      <c r="E12" s="19">
        <v>160</v>
      </c>
      <c r="G12" s="45" t="s">
        <v>193</v>
      </c>
      <c r="H12" s="46"/>
      <c r="I12" s="19">
        <f>SUM(I8:I11)</f>
        <v>7200</v>
      </c>
    </row>
    <row r="13" spans="2:10" x14ac:dyDescent="0.25">
      <c r="E13" s="20">
        <f>SUM(E3:E12)</f>
        <v>6465</v>
      </c>
    </row>
    <row r="15" spans="2:10" x14ac:dyDescent="0.25">
      <c r="B15" s="2" t="s">
        <v>0</v>
      </c>
      <c r="C15" s="2" t="s">
        <v>122</v>
      </c>
      <c r="D15" s="2" t="s">
        <v>126</v>
      </c>
      <c r="G15" s="2" t="s">
        <v>0</v>
      </c>
      <c r="H15" s="2" t="s">
        <v>197</v>
      </c>
      <c r="I15" s="2" t="s">
        <v>195</v>
      </c>
    </row>
    <row r="16" spans="2:10" ht="45" x14ac:dyDescent="0.25">
      <c r="B16" s="2">
        <v>1</v>
      </c>
      <c r="C16" s="2" t="s">
        <v>123</v>
      </c>
      <c r="D16" s="19">
        <v>2800</v>
      </c>
      <c r="G16" s="2">
        <v>1</v>
      </c>
      <c r="H16" s="16" t="s">
        <v>109</v>
      </c>
      <c r="I16" s="19">
        <v>3200</v>
      </c>
    </row>
    <row r="17" spans="2:9" ht="45" x14ac:dyDescent="0.25">
      <c r="B17" s="2">
        <v>2</v>
      </c>
      <c r="C17" s="2" t="s">
        <v>124</v>
      </c>
      <c r="D17" s="19">
        <v>2000</v>
      </c>
      <c r="G17" s="2">
        <v>2</v>
      </c>
      <c r="H17" s="16" t="s">
        <v>110</v>
      </c>
      <c r="I17" s="19">
        <v>2200</v>
      </c>
    </row>
    <row r="18" spans="2:9" ht="30" x14ac:dyDescent="0.25">
      <c r="B18" s="2">
        <v>3</v>
      </c>
      <c r="C18" s="2" t="s">
        <v>125</v>
      </c>
      <c r="D18" s="19">
        <v>1200</v>
      </c>
      <c r="G18" s="2">
        <v>3</v>
      </c>
      <c r="H18" s="16" t="s">
        <v>121</v>
      </c>
      <c r="I18" s="19">
        <v>600</v>
      </c>
    </row>
    <row r="19" spans="2:9" ht="45" x14ac:dyDescent="0.25">
      <c r="B19" s="2">
        <v>4</v>
      </c>
      <c r="C19" s="2" t="s">
        <v>125</v>
      </c>
      <c r="D19" s="19">
        <v>1200</v>
      </c>
      <c r="G19" s="2">
        <v>4</v>
      </c>
      <c r="H19" s="16" t="s">
        <v>112</v>
      </c>
      <c r="I19" s="19">
        <v>125</v>
      </c>
    </row>
    <row r="20" spans="2:9" x14ac:dyDescent="0.25">
      <c r="D20" s="21">
        <f>SUM(D16:D19)</f>
        <v>7200</v>
      </c>
      <c r="G20" s="2">
        <v>5</v>
      </c>
      <c r="H20" s="2" t="s">
        <v>114</v>
      </c>
      <c r="I20" s="19">
        <v>0</v>
      </c>
    </row>
    <row r="21" spans="2:9" x14ac:dyDescent="0.25">
      <c r="G21" s="2">
        <v>6</v>
      </c>
      <c r="H21" s="2" t="s">
        <v>115</v>
      </c>
      <c r="I21" s="19">
        <v>0</v>
      </c>
    </row>
    <row r="22" spans="2:9" x14ac:dyDescent="0.25">
      <c r="B22" s="2" t="s">
        <v>0</v>
      </c>
      <c r="C22" s="2" t="s">
        <v>127</v>
      </c>
      <c r="D22" s="2" t="s">
        <v>128</v>
      </c>
      <c r="G22" s="2">
        <v>7</v>
      </c>
      <c r="H22" s="2" t="s">
        <v>75</v>
      </c>
      <c r="I22" s="19">
        <v>0</v>
      </c>
    </row>
    <row r="23" spans="2:9" x14ac:dyDescent="0.25">
      <c r="B23" s="2">
        <v>1</v>
      </c>
      <c r="C23" s="2" t="s">
        <v>129</v>
      </c>
      <c r="D23" s="19">
        <v>7200</v>
      </c>
      <c r="G23" s="2">
        <v>8</v>
      </c>
      <c r="H23" s="2" t="s">
        <v>116</v>
      </c>
      <c r="I23" s="19">
        <v>60</v>
      </c>
    </row>
    <row r="24" spans="2:9" ht="45" x14ac:dyDescent="0.25">
      <c r="B24" s="2">
        <v>2</v>
      </c>
      <c r="C24" s="16" t="s">
        <v>130</v>
      </c>
      <c r="D24" s="19">
        <v>6465</v>
      </c>
      <c r="G24" s="47" t="s">
        <v>193</v>
      </c>
      <c r="H24" s="47"/>
      <c r="I24" s="19">
        <f>SUM(I16:I23)</f>
        <v>6185</v>
      </c>
    </row>
    <row r="26" spans="2:9" x14ac:dyDescent="0.25">
      <c r="C26" t="s">
        <v>196</v>
      </c>
    </row>
    <row r="28" spans="2:9" x14ac:dyDescent="0.25">
      <c r="D28" s="2" t="s">
        <v>134</v>
      </c>
      <c r="E28" s="2" t="s">
        <v>198</v>
      </c>
      <c r="F28" s="2" t="s">
        <v>103</v>
      </c>
      <c r="G28" s="2" t="s">
        <v>199</v>
      </c>
    </row>
    <row r="29" spans="2:9" x14ac:dyDescent="0.25">
      <c r="D29" s="2">
        <v>1</v>
      </c>
      <c r="E29" s="2" t="s">
        <v>200</v>
      </c>
      <c r="F29" s="2" t="s">
        <v>202</v>
      </c>
      <c r="G29" s="19">
        <v>7200</v>
      </c>
    </row>
    <row r="30" spans="2:9" ht="75" customHeight="1" x14ac:dyDescent="0.25">
      <c r="D30" s="2">
        <v>2</v>
      </c>
      <c r="E30" s="2" t="s">
        <v>201</v>
      </c>
      <c r="F30" s="16" t="s">
        <v>203</v>
      </c>
      <c r="G30" s="19">
        <f>SUM(I24+J5)</f>
        <v>6465</v>
      </c>
    </row>
    <row r="31" spans="2:9" x14ac:dyDescent="0.25">
      <c r="D31" s="47" t="s">
        <v>204</v>
      </c>
      <c r="E31" s="47"/>
      <c r="F31" s="47"/>
      <c r="G31" s="42">
        <f>SUM(G29:G30)</f>
        <v>13665</v>
      </c>
    </row>
  </sheetData>
  <mergeCells count="4">
    <mergeCell ref="G5:I5"/>
    <mergeCell ref="G12:H12"/>
    <mergeCell ref="G24:H24"/>
    <mergeCell ref="D31:F3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CC394-8D9C-41F1-A274-F83E9EAE4086}">
  <dimension ref="B3:J25"/>
  <sheetViews>
    <sheetView topLeftCell="G13" workbookViewId="0">
      <selection activeCell="E24" sqref="E24:K25"/>
    </sheetView>
  </sheetViews>
  <sheetFormatPr baseColWidth="10" defaultRowHeight="15" x14ac:dyDescent="0.25"/>
  <cols>
    <col min="3" max="3" width="13" bestFit="1" customWidth="1"/>
    <col min="5" max="5" width="43.85546875" customWidth="1"/>
    <col min="8" max="8" width="33" customWidth="1"/>
    <col min="9" max="9" width="35.140625" customWidth="1"/>
  </cols>
  <sheetData>
    <row r="3" spans="2:9" x14ac:dyDescent="0.25">
      <c r="B3" s="2" t="s">
        <v>134</v>
      </c>
      <c r="C3" s="2" t="s">
        <v>135</v>
      </c>
      <c r="D3" s="2" t="s">
        <v>136</v>
      </c>
      <c r="E3" s="2" t="s">
        <v>127</v>
      </c>
      <c r="G3" s="23" t="s">
        <v>134</v>
      </c>
      <c r="H3" s="23" t="s">
        <v>144</v>
      </c>
      <c r="I3" s="23" t="s">
        <v>136</v>
      </c>
    </row>
    <row r="4" spans="2:9" ht="45" x14ac:dyDescent="0.25">
      <c r="B4" s="2">
        <v>1</v>
      </c>
      <c r="C4" s="2" t="s">
        <v>137</v>
      </c>
      <c r="D4" s="2" t="s">
        <v>139</v>
      </c>
      <c r="E4" s="16" t="s">
        <v>138</v>
      </c>
      <c r="G4" s="23">
        <v>1</v>
      </c>
      <c r="H4" s="24" t="s">
        <v>109</v>
      </c>
      <c r="I4" s="23" t="s">
        <v>139</v>
      </c>
    </row>
    <row r="5" spans="2:9" ht="45" x14ac:dyDescent="0.25">
      <c r="B5" s="2">
        <v>2</v>
      </c>
      <c r="C5" s="2" t="s">
        <v>140</v>
      </c>
      <c r="D5" s="2" t="s">
        <v>139</v>
      </c>
      <c r="E5" s="16" t="s">
        <v>141</v>
      </c>
      <c r="G5" s="23">
        <v>2</v>
      </c>
      <c r="H5" s="24" t="s">
        <v>110</v>
      </c>
      <c r="I5" s="23" t="s">
        <v>139</v>
      </c>
    </row>
    <row r="6" spans="2:9" ht="75" x14ac:dyDescent="0.25">
      <c r="B6" s="2">
        <v>3</v>
      </c>
      <c r="C6" s="2" t="s">
        <v>142</v>
      </c>
      <c r="D6" s="2" t="s">
        <v>139</v>
      </c>
      <c r="E6" s="16" t="s">
        <v>143</v>
      </c>
      <c r="G6" s="23">
        <v>3</v>
      </c>
      <c r="H6" s="24" t="s">
        <v>145</v>
      </c>
      <c r="I6" s="23" t="s">
        <v>139</v>
      </c>
    </row>
    <row r="8" spans="2:9" x14ac:dyDescent="0.25">
      <c r="G8" s="23" t="s">
        <v>134</v>
      </c>
      <c r="H8" s="23" t="s">
        <v>151</v>
      </c>
      <c r="I8" s="23" t="s">
        <v>127</v>
      </c>
    </row>
    <row r="9" spans="2:9" ht="75" x14ac:dyDescent="0.25">
      <c r="G9" s="23">
        <v>1</v>
      </c>
      <c r="H9" s="16" t="s">
        <v>112</v>
      </c>
      <c r="I9" s="25" t="s">
        <v>146</v>
      </c>
    </row>
    <row r="10" spans="2:9" ht="60" x14ac:dyDescent="0.25">
      <c r="G10" s="23">
        <v>2</v>
      </c>
      <c r="H10" s="2" t="s">
        <v>114</v>
      </c>
      <c r="I10" s="25" t="s">
        <v>147</v>
      </c>
    </row>
    <row r="11" spans="2:9" ht="45" x14ac:dyDescent="0.25">
      <c r="G11" s="23">
        <v>3</v>
      </c>
      <c r="H11" s="2" t="s">
        <v>115</v>
      </c>
      <c r="I11" s="25" t="s">
        <v>148</v>
      </c>
    </row>
    <row r="12" spans="2:9" x14ac:dyDescent="0.25">
      <c r="G12" s="23">
        <v>4</v>
      </c>
      <c r="H12" s="2" t="s">
        <v>75</v>
      </c>
      <c r="I12" s="23" t="s">
        <v>149</v>
      </c>
    </row>
    <row r="13" spans="2:9" x14ac:dyDescent="0.25">
      <c r="G13" s="23">
        <v>5</v>
      </c>
      <c r="H13" s="2" t="s">
        <v>116</v>
      </c>
      <c r="I13" s="23" t="s">
        <v>150</v>
      </c>
    </row>
    <row r="16" spans="2:9" x14ac:dyDescent="0.25">
      <c r="G16" s="23" t="s">
        <v>134</v>
      </c>
      <c r="H16" s="23" t="s">
        <v>117</v>
      </c>
      <c r="I16" s="23" t="s">
        <v>127</v>
      </c>
    </row>
    <row r="17" spans="5:10" x14ac:dyDescent="0.25">
      <c r="G17" s="23">
        <v>1</v>
      </c>
      <c r="H17" s="2" t="s">
        <v>118</v>
      </c>
      <c r="I17" s="25" t="s">
        <v>152</v>
      </c>
    </row>
    <row r="18" spans="5:10" x14ac:dyDescent="0.25">
      <c r="G18" s="23">
        <v>2</v>
      </c>
      <c r="H18" s="2" t="s">
        <v>119</v>
      </c>
      <c r="I18" s="25" t="s">
        <v>153</v>
      </c>
    </row>
    <row r="24" spans="5:10" x14ac:dyDescent="0.25">
      <c r="E24" t="s">
        <v>154</v>
      </c>
      <c r="J24" t="s">
        <v>156</v>
      </c>
    </row>
    <row r="25" spans="5:10" x14ac:dyDescent="0.25">
      <c r="E25" t="s">
        <v>155</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5DB6-3EAE-41F9-BCCB-E0A05202CA1A}">
  <dimension ref="A1:AH29"/>
  <sheetViews>
    <sheetView showGridLines="0" workbookViewId="0">
      <selection activeCell="M13" sqref="M13"/>
    </sheetView>
  </sheetViews>
  <sheetFormatPr baseColWidth="10" defaultRowHeight="15" x14ac:dyDescent="0.25"/>
  <cols>
    <col min="1" max="1" width="27.85546875" customWidth="1"/>
    <col min="2" max="2" width="15.7109375" hidden="1" customWidth="1"/>
    <col min="3" max="5" width="11.7109375" style="26" customWidth="1"/>
    <col min="6" max="6" width="3.7109375" hidden="1" customWidth="1"/>
    <col min="7" max="34" width="3.7109375" customWidth="1"/>
  </cols>
  <sheetData>
    <row r="1" spans="1:34" ht="18" x14ac:dyDescent="0.25">
      <c r="A1" s="53" t="s">
        <v>180</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row>
    <row r="2" spans="1:34" x14ac:dyDescent="0.25">
      <c r="A2" s="39" t="s">
        <v>181</v>
      </c>
      <c r="B2" s="28"/>
      <c r="C2" s="29"/>
      <c r="D2" s="29"/>
      <c r="E2" s="29"/>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row>
    <row r="3" spans="1:34" x14ac:dyDescent="0.25">
      <c r="A3" s="54" t="s">
        <v>182</v>
      </c>
      <c r="B3" s="54"/>
      <c r="C3" s="54"/>
      <c r="D3" s="55">
        <v>44886</v>
      </c>
      <c r="E3" s="55"/>
      <c r="F3" s="30"/>
      <c r="G3" s="50">
        <f>G4</f>
        <v>44886</v>
      </c>
      <c r="H3" s="51"/>
      <c r="I3" s="51"/>
      <c r="J3" s="51"/>
      <c r="K3" s="51"/>
      <c r="L3" s="51"/>
      <c r="M3" s="52"/>
      <c r="N3" s="50">
        <f>N4</f>
        <v>44893</v>
      </c>
      <c r="O3" s="51"/>
      <c r="P3" s="51"/>
      <c r="Q3" s="51"/>
      <c r="R3" s="51"/>
      <c r="S3" s="51"/>
      <c r="T3" s="52"/>
      <c r="U3" s="50">
        <f>U4</f>
        <v>44900</v>
      </c>
      <c r="V3" s="51"/>
      <c r="W3" s="51"/>
      <c r="X3" s="51"/>
      <c r="Y3" s="51"/>
      <c r="Z3" s="51"/>
      <c r="AA3" s="52"/>
      <c r="AB3" s="50">
        <f>AB4</f>
        <v>44907</v>
      </c>
      <c r="AC3" s="51"/>
      <c r="AD3" s="51"/>
      <c r="AE3" s="51"/>
      <c r="AF3" s="51"/>
      <c r="AG3" s="51"/>
      <c r="AH3" s="52"/>
    </row>
    <row r="4" spans="1:34" x14ac:dyDescent="0.25">
      <c r="A4" s="54"/>
      <c r="B4" s="54"/>
      <c r="C4" s="54"/>
      <c r="D4" s="55"/>
      <c r="E4" s="55"/>
      <c r="F4" s="27"/>
      <c r="G4" s="34">
        <f>D3</f>
        <v>44886</v>
      </c>
      <c r="H4" s="35">
        <f>G4+1</f>
        <v>44887</v>
      </c>
      <c r="I4" s="35">
        <f t="shared" ref="I4:AH4" si="0">H4+1</f>
        <v>44888</v>
      </c>
      <c r="J4" s="35">
        <f t="shared" si="0"/>
        <v>44889</v>
      </c>
      <c r="K4" s="35">
        <f t="shared" si="0"/>
        <v>44890</v>
      </c>
      <c r="L4" s="35">
        <f t="shared" si="0"/>
        <v>44891</v>
      </c>
      <c r="M4" s="36">
        <f t="shared" si="0"/>
        <v>44892</v>
      </c>
      <c r="N4" s="34">
        <f t="shared" si="0"/>
        <v>44893</v>
      </c>
      <c r="O4" s="35">
        <f t="shared" si="0"/>
        <v>44894</v>
      </c>
      <c r="P4" s="35">
        <f t="shared" si="0"/>
        <v>44895</v>
      </c>
      <c r="Q4" s="35">
        <f t="shared" si="0"/>
        <v>44896</v>
      </c>
      <c r="R4" s="35">
        <f t="shared" si="0"/>
        <v>44897</v>
      </c>
      <c r="S4" s="35">
        <f>R4+1</f>
        <v>44898</v>
      </c>
      <c r="T4" s="36">
        <f t="shared" si="0"/>
        <v>44899</v>
      </c>
      <c r="U4" s="34">
        <f t="shared" si="0"/>
        <v>44900</v>
      </c>
      <c r="V4" s="35">
        <f t="shared" si="0"/>
        <v>44901</v>
      </c>
      <c r="W4" s="35">
        <f t="shared" si="0"/>
        <v>44902</v>
      </c>
      <c r="X4" s="35">
        <f t="shared" si="0"/>
        <v>44903</v>
      </c>
      <c r="Y4" s="35">
        <f t="shared" si="0"/>
        <v>44904</v>
      </c>
      <c r="Z4" s="35">
        <f t="shared" si="0"/>
        <v>44905</v>
      </c>
      <c r="AA4" s="36">
        <f t="shared" si="0"/>
        <v>44906</v>
      </c>
      <c r="AB4" s="34">
        <f>AA4+1</f>
        <v>44907</v>
      </c>
      <c r="AC4" s="35">
        <f t="shared" si="0"/>
        <v>44908</v>
      </c>
      <c r="AD4" s="35">
        <f t="shared" si="0"/>
        <v>44909</v>
      </c>
      <c r="AE4" s="35">
        <f t="shared" si="0"/>
        <v>44910</v>
      </c>
      <c r="AF4" s="35">
        <f t="shared" si="0"/>
        <v>44911</v>
      </c>
      <c r="AG4" s="35">
        <f t="shared" si="0"/>
        <v>44912</v>
      </c>
      <c r="AH4" s="36">
        <f t="shared" si="0"/>
        <v>44913</v>
      </c>
    </row>
    <row r="5" spans="1:34" x14ac:dyDescent="0.25">
      <c r="A5" s="37" t="s">
        <v>157</v>
      </c>
      <c r="B5" s="37" t="s">
        <v>158</v>
      </c>
      <c r="C5" s="37" t="s">
        <v>159</v>
      </c>
      <c r="D5" s="37" t="s">
        <v>160</v>
      </c>
      <c r="E5" s="37" t="s">
        <v>161</v>
      </c>
      <c r="F5" s="38"/>
      <c r="G5" s="37" t="str">
        <f>UPPER(LEFT(TEXT(G4,"ddd"),1))</f>
        <v>L</v>
      </c>
      <c r="H5" s="37" t="str">
        <f t="shared" ref="H5:AH5" si="1">UPPER(LEFT(TEXT(H4,"ddd"),1))</f>
        <v>M</v>
      </c>
      <c r="I5" s="37" t="str">
        <f t="shared" si="1"/>
        <v>M</v>
      </c>
      <c r="J5" s="37" t="str">
        <f t="shared" si="1"/>
        <v>J</v>
      </c>
      <c r="K5" s="37" t="str">
        <f t="shared" si="1"/>
        <v>V</v>
      </c>
      <c r="L5" s="37" t="str">
        <f t="shared" si="1"/>
        <v>S</v>
      </c>
      <c r="M5" s="37" t="str">
        <f t="shared" si="1"/>
        <v>D</v>
      </c>
      <c r="N5" s="37" t="str">
        <f t="shared" si="1"/>
        <v>L</v>
      </c>
      <c r="O5" s="37" t="str">
        <f t="shared" si="1"/>
        <v>M</v>
      </c>
      <c r="P5" s="37" t="str">
        <f t="shared" si="1"/>
        <v>M</v>
      </c>
      <c r="Q5" s="37" t="str">
        <f t="shared" si="1"/>
        <v>J</v>
      </c>
      <c r="R5" s="37" t="str">
        <f t="shared" si="1"/>
        <v>V</v>
      </c>
      <c r="S5" s="37" t="str">
        <f t="shared" si="1"/>
        <v>S</v>
      </c>
      <c r="T5" s="37" t="str">
        <f t="shared" si="1"/>
        <v>D</v>
      </c>
      <c r="U5" s="37" t="str">
        <f t="shared" si="1"/>
        <v>L</v>
      </c>
      <c r="V5" s="37" t="str">
        <f t="shared" si="1"/>
        <v>M</v>
      </c>
      <c r="W5" s="37" t="str">
        <f t="shared" si="1"/>
        <v>M</v>
      </c>
      <c r="X5" s="37" t="str">
        <f t="shared" si="1"/>
        <v>J</v>
      </c>
      <c r="Y5" s="37" t="str">
        <f t="shared" si="1"/>
        <v>V</v>
      </c>
      <c r="Z5" s="37" t="str">
        <f t="shared" si="1"/>
        <v>S</v>
      </c>
      <c r="AA5" s="37" t="str">
        <f t="shared" si="1"/>
        <v>D</v>
      </c>
      <c r="AB5" s="37" t="str">
        <f t="shared" si="1"/>
        <v>L</v>
      </c>
      <c r="AC5" s="37" t="str">
        <f t="shared" si="1"/>
        <v>M</v>
      </c>
      <c r="AD5" s="37" t="str">
        <f t="shared" si="1"/>
        <v>M</v>
      </c>
      <c r="AE5" s="37" t="str">
        <f t="shared" si="1"/>
        <v>J</v>
      </c>
      <c r="AF5" s="37" t="str">
        <f t="shared" si="1"/>
        <v>V</v>
      </c>
      <c r="AG5" s="37" t="str">
        <f t="shared" si="1"/>
        <v>S</v>
      </c>
      <c r="AH5" s="37" t="str">
        <f t="shared" si="1"/>
        <v>D</v>
      </c>
    </row>
    <row r="6" spans="1:34" ht="18" customHeight="1" x14ac:dyDescent="0.25">
      <c r="A6" s="56" t="s">
        <v>160</v>
      </c>
      <c r="B6" s="56"/>
      <c r="C6" s="56"/>
      <c r="D6" s="56"/>
      <c r="E6" s="56"/>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row>
    <row r="7" spans="1:34" ht="18" customHeight="1" x14ac:dyDescent="0.25">
      <c r="A7" s="32" t="s">
        <v>165</v>
      </c>
      <c r="B7" s="48" t="s">
        <v>174</v>
      </c>
      <c r="C7" s="40">
        <v>1</v>
      </c>
      <c r="D7" s="33">
        <v>44886</v>
      </c>
      <c r="E7" s="33">
        <v>44889</v>
      </c>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row>
    <row r="8" spans="1:34" ht="18" customHeight="1" x14ac:dyDescent="0.25">
      <c r="A8" s="32" t="s">
        <v>166</v>
      </c>
      <c r="B8" s="48"/>
      <c r="C8" s="40">
        <v>1</v>
      </c>
      <c r="D8" s="33">
        <v>44888</v>
      </c>
      <c r="E8" s="33">
        <v>44891</v>
      </c>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row>
    <row r="9" spans="1:34" ht="18" customHeight="1" x14ac:dyDescent="0.25">
      <c r="A9" s="57" t="s">
        <v>162</v>
      </c>
      <c r="B9" s="57"/>
      <c r="C9" s="57"/>
      <c r="D9" s="57"/>
      <c r="E9" s="57"/>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row>
    <row r="10" spans="1:34" ht="18" customHeight="1" x14ac:dyDescent="0.25">
      <c r="A10" s="32" t="s">
        <v>167</v>
      </c>
      <c r="B10" s="48" t="s">
        <v>91</v>
      </c>
      <c r="C10" s="41">
        <v>1</v>
      </c>
      <c r="D10" s="33">
        <v>44891</v>
      </c>
      <c r="E10" s="33">
        <v>44894</v>
      </c>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row>
    <row r="11" spans="1:34" ht="18" customHeight="1" x14ac:dyDescent="0.25">
      <c r="A11" s="32" t="s">
        <v>168</v>
      </c>
      <c r="B11" s="49"/>
      <c r="C11" s="41">
        <v>1</v>
      </c>
      <c r="D11" s="33">
        <v>44893</v>
      </c>
      <c r="E11" s="33">
        <v>44895</v>
      </c>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row>
    <row r="12" spans="1:34" ht="18" customHeight="1" x14ac:dyDescent="0.25">
      <c r="A12" s="32" t="s">
        <v>169</v>
      </c>
      <c r="B12" s="49"/>
      <c r="C12" s="41">
        <v>1</v>
      </c>
      <c r="D12" s="33">
        <v>44894</v>
      </c>
      <c r="E12" s="33">
        <v>44898</v>
      </c>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row>
    <row r="13" spans="1:34" ht="18" customHeight="1" x14ac:dyDescent="0.25">
      <c r="A13" s="56" t="s">
        <v>163</v>
      </c>
      <c r="B13" s="56"/>
      <c r="C13" s="56"/>
      <c r="D13" s="56"/>
      <c r="E13" s="56"/>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row>
    <row r="14" spans="1:34" ht="18" customHeight="1" x14ac:dyDescent="0.25">
      <c r="A14" s="32" t="s">
        <v>170</v>
      </c>
      <c r="B14" s="48" t="s">
        <v>91</v>
      </c>
      <c r="C14" s="41">
        <v>1</v>
      </c>
      <c r="D14" s="33">
        <v>44898</v>
      </c>
      <c r="E14" s="33">
        <v>44901</v>
      </c>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row>
    <row r="15" spans="1:34" ht="18" customHeight="1" x14ac:dyDescent="0.25">
      <c r="A15" s="32" t="s">
        <v>171</v>
      </c>
      <c r="B15" s="49"/>
      <c r="C15" s="41">
        <v>0.45</v>
      </c>
      <c r="D15" s="33">
        <v>44901</v>
      </c>
      <c r="E15" s="33">
        <v>44907</v>
      </c>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row>
    <row r="16" spans="1:34" ht="18" customHeight="1" x14ac:dyDescent="0.25">
      <c r="A16" s="57" t="s">
        <v>164</v>
      </c>
      <c r="B16" s="57"/>
      <c r="C16" s="57"/>
      <c r="D16" s="57"/>
      <c r="E16" s="57"/>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row>
    <row r="17" spans="1:34" ht="18" customHeight="1" x14ac:dyDescent="0.25">
      <c r="A17" s="32" t="s">
        <v>172</v>
      </c>
      <c r="B17" s="48" t="s">
        <v>174</v>
      </c>
      <c r="C17" s="41">
        <v>0.25</v>
      </c>
      <c r="D17" s="33">
        <v>44907</v>
      </c>
      <c r="E17" s="33">
        <v>44910</v>
      </c>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row>
    <row r="18" spans="1:34" ht="18" customHeight="1" x14ac:dyDescent="0.25">
      <c r="A18" s="32" t="s">
        <v>173</v>
      </c>
      <c r="B18" s="49"/>
      <c r="C18" s="41">
        <v>0.8</v>
      </c>
      <c r="D18" s="33">
        <v>44909</v>
      </c>
      <c r="E18" s="33">
        <v>44913</v>
      </c>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row>
    <row r="26" spans="1:34" x14ac:dyDescent="0.25">
      <c r="A26" t="s">
        <v>175</v>
      </c>
    </row>
    <row r="27" spans="1:34" x14ac:dyDescent="0.25">
      <c r="A27" t="s">
        <v>176</v>
      </c>
      <c r="B27" s="7" t="s">
        <v>155</v>
      </c>
      <c r="E27" t="s">
        <v>179</v>
      </c>
    </row>
    <row r="28" spans="1:34" x14ac:dyDescent="0.25">
      <c r="A28" t="s">
        <v>177</v>
      </c>
    </row>
    <row r="29" spans="1:34" x14ac:dyDescent="0.25">
      <c r="A29" t="s">
        <v>178</v>
      </c>
    </row>
  </sheetData>
  <mergeCells count="15">
    <mergeCell ref="B14:B15"/>
    <mergeCell ref="B17:B18"/>
    <mergeCell ref="G3:M3"/>
    <mergeCell ref="A1:AH1"/>
    <mergeCell ref="A3:C4"/>
    <mergeCell ref="D3:E4"/>
    <mergeCell ref="A6:E6"/>
    <mergeCell ref="A16:E16"/>
    <mergeCell ref="A13:E13"/>
    <mergeCell ref="A9:E9"/>
    <mergeCell ref="N3:T3"/>
    <mergeCell ref="U3:AA3"/>
    <mergeCell ref="AB3:AH3"/>
    <mergeCell ref="B10:B12"/>
    <mergeCell ref="B7:B8"/>
  </mergeCells>
  <conditionalFormatting sqref="C7:C8 C17:C18 C14:C15 C10:C12">
    <cfRule type="dataBar" priority="3">
      <dataBar>
        <cfvo type="num" val="0"/>
        <cfvo type="num" val="1"/>
        <color theme="8" tint="-0.499984740745262"/>
      </dataBar>
      <extLst>
        <ext xmlns:x14="http://schemas.microsoft.com/office/spreadsheetml/2009/9/main" uri="{B025F937-C7B1-47D3-B67F-A62EFF666E3E}">
          <x14:id>{5C9369EF-E0C3-4991-82EA-D5C754EDC8FD}</x14:id>
        </ext>
      </extLst>
    </cfRule>
  </conditionalFormatting>
  <conditionalFormatting sqref="G6:AH18">
    <cfRule type="expression" dxfId="1" priority="1">
      <formula>AND(G$4&gt;=$D6,G$4&lt;=((($E6-$D6+1)*$C6)+$D6-1))</formula>
    </cfRule>
    <cfRule type="expression" dxfId="0" priority="2">
      <formula>AND(G$4&gt;=$D6,G$4&lt;=$E6)</formula>
    </cfRule>
  </conditionalFormatting>
  <hyperlinks>
    <hyperlink ref="B27" r:id="rId1" xr:uid="{5481B833-B0AB-4279-8C55-EB37EC080623}"/>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5C9369EF-E0C3-4991-82EA-D5C754EDC8FD}">
            <x14:dataBar minLength="0" maxLength="100" gradient="0">
              <x14:cfvo type="num">
                <xm:f>0</xm:f>
              </x14:cfvo>
              <x14:cfvo type="num">
                <xm:f>1</xm:f>
              </x14:cfvo>
              <x14:negativeFillColor rgb="FFFF0000"/>
              <x14:axisColor rgb="FF000000"/>
            </x14:dataBar>
          </x14:cfRule>
          <xm:sqref>C7:C8 C17:C18 C14:C15 C10:C12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5E891-EFE9-453F-95BA-5B09B75515AD}">
  <dimension ref="B3:D6"/>
  <sheetViews>
    <sheetView workbookViewId="0">
      <selection activeCell="F12" sqref="F12"/>
    </sheetView>
  </sheetViews>
  <sheetFormatPr baseColWidth="10" defaultRowHeight="15" x14ac:dyDescent="0.25"/>
  <cols>
    <col min="4" max="4" width="43.7109375" customWidth="1"/>
  </cols>
  <sheetData>
    <row r="3" spans="2:4" x14ac:dyDescent="0.25">
      <c r="B3" t="s">
        <v>134</v>
      </c>
      <c r="C3" t="s">
        <v>183</v>
      </c>
      <c r="D3" t="s">
        <v>127</v>
      </c>
    </row>
    <row r="4" spans="2:4" ht="44.25" customHeight="1" x14ac:dyDescent="0.25">
      <c r="B4">
        <v>1</v>
      </c>
      <c r="C4" t="s">
        <v>184</v>
      </c>
      <c r="D4" s="15" t="s">
        <v>185</v>
      </c>
    </row>
    <row r="5" spans="2:4" ht="45" x14ac:dyDescent="0.25">
      <c r="B5">
        <v>2</v>
      </c>
      <c r="C5" t="s">
        <v>186</v>
      </c>
      <c r="D5" s="15" t="s">
        <v>187</v>
      </c>
    </row>
    <row r="6" spans="2:4" ht="30" x14ac:dyDescent="0.25">
      <c r="B6">
        <v>3</v>
      </c>
      <c r="C6" t="s">
        <v>188</v>
      </c>
      <c r="D6" s="15" t="s">
        <v>189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47FFE-4C2A-47B8-A299-AAD39E4391A8}">
  <dimension ref="C3:E20"/>
  <sheetViews>
    <sheetView topLeftCell="A5" workbookViewId="0">
      <selection activeCell="E21" sqref="E21"/>
    </sheetView>
  </sheetViews>
  <sheetFormatPr baseColWidth="10" defaultRowHeight="15" x14ac:dyDescent="0.25"/>
  <cols>
    <col min="3" max="3" width="21.7109375" customWidth="1"/>
    <col min="4" max="4" width="22.28515625" customWidth="1"/>
    <col min="5" max="5" width="26.42578125" customWidth="1"/>
  </cols>
  <sheetData>
    <row r="3" spans="3:5" ht="30" x14ac:dyDescent="0.25">
      <c r="C3" s="16" t="s">
        <v>205</v>
      </c>
      <c r="D3" s="2" t="s">
        <v>206</v>
      </c>
      <c r="E3" s="2" t="s">
        <v>208</v>
      </c>
    </row>
    <row r="4" spans="3:5" x14ac:dyDescent="0.25">
      <c r="C4" s="19">
        <v>13665</v>
      </c>
      <c r="D4" s="19">
        <v>30000</v>
      </c>
      <c r="E4" s="43">
        <f>D4-C4</f>
        <v>16335</v>
      </c>
    </row>
    <row r="7" spans="3:5" x14ac:dyDescent="0.25">
      <c r="C7" t="s">
        <v>207</v>
      </c>
    </row>
    <row r="9" spans="3:5" x14ac:dyDescent="0.25">
      <c r="C9" s="2" t="s">
        <v>210</v>
      </c>
      <c r="D9" s="2" t="s">
        <v>209</v>
      </c>
      <c r="E9" s="2" t="s">
        <v>211</v>
      </c>
    </row>
    <row r="10" spans="3:5" x14ac:dyDescent="0.25">
      <c r="C10" s="19">
        <v>16335</v>
      </c>
      <c r="D10" s="19">
        <v>13665</v>
      </c>
      <c r="E10" s="12">
        <f>C10/D10</f>
        <v>1.1953896816684961</v>
      </c>
    </row>
    <row r="12" spans="3:5" x14ac:dyDescent="0.25">
      <c r="C12" s="20">
        <v>26372.52</v>
      </c>
      <c r="D12" s="20">
        <v>9819.0499999999993</v>
      </c>
      <c r="E12" s="10">
        <f>C12/D12</f>
        <v>2.6858525010056984</v>
      </c>
    </row>
    <row r="13" spans="3:5" x14ac:dyDescent="0.25">
      <c r="C13" s="20"/>
      <c r="D13" s="20"/>
      <c r="E13" s="10"/>
    </row>
    <row r="14" spans="3:5" x14ac:dyDescent="0.25">
      <c r="C14" s="20"/>
      <c r="D14" s="20"/>
      <c r="E14" s="10"/>
    </row>
    <row r="15" spans="3:5" ht="30" x14ac:dyDescent="0.25">
      <c r="C15" s="16" t="s">
        <v>205</v>
      </c>
      <c r="D15" s="2" t="s">
        <v>212</v>
      </c>
      <c r="E15" s="2" t="s">
        <v>208</v>
      </c>
    </row>
    <row r="16" spans="3:5" x14ac:dyDescent="0.25">
      <c r="C16" s="19">
        <v>13665</v>
      </c>
      <c r="D16" s="19">
        <v>60000</v>
      </c>
      <c r="E16" s="43">
        <f>D16-C16</f>
        <v>46335</v>
      </c>
    </row>
    <row r="17" spans="3:5" x14ac:dyDescent="0.25">
      <c r="C17" s="20"/>
      <c r="D17" s="20"/>
      <c r="E17" s="10"/>
    </row>
    <row r="19" spans="3:5" x14ac:dyDescent="0.25">
      <c r="C19" s="2" t="s">
        <v>210</v>
      </c>
      <c r="D19" s="2" t="s">
        <v>209</v>
      </c>
      <c r="E19" s="2" t="s">
        <v>211</v>
      </c>
    </row>
    <row r="20" spans="3:5" x14ac:dyDescent="0.25">
      <c r="C20" s="19">
        <v>46335</v>
      </c>
      <c r="D20" s="19">
        <v>13665</v>
      </c>
      <c r="E20" s="12">
        <f>C20/D20</f>
        <v>3.3907793633369923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kpi</vt:lpstr>
      <vt:lpstr>pareto</vt:lpstr>
      <vt:lpstr>plan</vt:lpstr>
      <vt:lpstr>factibilidad</vt:lpstr>
      <vt:lpstr>recursos técnicos</vt:lpstr>
      <vt:lpstr>crono-act-gantt</vt:lpstr>
      <vt:lpstr>limitantes</vt:lpstr>
      <vt:lpstr>beneficio económico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Velásquez</dc:creator>
  <cp:lastModifiedBy>Alexander Velásquez</cp:lastModifiedBy>
  <dcterms:created xsi:type="dcterms:W3CDTF">2015-06-05T18:19:34Z</dcterms:created>
  <dcterms:modified xsi:type="dcterms:W3CDTF">2023-05-06T22:12:46Z</dcterms:modified>
</cp:coreProperties>
</file>