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tabRatio="922"/>
  </bookViews>
  <sheets>
    <sheet name=" 217" sheetId="18" r:id="rId1"/>
    <sheet name=" 222" sheetId="14" r:id="rId2"/>
    <sheet name=" 243" sheetId="17" r:id="rId3"/>
    <sheet name=" 247" sheetId="1" r:id="rId4"/>
    <sheet name=" 267" sheetId="4" r:id="rId5"/>
    <sheet name=" 270" sheetId="3" r:id="rId6"/>
    <sheet name=" 277" sheetId="5" r:id="rId7"/>
    <sheet name=" 280" sheetId="6" r:id="rId8"/>
    <sheet name=" 283" sheetId="2" r:id="rId9"/>
    <sheet name=" 286" sheetId="7" r:id="rId10"/>
    <sheet name=" 294" sheetId="8" r:id="rId11"/>
    <sheet name=" 302" sheetId="9" r:id="rId12"/>
    <sheet name=" 340" sheetId="11" r:id="rId13"/>
    <sheet name=" 344" sheetId="10" r:id="rId14"/>
    <sheet name=" 352" sheetId="12" r:id="rId15"/>
    <sheet name=" 355" sheetId="13" r:id="rId16"/>
    <sheet name=" 363" sheetId="15" r:id="rId17"/>
    <sheet name=" 386" sheetId="19" r:id="rId18"/>
    <sheet name=" 400" sheetId="20" r:id="rId19"/>
    <sheet name=" 408" sheetId="21" r:id="rId20"/>
    <sheet name=" 409" sheetId="22" r:id="rId21"/>
    <sheet name=" 410" sheetId="23" r:id="rId22"/>
    <sheet name=" 412" sheetId="24" r:id="rId23"/>
    <sheet name=" 447" sheetId="26" r:id="rId24"/>
    <sheet name=" 488" sheetId="27" r:id="rId25"/>
  </sheets>
  <externalReferences>
    <externalReference r:id="rId26"/>
    <externalReference r:id="rId27"/>
  </externalReferences>
  <calcPr calcId="124519"/>
</workbook>
</file>

<file path=xl/calcChain.xml><?xml version="1.0" encoding="utf-8"?>
<calcChain xmlns="http://schemas.openxmlformats.org/spreadsheetml/2006/main">
  <c r="F25" i="27"/>
  <c r="Q7" i="22"/>
  <c r="Q8" i="27"/>
  <c r="Q14" i="26"/>
  <c r="H37" i="27" l="1"/>
  <c r="H36"/>
  <c r="H35"/>
  <c r="F35"/>
  <c r="G35" s="1"/>
  <c r="H34"/>
  <c r="F34"/>
  <c r="G34" s="1"/>
  <c r="H33"/>
  <c r="F33"/>
  <c r="G33" s="1"/>
  <c r="H32"/>
  <c r="F32"/>
  <c r="G32" s="1"/>
  <c r="H31"/>
  <c r="G31"/>
  <c r="F31"/>
  <c r="H30"/>
  <c r="F30"/>
  <c r="G30" s="1"/>
  <c r="H29"/>
  <c r="F29"/>
  <c r="G29" s="1"/>
  <c r="H28"/>
  <c r="F28"/>
  <c r="G28" s="1"/>
  <c r="H27"/>
  <c r="F27"/>
  <c r="G27" s="1"/>
  <c r="H26"/>
  <c r="G26"/>
  <c r="F26"/>
  <c r="H25"/>
  <c r="G25"/>
  <c r="H24"/>
  <c r="G24"/>
  <c r="F24"/>
  <c r="H23"/>
  <c r="F23"/>
  <c r="G23" s="1"/>
  <c r="H22"/>
  <c r="F22"/>
  <c r="G22" s="1"/>
  <c r="H21"/>
  <c r="F21"/>
  <c r="G21" s="1"/>
  <c r="H20"/>
  <c r="F20"/>
  <c r="G20" s="1"/>
  <c r="H19"/>
  <c r="F19"/>
  <c r="G19" s="1"/>
  <c r="H18"/>
  <c r="F18"/>
  <c r="G18" s="1"/>
  <c r="H17"/>
  <c r="F17"/>
  <c r="G17" s="1"/>
  <c r="H16"/>
  <c r="G16"/>
  <c r="F16"/>
  <c r="H15"/>
  <c r="F15"/>
  <c r="G15" s="1"/>
  <c r="H14"/>
  <c r="F14"/>
  <c r="G14" s="1"/>
  <c r="H13"/>
  <c r="F13"/>
  <c r="G13" s="1"/>
  <c r="H12"/>
  <c r="F12"/>
  <c r="G12" s="1"/>
  <c r="H11"/>
  <c r="F11"/>
  <c r="G11" s="1"/>
  <c r="H10"/>
  <c r="F10"/>
  <c r="G10" s="1"/>
  <c r="H9"/>
  <c r="F9"/>
  <c r="G9" s="1"/>
  <c r="H8"/>
  <c r="F8"/>
  <c r="G8" s="1"/>
  <c r="H7"/>
  <c r="F7"/>
  <c r="G7" s="1"/>
  <c r="F28" i="26"/>
  <c r="G28"/>
  <c r="H28"/>
  <c r="F29"/>
  <c r="G29" s="1"/>
  <c r="H29"/>
  <c r="F30"/>
  <c r="G30"/>
  <c r="H30"/>
  <c r="F31"/>
  <c r="G31" s="1"/>
  <c r="H31"/>
  <c r="F32"/>
  <c r="G32" s="1"/>
  <c r="H32"/>
  <c r="F33"/>
  <c r="G33" s="1"/>
  <c r="H33"/>
  <c r="F34"/>
  <c r="G34" s="1"/>
  <c r="H34"/>
  <c r="F35"/>
  <c r="G35" s="1"/>
  <c r="H35"/>
  <c r="F27"/>
  <c r="G27" s="1"/>
  <c r="H27"/>
  <c r="F26"/>
  <c r="G26" s="1"/>
  <c r="F25"/>
  <c r="G25" s="1"/>
  <c r="F24"/>
  <c r="G24" s="1"/>
  <c r="F23"/>
  <c r="G23" s="1"/>
  <c r="F22"/>
  <c r="G22" s="1"/>
  <c r="H26"/>
  <c r="H25"/>
  <c r="H24"/>
  <c r="H23"/>
  <c r="H22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H37"/>
  <c r="H36"/>
  <c r="H21"/>
  <c r="H20"/>
  <c r="H19"/>
  <c r="H18"/>
  <c r="H17"/>
  <c r="H16"/>
  <c r="H15"/>
  <c r="H14"/>
  <c r="H13"/>
  <c r="H12"/>
  <c r="H11"/>
  <c r="F11"/>
  <c r="G11" s="1"/>
  <c r="H10"/>
  <c r="F10"/>
  <c r="G10" s="1"/>
  <c r="H9"/>
  <c r="F9"/>
  <c r="G9" s="1"/>
  <c r="H8"/>
  <c r="F8"/>
  <c r="G8" s="1"/>
  <c r="H7"/>
  <c r="F7"/>
  <c r="G7" s="1"/>
  <c r="P9" i="8"/>
  <c r="H9" s="1"/>
  <c r="H23" i="13"/>
  <c r="H22"/>
  <c r="H21"/>
  <c r="H20"/>
  <c r="H19"/>
  <c r="H18"/>
  <c r="H17"/>
  <c r="H16"/>
  <c r="H15"/>
  <c r="H14"/>
  <c r="H13"/>
  <c r="H12"/>
  <c r="H11"/>
  <c r="H9"/>
  <c r="H8"/>
  <c r="H7"/>
  <c r="H10"/>
  <c r="O9" i="8"/>
  <c r="O8" i="20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7"/>
  <c r="H8" i="8"/>
  <c r="H10"/>
  <c r="H11"/>
  <c r="H12"/>
  <c r="H13"/>
  <c r="H14"/>
  <c r="H15"/>
  <c r="H16"/>
  <c r="H17"/>
  <c r="H18"/>
  <c r="H19"/>
  <c r="H20"/>
  <c r="H21"/>
  <c r="H22"/>
  <c r="H23"/>
  <c r="H7"/>
  <c r="H8" i="10"/>
  <c r="H9"/>
  <c r="H10"/>
  <c r="H7"/>
  <c r="H9" i="7"/>
  <c r="H10"/>
  <c r="H11"/>
  <c r="H12"/>
  <c r="N7" i="2"/>
  <c r="G38" i="27" l="1"/>
  <c r="G38" i="26"/>
  <c r="N12" i="12"/>
  <c r="N10" i="15" l="1"/>
  <c r="H23" i="24" l="1"/>
  <c r="H22"/>
  <c r="H21"/>
  <c r="H20"/>
  <c r="H19"/>
  <c r="H18"/>
  <c r="H17"/>
  <c r="H16"/>
  <c r="H15"/>
  <c r="H14"/>
  <c r="H13"/>
  <c r="H12"/>
  <c r="H11"/>
  <c r="H10"/>
  <c r="H9"/>
  <c r="H8"/>
  <c r="H7"/>
  <c r="F7"/>
  <c r="G7" s="1"/>
  <c r="G24" l="1"/>
  <c r="H23" i="2"/>
  <c r="H22"/>
  <c r="H21"/>
  <c r="H20"/>
  <c r="H19"/>
  <c r="H18"/>
  <c r="H17"/>
  <c r="H16"/>
  <c r="H15"/>
  <c r="H14"/>
  <c r="H13"/>
  <c r="H12"/>
  <c r="H11"/>
  <c r="H10"/>
  <c r="H9"/>
  <c r="H8"/>
  <c r="H7"/>
  <c r="N10" i="12" l="1"/>
  <c r="H8"/>
  <c r="H9"/>
  <c r="H10"/>
  <c r="H11"/>
  <c r="H12"/>
  <c r="H13"/>
  <c r="H14"/>
  <c r="H15"/>
  <c r="H16"/>
  <c r="H17"/>
  <c r="H18"/>
  <c r="H19"/>
  <c r="H20"/>
  <c r="H21"/>
  <c r="H22"/>
  <c r="H23"/>
  <c r="H7"/>
  <c r="H8" i="1"/>
  <c r="H9"/>
  <c r="H10"/>
  <c r="H11"/>
  <c r="H12"/>
  <c r="H13"/>
  <c r="H14"/>
  <c r="H17"/>
  <c r="H18"/>
  <c r="H19"/>
  <c r="H20"/>
  <c r="H21"/>
  <c r="H22"/>
  <c r="H23"/>
  <c r="H24"/>
  <c r="H25"/>
  <c r="H26"/>
  <c r="H27"/>
  <c r="H28"/>
  <c r="H29"/>
  <c r="H30"/>
  <c r="H34"/>
  <c r="H35"/>
  <c r="H36"/>
  <c r="H37"/>
  <c r="H38"/>
  <c r="H39"/>
  <c r="H7"/>
  <c r="H14" i="21"/>
  <c r="H8"/>
  <c r="H9"/>
  <c r="H10"/>
  <c r="H11"/>
  <c r="H12"/>
  <c r="H13"/>
  <c r="H15"/>
  <c r="H16"/>
  <c r="H17"/>
  <c r="H18"/>
  <c r="H19"/>
  <c r="H20"/>
  <c r="H21"/>
  <c r="H22"/>
  <c r="H23"/>
  <c r="H7"/>
  <c r="H23" i="19"/>
  <c r="H22"/>
  <c r="H21"/>
  <c r="H20"/>
  <c r="H19"/>
  <c r="H18"/>
  <c r="H17"/>
  <c r="H16"/>
  <c r="H15"/>
  <c r="H14"/>
  <c r="H13"/>
  <c r="H12"/>
  <c r="H11"/>
  <c r="H10"/>
  <c r="H9"/>
  <c r="H8"/>
  <c r="H7"/>
  <c r="H23" i="15"/>
  <c r="H22"/>
  <c r="H21"/>
  <c r="H20"/>
  <c r="H19"/>
  <c r="H18"/>
  <c r="H17"/>
  <c r="H16"/>
  <c r="H15"/>
  <c r="H14"/>
  <c r="H13"/>
  <c r="H12"/>
  <c r="H11"/>
  <c r="H10"/>
  <c r="H9"/>
  <c r="H8"/>
  <c r="H7"/>
  <c r="H23" i="11"/>
  <c r="H22"/>
  <c r="H21"/>
  <c r="H20"/>
  <c r="H19"/>
  <c r="H18"/>
  <c r="H17"/>
  <c r="H16"/>
  <c r="H15"/>
  <c r="H14"/>
  <c r="H13"/>
  <c r="H12"/>
  <c r="H11"/>
  <c r="H10"/>
  <c r="H9"/>
  <c r="H8"/>
  <c r="H7"/>
  <c r="H8" i="3"/>
  <c r="H9"/>
  <c r="H10"/>
  <c r="H11"/>
  <c r="H12"/>
  <c r="H13"/>
  <c r="H14"/>
  <c r="H15"/>
  <c r="H16"/>
  <c r="H17"/>
  <c r="H18"/>
  <c r="H19"/>
  <c r="H20"/>
  <c r="H21"/>
  <c r="H7"/>
  <c r="H23" i="17"/>
  <c r="H22"/>
  <c r="H21"/>
  <c r="H20"/>
  <c r="H19"/>
  <c r="H18"/>
  <c r="H17"/>
  <c r="H16"/>
  <c r="H15"/>
  <c r="H14"/>
  <c r="H13"/>
  <c r="H12"/>
  <c r="H11"/>
  <c r="H10"/>
  <c r="H9"/>
  <c r="H8"/>
  <c r="H7"/>
  <c r="H8" i="14"/>
  <c r="H9"/>
  <c r="H10"/>
  <c r="H11"/>
  <c r="H12"/>
  <c r="H13"/>
  <c r="H14"/>
  <c r="H15"/>
  <c r="H16"/>
  <c r="H17"/>
  <c r="H18"/>
  <c r="H19"/>
  <c r="H20"/>
  <c r="H21"/>
  <c r="H22"/>
  <c r="H23"/>
  <c r="H7"/>
  <c r="H23" i="18"/>
  <c r="H22"/>
  <c r="H21"/>
  <c r="H20"/>
  <c r="H19"/>
  <c r="H18"/>
  <c r="H17"/>
  <c r="H16"/>
  <c r="H15"/>
  <c r="H14"/>
  <c r="H13"/>
  <c r="H12"/>
  <c r="H11"/>
  <c r="H10"/>
  <c r="H9"/>
  <c r="H8"/>
  <c r="H7"/>
  <c r="F9" i="23"/>
  <c r="G9" s="1"/>
  <c r="F10"/>
  <c r="G10"/>
  <c r="F11"/>
  <c r="G11"/>
  <c r="H23"/>
  <c r="H22"/>
  <c r="H21"/>
  <c r="H20"/>
  <c r="H19"/>
  <c r="H18"/>
  <c r="H17"/>
  <c r="H16"/>
  <c r="H15"/>
  <c r="H14"/>
  <c r="H13"/>
  <c r="H12"/>
  <c r="H11"/>
  <c r="H10"/>
  <c r="H9"/>
  <c r="H8"/>
  <c r="G8"/>
  <c r="F8"/>
  <c r="H7"/>
  <c r="F7"/>
  <c r="G7" s="1"/>
  <c r="H8" i="22"/>
  <c r="H9"/>
  <c r="H10"/>
  <c r="H11"/>
  <c r="H12"/>
  <c r="H13"/>
  <c r="H14"/>
  <c r="H15"/>
  <c r="H16"/>
  <c r="H17"/>
  <c r="H18"/>
  <c r="H19"/>
  <c r="H20"/>
  <c r="H21"/>
  <c r="H22"/>
  <c r="H23"/>
  <c r="H7"/>
  <c r="F8"/>
  <c r="G8" s="1"/>
  <c r="F7"/>
  <c r="G7" s="1"/>
  <c r="G24" s="1"/>
  <c r="G17" i="21"/>
  <c r="F17"/>
  <c r="F16"/>
  <c r="G16" s="1"/>
  <c r="F15"/>
  <c r="G15" s="1"/>
  <c r="G14"/>
  <c r="F14"/>
  <c r="F13"/>
  <c r="G13" s="1"/>
  <c r="F12"/>
  <c r="G12" s="1"/>
  <c r="F11"/>
  <c r="G11" s="1"/>
  <c r="G10"/>
  <c r="F10"/>
  <c r="F9"/>
  <c r="G9" s="1"/>
  <c r="F8"/>
  <c r="G8" s="1"/>
  <c r="F7"/>
  <c r="G7" s="1"/>
  <c r="G24" i="23" l="1"/>
  <c r="G24" i="21"/>
  <c r="M8" i="20" l="1"/>
  <c r="H8" s="1"/>
  <c r="M9" i="19" l="1"/>
  <c r="F15" i="20" l="1"/>
  <c r="G15" s="1"/>
  <c r="F13"/>
  <c r="G13" s="1"/>
  <c r="F12"/>
  <c r="G12" s="1"/>
  <c r="F11"/>
  <c r="G11" s="1"/>
  <c r="F8"/>
  <c r="G8"/>
  <c r="F9"/>
  <c r="G9" s="1"/>
  <c r="F10"/>
  <c r="G10" s="1"/>
  <c r="F14"/>
  <c r="G14" s="1"/>
  <c r="F7"/>
  <c r="G7" s="1"/>
  <c r="G32" l="1"/>
  <c r="M9" i="11" l="1"/>
  <c r="H8" i="9"/>
  <c r="H9"/>
  <c r="H10"/>
  <c r="H11"/>
  <c r="H12"/>
  <c r="H13"/>
  <c r="H14"/>
  <c r="H15"/>
  <c r="H16"/>
  <c r="H17"/>
  <c r="H18"/>
  <c r="H19"/>
  <c r="H20"/>
  <c r="H21"/>
  <c r="H22"/>
  <c r="H23"/>
  <c r="H7"/>
  <c r="G17" i="19"/>
  <c r="F17"/>
  <c r="F16"/>
  <c r="G16" s="1"/>
  <c r="G15"/>
  <c r="F15"/>
  <c r="F14"/>
  <c r="G14" s="1"/>
  <c r="G13"/>
  <c r="F13"/>
  <c r="F12"/>
  <c r="G12" s="1"/>
  <c r="G11"/>
  <c r="F11"/>
  <c r="F10"/>
  <c r="G10" s="1"/>
  <c r="F9"/>
  <c r="G9" s="1"/>
  <c r="F8"/>
  <c r="G8" s="1"/>
  <c r="G7"/>
  <c r="F7"/>
  <c r="F8" i="1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G7"/>
  <c r="F7"/>
  <c r="F7" i="17"/>
  <c r="G7" s="1"/>
  <c r="G24" s="1"/>
  <c r="G24" i="19" l="1"/>
  <c r="G24" i="18"/>
  <c r="H11" i="10" l="1"/>
  <c r="H12"/>
  <c r="H13"/>
  <c r="H14"/>
  <c r="H15"/>
  <c r="H16"/>
  <c r="H17"/>
  <c r="H18"/>
  <c r="H19"/>
  <c r="H20"/>
  <c r="H21"/>
  <c r="H22"/>
  <c r="H23"/>
  <c r="H13" i="7"/>
  <c r="H14"/>
  <c r="H15"/>
  <c r="H16"/>
  <c r="H17"/>
  <c r="H18"/>
  <c r="H19"/>
  <c r="H20"/>
  <c r="H21"/>
  <c r="H22"/>
  <c r="H23"/>
  <c r="F11" i="15" l="1"/>
  <c r="G11" s="1"/>
  <c r="F10"/>
  <c r="G10" s="1"/>
  <c r="F9"/>
  <c r="G9" s="1"/>
  <c r="F8"/>
  <c r="G8" s="1"/>
  <c r="F7"/>
  <c r="G7" s="1"/>
  <c r="F7" i="14"/>
  <c r="G7" s="1"/>
  <c r="G24" s="1"/>
  <c r="L22" i="2"/>
  <c r="L14" i="12"/>
  <c r="L13"/>
  <c r="L9" i="9"/>
  <c r="E10" i="13"/>
  <c r="F10"/>
  <c r="G10" s="1"/>
  <c r="E9"/>
  <c r="F9" s="1"/>
  <c r="G9" s="1"/>
  <c r="F8"/>
  <c r="G8" s="1"/>
  <c r="F7"/>
  <c r="G7" s="1"/>
  <c r="G24" i="15" l="1"/>
  <c r="G24" i="13"/>
  <c r="K7" i="10" l="1"/>
  <c r="J7" i="7"/>
  <c r="H7" s="1"/>
  <c r="F17" i="12" l="1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G24" l="1"/>
  <c r="F10" i="11"/>
  <c r="F9"/>
  <c r="F8"/>
  <c r="G8" s="1"/>
  <c r="F7"/>
  <c r="G7" s="1"/>
  <c r="G10"/>
  <c r="G9" l="1"/>
  <c r="F11"/>
  <c r="G11" s="1"/>
  <c r="G24" s="1"/>
  <c r="K8" i="9" l="1"/>
  <c r="K7" i="6" l="1"/>
  <c r="K8" i="7"/>
  <c r="H8" s="1"/>
  <c r="F10" i="10"/>
  <c r="G10" s="1"/>
  <c r="E9"/>
  <c r="E8" i="9"/>
  <c r="F9" i="10"/>
  <c r="G9" s="1"/>
  <c r="F8"/>
  <c r="G8" s="1"/>
  <c r="F7"/>
  <c r="G7" s="1"/>
  <c r="G24" l="1"/>
  <c r="M3" i="7" l="1"/>
  <c r="F9" i="9"/>
  <c r="G9" s="1"/>
  <c r="F8"/>
  <c r="G8" s="1"/>
  <c r="F7"/>
  <c r="G7" s="1"/>
  <c r="F9" i="8"/>
  <c r="G9" s="1"/>
  <c r="F8"/>
  <c r="G8" s="1"/>
  <c r="F7"/>
  <c r="G7" s="1"/>
  <c r="G24" s="1"/>
  <c r="G24" i="9" l="1"/>
  <c r="J33" i="1"/>
  <c r="H33" s="1"/>
  <c r="J15"/>
  <c r="H15" s="1"/>
  <c r="J32"/>
  <c r="H32" s="1"/>
  <c r="J8" i="6"/>
  <c r="H8" s="1"/>
  <c r="H9"/>
  <c r="H10"/>
  <c r="H11"/>
  <c r="H12"/>
  <c r="H13"/>
  <c r="H14"/>
  <c r="H15"/>
  <c r="H16"/>
  <c r="H17"/>
  <c r="H18"/>
  <c r="H19"/>
  <c r="H20"/>
  <c r="H21"/>
  <c r="H22"/>
  <c r="H23"/>
  <c r="H7"/>
  <c r="J20" i="4"/>
  <c r="F12" i="7"/>
  <c r="G12" s="1"/>
  <c r="F11"/>
  <c r="G11" s="1"/>
  <c r="F10"/>
  <c r="G10" s="1"/>
  <c r="F9"/>
  <c r="G9" s="1"/>
  <c r="F8"/>
  <c r="G8" s="1"/>
  <c r="F7"/>
  <c r="G7" s="1"/>
  <c r="H15" i="4"/>
  <c r="H12"/>
  <c r="H11"/>
  <c r="J23"/>
  <c r="H23" s="1"/>
  <c r="H25"/>
  <c r="H24"/>
  <c r="H22"/>
  <c r="H21"/>
  <c r="H20"/>
  <c r="H19"/>
  <c r="H18"/>
  <c r="H17"/>
  <c r="H16"/>
  <c r="H14"/>
  <c r="H13"/>
  <c r="H10"/>
  <c r="H9"/>
  <c r="H8"/>
  <c r="H7"/>
  <c r="J8" i="3"/>
  <c r="G24" i="7" l="1"/>
  <c r="I16" i="1"/>
  <c r="H16" s="1"/>
  <c r="I31"/>
  <c r="H31" s="1"/>
  <c r="F8" i="6" l="1"/>
  <c r="G8" s="1"/>
  <c r="F7"/>
  <c r="G7" s="1"/>
  <c r="F8" i="5"/>
  <c r="G8" s="1"/>
  <c r="F7"/>
  <c r="G7" s="1"/>
  <c r="F21" i="3"/>
  <c r="G21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8"/>
  <c r="G8" s="1"/>
  <c r="F9"/>
  <c r="G9" s="1"/>
  <c r="F7"/>
  <c r="G7" s="1"/>
  <c r="G22" s="1"/>
  <c r="F8" i="2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7"/>
  <c r="G7" s="1"/>
  <c r="G26" i="4"/>
  <c r="G39" i="1"/>
  <c r="G24" i="2" l="1"/>
  <c r="G24" i="6"/>
  <c r="G24" i="5"/>
</calcChain>
</file>

<file path=xl/sharedStrings.xml><?xml version="1.0" encoding="utf-8"?>
<sst xmlns="http://schemas.openxmlformats.org/spreadsheetml/2006/main" count="704" uniqueCount="110">
  <si>
    <t>No.</t>
  </si>
  <si>
    <t>Anchor bolt 8x80 with hexagonal head</t>
  </si>
  <si>
    <t>PC</t>
  </si>
  <si>
    <t>cost of goods</t>
  </si>
  <si>
    <t>value with tax</t>
  </si>
  <si>
    <t>Nut M10 hexagonal galvanized DIN934</t>
  </si>
  <si>
    <t>kg</t>
  </si>
  <si>
    <t>Primer GF-021 gray (20 kg)</t>
  </si>
  <si>
    <t>Primer GF-021 gray (1.8 kg)</t>
  </si>
  <si>
    <t>Detail of MD-1</t>
  </si>
  <si>
    <t>Detail of MD-2</t>
  </si>
  <si>
    <t>Dowel nail 10x100</t>
  </si>
  <si>
    <t>K-1</t>
  </si>
  <si>
    <t>Frame K-2</t>
  </si>
  <si>
    <t>Brick M-100</t>
  </si>
  <si>
    <t>Brick M-150</t>
  </si>
  <si>
    <t>MM 1</t>
  </si>
  <si>
    <t>MM 2</t>
  </si>
  <si>
    <t>MM 3</t>
  </si>
  <si>
    <t>MS-1</t>
  </si>
  <si>
    <t>MS-2</t>
  </si>
  <si>
    <t>MS-3</t>
  </si>
  <si>
    <t>Jumper 2PB 13-1p (0.022m3)</t>
  </si>
  <si>
    <t>Jumper 2PB 16-2</t>
  </si>
  <si>
    <t>Jumper 2PB 19-3</t>
  </si>
  <si>
    <t>Jumper 3PB 18-8p</t>
  </si>
  <si>
    <t>Primer bituminous No. 01 (20l=16kg)</t>
  </si>
  <si>
    <t>Mortar cement M-100 with delivery</t>
  </si>
  <si>
    <t>m3</t>
  </si>
  <si>
    <t>Grid С-1</t>
  </si>
  <si>
    <t>running meters</t>
  </si>
  <si>
    <t>Grid С-2</t>
  </si>
  <si>
    <t>Rack St1</t>
  </si>
  <si>
    <t>Rack St4</t>
  </si>
  <si>
    <t>Rack St6</t>
  </si>
  <si>
    <t>rudder</t>
  </si>
  <si>
    <t>Technoelast EPP 10m2</t>
  </si>
  <si>
    <t>invoice No. 267</t>
  </si>
  <si>
    <t>from</t>
  </si>
  <si>
    <t>M3</t>
  </si>
  <si>
    <t>Total</t>
  </si>
  <si>
    <t>invoice No. 283</t>
  </si>
  <si>
    <t>Wedge anchor 10x80</t>
  </si>
  <si>
    <t>Vilaterm tourniquet 20</t>
  </si>
  <si>
    <t>PP 10-1</t>
  </si>
  <si>
    <t>PR-12</t>
  </si>
  <si>
    <t>PR-13</t>
  </si>
  <si>
    <t>PR-15</t>
  </si>
  <si>
    <t>PR-16</t>
  </si>
  <si>
    <t>PR-17</t>
  </si>
  <si>
    <t>Grid masonry 50x50 1.5 * 0.5</t>
  </si>
  <si>
    <t>Technoplast EPP</t>
  </si>
  <si>
    <t>Corner 125х125х10 L=2350 mm</t>
  </si>
  <si>
    <t>Corner 125x125x8 L=250 mm</t>
  </si>
  <si>
    <t>Corner 180x180x12 L=280 mm</t>
  </si>
  <si>
    <t>Corner 200х200х12 L=280 mm</t>
  </si>
  <si>
    <t>invoice No. 270</t>
  </si>
  <si>
    <t>Masonry mesh 50x50 1.5*0.5 t.4 (7*20) TU</t>
  </si>
  <si>
    <t>Harness for interpanel seams 20mm solid foam 3m</t>
  </si>
  <si>
    <t>Jumper 3PB 13-37p (0.034 m3)</t>
  </si>
  <si>
    <t>Jumper 3PB 39-8p</t>
  </si>
  <si>
    <t>Jumper 3PB 21-8p</t>
  </si>
  <si>
    <t>Jumper PT12.5-13.3</t>
  </si>
  <si>
    <t>Delivery</t>
  </si>
  <si>
    <t>invoice No. 277</t>
  </si>
  <si>
    <t>Corner 63x63-6 12m St3ps5/sp5</t>
  </si>
  <si>
    <t>t</t>
  </si>
  <si>
    <t>Corner 75x75-6 12.0m MD GOST 8509-93/GOST 535-2005</t>
  </si>
  <si>
    <t>invoice No. 280</t>
  </si>
  <si>
    <t>act numbers</t>
  </si>
  <si>
    <t>remainder</t>
  </si>
  <si>
    <t>invoice No. 286</t>
  </si>
  <si>
    <t>invoice No. 294</t>
  </si>
  <si>
    <t>invoice No. 302</t>
  </si>
  <si>
    <t>invoice No. 344</t>
  </si>
  <si>
    <t>invoice No. 340</t>
  </si>
  <si>
    <t>Rack St-5</t>
  </si>
  <si>
    <t>invoice No. 352</t>
  </si>
  <si>
    <t>Rack St2</t>
  </si>
  <si>
    <t>invoice No. 355</t>
  </si>
  <si>
    <t>invoice No. 222</t>
  </si>
  <si>
    <t>invoice No. 363</t>
  </si>
  <si>
    <t>invoice No. 243</t>
  </si>
  <si>
    <t>Washer 6 mm galvanized body DIN9021</t>
  </si>
  <si>
    <t>invoice No. 386</t>
  </si>
  <si>
    <t>made according to the new UPD</t>
  </si>
  <si>
    <t>Brick M 150</t>
  </si>
  <si>
    <t>invoice No. 400</t>
  </si>
  <si>
    <t>invoice No. 408</t>
  </si>
  <si>
    <t>Brick M-200</t>
  </si>
  <si>
    <t>invoice No. 409</t>
  </si>
  <si>
    <t>Concrete BST P4 F200 W6 with delivery</t>
  </si>
  <si>
    <t>m/hour</t>
  </si>
  <si>
    <t>Downtime of vehicles, equipment (delay)</t>
  </si>
  <si>
    <t>invoice No. 410</t>
  </si>
  <si>
    <t>invoice No. 217</t>
  </si>
  <si>
    <t>invoice No. 412</t>
  </si>
  <si>
    <t>invoice No. 447</t>
  </si>
  <si>
    <t>Block 1 D500 625x300x250/1.875</t>
  </si>
  <si>
    <t>Rack St-3</t>
  </si>
  <si>
    <t>base for flagpole</t>
  </si>
  <si>
    <t>Brick M 200</t>
  </si>
  <si>
    <t>Grid masonry 50x50(0.12x2.0) t4</t>
  </si>
  <si>
    <t>Brick M 100</t>
  </si>
  <si>
    <t>invoice No. 488</t>
  </si>
  <si>
    <t>name</t>
  </si>
  <si>
    <t>unit of measure</t>
  </si>
  <si>
    <t>quantity</t>
  </si>
  <si>
    <t>price</t>
  </si>
  <si>
    <t>invoice No. 247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</si>
</sst>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Fill="1" applyBorder="1"/>
    <xf numFmtId="0" fontId="0" fillId="0" borderId="0" xfId="0" applyBorder="1"/>
    <xf numFmtId="0" fontId="0" fillId="0" borderId="3" xfId="0" applyBorder="1"/>
    <xf numFmtId="14" fontId="0" fillId="0" borderId="0" xfId="0" applyNumberFormat="1"/>
    <xf numFmtId="0" fontId="1" fillId="0" borderId="1" xfId="0" applyFont="1" applyBorder="1"/>
    <xf numFmtId="0" fontId="1" fillId="0" borderId="0" xfId="0" applyFont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3" fillId="0" borderId="1" xfId="0" applyFont="1" applyBorder="1" applyAlignment="1">
      <alignment wrapText="1"/>
    </xf>
    <xf numFmtId="0" fontId="2" fillId="0" borderId="0" xfId="0" applyFont="1"/>
    <xf numFmtId="0" fontId="0" fillId="0" borderId="4" xfId="0" applyBorder="1"/>
    <xf numFmtId="0" fontId="0" fillId="0" borderId="4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2" fillId="4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9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94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0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4"/>
  <sheetViews>
    <sheetView tabSelected="1" zoomScale="70" zoomScaleNormal="70" workbookViewId="0">
      <selection activeCell="E8" sqref="E8"/>
    </sheetView>
  </sheetViews>
  <sheetFormatPr defaultRowHeight="15"/>
  <cols>
    <col min="2" max="2" width="26.140625" customWidth="1"/>
    <col min="3" max="3" width="7.7109375" bestFit="1" customWidth="1"/>
    <col min="4" max="4" width="14.140625" customWidth="1"/>
    <col min="5" max="5" width="14.28515625" customWidth="1"/>
    <col min="6" max="6" width="17" bestFit="1" customWidth="1"/>
    <col min="7" max="7" width="19.7109375" customWidth="1"/>
  </cols>
  <sheetData>
    <row r="2" spans="1:18">
      <c r="B2" t="s">
        <v>95</v>
      </c>
      <c r="C2" t="s">
        <v>38</v>
      </c>
      <c r="D2" s="7">
        <v>44764</v>
      </c>
    </row>
    <row r="5" spans="1:18">
      <c r="I5" t="s">
        <v>69</v>
      </c>
    </row>
    <row r="6" spans="1:18">
      <c r="A6" s="26" t="s">
        <v>0</v>
      </c>
      <c r="B6" s="1" t="s">
        <v>105</v>
      </c>
      <c r="C6" s="1" t="s">
        <v>106</v>
      </c>
      <c r="D6" s="27" t="s">
        <v>107</v>
      </c>
      <c r="E6" s="1" t="s">
        <v>108</v>
      </c>
      <c r="F6" s="1" t="s">
        <v>3</v>
      </c>
      <c r="G6" s="1" t="s">
        <v>4</v>
      </c>
      <c r="H6" s="24" t="s">
        <v>70</v>
      </c>
      <c r="I6" s="25">
        <v>1</v>
      </c>
      <c r="J6" s="24">
        <v>2</v>
      </c>
      <c r="K6" s="24">
        <v>3</v>
      </c>
      <c r="L6" s="11">
        <v>4</v>
      </c>
      <c r="M6" s="11">
        <v>5</v>
      </c>
      <c r="N6" s="11">
        <v>6</v>
      </c>
      <c r="O6" s="11">
        <v>7</v>
      </c>
      <c r="P6" s="11">
        <v>8</v>
      </c>
      <c r="Q6" s="11">
        <v>9</v>
      </c>
      <c r="R6" s="11">
        <v>10</v>
      </c>
    </row>
    <row r="7" spans="1:18" ht="19.5" customHeight="1">
      <c r="A7" s="27">
        <v>1</v>
      </c>
      <c r="B7" s="10" t="s">
        <v>14</v>
      </c>
      <c r="C7" s="1" t="s">
        <v>2</v>
      </c>
      <c r="D7" s="1">
        <v>12800</v>
      </c>
      <c r="E7" s="1">
        <v>15.85</v>
      </c>
      <c r="F7" s="1">
        <f>D7*E7</f>
        <v>202880</v>
      </c>
      <c r="G7" s="1">
        <f>F7*1.2</f>
        <v>243456</v>
      </c>
      <c r="H7" s="1">
        <f t="shared" ref="H7:H23" si="0">D7-(SUM(I7:T7))</f>
        <v>0</v>
      </c>
      <c r="I7" s="11"/>
      <c r="J7" s="1"/>
      <c r="K7" s="1"/>
      <c r="L7" s="1"/>
      <c r="M7" s="1"/>
      <c r="N7" s="1">
        <v>12800</v>
      </c>
      <c r="O7" s="1"/>
      <c r="P7" s="1"/>
      <c r="Q7" s="1"/>
      <c r="R7" s="1"/>
    </row>
    <row r="8" spans="1:18" ht="30">
      <c r="A8" s="27">
        <v>2</v>
      </c>
      <c r="B8" s="22" t="s">
        <v>83</v>
      </c>
      <c r="C8" s="1" t="s">
        <v>6</v>
      </c>
      <c r="D8" s="1">
        <v>0.90800000000000003</v>
      </c>
      <c r="E8" s="1">
        <v>279.45</v>
      </c>
      <c r="F8" s="1">
        <f t="shared" ref="F8:F23" si="1">D8*E8</f>
        <v>253.7406</v>
      </c>
      <c r="G8" s="1">
        <f t="shared" ref="G8:G23" si="2">F8*1.2</f>
        <v>304.48872</v>
      </c>
      <c r="H8" s="1">
        <f t="shared" si="0"/>
        <v>0.90800000000000003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27">
        <v>3</v>
      </c>
      <c r="B9" s="18"/>
      <c r="C9" s="1"/>
      <c r="D9" s="1"/>
      <c r="E9" s="1"/>
      <c r="F9" s="1">
        <f t="shared" si="1"/>
        <v>0</v>
      </c>
      <c r="G9" s="1">
        <f t="shared" si="2"/>
        <v>0</v>
      </c>
      <c r="H9" s="1">
        <f t="shared" si="0"/>
        <v>0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27"/>
      <c r="B10" s="18"/>
      <c r="C10" s="1"/>
      <c r="D10" s="1"/>
      <c r="E10" s="1"/>
      <c r="F10" s="1">
        <f t="shared" si="1"/>
        <v>0</v>
      </c>
      <c r="G10" s="1">
        <f t="shared" si="2"/>
        <v>0</v>
      </c>
      <c r="H10" s="1">
        <f t="shared" si="0"/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27"/>
      <c r="B11" s="1"/>
      <c r="C11" s="1"/>
      <c r="D11" s="1"/>
      <c r="E11" s="1"/>
      <c r="F11" s="1">
        <f t="shared" si="1"/>
        <v>0</v>
      </c>
      <c r="G11" s="1">
        <f t="shared" si="2"/>
        <v>0</v>
      </c>
      <c r="H11" s="1">
        <f t="shared" si="0"/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27"/>
      <c r="B12" s="1"/>
      <c r="C12" s="1"/>
      <c r="D12" s="1"/>
      <c r="E12" s="1"/>
      <c r="F12" s="1">
        <f t="shared" si="1"/>
        <v>0</v>
      </c>
      <c r="G12" s="1">
        <f t="shared" si="2"/>
        <v>0</v>
      </c>
      <c r="H12" s="1">
        <f t="shared" si="0"/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27"/>
      <c r="B13" s="1"/>
      <c r="C13" s="1"/>
      <c r="D13" s="1"/>
      <c r="E13" s="1"/>
      <c r="F13" s="1">
        <f t="shared" si="1"/>
        <v>0</v>
      </c>
      <c r="G13" s="1">
        <f t="shared" si="2"/>
        <v>0</v>
      </c>
      <c r="H13" s="1">
        <f t="shared" si="0"/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27"/>
      <c r="B14" s="1"/>
      <c r="C14" s="1"/>
      <c r="D14" s="1"/>
      <c r="E14" s="1"/>
      <c r="F14" s="1">
        <f t="shared" si="1"/>
        <v>0</v>
      </c>
      <c r="G14" s="1">
        <f t="shared" si="2"/>
        <v>0</v>
      </c>
      <c r="H14" s="1">
        <f t="shared" si="0"/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27"/>
      <c r="B15" s="1"/>
      <c r="C15" s="1"/>
      <c r="D15" s="1"/>
      <c r="E15" s="1"/>
      <c r="F15" s="1">
        <f t="shared" si="1"/>
        <v>0</v>
      </c>
      <c r="G15" s="1">
        <f t="shared" si="2"/>
        <v>0</v>
      </c>
      <c r="H15" s="1">
        <f t="shared" si="0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27"/>
      <c r="B16" s="1"/>
      <c r="C16" s="1"/>
      <c r="D16" s="1"/>
      <c r="E16" s="1"/>
      <c r="F16" s="1">
        <f t="shared" si="1"/>
        <v>0</v>
      </c>
      <c r="G16" s="1">
        <f t="shared" si="2"/>
        <v>0</v>
      </c>
      <c r="H16" s="1">
        <f t="shared" si="0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27"/>
      <c r="B17" s="1"/>
      <c r="C17" s="1"/>
      <c r="D17" s="1"/>
      <c r="E17" s="1"/>
      <c r="F17" s="1">
        <f t="shared" si="1"/>
        <v>0</v>
      </c>
      <c r="G17" s="1">
        <f t="shared" si="2"/>
        <v>0</v>
      </c>
      <c r="H17" s="1">
        <f t="shared" si="0"/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27"/>
      <c r="B18" s="1"/>
      <c r="C18" s="1"/>
      <c r="D18" s="1"/>
      <c r="E18" s="1"/>
      <c r="F18" s="1">
        <f t="shared" si="1"/>
        <v>0</v>
      </c>
      <c r="G18" s="1">
        <f t="shared" si="2"/>
        <v>0</v>
      </c>
      <c r="H18" s="1">
        <f t="shared" si="0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27"/>
      <c r="B19" s="1"/>
      <c r="C19" s="1"/>
      <c r="D19" s="1"/>
      <c r="E19" s="1"/>
      <c r="F19" s="1">
        <f t="shared" si="1"/>
        <v>0</v>
      </c>
      <c r="G19" s="1">
        <f t="shared" si="2"/>
        <v>0</v>
      </c>
      <c r="H19" s="1">
        <f t="shared" si="0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27"/>
      <c r="B20" s="1"/>
      <c r="C20" s="1"/>
      <c r="D20" s="1"/>
      <c r="E20" s="1"/>
      <c r="F20" s="1">
        <f t="shared" si="1"/>
        <v>0</v>
      </c>
      <c r="G20" s="1">
        <f t="shared" si="2"/>
        <v>0</v>
      </c>
      <c r="H20" s="1">
        <f t="shared" si="0"/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27"/>
      <c r="B21" s="1"/>
      <c r="C21" s="1"/>
      <c r="D21" s="1"/>
      <c r="E21" s="1"/>
      <c r="F21" s="1">
        <f t="shared" si="1"/>
        <v>0</v>
      </c>
      <c r="G21" s="1">
        <f t="shared" si="2"/>
        <v>0</v>
      </c>
      <c r="H21" s="1">
        <f t="shared" si="0"/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27"/>
      <c r="B22" s="2"/>
      <c r="C22" s="1"/>
      <c r="D22" s="1"/>
      <c r="E22" s="1"/>
      <c r="F22" s="1">
        <f t="shared" si="1"/>
        <v>0</v>
      </c>
      <c r="G22" s="1">
        <f t="shared" si="2"/>
        <v>0</v>
      </c>
      <c r="H22" s="1">
        <f t="shared" si="0"/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27"/>
      <c r="B23" s="16"/>
      <c r="C23" s="1"/>
      <c r="D23" s="1"/>
      <c r="E23" s="1"/>
      <c r="F23" s="1">
        <f t="shared" si="1"/>
        <v>0</v>
      </c>
      <c r="G23" s="1">
        <f t="shared" si="2"/>
        <v>0</v>
      </c>
      <c r="H23" s="1">
        <f t="shared" si="0"/>
        <v>0</v>
      </c>
      <c r="I23" s="1"/>
      <c r="J23" s="1">
        <v>0</v>
      </c>
      <c r="K23" s="1"/>
      <c r="L23" s="1"/>
      <c r="M23" s="1"/>
      <c r="N23" s="1"/>
      <c r="O23" s="1"/>
      <c r="P23" s="1"/>
      <c r="Q23" s="1"/>
      <c r="R23" s="1"/>
    </row>
    <row r="24" spans="1:18">
      <c r="A24" s="27"/>
      <c r="B24" s="1"/>
      <c r="C24" s="1"/>
      <c r="D24" s="1"/>
      <c r="E24" s="1"/>
      <c r="F24" s="1"/>
      <c r="G24" s="11">
        <f>SUM(G7:G23)</f>
        <v>243760.48871999999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R24"/>
  <sheetViews>
    <sheetView workbookViewId="0">
      <selection activeCell="S1" sqref="S1:S1048576"/>
    </sheetView>
  </sheetViews>
  <sheetFormatPr defaultRowHeight="15"/>
  <cols>
    <col min="2" max="2" width="42.28515625" customWidth="1"/>
    <col min="3" max="3" width="7.7109375" bestFit="1" customWidth="1"/>
    <col min="4" max="4" width="14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71</v>
      </c>
      <c r="C2" t="s">
        <v>38</v>
      </c>
      <c r="D2" s="7">
        <v>44831</v>
      </c>
    </row>
    <row r="3" spans="1:18">
      <c r="L3">
        <v>35570</v>
      </c>
      <c r="M3" t="e">
        <f>L3-K7-K9-'[1]294'!K7-'[2]302'!K7</f>
        <v>#REF!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">
        <v>4</v>
      </c>
      <c r="M6" s="1">
        <v>5</v>
      </c>
      <c r="N6" s="1">
        <v>6</v>
      </c>
      <c r="O6" s="1">
        <v>7</v>
      </c>
      <c r="P6" s="1">
        <v>8</v>
      </c>
      <c r="Q6" s="1">
        <v>9</v>
      </c>
      <c r="R6" s="1">
        <v>10</v>
      </c>
    </row>
    <row r="7" spans="1:18" ht="19.5" customHeight="1">
      <c r="A7" s="1">
        <v>1</v>
      </c>
      <c r="B7" s="16" t="s">
        <v>14</v>
      </c>
      <c r="C7" s="1" t="s">
        <v>2</v>
      </c>
      <c r="D7" s="1">
        <v>6400</v>
      </c>
      <c r="E7" s="1">
        <v>15.85</v>
      </c>
      <c r="F7" s="1">
        <f>D7*E7</f>
        <v>101440</v>
      </c>
      <c r="G7" s="1">
        <f>F7*1.2</f>
        <v>121728</v>
      </c>
      <c r="H7" s="1">
        <f>D7-(I7+J7+K7+L7+M7+N7+O7)</f>
        <v>0</v>
      </c>
      <c r="I7" s="11">
        <v>0</v>
      </c>
      <c r="J7" s="1">
        <f>4133+2267</f>
        <v>6400</v>
      </c>
      <c r="K7" s="20">
        <v>0</v>
      </c>
      <c r="L7" s="1"/>
      <c r="M7" s="1"/>
      <c r="N7" s="1"/>
      <c r="O7" s="1"/>
      <c r="P7" s="1"/>
      <c r="Q7" s="1"/>
      <c r="R7" s="1"/>
    </row>
    <row r="8" spans="1:18">
      <c r="A8" s="1">
        <v>2</v>
      </c>
      <c r="B8" s="18" t="s">
        <v>15</v>
      </c>
      <c r="C8" s="1" t="s">
        <v>2</v>
      </c>
      <c r="D8" s="1">
        <v>12800</v>
      </c>
      <c r="E8" s="1">
        <v>17.18</v>
      </c>
      <c r="F8" s="1">
        <f t="shared" ref="F8:F12" si="0">D8*E8</f>
        <v>219904</v>
      </c>
      <c r="G8" s="1">
        <f t="shared" ref="G8:G12" si="1">F8*1.2</f>
        <v>263884.79999999999</v>
      </c>
      <c r="H8" s="1">
        <f t="shared" ref="H8:H12" si="2">D8-(I8+J8+K8+L8+M8+N8+O8)</f>
        <v>0</v>
      </c>
      <c r="I8" s="1"/>
      <c r="J8" s="1"/>
      <c r="K8" s="20">
        <f>9614-3146</f>
        <v>6468</v>
      </c>
      <c r="L8" s="20">
        <v>6332</v>
      </c>
      <c r="M8" s="1"/>
      <c r="N8" s="1"/>
      <c r="O8" s="1"/>
      <c r="P8" s="1"/>
      <c r="Q8" s="1"/>
      <c r="R8" s="1"/>
    </row>
    <row r="9" spans="1:18">
      <c r="A9" s="1">
        <v>3</v>
      </c>
      <c r="B9" s="18" t="s">
        <v>14</v>
      </c>
      <c r="C9" s="1" t="s">
        <v>2</v>
      </c>
      <c r="D9" s="1">
        <v>12800</v>
      </c>
      <c r="E9" s="1">
        <v>15.85</v>
      </c>
      <c r="F9" s="1">
        <f t="shared" si="0"/>
        <v>202880</v>
      </c>
      <c r="G9" s="1">
        <f t="shared" si="1"/>
        <v>243456</v>
      </c>
      <c r="H9" s="1">
        <f t="shared" si="2"/>
        <v>0</v>
      </c>
      <c r="I9" s="1"/>
      <c r="J9" s="1">
        <v>2418</v>
      </c>
      <c r="K9" s="20">
        <v>10382</v>
      </c>
      <c r="L9" s="1"/>
      <c r="M9" s="1"/>
      <c r="N9" s="1"/>
      <c r="O9" s="1"/>
      <c r="P9" s="1"/>
      <c r="Q9" s="1"/>
      <c r="R9" s="1"/>
    </row>
    <row r="10" spans="1:18">
      <c r="A10" s="1">
        <v>4</v>
      </c>
      <c r="B10" s="18" t="s">
        <v>15</v>
      </c>
      <c r="C10" s="1" t="s">
        <v>2</v>
      </c>
      <c r="D10" s="1">
        <v>6400</v>
      </c>
      <c r="E10" s="1">
        <v>17.18</v>
      </c>
      <c r="F10" s="1">
        <f t="shared" si="0"/>
        <v>109952</v>
      </c>
      <c r="G10" s="1">
        <f t="shared" si="1"/>
        <v>131942.39999999999</v>
      </c>
      <c r="H10" s="1">
        <f t="shared" si="2"/>
        <v>0</v>
      </c>
      <c r="I10" s="1"/>
      <c r="J10" s="1"/>
      <c r="K10" s="1"/>
      <c r="L10" s="20">
        <v>6400</v>
      </c>
      <c r="M10" s="1"/>
      <c r="N10" s="1"/>
      <c r="O10" s="1"/>
      <c r="P10" s="1"/>
      <c r="Q10" s="1"/>
      <c r="R10" s="1"/>
    </row>
    <row r="11" spans="1:18">
      <c r="A11" s="1">
        <v>5</v>
      </c>
      <c r="B11" s="1" t="s">
        <v>27</v>
      </c>
      <c r="C11" s="1" t="s">
        <v>28</v>
      </c>
      <c r="D11" s="1">
        <v>9.1999999999999993</v>
      </c>
      <c r="E11" s="1">
        <v>4379.38</v>
      </c>
      <c r="F11" s="1">
        <f t="shared" si="0"/>
        <v>40290.295999999995</v>
      </c>
      <c r="G11" s="1">
        <f t="shared" si="1"/>
        <v>48348.355199999991</v>
      </c>
      <c r="H11" s="1">
        <f t="shared" si="2"/>
        <v>0</v>
      </c>
      <c r="I11" s="1"/>
      <c r="J11" s="1"/>
      <c r="K11" s="1"/>
      <c r="L11" s="1">
        <v>9.1999999999999993</v>
      </c>
      <c r="M11" s="1"/>
      <c r="N11" s="1"/>
      <c r="O11" s="1"/>
      <c r="P11" s="1"/>
      <c r="Q11" s="1"/>
      <c r="R11" s="1"/>
    </row>
    <row r="12" spans="1:18">
      <c r="A12" s="1">
        <v>6</v>
      </c>
      <c r="B12" s="1" t="s">
        <v>27</v>
      </c>
      <c r="C12" s="1" t="s">
        <v>28</v>
      </c>
      <c r="D12" s="1">
        <v>3.5</v>
      </c>
      <c r="E12" s="1">
        <v>4379.38</v>
      </c>
      <c r="F12" s="1">
        <f t="shared" si="0"/>
        <v>15327.83</v>
      </c>
      <c r="G12" s="1">
        <f t="shared" si="1"/>
        <v>18393.396000000001</v>
      </c>
      <c r="H12" s="1">
        <f t="shared" si="2"/>
        <v>0</v>
      </c>
      <c r="I12" s="1"/>
      <c r="J12" s="1"/>
      <c r="K12" s="1"/>
      <c r="L12" s="1">
        <v>1.71</v>
      </c>
      <c r="M12" s="1">
        <v>1.79</v>
      </c>
      <c r="N12" s="1"/>
      <c r="O12" s="1"/>
      <c r="P12" s="1"/>
      <c r="Q12" s="1"/>
      <c r="R12" s="1"/>
    </row>
    <row r="13" spans="1:18">
      <c r="A13" s="1"/>
      <c r="B13" s="1"/>
      <c r="C13" s="1"/>
      <c r="D13" s="1"/>
      <c r="E13" s="1"/>
      <c r="F13" s="1"/>
      <c r="G13" s="1"/>
      <c r="H13" s="1">
        <f t="shared" ref="H13:H23" si="3">D13-(I13+J13+K13+L13+M13)</f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1"/>
      <c r="C14" s="1"/>
      <c r="D14" s="1"/>
      <c r="E14" s="1"/>
      <c r="F14" s="1"/>
      <c r="G14" s="1"/>
      <c r="H14" s="1">
        <f t="shared" si="3"/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/>
      <c r="B15" s="1"/>
      <c r="C15" s="1"/>
      <c r="D15" s="1"/>
      <c r="E15" s="1"/>
      <c r="F15" s="1"/>
      <c r="G15" s="1"/>
      <c r="H15" s="1">
        <f t="shared" si="3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1"/>
      <c r="C16" s="1"/>
      <c r="D16" s="1"/>
      <c r="E16" s="1"/>
      <c r="F16" s="1"/>
      <c r="G16" s="1"/>
      <c r="H16" s="1">
        <f t="shared" si="3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"/>
      <c r="C17" s="1"/>
      <c r="D17" s="1"/>
      <c r="E17" s="1"/>
      <c r="F17" s="1"/>
      <c r="G17" s="1"/>
      <c r="H17" s="1">
        <f t="shared" si="3"/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1"/>
      <c r="C18" s="1"/>
      <c r="D18" s="1"/>
      <c r="E18" s="1"/>
      <c r="F18" s="1"/>
      <c r="G18" s="1"/>
      <c r="H18" s="1">
        <f t="shared" si="3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>
        <f t="shared" si="3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1">
        <f t="shared" si="3"/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>
        <f t="shared" si="3"/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2"/>
      <c r="C22" s="1"/>
      <c r="D22" s="1"/>
      <c r="E22" s="1"/>
      <c r="F22" s="1"/>
      <c r="G22" s="1"/>
      <c r="H22" s="1">
        <f t="shared" si="3"/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6"/>
      <c r="C23" s="1"/>
      <c r="D23" s="1"/>
      <c r="E23" s="1"/>
      <c r="F23" s="1"/>
      <c r="G23" s="1"/>
      <c r="H23" s="1">
        <f t="shared" si="3"/>
        <v>0</v>
      </c>
      <c r="I23" s="1"/>
      <c r="J23" s="1">
        <v>0</v>
      </c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1">
        <f>SUM(G7:G23)</f>
        <v>827752.95120000001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R24"/>
  <sheetViews>
    <sheetView zoomScale="70" zoomScaleNormal="70" workbookViewId="0">
      <selection activeCell="P6" sqref="P6:R6"/>
    </sheetView>
  </sheetViews>
  <sheetFormatPr defaultRowHeight="15"/>
  <cols>
    <col min="2" max="2" width="20.28515625" customWidth="1"/>
    <col min="3" max="3" width="7.7109375" bestFit="1" customWidth="1"/>
    <col min="4" max="4" width="14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72</v>
      </c>
      <c r="C2" t="s">
        <v>38</v>
      </c>
      <c r="D2" s="7">
        <v>44834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1">
        <v>4</v>
      </c>
      <c r="M6" s="11">
        <v>5</v>
      </c>
      <c r="N6" s="11">
        <v>6</v>
      </c>
      <c r="O6" s="11">
        <v>7</v>
      </c>
      <c r="P6" s="1">
        <v>8</v>
      </c>
      <c r="Q6" s="1">
        <v>9</v>
      </c>
      <c r="R6" s="1">
        <v>10</v>
      </c>
    </row>
    <row r="7" spans="1:18" ht="19.5" customHeight="1">
      <c r="A7" s="1">
        <v>1</v>
      </c>
      <c r="B7" s="18" t="s">
        <v>14</v>
      </c>
      <c r="C7" s="1" t="s">
        <v>2</v>
      </c>
      <c r="D7" s="1">
        <v>6400</v>
      </c>
      <c r="E7" s="1">
        <v>15.85</v>
      </c>
      <c r="F7" s="1">
        <f>D7*E7</f>
        <v>101440</v>
      </c>
      <c r="G7" s="1">
        <f>F7*1.2</f>
        <v>121728</v>
      </c>
      <c r="H7" s="1">
        <f t="shared" ref="H7:H23" si="0">D7-(SUM(I7:T7))</f>
        <v>0</v>
      </c>
      <c r="I7" s="11">
        <v>0</v>
      </c>
      <c r="J7" s="1">
        <v>0</v>
      </c>
      <c r="K7" s="20">
        <v>6400</v>
      </c>
      <c r="L7" s="1"/>
      <c r="M7" s="1"/>
      <c r="N7" s="1"/>
      <c r="O7" s="1"/>
      <c r="P7" s="1"/>
    </row>
    <row r="8" spans="1:18">
      <c r="A8" s="1">
        <v>2</v>
      </c>
      <c r="B8" s="18" t="s">
        <v>15</v>
      </c>
      <c r="C8" s="1" t="s">
        <v>2</v>
      </c>
      <c r="D8" s="1">
        <v>6400</v>
      </c>
      <c r="E8" s="1">
        <v>17.18</v>
      </c>
      <c r="F8" s="1">
        <f t="shared" ref="F8:F9" si="1">D8*E8</f>
        <v>109952</v>
      </c>
      <c r="G8" s="1">
        <f t="shared" ref="G8:G9" si="2">F8*1.2</f>
        <v>131942.39999999999</v>
      </c>
      <c r="H8" s="1">
        <f t="shared" si="0"/>
        <v>0</v>
      </c>
      <c r="I8" s="1"/>
      <c r="J8" s="1"/>
      <c r="K8" s="1">
        <v>0</v>
      </c>
      <c r="L8" s="20">
        <v>6400</v>
      </c>
      <c r="M8" s="1"/>
      <c r="N8" s="1"/>
      <c r="O8" s="1"/>
      <c r="P8" s="1"/>
    </row>
    <row r="9" spans="1:18">
      <c r="A9" s="1">
        <v>3</v>
      </c>
      <c r="B9" s="18" t="s">
        <v>42</v>
      </c>
      <c r="C9" s="1" t="s">
        <v>2</v>
      </c>
      <c r="D9" s="1">
        <v>4532</v>
      </c>
      <c r="E9" s="1">
        <v>13.69</v>
      </c>
      <c r="F9" s="1">
        <f t="shared" si="1"/>
        <v>62043.079999999994</v>
      </c>
      <c r="G9" s="1">
        <f t="shared" si="2"/>
        <v>74451.695999999996</v>
      </c>
      <c r="H9" s="1">
        <f t="shared" si="0"/>
        <v>3708</v>
      </c>
      <c r="I9" s="1"/>
      <c r="J9" s="1">
        <v>0</v>
      </c>
      <c r="K9" s="1">
        <v>0</v>
      </c>
      <c r="L9" s="1"/>
      <c r="M9" s="1"/>
      <c r="N9" s="1"/>
      <c r="O9" s="1">
        <f>196*2+48</f>
        <v>440</v>
      </c>
      <c r="P9" s="1">
        <f>192*2</f>
        <v>384</v>
      </c>
    </row>
    <row r="10" spans="1:18">
      <c r="A10" s="1"/>
      <c r="B10" s="18"/>
      <c r="C10" s="1"/>
      <c r="D10" s="1"/>
      <c r="E10" s="1"/>
      <c r="F10" s="1"/>
      <c r="G10" s="1"/>
      <c r="H10" s="1">
        <f t="shared" si="0"/>
        <v>0</v>
      </c>
      <c r="I10" s="1"/>
      <c r="J10" s="1"/>
      <c r="K10" s="1"/>
      <c r="L10" s="1"/>
      <c r="M10" s="1"/>
      <c r="N10" s="1"/>
      <c r="O10" s="1"/>
      <c r="P10" s="1"/>
    </row>
    <row r="11" spans="1:18">
      <c r="A11" s="1"/>
      <c r="B11" s="1"/>
      <c r="C11" s="1"/>
      <c r="D11" s="1"/>
      <c r="E11" s="1"/>
      <c r="F11" s="1"/>
      <c r="G11" s="1"/>
      <c r="H11" s="1">
        <f t="shared" si="0"/>
        <v>0</v>
      </c>
      <c r="I11" s="1"/>
      <c r="J11" s="1"/>
      <c r="K11" s="1"/>
      <c r="L11" s="1"/>
      <c r="M11" s="1"/>
      <c r="N11" s="1"/>
      <c r="O11" s="1"/>
      <c r="P11" s="1"/>
    </row>
    <row r="12" spans="1:18">
      <c r="A12" s="1"/>
      <c r="B12" s="1"/>
      <c r="C12" s="1"/>
      <c r="D12" s="1"/>
      <c r="E12" s="1"/>
      <c r="F12" s="1"/>
      <c r="G12" s="1"/>
      <c r="H12" s="1">
        <f t="shared" si="0"/>
        <v>0</v>
      </c>
      <c r="I12" s="1"/>
      <c r="J12" s="1"/>
      <c r="K12" s="1"/>
      <c r="L12" s="1"/>
      <c r="M12" s="1"/>
      <c r="N12" s="1"/>
      <c r="O12" s="1"/>
      <c r="P12" s="1"/>
    </row>
    <row r="13" spans="1:18">
      <c r="A13" s="1"/>
      <c r="B13" s="1"/>
      <c r="C13" s="1"/>
      <c r="D13" s="1"/>
      <c r="E13" s="1"/>
      <c r="F13" s="1"/>
      <c r="G13" s="1"/>
      <c r="H13" s="1">
        <f t="shared" si="0"/>
        <v>0</v>
      </c>
      <c r="I13" s="1"/>
      <c r="J13" s="1"/>
      <c r="K13" s="1"/>
      <c r="L13" s="1"/>
      <c r="M13" s="1"/>
      <c r="N13" s="1"/>
      <c r="O13" s="1"/>
      <c r="P13" s="1"/>
    </row>
    <row r="14" spans="1:18">
      <c r="A14" s="1"/>
      <c r="B14" s="1"/>
      <c r="C14" s="1"/>
      <c r="D14" s="1"/>
      <c r="E14" s="1"/>
      <c r="F14" s="1"/>
      <c r="G14" s="1"/>
      <c r="H14" s="1">
        <f t="shared" si="0"/>
        <v>0</v>
      </c>
      <c r="I14" s="1"/>
      <c r="J14" s="1"/>
      <c r="K14" s="1"/>
      <c r="L14" s="1"/>
      <c r="M14" s="1"/>
      <c r="N14" s="1"/>
      <c r="O14" s="1"/>
      <c r="P14" s="1"/>
    </row>
    <row r="15" spans="1:18">
      <c r="A15" s="1"/>
      <c r="B15" s="1"/>
      <c r="C15" s="1"/>
      <c r="D15" s="1"/>
      <c r="E15" s="1"/>
      <c r="F15" s="1"/>
      <c r="G15" s="1"/>
      <c r="H15" s="1">
        <f t="shared" si="0"/>
        <v>0</v>
      </c>
      <c r="I15" s="1"/>
      <c r="J15" s="1"/>
      <c r="K15" s="1"/>
      <c r="L15" s="1"/>
      <c r="M15" s="1"/>
      <c r="N15" s="1"/>
      <c r="O15" s="1"/>
      <c r="P15" s="1"/>
    </row>
    <row r="16" spans="1:18">
      <c r="A16" s="1"/>
      <c r="B16" s="1"/>
      <c r="C16" s="1"/>
      <c r="D16" s="1"/>
      <c r="E16" s="1"/>
      <c r="F16" s="1"/>
      <c r="G16" s="1"/>
      <c r="H16" s="1">
        <f t="shared" si="0"/>
        <v>0</v>
      </c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>
        <f t="shared" si="0"/>
        <v>0</v>
      </c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>
        <f t="shared" si="0"/>
        <v>0</v>
      </c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>
        <f t="shared" si="0"/>
        <v>0</v>
      </c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>
        <f t="shared" si="0"/>
        <v>0</v>
      </c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>
        <f t="shared" si="0"/>
        <v>0</v>
      </c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2"/>
      <c r="C22" s="1"/>
      <c r="D22" s="1"/>
      <c r="E22" s="1"/>
      <c r="F22" s="1"/>
      <c r="G22" s="1"/>
      <c r="H22" s="1">
        <f t="shared" si="0"/>
        <v>0</v>
      </c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6"/>
      <c r="C23" s="1"/>
      <c r="D23" s="1"/>
      <c r="E23" s="1"/>
      <c r="F23" s="1"/>
      <c r="G23" s="1"/>
      <c r="H23" s="1">
        <f t="shared" si="0"/>
        <v>0</v>
      </c>
      <c r="I23" s="1"/>
      <c r="J23" s="1">
        <v>0</v>
      </c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1">
        <f>SUM(G7:G23)</f>
        <v>328122.09600000002</v>
      </c>
      <c r="H24" s="1"/>
      <c r="I24" s="1"/>
      <c r="J24" s="1"/>
      <c r="K24" s="1"/>
      <c r="L24" s="1"/>
      <c r="M24" s="1"/>
      <c r="N24" s="1"/>
      <c r="O24" s="1"/>
      <c r="P24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R24"/>
  <sheetViews>
    <sheetView zoomScale="70" zoomScaleNormal="70" workbookViewId="0">
      <selection activeCell="M6" sqref="M6:R6"/>
    </sheetView>
  </sheetViews>
  <sheetFormatPr defaultRowHeight="15"/>
  <cols>
    <col min="2" max="2" width="14.5703125" customWidth="1"/>
    <col min="3" max="3" width="7.7109375" bestFit="1" customWidth="1"/>
    <col min="4" max="4" width="14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73</v>
      </c>
      <c r="C2" t="s">
        <v>38</v>
      </c>
      <c r="D2" s="7">
        <v>44844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4">
        <v>4</v>
      </c>
      <c r="M6" s="4">
        <v>5</v>
      </c>
      <c r="N6" s="4">
        <v>6</v>
      </c>
      <c r="O6" s="4">
        <v>7</v>
      </c>
      <c r="P6" s="4">
        <v>8</v>
      </c>
      <c r="Q6" s="4">
        <v>9</v>
      </c>
      <c r="R6" s="4">
        <v>10</v>
      </c>
    </row>
    <row r="7" spans="1:18" ht="19.5" customHeight="1">
      <c r="A7" s="1">
        <v>1</v>
      </c>
      <c r="B7" s="18" t="s">
        <v>14</v>
      </c>
      <c r="C7" s="1" t="s">
        <v>2</v>
      </c>
      <c r="D7" s="1">
        <v>6400</v>
      </c>
      <c r="E7" s="1">
        <v>15.85</v>
      </c>
      <c r="F7" s="1">
        <f>D7*E7</f>
        <v>101440</v>
      </c>
      <c r="G7" s="1">
        <f>F7*1.2</f>
        <v>121728</v>
      </c>
      <c r="H7" s="1">
        <f>D7-(I7+J7+K7+L7+M7)</f>
        <v>0</v>
      </c>
      <c r="I7" s="11">
        <v>0</v>
      </c>
      <c r="J7" s="1">
        <v>0</v>
      </c>
      <c r="K7" s="20">
        <v>6400</v>
      </c>
    </row>
    <row r="8" spans="1:18">
      <c r="A8" s="1">
        <v>2</v>
      </c>
      <c r="B8" s="18" t="s">
        <v>14</v>
      </c>
      <c r="C8" s="1" t="s">
        <v>2</v>
      </c>
      <c r="D8" s="1">
        <v>6400</v>
      </c>
      <c r="E8" s="1">
        <f>E7</f>
        <v>15.85</v>
      </c>
      <c r="F8" s="1">
        <f t="shared" ref="F8:F9" si="0">D8*E8</f>
        <v>101440</v>
      </c>
      <c r="G8" s="1">
        <f t="shared" ref="G8:G9" si="1">F8*1.2</f>
        <v>121728</v>
      </c>
      <c r="H8" s="1">
        <f t="shared" ref="H8:H23" si="2">D8-(I8+J8+K8+L8+M8)</f>
        <v>0</v>
      </c>
      <c r="I8" s="1"/>
      <c r="J8" s="1"/>
      <c r="K8" s="20">
        <f>30915-2267-10382-6400-6400+934</f>
        <v>6400</v>
      </c>
    </row>
    <row r="9" spans="1:18">
      <c r="A9" s="1">
        <v>3</v>
      </c>
      <c r="B9" s="18" t="s">
        <v>15</v>
      </c>
      <c r="C9" s="1" t="s">
        <v>2</v>
      </c>
      <c r="D9" s="1">
        <v>6400</v>
      </c>
      <c r="E9" s="1">
        <v>17.18</v>
      </c>
      <c r="F9" s="1">
        <f t="shared" si="0"/>
        <v>109952</v>
      </c>
      <c r="G9" s="1">
        <f t="shared" si="1"/>
        <v>131942.39999999999</v>
      </c>
      <c r="H9" s="1">
        <f t="shared" si="2"/>
        <v>0</v>
      </c>
      <c r="I9" s="1"/>
      <c r="J9" s="1">
        <v>0</v>
      </c>
      <c r="K9" s="1">
        <v>0</v>
      </c>
      <c r="L9" s="21">
        <f>25494-6332-6400-6400</f>
        <v>6362</v>
      </c>
      <c r="M9" s="21">
        <v>38</v>
      </c>
    </row>
    <row r="10" spans="1:18">
      <c r="A10" s="1"/>
      <c r="B10" s="18"/>
      <c r="C10" s="1"/>
      <c r="D10" s="1"/>
      <c r="E10" s="1"/>
      <c r="F10" s="1"/>
      <c r="G10" s="1"/>
      <c r="H10" s="1">
        <f t="shared" si="2"/>
        <v>0</v>
      </c>
    </row>
    <row r="11" spans="1:18">
      <c r="A11" s="1"/>
      <c r="B11" s="1"/>
      <c r="C11" s="1"/>
      <c r="D11" s="1"/>
      <c r="E11" s="1"/>
      <c r="F11" s="1"/>
      <c r="G11" s="1"/>
      <c r="H11" s="1">
        <f t="shared" si="2"/>
        <v>0</v>
      </c>
    </row>
    <row r="12" spans="1:18">
      <c r="A12" s="1"/>
      <c r="B12" s="1"/>
      <c r="C12" s="1"/>
      <c r="D12" s="1"/>
      <c r="E12" s="1"/>
      <c r="F12" s="1"/>
      <c r="G12" s="1"/>
      <c r="H12" s="1">
        <f t="shared" si="2"/>
        <v>0</v>
      </c>
    </row>
    <row r="13" spans="1:18">
      <c r="A13" s="1"/>
      <c r="B13" s="1"/>
      <c r="C13" s="1"/>
      <c r="D13" s="1"/>
      <c r="E13" s="1"/>
      <c r="F13" s="1"/>
      <c r="G13" s="1"/>
      <c r="H13" s="1">
        <f t="shared" si="2"/>
        <v>0</v>
      </c>
    </row>
    <row r="14" spans="1:18">
      <c r="A14" s="1"/>
      <c r="B14" s="1"/>
      <c r="C14" s="1"/>
      <c r="D14" s="1"/>
      <c r="E14" s="1"/>
      <c r="F14" s="1"/>
      <c r="G14" s="1"/>
      <c r="H14" s="1">
        <f t="shared" si="2"/>
        <v>0</v>
      </c>
    </row>
    <row r="15" spans="1:18">
      <c r="A15" s="1"/>
      <c r="B15" s="1"/>
      <c r="C15" s="1"/>
      <c r="D15" s="1"/>
      <c r="E15" s="1"/>
      <c r="F15" s="1"/>
      <c r="G15" s="1"/>
      <c r="H15" s="1">
        <f t="shared" si="2"/>
        <v>0</v>
      </c>
    </row>
    <row r="16" spans="1:18">
      <c r="A16" s="1"/>
      <c r="B16" s="1"/>
      <c r="C16" s="1"/>
      <c r="D16" s="1"/>
      <c r="E16" s="1"/>
      <c r="F16" s="1"/>
      <c r="G16" s="1"/>
      <c r="H16" s="1">
        <f t="shared" si="2"/>
        <v>0</v>
      </c>
    </row>
    <row r="17" spans="1:10">
      <c r="A17" s="1"/>
      <c r="B17" s="1"/>
      <c r="C17" s="1"/>
      <c r="D17" s="1"/>
      <c r="E17" s="1"/>
      <c r="F17" s="1"/>
      <c r="G17" s="1"/>
      <c r="H17" s="1">
        <f t="shared" si="2"/>
        <v>0</v>
      </c>
    </row>
    <row r="18" spans="1:10">
      <c r="A18" s="1"/>
      <c r="B18" s="1"/>
      <c r="C18" s="1"/>
      <c r="D18" s="1"/>
      <c r="E18" s="1"/>
      <c r="F18" s="1"/>
      <c r="G18" s="1"/>
      <c r="H18" s="1">
        <f t="shared" si="2"/>
        <v>0</v>
      </c>
    </row>
    <row r="19" spans="1:10">
      <c r="A19" s="1"/>
      <c r="B19" s="1"/>
      <c r="C19" s="1"/>
      <c r="D19" s="1"/>
      <c r="E19" s="1"/>
      <c r="F19" s="1"/>
      <c r="G19" s="1"/>
      <c r="H19" s="1">
        <f t="shared" si="2"/>
        <v>0</v>
      </c>
    </row>
    <row r="20" spans="1:10">
      <c r="A20" s="1"/>
      <c r="B20" s="1"/>
      <c r="C20" s="1"/>
      <c r="D20" s="1"/>
      <c r="E20" s="1"/>
      <c r="F20" s="1"/>
      <c r="G20" s="1"/>
      <c r="H20" s="1">
        <f t="shared" si="2"/>
        <v>0</v>
      </c>
    </row>
    <row r="21" spans="1:10">
      <c r="A21" s="1"/>
      <c r="B21" s="1"/>
      <c r="C21" s="1"/>
      <c r="D21" s="1"/>
      <c r="E21" s="1"/>
      <c r="F21" s="1"/>
      <c r="G21" s="1"/>
      <c r="H21" s="1">
        <f t="shared" si="2"/>
        <v>0</v>
      </c>
    </row>
    <row r="22" spans="1:10">
      <c r="A22" s="1"/>
      <c r="B22" s="2"/>
      <c r="C22" s="1"/>
      <c r="D22" s="1"/>
      <c r="E22" s="1"/>
      <c r="F22" s="1"/>
      <c r="G22" s="1"/>
      <c r="H22" s="1">
        <f t="shared" si="2"/>
        <v>0</v>
      </c>
    </row>
    <row r="23" spans="1:10">
      <c r="A23" s="1"/>
      <c r="B23" s="16"/>
      <c r="C23" s="1"/>
      <c r="D23" s="1"/>
      <c r="E23" s="1"/>
      <c r="F23" s="1"/>
      <c r="G23" s="1"/>
      <c r="H23" s="1">
        <f t="shared" si="2"/>
        <v>0</v>
      </c>
      <c r="J23">
        <v>0</v>
      </c>
    </row>
    <row r="24" spans="1:10">
      <c r="A24" s="1"/>
      <c r="B24" s="1"/>
      <c r="C24" s="1"/>
      <c r="D24" s="1"/>
      <c r="E24" s="1"/>
      <c r="F24" s="1"/>
      <c r="G24" s="11">
        <f>SUM(G7:G23)</f>
        <v>375398.40000000002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R24"/>
  <sheetViews>
    <sheetView zoomScale="70" zoomScaleNormal="70" workbookViewId="0">
      <selection activeCell="S29" sqref="S29"/>
    </sheetView>
  </sheetViews>
  <sheetFormatPr defaultRowHeight="15"/>
  <cols>
    <col min="2" max="2" width="42.28515625" customWidth="1"/>
    <col min="3" max="3" width="7.7109375" bestFit="1" customWidth="1"/>
    <col min="4" max="4" width="14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75</v>
      </c>
      <c r="C2" t="s">
        <v>38</v>
      </c>
      <c r="D2" s="7">
        <v>44845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1">
        <v>4</v>
      </c>
      <c r="M6" s="11">
        <v>5</v>
      </c>
      <c r="N6" s="11">
        <v>6</v>
      </c>
      <c r="O6" s="11">
        <v>7</v>
      </c>
      <c r="P6" s="11">
        <v>8</v>
      </c>
      <c r="Q6" s="11">
        <v>9</v>
      </c>
      <c r="R6" s="11">
        <v>10</v>
      </c>
    </row>
    <row r="7" spans="1:18" ht="19.5" customHeight="1">
      <c r="A7" s="1">
        <v>1</v>
      </c>
      <c r="B7" s="18" t="s">
        <v>76</v>
      </c>
      <c r="C7" s="1" t="s">
        <v>2</v>
      </c>
      <c r="D7" s="1">
        <v>6</v>
      </c>
      <c r="E7" s="1">
        <v>23440.080000000002</v>
      </c>
      <c r="F7" s="1">
        <f>D7*E7</f>
        <v>140640.48000000001</v>
      </c>
      <c r="G7" s="1">
        <f>F7*1.2</f>
        <v>168768.576</v>
      </c>
      <c r="H7" s="1">
        <f t="shared" ref="H7:H23" si="0">D7-(SUM(I7:T7))</f>
        <v>6</v>
      </c>
      <c r="I7" s="11">
        <v>0</v>
      </c>
      <c r="J7" s="1">
        <v>0</v>
      </c>
      <c r="K7" s="1">
        <v>0</v>
      </c>
      <c r="L7" s="1"/>
      <c r="M7" s="1"/>
      <c r="N7" s="1"/>
      <c r="O7" s="1"/>
    </row>
    <row r="8" spans="1:18">
      <c r="A8" s="1">
        <v>2</v>
      </c>
      <c r="B8" s="18" t="s">
        <v>10</v>
      </c>
      <c r="C8" s="1" t="s">
        <v>2</v>
      </c>
      <c r="D8" s="1">
        <v>6</v>
      </c>
      <c r="E8" s="1">
        <v>575.58000000000004</v>
      </c>
      <c r="F8" s="1">
        <f>D8*E8</f>
        <v>3453.4800000000005</v>
      </c>
      <c r="G8" s="1">
        <f t="shared" ref="G8:G9" si="1">F8*1.2</f>
        <v>4144.1760000000004</v>
      </c>
      <c r="H8" s="1">
        <f t="shared" si="0"/>
        <v>6</v>
      </c>
      <c r="I8" s="1"/>
      <c r="J8" s="1"/>
      <c r="K8" s="1">
        <v>0</v>
      </c>
      <c r="L8" s="1">
        <v>0</v>
      </c>
      <c r="M8" s="1"/>
      <c r="N8" s="1"/>
      <c r="O8" s="1"/>
    </row>
    <row r="9" spans="1:18">
      <c r="A9" s="1">
        <v>3</v>
      </c>
      <c r="B9" s="18" t="s">
        <v>27</v>
      </c>
      <c r="C9" s="1" t="s">
        <v>28</v>
      </c>
      <c r="D9" s="1">
        <v>33</v>
      </c>
      <c r="E9" s="1">
        <v>4379.37</v>
      </c>
      <c r="F9" s="1">
        <f>D9*E9</f>
        <v>144519.21</v>
      </c>
      <c r="G9" s="1">
        <f t="shared" si="1"/>
        <v>173423.052</v>
      </c>
      <c r="H9" s="1">
        <f t="shared" si="0"/>
        <v>0</v>
      </c>
      <c r="I9" s="1"/>
      <c r="J9" s="1">
        <v>0</v>
      </c>
      <c r="K9" s="1">
        <v>0</v>
      </c>
      <c r="L9" s="1"/>
      <c r="M9" s="1">
        <f>14.39-1.79+0.57+3.86</f>
        <v>17.03</v>
      </c>
      <c r="N9" s="1">
        <v>15.97</v>
      </c>
      <c r="O9" s="1"/>
    </row>
    <row r="10" spans="1:18">
      <c r="A10" s="1">
        <v>4</v>
      </c>
      <c r="B10" s="18" t="s">
        <v>27</v>
      </c>
      <c r="C10" s="1" t="s">
        <v>28</v>
      </c>
      <c r="D10" s="1">
        <v>1</v>
      </c>
      <c r="E10" s="1">
        <v>7716.04</v>
      </c>
      <c r="F10" s="1">
        <f>D10*E10</f>
        <v>7716.04</v>
      </c>
      <c r="G10" s="1">
        <f t="shared" ref="G10:G11" si="2">F10*1.2</f>
        <v>9259.2479999999996</v>
      </c>
      <c r="H10" s="1">
        <f t="shared" si="0"/>
        <v>0</v>
      </c>
      <c r="I10" s="1"/>
      <c r="J10" s="1">
        <v>0</v>
      </c>
      <c r="K10" s="1">
        <v>0</v>
      </c>
      <c r="L10" s="1">
        <v>0</v>
      </c>
      <c r="M10" s="1"/>
      <c r="N10" s="1">
        <v>1</v>
      </c>
      <c r="O10" s="1"/>
    </row>
    <row r="11" spans="1:18">
      <c r="A11" s="1">
        <v>5</v>
      </c>
      <c r="B11" s="18" t="s">
        <v>27</v>
      </c>
      <c r="C11" s="1" t="s">
        <v>28</v>
      </c>
      <c r="D11" s="1">
        <v>2</v>
      </c>
      <c r="E11" s="1">
        <v>4379.38</v>
      </c>
      <c r="F11" s="1">
        <f>D11*E11</f>
        <v>8758.76</v>
      </c>
      <c r="G11" s="1">
        <f t="shared" si="2"/>
        <v>10510.512000000001</v>
      </c>
      <c r="H11" s="1">
        <f t="shared" si="0"/>
        <v>0</v>
      </c>
      <c r="I11" s="1"/>
      <c r="J11" s="1">
        <v>0</v>
      </c>
      <c r="K11" s="1">
        <v>0</v>
      </c>
      <c r="L11" s="1"/>
      <c r="M11" s="1"/>
      <c r="N11" s="1">
        <v>2</v>
      </c>
      <c r="O11" s="1"/>
    </row>
    <row r="12" spans="1:18">
      <c r="A12" s="1"/>
      <c r="B12" s="1"/>
      <c r="C12" s="1"/>
      <c r="D12" s="1"/>
      <c r="E12" s="1"/>
      <c r="F12" s="1"/>
      <c r="G12" s="1"/>
      <c r="H12" s="1">
        <f t="shared" si="0"/>
        <v>0</v>
      </c>
      <c r="I12" s="1"/>
      <c r="J12" s="1"/>
      <c r="K12" s="1"/>
      <c r="L12" s="1"/>
      <c r="M12" s="1"/>
      <c r="N12" s="1"/>
      <c r="O12" s="1"/>
    </row>
    <row r="13" spans="1:18">
      <c r="A13" s="1"/>
      <c r="B13" s="1"/>
      <c r="C13" s="1"/>
      <c r="D13" s="1"/>
      <c r="E13" s="1"/>
      <c r="F13" s="1"/>
      <c r="G13" s="1"/>
      <c r="H13" s="1">
        <f t="shared" si="0"/>
        <v>0</v>
      </c>
      <c r="I13" s="1"/>
      <c r="J13" s="1"/>
      <c r="K13" s="1"/>
      <c r="L13" s="1"/>
      <c r="M13" s="1"/>
      <c r="N13" s="1"/>
      <c r="O13" s="1"/>
    </row>
    <row r="14" spans="1:18">
      <c r="A14" s="1"/>
      <c r="B14" s="1"/>
      <c r="C14" s="1"/>
      <c r="D14" s="1"/>
      <c r="E14" s="1"/>
      <c r="F14" s="1"/>
      <c r="G14" s="1"/>
      <c r="H14" s="1">
        <f t="shared" si="0"/>
        <v>0</v>
      </c>
      <c r="I14" s="1"/>
      <c r="J14" s="1"/>
      <c r="K14" s="1"/>
      <c r="L14" s="1"/>
      <c r="M14" s="1"/>
      <c r="N14" s="1"/>
      <c r="O14" s="1"/>
    </row>
    <row r="15" spans="1:18">
      <c r="A15" s="1"/>
      <c r="B15" s="1"/>
      <c r="C15" s="1"/>
      <c r="D15" s="1"/>
      <c r="E15" s="1"/>
      <c r="F15" s="1"/>
      <c r="G15" s="1"/>
      <c r="H15" s="1">
        <f t="shared" si="0"/>
        <v>0</v>
      </c>
      <c r="I15" s="1"/>
      <c r="J15" s="1"/>
      <c r="K15" s="1"/>
      <c r="L15" s="1"/>
      <c r="M15" s="1"/>
      <c r="N15" s="1"/>
      <c r="O15" s="1"/>
    </row>
    <row r="16" spans="1:18">
      <c r="A16" s="1"/>
      <c r="B16" s="1"/>
      <c r="C16" s="1"/>
      <c r="D16" s="1"/>
      <c r="E16" s="1"/>
      <c r="F16" s="1"/>
      <c r="G16" s="1"/>
      <c r="H16" s="1">
        <f t="shared" si="0"/>
        <v>0</v>
      </c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>
        <f t="shared" si="0"/>
        <v>0</v>
      </c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>
        <f t="shared" si="0"/>
        <v>0</v>
      </c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>
        <f t="shared" si="0"/>
        <v>0</v>
      </c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>
        <f t="shared" si="0"/>
        <v>0</v>
      </c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>
        <f t="shared" si="0"/>
        <v>0</v>
      </c>
      <c r="I21" s="1"/>
      <c r="J21" s="1"/>
      <c r="K21" s="1"/>
      <c r="L21" s="1"/>
      <c r="M21" s="1"/>
      <c r="N21" s="1"/>
      <c r="O21" s="1"/>
    </row>
    <row r="22" spans="1:15">
      <c r="A22" s="1"/>
      <c r="B22" s="2"/>
      <c r="C22" s="1"/>
      <c r="D22" s="1"/>
      <c r="E22" s="1"/>
      <c r="F22" s="1"/>
      <c r="G22" s="1"/>
      <c r="H22" s="1">
        <f t="shared" si="0"/>
        <v>0</v>
      </c>
      <c r="I22" s="1"/>
      <c r="J22" s="1"/>
      <c r="K22" s="1"/>
      <c r="L22" s="1"/>
      <c r="M22" s="1"/>
      <c r="N22" s="1"/>
      <c r="O22" s="1"/>
    </row>
    <row r="23" spans="1:15">
      <c r="A23" s="1"/>
      <c r="B23" s="16"/>
      <c r="C23" s="1"/>
      <c r="D23" s="1"/>
      <c r="E23" s="1"/>
      <c r="F23" s="1"/>
      <c r="G23" s="1"/>
      <c r="H23" s="1">
        <f t="shared" si="0"/>
        <v>0</v>
      </c>
      <c r="I23" s="1"/>
      <c r="J23" s="1">
        <v>0</v>
      </c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1">
        <f>SUM(G7:G23)</f>
        <v>366105.56400000001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R24"/>
  <sheetViews>
    <sheetView zoomScale="70" zoomScaleNormal="70" workbookViewId="0">
      <selection activeCell="W42" sqref="W42"/>
    </sheetView>
  </sheetViews>
  <sheetFormatPr defaultRowHeight="15"/>
  <cols>
    <col min="2" max="2" width="14.140625" customWidth="1"/>
    <col min="3" max="3" width="7.7109375" bestFit="1" customWidth="1"/>
    <col min="4" max="4" width="14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74</v>
      </c>
      <c r="C2" t="s">
        <v>38</v>
      </c>
      <c r="D2" s="7">
        <v>44847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1">
        <v>4</v>
      </c>
      <c r="M6" s="11">
        <v>5</v>
      </c>
      <c r="N6" s="11">
        <v>6</v>
      </c>
      <c r="O6" s="11">
        <v>7</v>
      </c>
      <c r="P6" s="11">
        <v>8</v>
      </c>
      <c r="Q6" s="11">
        <v>9</v>
      </c>
      <c r="R6" s="11">
        <v>10</v>
      </c>
    </row>
    <row r="7" spans="1:18" ht="19.5" customHeight="1">
      <c r="A7" s="1">
        <v>1</v>
      </c>
      <c r="B7" s="18" t="s">
        <v>14</v>
      </c>
      <c r="C7" s="1" t="s">
        <v>2</v>
      </c>
      <c r="D7" s="1">
        <v>6400</v>
      </c>
      <c r="E7" s="1">
        <v>15.83</v>
      </c>
      <c r="F7" s="1">
        <f>D7*E7</f>
        <v>101312</v>
      </c>
      <c r="G7" s="1">
        <f>F7*1.2</f>
        <v>121574.39999999999</v>
      </c>
      <c r="H7" s="1">
        <f>D7-(I7+J7+K7+L7+M7+N7+O7)</f>
        <v>0</v>
      </c>
      <c r="I7" s="11">
        <v>0</v>
      </c>
      <c r="J7" s="1">
        <v>0</v>
      </c>
      <c r="K7" s="20">
        <f>4655-934+2267</f>
        <v>5988</v>
      </c>
      <c r="L7" s="1"/>
      <c r="M7" s="20">
        <v>412</v>
      </c>
      <c r="N7" s="1"/>
      <c r="O7" s="1"/>
      <c r="P7" s="1"/>
      <c r="Q7" s="1"/>
      <c r="R7" s="1"/>
    </row>
    <row r="8" spans="1:18">
      <c r="A8" s="1">
        <v>2</v>
      </c>
      <c r="B8" s="18" t="s">
        <v>15</v>
      </c>
      <c r="C8" s="1" t="s">
        <v>2</v>
      </c>
      <c r="D8" s="1">
        <v>6400</v>
      </c>
      <c r="E8" s="1">
        <v>17.170000000000002</v>
      </c>
      <c r="F8" s="1">
        <f t="shared" ref="F8:F9" si="0">D8*E8</f>
        <v>109888.00000000001</v>
      </c>
      <c r="G8" s="1">
        <f t="shared" ref="G8:G9" si="1">F8*1.2</f>
        <v>131865.60000000001</v>
      </c>
      <c r="H8" s="1">
        <f t="shared" ref="H8:H10" si="2">D8-(I8+J8+K8+L8+M8+N8+O8)</f>
        <v>0</v>
      </c>
      <c r="I8" s="1"/>
      <c r="J8" s="1"/>
      <c r="K8" s="1">
        <v>0</v>
      </c>
      <c r="L8" s="1">
        <v>0</v>
      </c>
      <c r="M8" s="20">
        <v>870</v>
      </c>
      <c r="N8" s="1"/>
      <c r="O8" s="35">
        <v>5530</v>
      </c>
      <c r="P8" s="1"/>
      <c r="Q8" s="1"/>
      <c r="R8" s="1"/>
    </row>
    <row r="9" spans="1:18">
      <c r="A9" s="1">
        <v>3</v>
      </c>
      <c r="B9" s="18" t="s">
        <v>14</v>
      </c>
      <c r="C9" s="1" t="s">
        <v>2</v>
      </c>
      <c r="D9" s="1">
        <v>6400</v>
      </c>
      <c r="E9" s="1">
        <f>E7</f>
        <v>15.83</v>
      </c>
      <c r="F9" s="1">
        <f t="shared" si="0"/>
        <v>101312</v>
      </c>
      <c r="G9" s="1">
        <f t="shared" si="1"/>
        <v>121574.39999999999</v>
      </c>
      <c r="H9" s="1">
        <f t="shared" si="2"/>
        <v>0</v>
      </c>
      <c r="I9" s="1"/>
      <c r="J9" s="1">
        <v>0</v>
      </c>
      <c r="K9" s="1">
        <v>0</v>
      </c>
      <c r="L9" s="1"/>
      <c r="M9" s="20">
        <v>6400</v>
      </c>
      <c r="N9" s="1"/>
      <c r="O9" s="1"/>
      <c r="P9" s="1"/>
      <c r="Q9" s="1"/>
      <c r="R9" s="1"/>
    </row>
    <row r="10" spans="1:18">
      <c r="A10" s="1">
        <v>4</v>
      </c>
      <c r="B10" s="18" t="s">
        <v>15</v>
      </c>
      <c r="C10" s="1" t="s">
        <v>2</v>
      </c>
      <c r="D10" s="1">
        <v>6400</v>
      </c>
      <c r="E10" s="1">
        <v>17.170000000000002</v>
      </c>
      <c r="F10" s="1">
        <f t="shared" ref="F10" si="3">D10*E10</f>
        <v>109888.00000000001</v>
      </c>
      <c r="G10" s="1">
        <f t="shared" ref="G10" si="4">F10*1.2</f>
        <v>131865.60000000001</v>
      </c>
      <c r="H10" s="1">
        <f t="shared" si="2"/>
        <v>0</v>
      </c>
      <c r="I10" s="1"/>
      <c r="J10" s="1"/>
      <c r="K10" s="1">
        <v>0</v>
      </c>
      <c r="L10" s="1"/>
      <c r="M10" s="1"/>
      <c r="N10" s="1"/>
      <c r="O10" s="1">
        <v>6400</v>
      </c>
      <c r="P10" s="1"/>
      <c r="Q10" s="1"/>
      <c r="R10" s="1"/>
    </row>
    <row r="11" spans="1:18">
      <c r="A11" s="1"/>
      <c r="B11" s="1"/>
      <c r="C11" s="1"/>
      <c r="D11" s="1"/>
      <c r="E11" s="1"/>
      <c r="F11" s="1"/>
      <c r="G11" s="1"/>
      <c r="H11" s="1">
        <f t="shared" ref="H11:H23" si="5">D11-(I11+J11+K11+L11+M11)</f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/>
      <c r="B12" s="1"/>
      <c r="C12" s="1"/>
      <c r="D12" s="1"/>
      <c r="E12" s="1"/>
      <c r="F12" s="1"/>
      <c r="G12" s="1"/>
      <c r="H12" s="1">
        <f t="shared" si="5"/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1"/>
      <c r="C13" s="1"/>
      <c r="D13" s="1"/>
      <c r="E13" s="1"/>
      <c r="F13" s="1"/>
      <c r="G13" s="1"/>
      <c r="H13" s="1">
        <f t="shared" si="5"/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1"/>
      <c r="C14" s="1"/>
      <c r="D14" s="1"/>
      <c r="E14" s="1"/>
      <c r="F14" s="1"/>
      <c r="G14" s="1"/>
      <c r="H14" s="1">
        <f t="shared" si="5"/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/>
      <c r="B15" s="1"/>
      <c r="C15" s="1"/>
      <c r="D15" s="1"/>
      <c r="E15" s="1"/>
      <c r="F15" s="1"/>
      <c r="G15" s="1"/>
      <c r="H15" s="1">
        <f t="shared" si="5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1"/>
      <c r="C16" s="1"/>
      <c r="D16" s="1"/>
      <c r="E16" s="1"/>
      <c r="F16" s="1"/>
      <c r="G16" s="1"/>
      <c r="H16" s="1">
        <f t="shared" si="5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"/>
      <c r="C17" s="1"/>
      <c r="D17" s="1"/>
      <c r="E17" s="1"/>
      <c r="F17" s="1"/>
      <c r="G17" s="1"/>
      <c r="H17" s="1">
        <f t="shared" si="5"/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1"/>
      <c r="C18" s="1"/>
      <c r="D18" s="1"/>
      <c r="E18" s="1"/>
      <c r="F18" s="1"/>
      <c r="G18" s="1"/>
      <c r="H18" s="1">
        <f t="shared" si="5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>
        <f t="shared" si="5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1">
        <f t="shared" si="5"/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>
        <f t="shared" si="5"/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2"/>
      <c r="C22" s="1"/>
      <c r="D22" s="1"/>
      <c r="E22" s="1"/>
      <c r="F22" s="1"/>
      <c r="G22" s="1"/>
      <c r="H22" s="1">
        <f t="shared" si="5"/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6"/>
      <c r="C23" s="1"/>
      <c r="D23" s="1"/>
      <c r="E23" s="1"/>
      <c r="F23" s="1"/>
      <c r="G23" s="1"/>
      <c r="H23" s="1">
        <f t="shared" si="5"/>
        <v>0</v>
      </c>
      <c r="I23" s="1"/>
      <c r="J23" s="1">
        <v>0</v>
      </c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1">
        <f>SUM(G7:G23)</f>
        <v>506880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R24"/>
  <sheetViews>
    <sheetView zoomScale="70" zoomScaleNormal="70" workbookViewId="0">
      <selection activeCell="R23" sqref="R7:R23"/>
    </sheetView>
  </sheetViews>
  <sheetFormatPr defaultRowHeight="15"/>
  <cols>
    <col min="2" max="2" width="14.140625" customWidth="1"/>
    <col min="3" max="3" width="7.7109375" bestFit="1" customWidth="1"/>
    <col min="4" max="4" width="14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77</v>
      </c>
      <c r="C2" t="s">
        <v>38</v>
      </c>
      <c r="D2" s="7">
        <v>44848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1">
        <v>4</v>
      </c>
      <c r="M6" s="11">
        <v>5</v>
      </c>
      <c r="N6" s="11">
        <v>6</v>
      </c>
      <c r="O6" s="1">
        <v>7</v>
      </c>
      <c r="P6" s="1">
        <v>8</v>
      </c>
      <c r="Q6" s="11">
        <v>9</v>
      </c>
      <c r="R6" s="11">
        <v>10</v>
      </c>
    </row>
    <row r="7" spans="1:18" ht="19.5" customHeight="1">
      <c r="A7" s="1">
        <v>1</v>
      </c>
      <c r="B7" s="18" t="s">
        <v>29</v>
      </c>
      <c r="C7" s="1" t="s">
        <v>30</v>
      </c>
      <c r="D7" s="1">
        <v>3820</v>
      </c>
      <c r="E7" s="1">
        <v>147.65</v>
      </c>
      <c r="F7" s="1">
        <f>D7*E7</f>
        <v>564023</v>
      </c>
      <c r="G7" s="1">
        <f>F7*1.2</f>
        <v>676827.6</v>
      </c>
      <c r="H7" s="1">
        <f>D7-(SUM(I7:T7))</f>
        <v>1450.4</v>
      </c>
      <c r="I7" s="11">
        <v>0</v>
      </c>
      <c r="J7" s="1">
        <v>0</v>
      </c>
      <c r="K7" s="1">
        <v>0</v>
      </c>
      <c r="L7" s="1"/>
      <c r="M7" s="1"/>
      <c r="N7" s="1">
        <v>911.52</v>
      </c>
      <c r="O7" s="1"/>
      <c r="P7" s="1"/>
      <c r="Q7" s="1">
        <v>1458.08</v>
      </c>
      <c r="R7" s="1"/>
    </row>
    <row r="8" spans="1:18">
      <c r="A8" s="1">
        <v>2</v>
      </c>
      <c r="B8" s="18" t="s">
        <v>16</v>
      </c>
      <c r="C8" s="1" t="s">
        <v>2</v>
      </c>
      <c r="D8" s="1">
        <v>1480</v>
      </c>
      <c r="E8" s="1">
        <v>117.62</v>
      </c>
      <c r="F8" s="1">
        <f t="shared" ref="F8:F10" si="0">D8*E8</f>
        <v>174077.6</v>
      </c>
      <c r="G8" s="1">
        <f t="shared" ref="G8:G10" si="1">F8*1.2</f>
        <v>208893.12</v>
      </c>
      <c r="H8" s="1">
        <f t="shared" ref="H8:H23" si="2">D8-(SUM(I8:T8))</f>
        <v>1480</v>
      </c>
      <c r="I8" s="1"/>
      <c r="J8" s="1"/>
      <c r="K8" s="1">
        <v>0</v>
      </c>
      <c r="L8" s="1">
        <v>0</v>
      </c>
      <c r="M8" s="1"/>
      <c r="N8" s="1"/>
      <c r="O8" s="1"/>
      <c r="P8" s="1"/>
      <c r="Q8" s="1"/>
      <c r="R8" s="1"/>
    </row>
    <row r="9" spans="1:18">
      <c r="A9" s="1">
        <v>3</v>
      </c>
      <c r="B9" s="18" t="s">
        <v>12</v>
      </c>
      <c r="C9" s="1" t="s">
        <v>2</v>
      </c>
      <c r="D9" s="1">
        <v>1580</v>
      </c>
      <c r="E9" s="1">
        <v>419.58</v>
      </c>
      <c r="F9" s="1">
        <f t="shared" si="0"/>
        <v>662936.4</v>
      </c>
      <c r="G9" s="1">
        <f t="shared" si="1"/>
        <v>795523.68</v>
      </c>
      <c r="H9" s="1">
        <f t="shared" si="2"/>
        <v>1403</v>
      </c>
      <c r="I9" s="1"/>
      <c r="J9" s="1">
        <v>0</v>
      </c>
      <c r="K9" s="1">
        <v>0</v>
      </c>
      <c r="L9" s="1"/>
      <c r="M9" s="1"/>
      <c r="N9" s="1"/>
      <c r="O9" s="1"/>
      <c r="P9" s="1"/>
      <c r="Q9" s="1">
        <v>177</v>
      </c>
      <c r="R9" s="1"/>
    </row>
    <row r="10" spans="1:18">
      <c r="A10" s="1">
        <v>4</v>
      </c>
      <c r="B10" s="18" t="s">
        <v>13</v>
      </c>
      <c r="C10" s="1" t="s">
        <v>30</v>
      </c>
      <c r="D10" s="1">
        <v>650</v>
      </c>
      <c r="E10" s="1">
        <v>147.65</v>
      </c>
      <c r="F10" s="1">
        <f t="shared" si="0"/>
        <v>95972.5</v>
      </c>
      <c r="G10" s="1">
        <f t="shared" si="1"/>
        <v>115167</v>
      </c>
      <c r="H10" s="1">
        <f t="shared" si="2"/>
        <v>562</v>
      </c>
      <c r="I10" s="1"/>
      <c r="J10" s="1"/>
      <c r="K10" s="1">
        <v>0</v>
      </c>
      <c r="L10" s="1"/>
      <c r="M10" s="1"/>
      <c r="N10" s="1">
        <f>198-110</f>
        <v>88</v>
      </c>
      <c r="O10" s="1"/>
      <c r="P10" s="1"/>
      <c r="Q10" s="1"/>
      <c r="R10" s="1"/>
    </row>
    <row r="11" spans="1:18">
      <c r="A11" s="1">
        <v>5</v>
      </c>
      <c r="B11" s="1" t="s">
        <v>20</v>
      </c>
      <c r="C11" s="1" t="s">
        <v>2</v>
      </c>
      <c r="D11" s="1">
        <v>498</v>
      </c>
      <c r="E11" s="1">
        <v>140.13999999999999</v>
      </c>
      <c r="F11" s="1">
        <f t="shared" ref="F11:F17" si="3">D11*E11</f>
        <v>69789.719999999987</v>
      </c>
      <c r="G11" s="1">
        <f t="shared" ref="G11:G17" si="4">F11*1.2</f>
        <v>83747.663999999975</v>
      </c>
      <c r="H11" s="1">
        <f t="shared" si="2"/>
        <v>0</v>
      </c>
      <c r="I11" s="1"/>
      <c r="J11" s="1"/>
      <c r="K11" s="1">
        <v>0</v>
      </c>
      <c r="L11" s="1"/>
      <c r="M11" s="1">
        <v>41</v>
      </c>
      <c r="N11" s="1">
        <v>258</v>
      </c>
      <c r="O11" s="1"/>
      <c r="P11" s="1"/>
      <c r="Q11" s="37">
        <v>199</v>
      </c>
      <c r="R11" s="1"/>
    </row>
    <row r="12" spans="1:18">
      <c r="A12" s="1">
        <v>6</v>
      </c>
      <c r="B12" s="1" t="s">
        <v>31</v>
      </c>
      <c r="C12" s="1" t="s">
        <v>30</v>
      </c>
      <c r="D12" s="1">
        <v>840</v>
      </c>
      <c r="E12" s="1">
        <v>125.13</v>
      </c>
      <c r="F12" s="1">
        <f t="shared" si="3"/>
        <v>105109.2</v>
      </c>
      <c r="G12" s="1">
        <f t="shared" si="4"/>
        <v>126131.04</v>
      </c>
      <c r="H12" s="1">
        <f t="shared" si="2"/>
        <v>63</v>
      </c>
      <c r="I12" s="1"/>
      <c r="J12" s="1"/>
      <c r="K12" s="1">
        <v>0</v>
      </c>
      <c r="L12" s="1">
        <v>0</v>
      </c>
      <c r="M12" s="1"/>
      <c r="N12" s="1">
        <f>303-221</f>
        <v>82</v>
      </c>
      <c r="O12" s="1">
        <v>377</v>
      </c>
      <c r="P12" s="1">
        <v>318</v>
      </c>
      <c r="Q12" s="1"/>
      <c r="R12" s="1"/>
    </row>
    <row r="13" spans="1:18">
      <c r="A13" s="1">
        <v>7</v>
      </c>
      <c r="B13" s="1" t="s">
        <v>19</v>
      </c>
      <c r="C13" s="1" t="s">
        <v>2</v>
      </c>
      <c r="D13" s="1">
        <v>528</v>
      </c>
      <c r="E13" s="1">
        <v>233.57</v>
      </c>
      <c r="F13" s="1">
        <f t="shared" si="3"/>
        <v>123324.95999999999</v>
      </c>
      <c r="G13" s="1">
        <f t="shared" si="4"/>
        <v>147989.95199999999</v>
      </c>
      <c r="H13" s="1">
        <f t="shared" si="2"/>
        <v>78</v>
      </c>
      <c r="I13" s="1"/>
      <c r="J13" s="1"/>
      <c r="K13" s="1">
        <v>0</v>
      </c>
      <c r="L13" s="1">
        <f>205-143</f>
        <v>62</v>
      </c>
      <c r="M13" s="1"/>
      <c r="N13" s="1">
        <v>0</v>
      </c>
      <c r="O13" s="1">
        <v>196</v>
      </c>
      <c r="P13" s="1">
        <v>192</v>
      </c>
      <c r="Q13" s="1"/>
      <c r="R13" s="1"/>
    </row>
    <row r="14" spans="1:18">
      <c r="A14" s="1">
        <v>8</v>
      </c>
      <c r="B14" s="1" t="s">
        <v>17</v>
      </c>
      <c r="C14" s="1" t="s">
        <v>2</v>
      </c>
      <c r="D14" s="1">
        <v>528</v>
      </c>
      <c r="E14" s="1">
        <v>115.95</v>
      </c>
      <c r="F14" s="1">
        <f t="shared" si="3"/>
        <v>61221.599999999999</v>
      </c>
      <c r="G14" s="1">
        <f t="shared" si="4"/>
        <v>73465.919999999998</v>
      </c>
      <c r="H14" s="1">
        <f t="shared" si="2"/>
        <v>78</v>
      </c>
      <c r="I14" s="1"/>
      <c r="J14" s="1"/>
      <c r="K14" s="1">
        <v>0</v>
      </c>
      <c r="L14" s="1">
        <f>205-143</f>
        <v>62</v>
      </c>
      <c r="M14" s="1"/>
      <c r="N14" s="1">
        <v>0</v>
      </c>
      <c r="O14" s="1">
        <v>196</v>
      </c>
      <c r="P14" s="1">
        <v>192</v>
      </c>
      <c r="Q14" s="1"/>
      <c r="R14" s="1"/>
    </row>
    <row r="15" spans="1:18">
      <c r="A15" s="1">
        <v>9</v>
      </c>
      <c r="B15" s="1" t="s">
        <v>18</v>
      </c>
      <c r="C15" s="1" t="s">
        <v>2</v>
      </c>
      <c r="D15" s="1">
        <v>40</v>
      </c>
      <c r="E15" s="1">
        <v>188.53</v>
      </c>
      <c r="F15" s="1">
        <f t="shared" si="3"/>
        <v>7541.2</v>
      </c>
      <c r="G15" s="1">
        <f t="shared" si="4"/>
        <v>9049.4399999999987</v>
      </c>
      <c r="H15" s="1">
        <f t="shared" si="2"/>
        <v>0</v>
      </c>
      <c r="I15" s="1"/>
      <c r="J15" s="1"/>
      <c r="K15" s="1">
        <v>0</v>
      </c>
      <c r="L15" s="1">
        <v>33</v>
      </c>
      <c r="M15" s="1">
        <v>7</v>
      </c>
      <c r="N15" s="1">
        <v>-3</v>
      </c>
      <c r="O15" s="20">
        <v>3</v>
      </c>
      <c r="P15" s="1"/>
      <c r="Q15" s="1"/>
      <c r="R15" s="1"/>
    </row>
    <row r="16" spans="1:18">
      <c r="A16" s="1">
        <v>10</v>
      </c>
      <c r="B16" s="1" t="s">
        <v>78</v>
      </c>
      <c r="C16" s="1" t="s">
        <v>2</v>
      </c>
      <c r="D16" s="1">
        <v>83</v>
      </c>
      <c r="E16" s="1">
        <v>12595.92</v>
      </c>
      <c r="F16" s="1">
        <f t="shared" si="3"/>
        <v>1045461.36</v>
      </c>
      <c r="G16" s="1">
        <f t="shared" si="4"/>
        <v>1254553.632</v>
      </c>
      <c r="H16" s="1">
        <f t="shared" si="2"/>
        <v>43</v>
      </c>
      <c r="I16" s="1"/>
      <c r="J16" s="1"/>
      <c r="K16" s="1">
        <v>0</v>
      </c>
      <c r="L16" s="1"/>
      <c r="M16" s="1"/>
      <c r="N16" s="1"/>
      <c r="O16" s="1"/>
      <c r="P16" s="1"/>
      <c r="Q16" s="1">
        <v>40</v>
      </c>
      <c r="R16" s="1"/>
    </row>
    <row r="17" spans="1:18">
      <c r="A17" s="1">
        <v>11</v>
      </c>
      <c r="B17" s="1" t="s">
        <v>9</v>
      </c>
      <c r="C17" s="1" t="s">
        <v>2</v>
      </c>
      <c r="D17" s="1">
        <v>83</v>
      </c>
      <c r="E17" s="1">
        <v>550.54999999999995</v>
      </c>
      <c r="F17" s="1">
        <f t="shared" si="3"/>
        <v>45695.649999999994</v>
      </c>
      <c r="G17" s="1">
        <f t="shared" si="4"/>
        <v>54834.779999999992</v>
      </c>
      <c r="H17" s="1">
        <f t="shared" si="2"/>
        <v>1</v>
      </c>
      <c r="I17" s="1"/>
      <c r="J17" s="1"/>
      <c r="K17" s="1">
        <v>0</v>
      </c>
      <c r="L17" s="1"/>
      <c r="M17" s="1"/>
      <c r="N17" s="1">
        <v>42</v>
      </c>
      <c r="O17" s="1"/>
      <c r="P17" s="1"/>
      <c r="Q17" s="1">
        <v>40</v>
      </c>
      <c r="R17" s="1"/>
    </row>
    <row r="18" spans="1:18">
      <c r="A18" s="1"/>
      <c r="B18" s="1"/>
      <c r="C18" s="1"/>
      <c r="D18" s="1"/>
      <c r="E18" s="1"/>
      <c r="F18" s="1"/>
      <c r="G18" s="1"/>
      <c r="H18" s="1">
        <f t="shared" si="2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>
        <f t="shared" si="2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1">
        <f t="shared" si="2"/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>
        <f t="shared" si="2"/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2"/>
      <c r="C22" s="1"/>
      <c r="D22" s="1"/>
      <c r="E22" s="1"/>
      <c r="F22" s="1"/>
      <c r="G22" s="1"/>
      <c r="H22" s="1">
        <f t="shared" si="2"/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6"/>
      <c r="C23" s="1"/>
      <c r="D23" s="1"/>
      <c r="E23" s="1"/>
      <c r="F23" s="1"/>
      <c r="G23" s="1"/>
      <c r="H23" s="1">
        <f t="shared" si="2"/>
        <v>0</v>
      </c>
      <c r="I23" s="1"/>
      <c r="J23" s="1">
        <v>0</v>
      </c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1">
        <f>SUM(G7:G23)</f>
        <v>3546183.8279999993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R24"/>
  <sheetViews>
    <sheetView zoomScale="85" zoomScaleNormal="85" workbookViewId="0">
      <selection activeCell="P6" sqref="P6:R6"/>
    </sheetView>
  </sheetViews>
  <sheetFormatPr defaultRowHeight="15"/>
  <cols>
    <col min="2" max="2" width="14.85546875" customWidth="1"/>
    <col min="3" max="3" width="7.7109375" bestFit="1" customWidth="1"/>
    <col min="4" max="4" width="14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79</v>
      </c>
      <c r="C2" t="s">
        <v>38</v>
      </c>
      <c r="D2" s="7">
        <v>44852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1">
        <v>4</v>
      </c>
      <c r="M6" s="11">
        <v>5</v>
      </c>
      <c r="N6" s="11">
        <v>6</v>
      </c>
      <c r="O6" s="11">
        <v>7</v>
      </c>
      <c r="P6" s="1">
        <v>8</v>
      </c>
      <c r="Q6" s="1">
        <v>9</v>
      </c>
      <c r="R6" s="1">
        <v>10</v>
      </c>
    </row>
    <row r="7" spans="1:18" ht="19.5" customHeight="1">
      <c r="A7" s="1">
        <v>1</v>
      </c>
      <c r="B7" s="18" t="s">
        <v>14</v>
      </c>
      <c r="C7" s="1" t="s">
        <v>2</v>
      </c>
      <c r="D7" s="1">
        <v>6400</v>
      </c>
      <c r="E7" s="1">
        <v>15.85</v>
      </c>
      <c r="F7" s="1">
        <f>D7*E7</f>
        <v>101440</v>
      </c>
      <c r="G7" s="1">
        <f>F7*1.2</f>
        <v>121728</v>
      </c>
      <c r="H7" s="1">
        <f t="shared" ref="H7:H9" si="0">D7-(I7+J7+K7+L7+M7+N7+O7+P7)</f>
        <v>0</v>
      </c>
      <c r="I7" s="11">
        <v>0</v>
      </c>
      <c r="J7" s="1">
        <v>0</v>
      </c>
      <c r="K7" s="1">
        <v>0</v>
      </c>
      <c r="L7" s="1"/>
      <c r="M7" s="20">
        <v>6400</v>
      </c>
      <c r="N7" s="1"/>
      <c r="O7" s="1"/>
      <c r="P7" s="1"/>
    </row>
    <row r="8" spans="1:18">
      <c r="A8" s="1">
        <v>2</v>
      </c>
      <c r="B8" s="18" t="s">
        <v>15</v>
      </c>
      <c r="C8" s="1" t="s">
        <v>2</v>
      </c>
      <c r="D8" s="1">
        <v>6400</v>
      </c>
      <c r="E8" s="1">
        <v>17.18</v>
      </c>
      <c r="F8" s="1">
        <f t="shared" ref="F8:F10" si="1">D8*E8</f>
        <v>109952</v>
      </c>
      <c r="G8" s="1">
        <f t="shared" ref="G8:G10" si="2">F8*1.2</f>
        <v>131942.39999999999</v>
      </c>
      <c r="H8" s="1">
        <f t="shared" si="0"/>
        <v>0</v>
      </c>
      <c r="I8" s="1"/>
      <c r="J8" s="1"/>
      <c r="K8" s="1">
        <v>0</v>
      </c>
      <c r="L8" s="1">
        <v>0</v>
      </c>
      <c r="M8" s="1"/>
      <c r="N8" s="1"/>
      <c r="O8" s="1">
        <v>6400</v>
      </c>
      <c r="P8" s="1"/>
    </row>
    <row r="9" spans="1:18">
      <c r="A9" s="1">
        <v>3</v>
      </c>
      <c r="B9" s="18" t="s">
        <v>14</v>
      </c>
      <c r="C9" s="1" t="s">
        <v>2</v>
      </c>
      <c r="D9" s="1">
        <v>6400</v>
      </c>
      <c r="E9" s="1">
        <f>E7</f>
        <v>15.85</v>
      </c>
      <c r="F9" s="1">
        <f t="shared" si="1"/>
        <v>101440</v>
      </c>
      <c r="G9" s="1">
        <f t="shared" si="2"/>
        <v>121728</v>
      </c>
      <c r="H9" s="1">
        <f t="shared" si="0"/>
        <v>0</v>
      </c>
      <c r="I9" s="1"/>
      <c r="J9" s="1">
        <v>0</v>
      </c>
      <c r="K9" s="1">
        <v>0</v>
      </c>
      <c r="L9" s="1"/>
      <c r="M9" s="20">
        <v>6400</v>
      </c>
      <c r="N9" s="1"/>
      <c r="O9" s="1"/>
      <c r="P9" s="1"/>
    </row>
    <row r="10" spans="1:18">
      <c r="A10" s="1">
        <v>4</v>
      </c>
      <c r="B10" s="18" t="s">
        <v>15</v>
      </c>
      <c r="C10" s="1" t="s">
        <v>2</v>
      </c>
      <c r="D10" s="1">
        <v>6400</v>
      </c>
      <c r="E10" s="1">
        <f>E8</f>
        <v>17.18</v>
      </c>
      <c r="F10" s="1">
        <f t="shared" si="1"/>
        <v>109952</v>
      </c>
      <c r="G10" s="1">
        <f t="shared" si="2"/>
        <v>131942.39999999999</v>
      </c>
      <c r="H10" s="1">
        <f>D10-(I10+J10+K10+L10+M10+N10+O10+P10)</f>
        <v>0</v>
      </c>
      <c r="I10" s="1"/>
      <c r="J10" s="1"/>
      <c r="K10" s="1">
        <v>0</v>
      </c>
      <c r="L10" s="1"/>
      <c r="M10" s="1"/>
      <c r="N10" s="1"/>
      <c r="O10" s="1">
        <v>3702</v>
      </c>
      <c r="P10" s="1">
        <v>2698</v>
      </c>
    </row>
    <row r="11" spans="1:18">
      <c r="A11" s="1"/>
      <c r="B11" s="1"/>
      <c r="C11" s="1"/>
      <c r="D11" s="1"/>
      <c r="E11" s="1"/>
      <c r="F11" s="1"/>
      <c r="G11" s="1"/>
      <c r="H11" s="1">
        <f t="shared" ref="H11:H23" si="3">D11-(I11+J11+K11+L11+M11+N11+O11+P11)</f>
        <v>0</v>
      </c>
      <c r="I11" s="1"/>
      <c r="J11" s="1"/>
      <c r="K11" s="1"/>
      <c r="L11" s="1"/>
      <c r="M11" s="1"/>
      <c r="N11" s="1"/>
      <c r="O11" s="1"/>
      <c r="P11" s="1"/>
    </row>
    <row r="12" spans="1:18">
      <c r="A12" s="1"/>
      <c r="B12" s="1"/>
      <c r="C12" s="1"/>
      <c r="D12" s="1"/>
      <c r="E12" s="1"/>
      <c r="F12" s="1"/>
      <c r="G12" s="1"/>
      <c r="H12" s="1">
        <f t="shared" si="3"/>
        <v>0</v>
      </c>
      <c r="I12" s="1"/>
      <c r="J12" s="1"/>
      <c r="K12" s="1"/>
      <c r="L12" s="1"/>
      <c r="M12" s="1"/>
      <c r="N12" s="1"/>
      <c r="O12" s="1"/>
      <c r="P12" s="1"/>
    </row>
    <row r="13" spans="1:18">
      <c r="A13" s="1"/>
      <c r="B13" s="1"/>
      <c r="C13" s="1"/>
      <c r="D13" s="1"/>
      <c r="E13" s="1"/>
      <c r="F13" s="1"/>
      <c r="G13" s="1"/>
      <c r="H13" s="1">
        <f t="shared" si="3"/>
        <v>0</v>
      </c>
      <c r="I13" s="1"/>
      <c r="J13" s="1"/>
      <c r="K13" s="1"/>
      <c r="L13" s="1"/>
      <c r="M13" s="1"/>
      <c r="N13" s="1"/>
      <c r="O13" s="1"/>
      <c r="P13" s="1"/>
    </row>
    <row r="14" spans="1:18">
      <c r="A14" s="1"/>
      <c r="B14" s="1"/>
      <c r="C14" s="1"/>
      <c r="D14" s="1"/>
      <c r="E14" s="1"/>
      <c r="F14" s="1"/>
      <c r="G14" s="1"/>
      <c r="H14" s="1">
        <f t="shared" si="3"/>
        <v>0</v>
      </c>
      <c r="I14" s="1"/>
      <c r="J14" s="1"/>
      <c r="K14" s="1"/>
      <c r="L14" s="1"/>
      <c r="M14" s="1"/>
      <c r="N14" s="1"/>
      <c r="O14" s="1"/>
      <c r="P14" s="1"/>
    </row>
    <row r="15" spans="1:18">
      <c r="A15" s="1"/>
      <c r="B15" s="1"/>
      <c r="C15" s="1"/>
      <c r="D15" s="1"/>
      <c r="E15" s="1"/>
      <c r="F15" s="1"/>
      <c r="G15" s="1"/>
      <c r="H15" s="1">
        <f t="shared" si="3"/>
        <v>0</v>
      </c>
      <c r="I15" s="1"/>
      <c r="J15" s="1"/>
      <c r="K15" s="1"/>
      <c r="L15" s="1"/>
      <c r="M15" s="1"/>
      <c r="N15" s="1"/>
      <c r="O15" s="1"/>
      <c r="P15" s="1"/>
    </row>
    <row r="16" spans="1:18">
      <c r="A16" s="1"/>
      <c r="B16" s="1"/>
      <c r="C16" s="1"/>
      <c r="D16" s="1"/>
      <c r="E16" s="1"/>
      <c r="F16" s="1"/>
      <c r="G16" s="1"/>
      <c r="H16" s="1">
        <f t="shared" si="3"/>
        <v>0</v>
      </c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>
        <f t="shared" si="3"/>
        <v>0</v>
      </c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>
        <f t="shared" si="3"/>
        <v>0</v>
      </c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>
        <f t="shared" si="3"/>
        <v>0</v>
      </c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>
        <f t="shared" si="3"/>
        <v>0</v>
      </c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>
        <f t="shared" si="3"/>
        <v>0</v>
      </c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2"/>
      <c r="C22" s="1"/>
      <c r="D22" s="1"/>
      <c r="E22" s="1"/>
      <c r="F22" s="1"/>
      <c r="G22" s="1"/>
      <c r="H22" s="1">
        <f t="shared" si="3"/>
        <v>0</v>
      </c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6"/>
      <c r="C23" s="1"/>
      <c r="D23" s="1"/>
      <c r="E23" s="1"/>
      <c r="F23" s="1"/>
      <c r="G23" s="1"/>
      <c r="H23" s="1">
        <f t="shared" si="3"/>
        <v>0</v>
      </c>
      <c r="I23" s="1"/>
      <c r="J23" s="1">
        <v>0</v>
      </c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1">
        <f>SUM(G7:G23)</f>
        <v>507340.80000000005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R24"/>
  <sheetViews>
    <sheetView zoomScale="85" zoomScaleNormal="85" workbookViewId="0">
      <selection activeCell="Q6" sqref="Q6:R6"/>
    </sheetView>
  </sheetViews>
  <sheetFormatPr defaultRowHeight="15"/>
  <cols>
    <col min="1" max="1" width="3.140625" bestFit="1" customWidth="1"/>
    <col min="2" max="2" width="36.85546875" bestFit="1" customWidth="1"/>
    <col min="3" max="3" width="7.7109375" bestFit="1" customWidth="1"/>
    <col min="4" max="4" width="10.140625" bestFit="1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81</v>
      </c>
      <c r="C2" t="s">
        <v>38</v>
      </c>
      <c r="D2" s="7">
        <v>44855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1">
        <v>4</v>
      </c>
      <c r="M6" s="11">
        <v>5</v>
      </c>
      <c r="N6" s="11">
        <v>6</v>
      </c>
      <c r="O6" s="11">
        <v>7</v>
      </c>
      <c r="P6" s="1">
        <v>8</v>
      </c>
      <c r="Q6" s="11">
        <v>9</v>
      </c>
      <c r="R6" s="11">
        <v>10</v>
      </c>
    </row>
    <row r="7" spans="1:18" ht="19.5" customHeight="1">
      <c r="A7" s="1">
        <v>1</v>
      </c>
      <c r="B7" s="10" t="s">
        <v>27</v>
      </c>
      <c r="C7" s="1" t="s">
        <v>28</v>
      </c>
      <c r="D7" s="1">
        <v>2.5</v>
      </c>
      <c r="E7" s="1">
        <v>4379.38</v>
      </c>
      <c r="F7" s="1">
        <f>D7*E7</f>
        <v>10948.45</v>
      </c>
      <c r="G7" s="1">
        <f>F7*1.2</f>
        <v>13138.140000000001</v>
      </c>
      <c r="H7" s="1">
        <f t="shared" ref="H7:H23" si="0">D7-(SUM(I7:T7))</f>
        <v>0</v>
      </c>
      <c r="I7" s="11"/>
      <c r="J7" s="1"/>
      <c r="K7" s="1"/>
      <c r="L7" s="1"/>
      <c r="M7" s="1"/>
      <c r="N7" s="1"/>
      <c r="O7" s="1"/>
      <c r="P7" s="1"/>
      <c r="Q7" s="36">
        <v>2.5</v>
      </c>
    </row>
    <row r="8" spans="1:18">
      <c r="A8" s="1">
        <v>2</v>
      </c>
      <c r="B8" s="10" t="s">
        <v>27</v>
      </c>
      <c r="C8" s="1" t="s">
        <v>28</v>
      </c>
      <c r="D8" s="1">
        <v>0.3</v>
      </c>
      <c r="E8" s="1">
        <v>11928.6</v>
      </c>
      <c r="F8" s="1">
        <f t="shared" ref="F8:F11" si="1">D8*E8</f>
        <v>3578.58</v>
      </c>
      <c r="G8" s="1">
        <f t="shared" ref="G8:G11" si="2">F8*1.2</f>
        <v>4294.2959999999994</v>
      </c>
      <c r="H8" s="1">
        <f t="shared" si="0"/>
        <v>0.3</v>
      </c>
      <c r="I8" s="1"/>
      <c r="J8" s="1"/>
      <c r="K8" s="1"/>
      <c r="L8" s="1"/>
      <c r="M8" s="1"/>
      <c r="N8" s="1"/>
      <c r="O8" s="1"/>
      <c r="P8" s="1"/>
      <c r="Q8" s="37">
        <v>0</v>
      </c>
    </row>
    <row r="9" spans="1:18">
      <c r="A9" s="1">
        <v>3</v>
      </c>
      <c r="B9" s="10" t="s">
        <v>27</v>
      </c>
      <c r="C9" s="1" t="s">
        <v>28</v>
      </c>
      <c r="D9" s="1">
        <v>5.7</v>
      </c>
      <c r="E9" s="1">
        <v>4379.38</v>
      </c>
      <c r="F9" s="1">
        <f t="shared" si="1"/>
        <v>24962.466</v>
      </c>
      <c r="G9" s="1">
        <f t="shared" si="2"/>
        <v>29954.959199999998</v>
      </c>
      <c r="H9" s="1">
        <f t="shared" si="0"/>
        <v>0</v>
      </c>
      <c r="I9" s="1"/>
      <c r="J9" s="1"/>
      <c r="K9" s="1"/>
      <c r="L9" s="1"/>
      <c r="M9" s="1"/>
      <c r="N9" s="1"/>
      <c r="O9" s="1"/>
      <c r="P9" s="1"/>
      <c r="Q9" s="37">
        <v>5.7</v>
      </c>
    </row>
    <row r="10" spans="1:18">
      <c r="A10" s="1">
        <v>4</v>
      </c>
      <c r="B10" s="10" t="s">
        <v>27</v>
      </c>
      <c r="C10" s="1" t="s">
        <v>28</v>
      </c>
      <c r="D10" s="1">
        <v>48.3</v>
      </c>
      <c r="E10" s="1">
        <v>4379.38</v>
      </c>
      <c r="F10" s="1">
        <f t="shared" si="1"/>
        <v>211524.054</v>
      </c>
      <c r="G10" s="1">
        <f t="shared" si="2"/>
        <v>253828.86479999998</v>
      </c>
      <c r="H10" s="1">
        <f t="shared" si="0"/>
        <v>0</v>
      </c>
      <c r="I10" s="1"/>
      <c r="J10" s="1"/>
      <c r="K10" s="1"/>
      <c r="L10" s="1"/>
      <c r="M10" s="1"/>
      <c r="N10" s="1">
        <f>14.36+3.59</f>
        <v>17.95</v>
      </c>
      <c r="O10" s="1">
        <v>13.92</v>
      </c>
      <c r="P10" s="1">
        <v>13.92</v>
      </c>
      <c r="Q10" s="37">
        <v>2.5099999999999998</v>
      </c>
    </row>
    <row r="11" spans="1:18">
      <c r="A11" s="1">
        <v>5</v>
      </c>
      <c r="B11" s="10" t="s">
        <v>27</v>
      </c>
      <c r="C11" s="1" t="s">
        <v>28</v>
      </c>
      <c r="D11" s="1">
        <v>0.5</v>
      </c>
      <c r="E11" s="1">
        <v>7716.04</v>
      </c>
      <c r="F11" s="1">
        <f t="shared" si="1"/>
        <v>3858.02</v>
      </c>
      <c r="G11" s="1">
        <f t="shared" si="2"/>
        <v>4629.6239999999998</v>
      </c>
      <c r="H11" s="1">
        <f t="shared" si="0"/>
        <v>0</v>
      </c>
      <c r="I11" s="1"/>
      <c r="J11" s="1"/>
      <c r="K11" s="1"/>
      <c r="L11" s="1"/>
      <c r="M11" s="1"/>
      <c r="N11" s="1"/>
      <c r="O11" s="1"/>
      <c r="P11" s="1"/>
      <c r="Q11" s="37">
        <v>0.5</v>
      </c>
    </row>
    <row r="12" spans="1:18">
      <c r="A12" s="1"/>
      <c r="B12" s="1"/>
      <c r="C12" s="1"/>
      <c r="D12" s="1"/>
      <c r="E12" s="1"/>
      <c r="F12" s="1"/>
      <c r="G12" s="1"/>
      <c r="H12" s="1">
        <f t="shared" si="0"/>
        <v>0</v>
      </c>
      <c r="I12" s="1"/>
      <c r="J12" s="1"/>
      <c r="K12" s="1"/>
      <c r="L12" s="1"/>
      <c r="M12" s="1"/>
      <c r="N12" s="1"/>
      <c r="O12" s="1"/>
      <c r="P12" s="1"/>
      <c r="Q12" s="1"/>
    </row>
    <row r="13" spans="1:18">
      <c r="A13" s="1"/>
      <c r="B13" s="1"/>
      <c r="C13" s="1"/>
      <c r="D13" s="1"/>
      <c r="E13" s="1"/>
      <c r="F13" s="1"/>
      <c r="G13" s="1"/>
      <c r="H13" s="1">
        <f t="shared" si="0"/>
        <v>0</v>
      </c>
      <c r="I13" s="1"/>
      <c r="J13" s="1"/>
      <c r="K13" s="1"/>
      <c r="L13" s="1"/>
      <c r="M13" s="1"/>
      <c r="N13" s="1"/>
      <c r="O13" s="1"/>
      <c r="P13" s="1"/>
      <c r="Q13" s="1"/>
    </row>
    <row r="14" spans="1:18">
      <c r="A14" s="1"/>
      <c r="B14" s="1"/>
      <c r="C14" s="1"/>
      <c r="D14" s="1"/>
      <c r="E14" s="1"/>
      <c r="F14" s="1"/>
      <c r="G14" s="1"/>
      <c r="H14" s="1">
        <f t="shared" si="0"/>
        <v>0</v>
      </c>
      <c r="I14" s="1"/>
      <c r="J14" s="1"/>
      <c r="K14" s="1"/>
      <c r="L14" s="1"/>
      <c r="M14" s="1"/>
      <c r="N14" s="1"/>
      <c r="O14" s="1"/>
      <c r="P14" s="1"/>
      <c r="Q14" s="1"/>
    </row>
    <row r="15" spans="1:18">
      <c r="A15" s="1"/>
      <c r="B15" s="1"/>
      <c r="C15" s="1"/>
      <c r="D15" s="1"/>
      <c r="E15" s="1"/>
      <c r="F15" s="1"/>
      <c r="G15" s="1"/>
      <c r="H15" s="1">
        <f t="shared" si="0"/>
        <v>0</v>
      </c>
      <c r="I15" s="1"/>
      <c r="J15" s="1"/>
      <c r="K15" s="1"/>
      <c r="L15" s="1"/>
      <c r="M15" s="1"/>
      <c r="N15" s="1"/>
      <c r="O15" s="1"/>
      <c r="P15" s="1"/>
      <c r="Q15" s="1"/>
    </row>
    <row r="16" spans="1:18">
      <c r="A16" s="1"/>
      <c r="B16" s="1"/>
      <c r="C16" s="1"/>
      <c r="D16" s="1"/>
      <c r="E16" s="1"/>
      <c r="F16" s="1"/>
      <c r="G16" s="1"/>
      <c r="H16" s="1">
        <f t="shared" si="0"/>
        <v>0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1"/>
      <c r="C17" s="1"/>
      <c r="D17" s="1"/>
      <c r="E17" s="1"/>
      <c r="F17" s="1"/>
      <c r="G17" s="1"/>
      <c r="H17" s="1">
        <f t="shared" si="0"/>
        <v>0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"/>
      <c r="C18" s="1"/>
      <c r="D18" s="1"/>
      <c r="E18" s="1"/>
      <c r="F18" s="1"/>
      <c r="G18" s="1"/>
      <c r="H18" s="1">
        <f t="shared" si="0"/>
        <v>0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>
        <f t="shared" si="0"/>
        <v>0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>
        <f t="shared" si="0"/>
        <v>0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/>
      <c r="E21" s="1"/>
      <c r="F21" s="1"/>
      <c r="G21" s="1"/>
      <c r="H21" s="1">
        <f t="shared" si="0"/>
        <v>0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2"/>
      <c r="C22" s="1"/>
      <c r="D22" s="1"/>
      <c r="E22" s="1"/>
      <c r="F22" s="1"/>
      <c r="G22" s="1"/>
      <c r="H22" s="1">
        <f t="shared" si="0"/>
        <v>0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6"/>
      <c r="C23" s="1"/>
      <c r="D23" s="1"/>
      <c r="E23" s="1"/>
      <c r="F23" s="1"/>
      <c r="G23" s="1"/>
      <c r="H23" s="1">
        <f t="shared" si="0"/>
        <v>0</v>
      </c>
      <c r="I23" s="1"/>
      <c r="J23" s="1">
        <v>0</v>
      </c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1">
        <f>SUM(G7:G23)</f>
        <v>305845.88400000002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R24"/>
  <sheetViews>
    <sheetView zoomScale="70" zoomScaleNormal="70" workbookViewId="0">
      <selection activeCell="R14" sqref="R14"/>
    </sheetView>
  </sheetViews>
  <sheetFormatPr defaultRowHeight="15"/>
  <cols>
    <col min="2" max="2" width="19.42578125" customWidth="1"/>
    <col min="3" max="3" width="7.7109375" bestFit="1" customWidth="1"/>
    <col min="4" max="4" width="14.140625" customWidth="1"/>
    <col min="5" max="5" width="14.28515625" customWidth="1"/>
    <col min="6" max="6" width="14" customWidth="1"/>
    <col min="7" max="7" width="11.5703125" customWidth="1"/>
  </cols>
  <sheetData>
    <row r="2" spans="1:18">
      <c r="B2" t="s">
        <v>84</v>
      </c>
      <c r="C2" t="s">
        <v>38</v>
      </c>
      <c r="D2" s="7">
        <v>44865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1">
        <v>4</v>
      </c>
      <c r="M6" s="11">
        <v>5</v>
      </c>
      <c r="N6" s="11">
        <v>6</v>
      </c>
      <c r="O6" s="11">
        <v>7</v>
      </c>
      <c r="P6" s="1">
        <v>8</v>
      </c>
      <c r="Q6" s="11">
        <v>9</v>
      </c>
      <c r="R6" s="11">
        <v>10</v>
      </c>
    </row>
    <row r="7" spans="1:18" ht="31.5" customHeight="1">
      <c r="A7" s="1">
        <v>1</v>
      </c>
      <c r="B7" s="22" t="s">
        <v>58</v>
      </c>
      <c r="C7" s="1" t="s">
        <v>2</v>
      </c>
      <c r="D7" s="1">
        <v>201</v>
      </c>
      <c r="E7" s="1">
        <v>16.149999999999999</v>
      </c>
      <c r="F7" s="1">
        <f>D7*E7</f>
        <v>3246.1499999999996</v>
      </c>
      <c r="G7" s="1">
        <f>F7*1.2</f>
        <v>3895.3799999999992</v>
      </c>
      <c r="H7" s="1">
        <f t="shared" ref="H7:H23" si="0">D7-(SUM(I7:T7))</f>
        <v>201</v>
      </c>
      <c r="I7" s="11">
        <v>0</v>
      </c>
      <c r="J7" s="1">
        <v>0</v>
      </c>
      <c r="K7" s="1">
        <v>0</v>
      </c>
      <c r="L7" s="1"/>
      <c r="M7" s="1">
        <v>0</v>
      </c>
      <c r="N7" s="1"/>
      <c r="O7" s="1"/>
      <c r="P7" s="1"/>
      <c r="Q7" s="1"/>
      <c r="R7" s="1"/>
    </row>
    <row r="8" spans="1:18">
      <c r="A8" s="1">
        <v>2</v>
      </c>
      <c r="B8" s="18" t="s">
        <v>14</v>
      </c>
      <c r="C8" s="1" t="s">
        <v>2</v>
      </c>
      <c r="D8" s="1">
        <v>6400</v>
      </c>
      <c r="E8" s="1">
        <v>15.85</v>
      </c>
      <c r="F8" s="1">
        <f t="shared" ref="F8:F10" si="1">D8*E8</f>
        <v>101440</v>
      </c>
      <c r="G8" s="1">
        <f t="shared" ref="G8:G10" si="2">F8*1.2</f>
        <v>121728</v>
      </c>
      <c r="H8" s="1">
        <f t="shared" si="0"/>
        <v>0</v>
      </c>
      <c r="I8" s="1"/>
      <c r="J8" s="1"/>
      <c r="K8" s="1">
        <v>0</v>
      </c>
      <c r="L8" s="1">
        <v>0</v>
      </c>
      <c r="M8" s="33">
        <v>994</v>
      </c>
      <c r="N8" s="1">
        <v>5406</v>
      </c>
      <c r="O8" s="1"/>
      <c r="P8" s="1"/>
      <c r="Q8" s="1"/>
      <c r="R8" s="1"/>
    </row>
    <row r="9" spans="1:18">
      <c r="A9" s="1">
        <v>3</v>
      </c>
      <c r="B9" s="18" t="s">
        <v>14</v>
      </c>
      <c r="C9" s="1" t="s">
        <v>2</v>
      </c>
      <c r="D9" s="1">
        <v>12800</v>
      </c>
      <c r="E9" s="1">
        <v>15.85</v>
      </c>
      <c r="F9" s="1">
        <f t="shared" si="1"/>
        <v>202880</v>
      </c>
      <c r="G9" s="1">
        <f t="shared" si="2"/>
        <v>243456</v>
      </c>
      <c r="H9" s="1">
        <f t="shared" si="0"/>
        <v>0</v>
      </c>
      <c r="I9" s="1"/>
      <c r="J9" s="1">
        <v>0</v>
      </c>
      <c r="K9" s="1">
        <v>0</v>
      </c>
      <c r="L9" s="1"/>
      <c r="M9" s="33">
        <f>5280+5280</f>
        <v>10560</v>
      </c>
      <c r="N9" s="1">
        <v>2240</v>
      </c>
      <c r="O9" s="1"/>
      <c r="P9" s="1"/>
      <c r="Q9" s="1"/>
      <c r="R9" s="1"/>
    </row>
    <row r="10" spans="1:18">
      <c r="A10" s="1">
        <v>4</v>
      </c>
      <c r="B10" s="18" t="s">
        <v>15</v>
      </c>
      <c r="C10" s="1" t="s">
        <v>2</v>
      </c>
      <c r="D10" s="1">
        <v>6400</v>
      </c>
      <c r="E10" s="1">
        <v>17.18</v>
      </c>
      <c r="F10" s="1">
        <f t="shared" si="1"/>
        <v>109952</v>
      </c>
      <c r="G10" s="1">
        <f t="shared" si="2"/>
        <v>131942.39999999999</v>
      </c>
      <c r="H10" s="1">
        <f t="shared" si="0"/>
        <v>0</v>
      </c>
      <c r="I10" s="1"/>
      <c r="J10" s="1"/>
      <c r="K10" s="1">
        <v>0</v>
      </c>
      <c r="L10" s="1"/>
      <c r="M10" s="1">
        <v>0</v>
      </c>
      <c r="N10" s="1"/>
      <c r="O10" s="1"/>
      <c r="P10" s="1">
        <v>6400</v>
      </c>
      <c r="Q10" s="1"/>
      <c r="R10" s="1"/>
    </row>
    <row r="11" spans="1:18">
      <c r="A11" s="1">
        <v>5</v>
      </c>
      <c r="B11" s="18" t="s">
        <v>14</v>
      </c>
      <c r="C11" s="1" t="s">
        <v>2</v>
      </c>
      <c r="D11" s="1">
        <v>12800</v>
      </c>
      <c r="E11" s="1">
        <v>15.85</v>
      </c>
      <c r="F11" s="1">
        <f t="shared" ref="F11:F17" si="3">D11*E11</f>
        <v>202880</v>
      </c>
      <c r="G11" s="1">
        <f t="shared" ref="G11:G17" si="4">F11*1.2</f>
        <v>243456</v>
      </c>
      <c r="H11" s="1">
        <f t="shared" si="0"/>
        <v>0</v>
      </c>
      <c r="I11" s="1"/>
      <c r="J11" s="1"/>
      <c r="K11" s="1">
        <v>0</v>
      </c>
      <c r="L11" s="1"/>
      <c r="M11" s="1">
        <v>6400</v>
      </c>
      <c r="N11" s="1">
        <v>6400</v>
      </c>
      <c r="O11" s="1"/>
      <c r="P11" s="1"/>
      <c r="Q11" s="1"/>
      <c r="R11" s="1"/>
    </row>
    <row r="12" spans="1:18">
      <c r="A12" s="1">
        <v>6</v>
      </c>
      <c r="B12" s="18" t="s">
        <v>14</v>
      </c>
      <c r="C12" s="1" t="s">
        <v>2</v>
      </c>
      <c r="D12" s="1">
        <v>12800</v>
      </c>
      <c r="E12" s="1">
        <v>15.85</v>
      </c>
      <c r="F12" s="1">
        <f t="shared" si="3"/>
        <v>202880</v>
      </c>
      <c r="G12" s="1">
        <f t="shared" si="4"/>
        <v>243456</v>
      </c>
      <c r="H12" s="1">
        <f t="shared" si="0"/>
        <v>0</v>
      </c>
      <c r="I12" s="1"/>
      <c r="J12" s="1"/>
      <c r="K12" s="1">
        <v>0</v>
      </c>
      <c r="L12" s="1"/>
      <c r="M12" s="1">
        <v>0</v>
      </c>
      <c r="N12" s="1">
        <v>12800</v>
      </c>
      <c r="O12" s="1"/>
      <c r="P12" s="1"/>
      <c r="Q12" s="1"/>
      <c r="R12" s="1"/>
    </row>
    <row r="13" spans="1:18">
      <c r="A13" s="1">
        <v>7</v>
      </c>
      <c r="B13" s="18" t="s">
        <v>15</v>
      </c>
      <c r="C13" s="1" t="s">
        <v>2</v>
      </c>
      <c r="D13" s="1">
        <v>12800</v>
      </c>
      <c r="E13" s="1">
        <v>17.18</v>
      </c>
      <c r="F13" s="1">
        <f t="shared" si="3"/>
        <v>219904</v>
      </c>
      <c r="G13" s="1">
        <f t="shared" si="4"/>
        <v>263884.79999999999</v>
      </c>
      <c r="H13" s="1">
        <f t="shared" si="0"/>
        <v>0</v>
      </c>
      <c r="I13" s="1"/>
      <c r="J13" s="1"/>
      <c r="K13" s="1">
        <v>0</v>
      </c>
      <c r="L13" s="1"/>
      <c r="M13" s="1">
        <v>0</v>
      </c>
      <c r="N13" s="1"/>
      <c r="O13" s="1"/>
      <c r="P13" s="1">
        <v>12800</v>
      </c>
      <c r="Q13" s="1"/>
      <c r="R13" s="1"/>
    </row>
    <row r="14" spans="1:18">
      <c r="A14" s="1">
        <v>8</v>
      </c>
      <c r="B14" s="18" t="s">
        <v>15</v>
      </c>
      <c r="C14" s="1" t="s">
        <v>2</v>
      </c>
      <c r="D14" s="1">
        <v>12800</v>
      </c>
      <c r="E14" s="1">
        <v>17.18</v>
      </c>
      <c r="F14" s="1">
        <f t="shared" si="3"/>
        <v>219904</v>
      </c>
      <c r="G14" s="1">
        <f t="shared" si="4"/>
        <v>263884.79999999999</v>
      </c>
      <c r="H14" s="1">
        <f t="shared" si="0"/>
        <v>12662</v>
      </c>
      <c r="I14" s="1"/>
      <c r="J14" s="1"/>
      <c r="K14" s="1">
        <v>0</v>
      </c>
      <c r="L14" s="1"/>
      <c r="M14" s="1">
        <v>0</v>
      </c>
      <c r="N14" s="1"/>
      <c r="O14" s="1"/>
      <c r="P14" s="1">
        <v>138</v>
      </c>
      <c r="Q14" s="1"/>
      <c r="R14" s="1"/>
    </row>
    <row r="15" spans="1:18">
      <c r="A15" s="1">
        <v>9</v>
      </c>
      <c r="B15" s="18" t="s">
        <v>14</v>
      </c>
      <c r="C15" s="1" t="s">
        <v>2</v>
      </c>
      <c r="D15" s="1">
        <v>12800</v>
      </c>
      <c r="E15" s="1">
        <v>15.85</v>
      </c>
      <c r="F15" s="1">
        <f t="shared" si="3"/>
        <v>202880</v>
      </c>
      <c r="G15" s="1">
        <f t="shared" si="4"/>
        <v>243456</v>
      </c>
      <c r="H15" s="1">
        <f t="shared" si="0"/>
        <v>0</v>
      </c>
      <c r="I15" s="1"/>
      <c r="J15" s="1"/>
      <c r="K15" s="1">
        <v>0</v>
      </c>
      <c r="L15" s="1"/>
      <c r="M15" s="1">
        <v>0</v>
      </c>
      <c r="N15" s="1">
        <v>12800</v>
      </c>
      <c r="O15" s="1"/>
      <c r="P15" s="1"/>
      <c r="Q15" s="1"/>
      <c r="R15" s="1"/>
    </row>
    <row r="16" spans="1:18">
      <c r="A16" s="1">
        <v>10</v>
      </c>
      <c r="B16" s="18" t="s">
        <v>14</v>
      </c>
      <c r="C16" s="1" t="s">
        <v>2</v>
      </c>
      <c r="D16" s="1">
        <v>6400</v>
      </c>
      <c r="E16" s="1">
        <v>15.85</v>
      </c>
      <c r="F16" s="1">
        <f t="shared" si="3"/>
        <v>101440</v>
      </c>
      <c r="G16" s="1">
        <f t="shared" si="4"/>
        <v>121728</v>
      </c>
      <c r="H16" s="1">
        <f t="shared" si="0"/>
        <v>0</v>
      </c>
      <c r="I16" s="1"/>
      <c r="J16" s="1"/>
      <c r="K16" s="1">
        <v>0</v>
      </c>
      <c r="L16" s="1"/>
      <c r="M16" s="1">
        <v>0</v>
      </c>
      <c r="N16" s="1">
        <v>6400</v>
      </c>
      <c r="O16" s="1"/>
      <c r="P16" s="1"/>
      <c r="Q16" s="1"/>
      <c r="R16" s="1"/>
    </row>
    <row r="17" spans="1:18">
      <c r="A17" s="1">
        <v>11</v>
      </c>
      <c r="B17" s="18" t="s">
        <v>15</v>
      </c>
      <c r="C17" s="1" t="s">
        <v>2</v>
      </c>
      <c r="D17" s="1">
        <v>6400</v>
      </c>
      <c r="E17" s="1">
        <v>17.18</v>
      </c>
      <c r="F17" s="1">
        <f t="shared" si="3"/>
        <v>109952</v>
      </c>
      <c r="G17" s="1">
        <f t="shared" si="4"/>
        <v>131942.39999999999</v>
      </c>
      <c r="H17" s="1">
        <f t="shared" si="0"/>
        <v>6400</v>
      </c>
      <c r="I17" s="1"/>
      <c r="J17" s="1"/>
      <c r="K17" s="1">
        <v>0</v>
      </c>
      <c r="L17" s="1"/>
      <c r="M17" s="1">
        <v>0</v>
      </c>
      <c r="N17" s="1"/>
      <c r="O17" s="1"/>
      <c r="P17" s="1"/>
      <c r="Q17" s="1"/>
      <c r="R17" s="1"/>
    </row>
    <row r="18" spans="1:18">
      <c r="A18" s="1">
        <v>12</v>
      </c>
      <c r="B18" s="1"/>
      <c r="C18" s="1"/>
      <c r="D18" s="1"/>
      <c r="E18" s="1"/>
      <c r="F18" s="1"/>
      <c r="G18" s="1"/>
      <c r="H18" s="1">
        <f t="shared" si="0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>
        <v>13</v>
      </c>
      <c r="B19" s="1"/>
      <c r="C19" s="1"/>
      <c r="D19" s="1"/>
      <c r="E19" s="1"/>
      <c r="F19" s="1"/>
      <c r="G19" s="1"/>
      <c r="H19" s="1">
        <f t="shared" si="0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>
        <v>14</v>
      </c>
      <c r="B20" s="1"/>
      <c r="C20" s="1"/>
      <c r="D20" s="1"/>
      <c r="E20" s="1"/>
      <c r="F20" s="1"/>
      <c r="G20" s="1"/>
      <c r="H20" s="1">
        <f t="shared" si="0"/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>
        <v>15</v>
      </c>
      <c r="B21" s="1"/>
      <c r="C21" s="1"/>
      <c r="D21" s="1"/>
      <c r="E21" s="1"/>
      <c r="F21" s="1"/>
      <c r="G21" s="1"/>
      <c r="H21" s="1">
        <f t="shared" si="0"/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>
        <v>16</v>
      </c>
      <c r="B22" s="2"/>
      <c r="C22" s="1"/>
      <c r="D22" s="1"/>
      <c r="E22" s="1"/>
      <c r="F22" s="1"/>
      <c r="G22" s="1"/>
      <c r="H22" s="1">
        <f t="shared" si="0"/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>
        <v>17</v>
      </c>
      <c r="B23" s="16"/>
      <c r="C23" s="1"/>
      <c r="D23" s="1"/>
      <c r="E23" s="1"/>
      <c r="F23" s="1"/>
      <c r="G23" s="1"/>
      <c r="H23" s="1">
        <f t="shared" si="0"/>
        <v>0</v>
      </c>
      <c r="I23" s="1"/>
      <c r="J23" s="1">
        <v>0</v>
      </c>
      <c r="K23" s="1"/>
      <c r="L23" s="1"/>
      <c r="M23" s="1"/>
      <c r="N23" s="1"/>
      <c r="O23" s="1"/>
      <c r="P23" s="1"/>
      <c r="Q23" s="1"/>
      <c r="R23" s="1"/>
    </row>
    <row r="24" spans="1:18">
      <c r="A24" s="1">
        <v>18</v>
      </c>
      <c r="B24" s="1"/>
      <c r="C24" s="1"/>
      <c r="D24" s="1"/>
      <c r="E24" s="1"/>
      <c r="F24" s="1"/>
      <c r="G24" s="11">
        <f>SUM(G7:G23)</f>
        <v>2012829.78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R32"/>
  <sheetViews>
    <sheetView zoomScale="85" zoomScaleNormal="85" workbookViewId="0">
      <selection activeCell="S1" sqref="S1:S1048576"/>
    </sheetView>
  </sheetViews>
  <sheetFormatPr defaultRowHeight="15"/>
  <cols>
    <col min="2" max="2" width="22" customWidth="1"/>
    <col min="3" max="3" width="7.7109375" bestFit="1" customWidth="1"/>
    <col min="4" max="4" width="12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87</v>
      </c>
      <c r="C2" t="s">
        <v>38</v>
      </c>
      <c r="D2" s="7">
        <v>44868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1">
        <v>4</v>
      </c>
      <c r="M6" s="11">
        <v>5</v>
      </c>
      <c r="N6" s="11">
        <v>6</v>
      </c>
      <c r="O6" s="11">
        <v>7</v>
      </c>
      <c r="P6" s="11">
        <v>8</v>
      </c>
      <c r="Q6" s="11">
        <v>9</v>
      </c>
      <c r="R6" s="11">
        <v>10</v>
      </c>
    </row>
    <row r="7" spans="1:18" ht="19.5" customHeight="1">
      <c r="A7" s="1">
        <v>1</v>
      </c>
      <c r="B7" s="18" t="s">
        <v>16</v>
      </c>
      <c r="C7" s="1" t="s">
        <v>2</v>
      </c>
      <c r="D7" s="1">
        <v>80</v>
      </c>
      <c r="E7" s="1">
        <v>117.62</v>
      </c>
      <c r="F7" s="1">
        <f>D7*E7</f>
        <v>9409.6</v>
      </c>
      <c r="G7" s="1">
        <f>F7*1.2</f>
        <v>11291.52</v>
      </c>
      <c r="H7" s="27">
        <f>D7-(SUM(I7:S7))</f>
        <v>80</v>
      </c>
      <c r="I7" s="11"/>
      <c r="J7" s="1"/>
      <c r="K7" s="1"/>
      <c r="L7" s="1"/>
      <c r="M7" s="1"/>
      <c r="N7" s="1"/>
      <c r="O7" s="1"/>
      <c r="P7" s="1"/>
      <c r="Q7" s="1"/>
      <c r="R7" s="1"/>
    </row>
    <row r="8" spans="1:18" ht="19.5" customHeight="1">
      <c r="A8" s="1">
        <v>2</v>
      </c>
      <c r="B8" s="1" t="s">
        <v>18</v>
      </c>
      <c r="C8" s="1" t="s">
        <v>2</v>
      </c>
      <c r="D8" s="1">
        <v>80</v>
      </c>
      <c r="E8" s="1">
        <v>188.53</v>
      </c>
      <c r="F8" s="1">
        <f t="shared" ref="F8:F9" si="0">D8*E8</f>
        <v>15082.4</v>
      </c>
      <c r="G8" s="1">
        <f t="shared" ref="G8:G9" si="1">F8*1.2</f>
        <v>18098.879999999997</v>
      </c>
      <c r="H8" s="27">
        <f>D8-(SUM(I8:S8))</f>
        <v>21</v>
      </c>
      <c r="I8" s="11"/>
      <c r="J8" s="1"/>
      <c r="K8" s="1"/>
      <c r="L8" s="1"/>
      <c r="M8" s="1">
        <f>14</f>
        <v>14</v>
      </c>
      <c r="N8" s="1"/>
      <c r="O8" s="1">
        <f>48-3</f>
        <v>45</v>
      </c>
      <c r="P8" s="1"/>
      <c r="Q8" s="1"/>
      <c r="R8" s="1"/>
    </row>
    <row r="9" spans="1:18" ht="19.5" customHeight="1">
      <c r="A9" s="1">
        <v>3</v>
      </c>
      <c r="B9" s="18" t="s">
        <v>29</v>
      </c>
      <c r="C9" s="1" t="s">
        <v>30</v>
      </c>
      <c r="D9" s="1">
        <v>3400</v>
      </c>
      <c r="E9" s="1">
        <v>147.65</v>
      </c>
      <c r="F9" s="1">
        <f t="shared" si="0"/>
        <v>502010</v>
      </c>
      <c r="G9" s="1">
        <f t="shared" si="1"/>
        <v>602412</v>
      </c>
      <c r="H9" s="27">
        <f>D9-(SUM(I9:S9))</f>
        <v>3400</v>
      </c>
      <c r="I9" s="1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>
        <v>4</v>
      </c>
      <c r="B10" s="18" t="s">
        <v>13</v>
      </c>
      <c r="C10" s="1" t="s">
        <v>30</v>
      </c>
      <c r="D10" s="1">
        <v>618</v>
      </c>
      <c r="E10" s="1">
        <v>147.65</v>
      </c>
      <c r="F10" s="1">
        <f t="shared" ref="F10:F13" si="2">D10*E10</f>
        <v>91247.7</v>
      </c>
      <c r="G10" s="1">
        <f t="shared" ref="G10:G13" si="3">F10*1.2</f>
        <v>109497.23999999999</v>
      </c>
      <c r="H10" s="27">
        <f>D10-(SUM(I10:S10))</f>
        <v>618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>
        <v>5</v>
      </c>
      <c r="B11" s="1" t="s">
        <v>31</v>
      </c>
      <c r="C11" s="1" t="s">
        <v>30</v>
      </c>
      <c r="D11" s="1">
        <v>400</v>
      </c>
      <c r="E11" s="1">
        <v>125.13</v>
      </c>
      <c r="F11" s="1">
        <f t="shared" si="2"/>
        <v>50052</v>
      </c>
      <c r="G11" s="1">
        <f t="shared" si="3"/>
        <v>60062.399999999994</v>
      </c>
      <c r="H11" s="27">
        <f>D11-(SUM(I11:S11))</f>
        <v>400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>
        <v>6</v>
      </c>
      <c r="B12" s="1" t="s">
        <v>19</v>
      </c>
      <c r="C12" s="1" t="s">
        <v>2</v>
      </c>
      <c r="D12" s="1">
        <v>621</v>
      </c>
      <c r="E12" s="1">
        <v>233.57</v>
      </c>
      <c r="F12" s="1">
        <f t="shared" si="2"/>
        <v>145046.97</v>
      </c>
      <c r="G12" s="1">
        <f t="shared" si="3"/>
        <v>174056.364</v>
      </c>
      <c r="H12" s="27">
        <f>D12-(SUM(I12:S12))</f>
        <v>621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>
        <v>7</v>
      </c>
      <c r="B13" s="1" t="s">
        <v>21</v>
      </c>
      <c r="C13" s="1" t="s">
        <v>2</v>
      </c>
      <c r="D13" s="1">
        <v>36</v>
      </c>
      <c r="E13" s="1">
        <v>144.31</v>
      </c>
      <c r="F13" s="1">
        <f t="shared" si="2"/>
        <v>5195.16</v>
      </c>
      <c r="G13" s="1">
        <f t="shared" si="3"/>
        <v>6234.192</v>
      </c>
      <c r="H13" s="27">
        <f>D13-(SUM(I13:S13))</f>
        <v>36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9.5" customHeight="1">
      <c r="A14" s="1">
        <v>8</v>
      </c>
      <c r="B14" s="18" t="s">
        <v>86</v>
      </c>
      <c r="C14" s="1" t="s">
        <v>2</v>
      </c>
      <c r="D14" s="1">
        <v>6400</v>
      </c>
      <c r="E14" s="1">
        <v>17.18</v>
      </c>
      <c r="F14" s="1">
        <f>D14*E14</f>
        <v>109952</v>
      </c>
      <c r="G14" s="1">
        <f>F14*1.2</f>
        <v>131942.39999999999</v>
      </c>
      <c r="H14" s="27">
        <f>D14-(SUM(I14:S14))</f>
        <v>6400</v>
      </c>
      <c r="I14" s="11"/>
      <c r="J14" s="1"/>
      <c r="K14" s="1"/>
      <c r="L14" s="1"/>
      <c r="M14" s="1"/>
      <c r="N14" s="1"/>
      <c r="O14" s="1"/>
      <c r="P14" s="1"/>
      <c r="Q14" s="1"/>
      <c r="R14" s="1"/>
    </row>
    <row r="15" spans="1:18" ht="19.5" customHeight="1">
      <c r="A15" s="1">
        <v>9</v>
      </c>
      <c r="B15" s="18" t="s">
        <v>86</v>
      </c>
      <c r="C15" s="1" t="s">
        <v>2</v>
      </c>
      <c r="D15" s="1">
        <v>12800</v>
      </c>
      <c r="E15" s="1">
        <v>17.18</v>
      </c>
      <c r="F15" s="1">
        <f>D15*E15</f>
        <v>219904</v>
      </c>
      <c r="G15" s="1">
        <f>F15*1.2</f>
        <v>263884.79999999999</v>
      </c>
      <c r="H15" s="27">
        <f>D15-(SUM(I15:S15))</f>
        <v>12800</v>
      </c>
      <c r="I15" s="1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18"/>
      <c r="C16" s="1"/>
      <c r="D16" s="1"/>
      <c r="E16" s="1"/>
      <c r="F16" s="1"/>
      <c r="G16" s="1"/>
      <c r="H16" s="27">
        <f>D16-(SUM(I16:S16))</f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8"/>
      <c r="C17" s="1"/>
      <c r="D17" s="1"/>
      <c r="E17" s="1"/>
      <c r="F17" s="1"/>
      <c r="G17" s="1"/>
      <c r="H17" s="27">
        <f>D17-(SUM(I17:S17))</f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18"/>
      <c r="C18" s="1"/>
      <c r="D18" s="1"/>
      <c r="E18" s="1"/>
      <c r="F18" s="1"/>
      <c r="G18" s="1"/>
      <c r="H18" s="27">
        <f>D18-(SUM(I18:S18))</f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27">
        <f>D19-(SUM(I19:S19))</f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27">
        <f>D20-(SUM(I20:S20))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27">
        <f>D21-(SUM(I21:S21))</f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27">
        <f>D22-(SUM(I22:S22))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27">
        <f>D23-(SUM(I23:S23))</f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27">
        <f>D24-(SUM(I24:S24))</f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27">
        <f>D25-(SUM(I25:S25))</f>
        <v>0</v>
      </c>
      <c r="I25" s="1"/>
      <c r="J25" s="1"/>
      <c r="K25" s="1">
        <v>0</v>
      </c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27">
        <f>D26-(SUM(I26:S26))</f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27">
        <f>D27-(SUM(I27:S27))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27">
        <f>D28-(SUM(I28:S28))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27">
        <f>D29-(SUM(I29:S29))</f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2"/>
      <c r="C30" s="1"/>
      <c r="D30" s="1"/>
      <c r="E30" s="1"/>
      <c r="F30" s="1"/>
      <c r="G30" s="1"/>
      <c r="H30" s="27">
        <f>D30-(SUM(I30:S30))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6"/>
      <c r="C31" s="1"/>
      <c r="D31" s="1"/>
      <c r="E31" s="1"/>
      <c r="F31" s="1"/>
      <c r="G31" s="1"/>
      <c r="H31" s="27">
        <f>D31-(SUM(I31:S31))</f>
        <v>0</v>
      </c>
      <c r="I31" s="1"/>
      <c r="J31" s="1">
        <v>0</v>
      </c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1">
        <f>SUM(G7:G31)</f>
        <v>1377479.7960000001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R24"/>
  <sheetViews>
    <sheetView zoomScale="70" zoomScaleNormal="70" workbookViewId="0">
      <selection activeCell="N6" sqref="N6:R6"/>
    </sheetView>
  </sheetViews>
  <sheetFormatPr defaultRowHeight="15"/>
  <cols>
    <col min="2" max="2" width="23.28515625" customWidth="1"/>
    <col min="3" max="3" width="7.7109375" bestFit="1" customWidth="1"/>
    <col min="4" max="4" width="14.140625" customWidth="1"/>
    <col min="5" max="5" width="14.28515625" customWidth="1"/>
    <col min="6" max="6" width="17" bestFit="1" customWidth="1"/>
    <col min="7" max="7" width="19.7109375" customWidth="1"/>
  </cols>
  <sheetData>
    <row r="2" spans="1:18">
      <c r="B2" t="s">
        <v>80</v>
      </c>
      <c r="C2" t="s">
        <v>38</v>
      </c>
      <c r="D2" s="7">
        <v>44769</v>
      </c>
    </row>
    <row r="5" spans="1:18">
      <c r="A5" s="1"/>
      <c r="B5" s="1"/>
      <c r="C5" s="1"/>
      <c r="D5" s="1"/>
      <c r="E5" s="1"/>
      <c r="F5" s="1"/>
      <c r="G5" s="1"/>
      <c r="H5" s="1"/>
      <c r="I5" s="1" t="s">
        <v>69</v>
      </c>
      <c r="J5" s="1"/>
      <c r="K5" s="1"/>
      <c r="L5" s="1"/>
      <c r="M5" s="1"/>
      <c r="N5" s="1"/>
    </row>
    <row r="6" spans="1:18">
      <c r="A6" s="27" t="s">
        <v>0</v>
      </c>
      <c r="B6" s="27" t="s">
        <v>105</v>
      </c>
      <c r="C6" s="27" t="s">
        <v>106</v>
      </c>
      <c r="D6" s="27" t="s">
        <v>107</v>
      </c>
      <c r="E6" s="27" t="s">
        <v>108</v>
      </c>
      <c r="F6" s="27" t="s">
        <v>3</v>
      </c>
      <c r="G6" s="27" t="s">
        <v>4</v>
      </c>
      <c r="H6" s="27" t="s">
        <v>70</v>
      </c>
      <c r="I6" s="28">
        <v>1</v>
      </c>
      <c r="J6" s="27">
        <v>2</v>
      </c>
      <c r="K6" s="27">
        <v>3</v>
      </c>
      <c r="L6" s="28">
        <v>4</v>
      </c>
      <c r="M6" s="28">
        <v>5</v>
      </c>
      <c r="N6" s="28">
        <v>6</v>
      </c>
      <c r="O6" s="28">
        <v>7</v>
      </c>
      <c r="P6" s="28">
        <v>8</v>
      </c>
      <c r="Q6" s="28">
        <v>9</v>
      </c>
      <c r="R6" s="28">
        <v>10</v>
      </c>
    </row>
    <row r="7" spans="1:18" ht="44.25" customHeight="1">
      <c r="A7" s="27">
        <v>1</v>
      </c>
      <c r="B7" s="32" t="s">
        <v>27</v>
      </c>
      <c r="C7" s="27" t="s">
        <v>28</v>
      </c>
      <c r="D7" s="27">
        <v>1</v>
      </c>
      <c r="E7" s="27">
        <v>4379.37</v>
      </c>
      <c r="F7" s="27">
        <f>D7*E7</f>
        <v>4379.37</v>
      </c>
      <c r="G7" s="27">
        <f>F7*1.2</f>
        <v>5255.2439999999997</v>
      </c>
      <c r="H7" s="27">
        <f>D7-(SUM(I7:T7))</f>
        <v>0</v>
      </c>
      <c r="I7" s="28"/>
      <c r="J7" s="27"/>
      <c r="K7" s="27"/>
      <c r="L7" s="27"/>
      <c r="M7" s="27"/>
      <c r="N7" s="27">
        <v>1</v>
      </c>
    </row>
    <row r="8" spans="1:18">
      <c r="A8" s="27">
        <v>2</v>
      </c>
      <c r="B8" s="29"/>
      <c r="C8" s="27"/>
      <c r="D8" s="27"/>
      <c r="E8" s="27"/>
      <c r="F8" s="27"/>
      <c r="G8" s="27"/>
      <c r="H8" s="27">
        <f t="shared" ref="H8:H23" si="0">D8-(SUM(I8:T8))</f>
        <v>0</v>
      </c>
      <c r="I8" s="27"/>
      <c r="J8" s="27"/>
      <c r="K8" s="27"/>
      <c r="L8" s="27"/>
      <c r="M8" s="27"/>
      <c r="N8" s="27"/>
    </row>
    <row r="9" spans="1:18">
      <c r="A9" s="27">
        <v>3</v>
      </c>
      <c r="B9" s="29"/>
      <c r="C9" s="27"/>
      <c r="D9" s="27"/>
      <c r="E9" s="27"/>
      <c r="F9" s="27"/>
      <c r="G9" s="27"/>
      <c r="H9" s="27">
        <f t="shared" si="0"/>
        <v>0</v>
      </c>
      <c r="I9" s="27"/>
      <c r="J9" s="27"/>
      <c r="K9" s="27"/>
      <c r="L9" s="27"/>
      <c r="M9" s="27"/>
      <c r="N9" s="27"/>
    </row>
    <row r="10" spans="1:18">
      <c r="A10" s="27"/>
      <c r="B10" s="29"/>
      <c r="C10" s="27"/>
      <c r="D10" s="27"/>
      <c r="E10" s="27"/>
      <c r="F10" s="27"/>
      <c r="G10" s="27"/>
      <c r="H10" s="27">
        <f t="shared" si="0"/>
        <v>0</v>
      </c>
      <c r="I10" s="27"/>
      <c r="J10" s="27"/>
      <c r="K10" s="27"/>
      <c r="L10" s="27"/>
      <c r="M10" s="27"/>
      <c r="N10" s="27"/>
    </row>
    <row r="11" spans="1:18">
      <c r="A11" s="27"/>
      <c r="B11" s="27"/>
      <c r="C11" s="27"/>
      <c r="D11" s="27"/>
      <c r="E11" s="27"/>
      <c r="F11" s="27"/>
      <c r="G11" s="27"/>
      <c r="H11" s="27">
        <f t="shared" si="0"/>
        <v>0</v>
      </c>
      <c r="I11" s="27"/>
      <c r="J11" s="27"/>
      <c r="K11" s="27"/>
      <c r="L11" s="27"/>
      <c r="M11" s="27"/>
      <c r="N11" s="27"/>
    </row>
    <row r="12" spans="1:18">
      <c r="A12" s="27"/>
      <c r="B12" s="27"/>
      <c r="C12" s="27"/>
      <c r="D12" s="27"/>
      <c r="E12" s="27"/>
      <c r="F12" s="27"/>
      <c r="G12" s="27"/>
      <c r="H12" s="27">
        <f t="shared" si="0"/>
        <v>0</v>
      </c>
      <c r="I12" s="27"/>
      <c r="J12" s="27"/>
      <c r="K12" s="27"/>
      <c r="L12" s="27"/>
      <c r="M12" s="27"/>
      <c r="N12" s="27"/>
    </row>
    <row r="13" spans="1:18">
      <c r="A13" s="27"/>
      <c r="B13" s="27"/>
      <c r="C13" s="27"/>
      <c r="D13" s="27"/>
      <c r="E13" s="27"/>
      <c r="F13" s="27"/>
      <c r="G13" s="27"/>
      <c r="H13" s="27">
        <f t="shared" si="0"/>
        <v>0</v>
      </c>
      <c r="I13" s="27"/>
      <c r="J13" s="27"/>
      <c r="K13" s="27"/>
      <c r="L13" s="27"/>
      <c r="M13" s="27"/>
      <c r="N13" s="27"/>
    </row>
    <row r="14" spans="1:18">
      <c r="A14" s="27"/>
      <c r="B14" s="27"/>
      <c r="C14" s="27"/>
      <c r="D14" s="27"/>
      <c r="E14" s="27"/>
      <c r="F14" s="27"/>
      <c r="G14" s="27"/>
      <c r="H14" s="27">
        <f t="shared" si="0"/>
        <v>0</v>
      </c>
      <c r="I14" s="27"/>
      <c r="J14" s="27"/>
      <c r="K14" s="27"/>
      <c r="L14" s="27"/>
      <c r="M14" s="27"/>
      <c r="N14" s="27"/>
    </row>
    <row r="15" spans="1:18">
      <c r="A15" s="27"/>
      <c r="B15" s="27"/>
      <c r="C15" s="27"/>
      <c r="D15" s="27"/>
      <c r="E15" s="27"/>
      <c r="F15" s="27"/>
      <c r="G15" s="27"/>
      <c r="H15" s="27">
        <f t="shared" si="0"/>
        <v>0</v>
      </c>
      <c r="I15" s="27"/>
      <c r="J15" s="27"/>
      <c r="K15" s="27"/>
      <c r="L15" s="27"/>
      <c r="M15" s="27"/>
      <c r="N15" s="27"/>
    </row>
    <row r="16" spans="1:18">
      <c r="A16" s="27"/>
      <c r="B16" s="27"/>
      <c r="C16" s="27"/>
      <c r="D16" s="27"/>
      <c r="E16" s="27"/>
      <c r="F16" s="27"/>
      <c r="G16" s="27"/>
      <c r="H16" s="27">
        <f t="shared" si="0"/>
        <v>0</v>
      </c>
      <c r="I16" s="27"/>
      <c r="J16" s="27"/>
      <c r="K16" s="27"/>
      <c r="L16" s="27"/>
      <c r="M16" s="27"/>
      <c r="N16" s="27"/>
    </row>
    <row r="17" spans="1:14">
      <c r="A17" s="27"/>
      <c r="B17" s="27"/>
      <c r="C17" s="27"/>
      <c r="D17" s="27"/>
      <c r="E17" s="27"/>
      <c r="F17" s="27"/>
      <c r="G17" s="27"/>
      <c r="H17" s="27">
        <f t="shared" si="0"/>
        <v>0</v>
      </c>
      <c r="I17" s="27"/>
      <c r="J17" s="27"/>
      <c r="K17" s="27"/>
      <c r="L17" s="27"/>
      <c r="M17" s="27"/>
      <c r="N17" s="27"/>
    </row>
    <row r="18" spans="1:14">
      <c r="A18" s="27"/>
      <c r="B18" s="27"/>
      <c r="C18" s="27"/>
      <c r="D18" s="27"/>
      <c r="E18" s="27"/>
      <c r="F18" s="27"/>
      <c r="G18" s="27"/>
      <c r="H18" s="27">
        <f t="shared" si="0"/>
        <v>0</v>
      </c>
      <c r="I18" s="27"/>
      <c r="J18" s="27"/>
      <c r="K18" s="27"/>
      <c r="L18" s="27"/>
      <c r="M18" s="27"/>
      <c r="N18" s="27"/>
    </row>
    <row r="19" spans="1:14">
      <c r="A19" s="27"/>
      <c r="B19" s="27"/>
      <c r="C19" s="27"/>
      <c r="D19" s="27"/>
      <c r="E19" s="27"/>
      <c r="F19" s="27"/>
      <c r="G19" s="27"/>
      <c r="H19" s="27">
        <f t="shared" si="0"/>
        <v>0</v>
      </c>
      <c r="I19" s="27"/>
      <c r="J19" s="27"/>
      <c r="K19" s="27"/>
      <c r="L19" s="27"/>
      <c r="M19" s="27"/>
      <c r="N19" s="27"/>
    </row>
    <row r="20" spans="1:14">
      <c r="A20" s="27"/>
      <c r="B20" s="27"/>
      <c r="C20" s="27"/>
      <c r="D20" s="27"/>
      <c r="E20" s="27"/>
      <c r="F20" s="27"/>
      <c r="G20" s="27"/>
      <c r="H20" s="27">
        <f t="shared" si="0"/>
        <v>0</v>
      </c>
      <c r="I20" s="27"/>
      <c r="J20" s="27"/>
      <c r="K20" s="27"/>
      <c r="L20" s="27"/>
      <c r="M20" s="27"/>
      <c r="N20" s="27"/>
    </row>
    <row r="21" spans="1:14">
      <c r="A21" s="27"/>
      <c r="B21" s="27"/>
      <c r="C21" s="27"/>
      <c r="D21" s="27"/>
      <c r="E21" s="27"/>
      <c r="F21" s="27"/>
      <c r="G21" s="27"/>
      <c r="H21" s="27">
        <f t="shared" si="0"/>
        <v>0</v>
      </c>
      <c r="I21" s="27"/>
      <c r="J21" s="27"/>
      <c r="K21" s="27"/>
      <c r="L21" s="27"/>
      <c r="M21" s="27"/>
      <c r="N21" s="27"/>
    </row>
    <row r="22" spans="1:14">
      <c r="A22" s="27"/>
      <c r="B22" s="30"/>
      <c r="C22" s="27"/>
      <c r="D22" s="27"/>
      <c r="E22" s="27"/>
      <c r="F22" s="27"/>
      <c r="G22" s="27"/>
      <c r="H22" s="27">
        <f t="shared" si="0"/>
        <v>0</v>
      </c>
      <c r="I22" s="27"/>
      <c r="J22" s="27"/>
      <c r="K22" s="27"/>
      <c r="L22" s="27"/>
      <c r="M22" s="27"/>
      <c r="N22" s="27"/>
    </row>
    <row r="23" spans="1:14">
      <c r="A23" s="27"/>
      <c r="B23" s="31"/>
      <c r="C23" s="27"/>
      <c r="D23" s="27"/>
      <c r="E23" s="27"/>
      <c r="F23" s="27"/>
      <c r="G23" s="27"/>
      <c r="H23" s="27">
        <f t="shared" si="0"/>
        <v>0</v>
      </c>
      <c r="I23" s="27"/>
      <c r="J23" s="27">
        <v>0</v>
      </c>
      <c r="K23" s="27"/>
      <c r="L23" s="27"/>
      <c r="M23" s="27"/>
      <c r="N23" s="27"/>
    </row>
    <row r="24" spans="1:14">
      <c r="A24" s="27"/>
      <c r="B24" s="27"/>
      <c r="C24" s="27"/>
      <c r="D24" s="27"/>
      <c r="E24" s="27"/>
      <c r="F24" s="27"/>
      <c r="G24" s="28">
        <f>SUM(G7:G23)</f>
        <v>5255.2439999999997</v>
      </c>
      <c r="H24" s="27"/>
      <c r="I24" s="27"/>
      <c r="J24" s="27"/>
      <c r="K24" s="27"/>
      <c r="L24" s="27"/>
      <c r="M24" s="27"/>
      <c r="N24" s="27"/>
    </row>
  </sheetData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"/>
  <sheetViews>
    <sheetView zoomScale="70" zoomScaleNormal="70" workbookViewId="0">
      <selection activeCell="Q6" sqref="Q6:R6"/>
    </sheetView>
  </sheetViews>
  <sheetFormatPr defaultRowHeight="15"/>
  <cols>
    <col min="2" max="2" width="19" customWidth="1"/>
    <col min="3" max="3" width="7.7109375" bestFit="1" customWidth="1"/>
    <col min="4" max="4" width="11.8554687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88</v>
      </c>
      <c r="C2" t="s">
        <v>38</v>
      </c>
      <c r="D2" s="7">
        <v>44873</v>
      </c>
    </row>
    <row r="5" spans="1:18">
      <c r="I5" t="s">
        <v>69</v>
      </c>
    </row>
    <row r="6" spans="1:18">
      <c r="A6" s="27" t="s">
        <v>0</v>
      </c>
      <c r="B6" s="27" t="s">
        <v>105</v>
      </c>
      <c r="C6" s="27" t="s">
        <v>106</v>
      </c>
      <c r="D6" s="27" t="s">
        <v>107</v>
      </c>
      <c r="E6" s="27" t="s">
        <v>108</v>
      </c>
      <c r="F6" s="27" t="s">
        <v>3</v>
      </c>
      <c r="G6" s="27" t="s">
        <v>4</v>
      </c>
      <c r="H6" s="27" t="s">
        <v>70</v>
      </c>
      <c r="I6" s="28">
        <v>1</v>
      </c>
      <c r="J6" s="27">
        <v>2</v>
      </c>
      <c r="K6" s="27">
        <v>3</v>
      </c>
      <c r="L6" s="28">
        <v>4</v>
      </c>
      <c r="M6" s="28">
        <v>5</v>
      </c>
      <c r="N6" s="28">
        <v>6</v>
      </c>
      <c r="O6" s="28">
        <v>7</v>
      </c>
      <c r="P6" s="28">
        <v>8</v>
      </c>
      <c r="Q6" s="28">
        <v>9</v>
      </c>
      <c r="R6" s="28">
        <v>10</v>
      </c>
    </row>
    <row r="7" spans="1:18" ht="31.5" customHeight="1">
      <c r="A7" s="27">
        <v>1</v>
      </c>
      <c r="B7" s="29" t="s">
        <v>14</v>
      </c>
      <c r="C7" s="27" t="s">
        <v>2</v>
      </c>
      <c r="D7" s="27">
        <v>12800</v>
      </c>
      <c r="E7" s="27">
        <v>15.85</v>
      </c>
      <c r="F7" s="27">
        <f>D7*E7</f>
        <v>202880</v>
      </c>
      <c r="G7" s="27">
        <f>F7*1.2</f>
        <v>243456</v>
      </c>
      <c r="H7" s="27">
        <f>D7-(SUM(I7:T7))</f>
        <v>0</v>
      </c>
      <c r="I7" s="28">
        <v>0</v>
      </c>
      <c r="J7" s="27"/>
      <c r="K7" s="27"/>
      <c r="L7" s="27"/>
      <c r="M7" s="27"/>
      <c r="N7" s="27">
        <v>12800</v>
      </c>
      <c r="O7" s="27"/>
      <c r="P7" s="1"/>
      <c r="Q7" s="1"/>
    </row>
    <row r="8" spans="1:18">
      <c r="A8" s="27">
        <v>2</v>
      </c>
      <c r="B8" s="29" t="s">
        <v>89</v>
      </c>
      <c r="C8" s="27" t="s">
        <v>2</v>
      </c>
      <c r="D8" s="27">
        <v>6400</v>
      </c>
      <c r="E8" s="27">
        <v>22.11</v>
      </c>
      <c r="F8" s="27">
        <f t="shared" ref="F8:F17" si="0">D8*E8</f>
        <v>141504</v>
      </c>
      <c r="G8" s="27">
        <f t="shared" ref="G8:G17" si="1">F8*1.2</f>
        <v>169804.79999999999</v>
      </c>
      <c r="H8" s="27">
        <f t="shared" ref="H8:H23" si="2">D8-(SUM(I8:T8))</f>
        <v>6400</v>
      </c>
      <c r="I8" s="27"/>
      <c r="J8" s="27"/>
      <c r="K8" s="27"/>
      <c r="L8" s="27"/>
      <c r="M8" s="34"/>
      <c r="N8" s="27"/>
      <c r="O8" s="27"/>
      <c r="P8" s="1"/>
      <c r="Q8" s="1"/>
    </row>
    <row r="9" spans="1:18">
      <c r="A9" s="27">
        <v>3</v>
      </c>
      <c r="B9" s="29" t="s">
        <v>14</v>
      </c>
      <c r="C9" s="27" t="s">
        <v>2</v>
      </c>
      <c r="D9" s="27">
        <v>6400</v>
      </c>
      <c r="E9" s="27">
        <v>15.85</v>
      </c>
      <c r="F9" s="27">
        <f t="shared" si="0"/>
        <v>101440</v>
      </c>
      <c r="G9" s="27">
        <f t="shared" si="1"/>
        <v>121728</v>
      </c>
      <c r="H9" s="27">
        <f t="shared" si="2"/>
        <v>0</v>
      </c>
      <c r="I9" s="27"/>
      <c r="J9" s="27"/>
      <c r="K9" s="27"/>
      <c r="L9" s="27"/>
      <c r="M9" s="34"/>
      <c r="N9" s="27">
        <v>6400</v>
      </c>
      <c r="O9" s="27"/>
      <c r="P9" s="1"/>
      <c r="Q9" s="1"/>
    </row>
    <row r="10" spans="1:18">
      <c r="A10" s="27">
        <v>4</v>
      </c>
      <c r="B10" s="29" t="s">
        <v>15</v>
      </c>
      <c r="C10" s="27" t="s">
        <v>2</v>
      </c>
      <c r="D10" s="27">
        <v>6400</v>
      </c>
      <c r="E10" s="27">
        <v>17.18</v>
      </c>
      <c r="F10" s="27">
        <f t="shared" si="0"/>
        <v>109952</v>
      </c>
      <c r="G10" s="27">
        <f t="shared" si="1"/>
        <v>131942.39999999999</v>
      </c>
      <c r="H10" s="27">
        <f t="shared" si="2"/>
        <v>6400</v>
      </c>
      <c r="I10" s="27"/>
      <c r="J10" s="27"/>
      <c r="K10" s="27"/>
      <c r="L10" s="27"/>
      <c r="M10" s="27"/>
      <c r="N10" s="27"/>
      <c r="O10" s="27"/>
      <c r="P10" s="1"/>
      <c r="Q10" s="1"/>
    </row>
    <row r="11" spans="1:18">
      <c r="A11" s="27">
        <v>5</v>
      </c>
      <c r="B11" s="29" t="s">
        <v>14</v>
      </c>
      <c r="C11" s="27" t="s">
        <v>2</v>
      </c>
      <c r="D11" s="27">
        <v>6400</v>
      </c>
      <c r="E11" s="27">
        <v>15.85</v>
      </c>
      <c r="F11" s="27">
        <f t="shared" si="0"/>
        <v>101440</v>
      </c>
      <c r="G11" s="27">
        <f t="shared" si="1"/>
        <v>121728</v>
      </c>
      <c r="H11" s="27">
        <f t="shared" si="2"/>
        <v>0</v>
      </c>
      <c r="I11" s="27"/>
      <c r="J11" s="27"/>
      <c r="K11" s="27"/>
      <c r="L11" s="27"/>
      <c r="M11" s="27"/>
      <c r="N11" s="27">
        <v>6400</v>
      </c>
      <c r="O11" s="27"/>
      <c r="P11" s="1"/>
      <c r="Q11" s="1"/>
    </row>
    <row r="12" spans="1:18">
      <c r="A12" s="27">
        <v>6</v>
      </c>
      <c r="B12" s="29" t="s">
        <v>14</v>
      </c>
      <c r="C12" s="27" t="s">
        <v>2</v>
      </c>
      <c r="D12" s="27">
        <v>6400</v>
      </c>
      <c r="E12" s="27">
        <v>15.85</v>
      </c>
      <c r="F12" s="27">
        <f t="shared" si="0"/>
        <v>101440</v>
      </c>
      <c r="G12" s="27">
        <f t="shared" si="1"/>
        <v>121728</v>
      </c>
      <c r="H12" s="27">
        <f t="shared" si="2"/>
        <v>0</v>
      </c>
      <c r="I12" s="27"/>
      <c r="J12" s="27"/>
      <c r="K12" s="27"/>
      <c r="L12" s="27"/>
      <c r="M12" s="27"/>
      <c r="N12" s="27">
        <v>6400</v>
      </c>
      <c r="O12" s="27"/>
      <c r="P12" s="1"/>
      <c r="Q12" s="1"/>
    </row>
    <row r="13" spans="1:18">
      <c r="A13" s="27">
        <v>7</v>
      </c>
      <c r="B13" s="29" t="s">
        <v>14</v>
      </c>
      <c r="C13" s="27" t="s">
        <v>2</v>
      </c>
      <c r="D13" s="27">
        <v>6400</v>
      </c>
      <c r="E13" s="27">
        <v>15.85</v>
      </c>
      <c r="F13" s="27">
        <f t="shared" si="0"/>
        <v>101440</v>
      </c>
      <c r="G13" s="27">
        <f t="shared" si="1"/>
        <v>121728</v>
      </c>
      <c r="H13" s="27">
        <f t="shared" si="2"/>
        <v>0</v>
      </c>
      <c r="I13" s="27"/>
      <c r="J13" s="27"/>
      <c r="K13" s="27"/>
      <c r="L13" s="27"/>
      <c r="M13" s="27"/>
      <c r="N13" s="27">
        <v>5530</v>
      </c>
      <c r="O13" s="27"/>
      <c r="P13" s="1"/>
      <c r="Q13" s="37">
        <v>870</v>
      </c>
    </row>
    <row r="14" spans="1:18">
      <c r="A14" s="27">
        <v>8</v>
      </c>
      <c r="B14" s="29" t="s">
        <v>14</v>
      </c>
      <c r="C14" s="27" t="s">
        <v>2</v>
      </c>
      <c r="D14" s="27">
        <v>6400</v>
      </c>
      <c r="E14" s="27">
        <v>15.85</v>
      </c>
      <c r="F14" s="27">
        <f t="shared" si="0"/>
        <v>101440</v>
      </c>
      <c r="G14" s="27">
        <f t="shared" si="1"/>
        <v>121728</v>
      </c>
      <c r="H14" s="27">
        <f t="shared" si="2"/>
        <v>0</v>
      </c>
      <c r="I14" s="27"/>
      <c r="J14" s="27"/>
      <c r="K14" s="27"/>
      <c r="L14" s="27"/>
      <c r="M14" s="27"/>
      <c r="N14" s="27">
        <v>5829</v>
      </c>
      <c r="O14" s="27"/>
      <c r="P14" s="1"/>
      <c r="Q14" s="37">
        <v>571</v>
      </c>
    </row>
    <row r="15" spans="1:18">
      <c r="A15" s="27">
        <v>9</v>
      </c>
      <c r="B15" s="29" t="s">
        <v>15</v>
      </c>
      <c r="C15" s="27" t="s">
        <v>2</v>
      </c>
      <c r="D15" s="27">
        <v>6400</v>
      </c>
      <c r="E15" s="27">
        <v>17.18</v>
      </c>
      <c r="F15" s="27">
        <f t="shared" si="0"/>
        <v>109952</v>
      </c>
      <c r="G15" s="27">
        <f t="shared" si="1"/>
        <v>131942.39999999999</v>
      </c>
      <c r="H15" s="27">
        <f t="shared" si="2"/>
        <v>6400</v>
      </c>
      <c r="I15" s="27"/>
      <c r="J15" s="27"/>
      <c r="K15" s="27"/>
      <c r="L15" s="27"/>
      <c r="M15" s="27"/>
      <c r="N15" s="27"/>
      <c r="O15" s="27"/>
      <c r="P15" s="1"/>
      <c r="Q15" s="1"/>
    </row>
    <row r="16" spans="1:18">
      <c r="A16" s="27">
        <v>10</v>
      </c>
      <c r="B16" s="29" t="s">
        <v>15</v>
      </c>
      <c r="C16" s="27" t="s">
        <v>2</v>
      </c>
      <c r="D16" s="27">
        <v>6400</v>
      </c>
      <c r="E16" s="27">
        <v>17.18</v>
      </c>
      <c r="F16" s="27">
        <f t="shared" si="0"/>
        <v>109952</v>
      </c>
      <c r="G16" s="27">
        <f t="shared" si="1"/>
        <v>131942.39999999999</v>
      </c>
      <c r="H16" s="27">
        <f t="shared" si="2"/>
        <v>6400</v>
      </c>
      <c r="I16" s="27"/>
      <c r="J16" s="27"/>
      <c r="K16" s="27"/>
      <c r="L16" s="27"/>
      <c r="M16" s="27"/>
      <c r="N16" s="27"/>
      <c r="O16" s="27"/>
      <c r="P16" s="1"/>
      <c r="Q16" s="1"/>
    </row>
    <row r="17" spans="1:17">
      <c r="A17" s="27">
        <v>11</v>
      </c>
      <c r="B17" s="29"/>
      <c r="C17" s="27"/>
      <c r="D17" s="27"/>
      <c r="E17" s="27"/>
      <c r="F17" s="27">
        <f t="shared" si="0"/>
        <v>0</v>
      </c>
      <c r="G17" s="27">
        <f t="shared" si="1"/>
        <v>0</v>
      </c>
      <c r="H17" s="27">
        <f t="shared" si="2"/>
        <v>0</v>
      </c>
      <c r="I17" s="27"/>
      <c r="J17" s="27"/>
      <c r="K17" s="27"/>
      <c r="L17" s="27"/>
      <c r="M17" s="27"/>
      <c r="N17" s="27"/>
      <c r="O17" s="27"/>
      <c r="P17" s="1"/>
      <c r="Q17" s="1"/>
    </row>
    <row r="18" spans="1:17">
      <c r="A18" s="27">
        <v>12</v>
      </c>
      <c r="B18" s="27"/>
      <c r="C18" s="27"/>
      <c r="D18" s="27"/>
      <c r="E18" s="27"/>
      <c r="F18" s="27"/>
      <c r="G18" s="27"/>
      <c r="H18" s="27">
        <f t="shared" si="2"/>
        <v>0</v>
      </c>
      <c r="I18" s="27"/>
      <c r="J18" s="27"/>
      <c r="K18" s="27"/>
      <c r="L18" s="27"/>
      <c r="M18" s="27"/>
      <c r="N18" s="27"/>
      <c r="O18" s="27"/>
      <c r="P18" s="1"/>
      <c r="Q18" s="1"/>
    </row>
    <row r="19" spans="1:17">
      <c r="A19" s="27">
        <v>13</v>
      </c>
      <c r="B19" s="27"/>
      <c r="C19" s="27"/>
      <c r="D19" s="27"/>
      <c r="E19" s="27"/>
      <c r="F19" s="27"/>
      <c r="G19" s="27"/>
      <c r="H19" s="27">
        <f t="shared" si="2"/>
        <v>0</v>
      </c>
      <c r="I19" s="27"/>
      <c r="J19" s="27"/>
      <c r="K19" s="27"/>
      <c r="L19" s="27"/>
      <c r="M19" s="27"/>
      <c r="N19" s="27"/>
      <c r="O19" s="27"/>
      <c r="P19" s="1"/>
      <c r="Q19" s="1"/>
    </row>
    <row r="20" spans="1:17">
      <c r="A20" s="27">
        <v>14</v>
      </c>
      <c r="B20" s="27"/>
      <c r="C20" s="27"/>
      <c r="D20" s="27"/>
      <c r="E20" s="27"/>
      <c r="F20" s="27"/>
      <c r="G20" s="27"/>
      <c r="H20" s="27">
        <f t="shared" si="2"/>
        <v>0</v>
      </c>
      <c r="I20" s="27"/>
      <c r="J20" s="27"/>
      <c r="K20" s="27"/>
      <c r="L20" s="27"/>
      <c r="M20" s="27"/>
      <c r="N20" s="27"/>
      <c r="O20" s="27"/>
      <c r="P20" s="1"/>
      <c r="Q20" s="1"/>
    </row>
    <row r="21" spans="1:17">
      <c r="A21" s="27">
        <v>15</v>
      </c>
      <c r="B21" s="27"/>
      <c r="C21" s="27"/>
      <c r="D21" s="27"/>
      <c r="E21" s="27"/>
      <c r="F21" s="27"/>
      <c r="G21" s="27"/>
      <c r="H21" s="27">
        <f t="shared" si="2"/>
        <v>0</v>
      </c>
      <c r="I21" s="27"/>
      <c r="J21" s="27"/>
      <c r="K21" s="27"/>
      <c r="L21" s="27"/>
      <c r="M21" s="27"/>
      <c r="N21" s="27"/>
      <c r="O21" s="27"/>
      <c r="P21" s="1"/>
      <c r="Q21" s="1"/>
    </row>
    <row r="22" spans="1:17">
      <c r="A22" s="27">
        <v>16</v>
      </c>
      <c r="B22" s="30"/>
      <c r="C22" s="27"/>
      <c r="D22" s="27"/>
      <c r="E22" s="27"/>
      <c r="F22" s="27"/>
      <c r="G22" s="27"/>
      <c r="H22" s="27">
        <f t="shared" si="2"/>
        <v>0</v>
      </c>
      <c r="I22" s="27"/>
      <c r="J22" s="27"/>
      <c r="K22" s="27"/>
      <c r="L22" s="27"/>
      <c r="M22" s="27"/>
      <c r="N22" s="27"/>
      <c r="O22" s="27"/>
      <c r="P22" s="1"/>
      <c r="Q22" s="1"/>
    </row>
    <row r="23" spans="1:17">
      <c r="A23" s="27">
        <v>17</v>
      </c>
      <c r="B23" s="31"/>
      <c r="C23" s="27"/>
      <c r="D23" s="27"/>
      <c r="E23" s="27"/>
      <c r="F23" s="27"/>
      <c r="G23" s="27"/>
      <c r="H23" s="27">
        <f t="shared" si="2"/>
        <v>0</v>
      </c>
      <c r="I23" s="27"/>
      <c r="J23" s="27">
        <v>0</v>
      </c>
      <c r="K23" s="27"/>
      <c r="L23" s="27"/>
      <c r="M23" s="27"/>
      <c r="N23" s="27"/>
      <c r="O23" s="27"/>
      <c r="P23" s="1"/>
      <c r="Q23" s="1"/>
    </row>
    <row r="24" spans="1:17">
      <c r="A24" s="1">
        <v>18</v>
      </c>
      <c r="B24" s="1"/>
      <c r="C24" s="1"/>
      <c r="D24" s="1"/>
      <c r="E24" s="1"/>
      <c r="F24" s="1"/>
      <c r="G24" s="11">
        <f>SUM(G7:G23)</f>
        <v>1417728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R24"/>
  <sheetViews>
    <sheetView topLeftCell="B1" zoomScale="70" zoomScaleNormal="70" workbookViewId="0">
      <selection activeCell="R7" sqref="R7"/>
    </sheetView>
  </sheetViews>
  <sheetFormatPr defaultRowHeight="15"/>
  <cols>
    <col min="2" max="2" width="25.28515625" customWidth="1"/>
    <col min="3" max="3" width="7.7109375" bestFit="1" customWidth="1"/>
    <col min="4" max="4" width="13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90</v>
      </c>
      <c r="C2" t="s">
        <v>38</v>
      </c>
      <c r="D2" s="7">
        <v>44873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">
        <v>4</v>
      </c>
      <c r="M6" s="1">
        <v>5</v>
      </c>
      <c r="N6" s="1">
        <v>6</v>
      </c>
      <c r="O6" s="1">
        <v>7</v>
      </c>
      <c r="P6" s="11">
        <v>8</v>
      </c>
      <c r="Q6" s="11">
        <v>9</v>
      </c>
      <c r="R6" s="11">
        <v>10</v>
      </c>
    </row>
    <row r="7" spans="1:18" ht="36.75" customHeight="1">
      <c r="A7" s="27">
        <v>1</v>
      </c>
      <c r="B7" s="30" t="s">
        <v>27</v>
      </c>
      <c r="C7" s="27" t="s">
        <v>28</v>
      </c>
      <c r="D7" s="27">
        <v>70.5</v>
      </c>
      <c r="E7" s="27">
        <v>4379.38</v>
      </c>
      <c r="F7" s="27">
        <f>D7*E7</f>
        <v>308746.28999999998</v>
      </c>
      <c r="G7" s="27">
        <f>F7*1.2</f>
        <v>370495.54799999995</v>
      </c>
      <c r="H7" s="27">
        <f>D7-(SUM(I7:T7))</f>
        <v>33.54</v>
      </c>
      <c r="I7" s="27"/>
      <c r="J7" s="27"/>
      <c r="K7" s="27"/>
      <c r="L7" s="27"/>
      <c r="M7" s="27"/>
      <c r="N7" s="27"/>
      <c r="O7" s="27"/>
      <c r="P7" s="1"/>
      <c r="Q7" s="1">
        <f>33.06+3.6+0.3</f>
        <v>36.96</v>
      </c>
      <c r="R7" s="1"/>
    </row>
    <row r="8" spans="1:18">
      <c r="A8" s="27">
        <v>2</v>
      </c>
      <c r="B8" s="27"/>
      <c r="C8" s="27"/>
      <c r="D8" s="27">
        <v>0</v>
      </c>
      <c r="E8" s="27"/>
      <c r="F8" s="27">
        <f>D8*E8</f>
        <v>0</v>
      </c>
      <c r="G8" s="27">
        <f>F8*1.2</f>
        <v>0</v>
      </c>
      <c r="H8" s="27">
        <f t="shared" ref="H8:H23" si="0">D8-(SUM(I8:T8))</f>
        <v>0</v>
      </c>
      <c r="I8" s="27"/>
      <c r="J8" s="27"/>
      <c r="K8" s="27"/>
      <c r="L8" s="27"/>
      <c r="M8" s="27"/>
      <c r="N8" s="27"/>
      <c r="O8" s="27"/>
      <c r="P8" s="1"/>
      <c r="Q8" s="1"/>
      <c r="R8" s="1"/>
    </row>
    <row r="9" spans="1:18">
      <c r="A9" s="27"/>
      <c r="B9" s="27"/>
      <c r="C9" s="27"/>
      <c r="D9" s="27"/>
      <c r="E9" s="27"/>
      <c r="F9" s="27"/>
      <c r="G9" s="27"/>
      <c r="H9" s="27">
        <f t="shared" si="0"/>
        <v>0</v>
      </c>
      <c r="I9" s="27">
        <v>0</v>
      </c>
      <c r="J9" s="27">
        <v>0</v>
      </c>
      <c r="K9" s="27"/>
      <c r="L9" s="27"/>
      <c r="M9" s="27"/>
      <c r="N9" s="27"/>
      <c r="O9" s="27"/>
      <c r="P9" s="1"/>
      <c r="Q9" s="1"/>
      <c r="R9" s="1"/>
    </row>
    <row r="10" spans="1:18">
      <c r="A10" s="27"/>
      <c r="B10" s="27"/>
      <c r="C10" s="27"/>
      <c r="D10" s="27"/>
      <c r="E10" s="27"/>
      <c r="F10" s="27"/>
      <c r="G10" s="27"/>
      <c r="H10" s="27">
        <f t="shared" si="0"/>
        <v>0</v>
      </c>
      <c r="I10" s="27">
        <v>0</v>
      </c>
      <c r="J10" s="27">
        <v>0</v>
      </c>
      <c r="K10" s="27"/>
      <c r="L10" s="27"/>
      <c r="M10" s="27"/>
      <c r="N10" s="27"/>
      <c r="O10" s="27"/>
      <c r="P10" s="1"/>
      <c r="Q10" s="1"/>
      <c r="R10" s="1"/>
    </row>
    <row r="11" spans="1:18">
      <c r="A11" s="27"/>
      <c r="B11" s="27"/>
      <c r="C11" s="27"/>
      <c r="D11" s="27"/>
      <c r="E11" s="27"/>
      <c r="F11" s="27"/>
      <c r="G11" s="27"/>
      <c r="H11" s="27">
        <f t="shared" si="0"/>
        <v>0</v>
      </c>
      <c r="I11" s="27">
        <v>0</v>
      </c>
      <c r="J11" s="27">
        <v>0</v>
      </c>
      <c r="K11" s="27"/>
      <c r="L11" s="27"/>
      <c r="M11" s="27"/>
      <c r="N11" s="27"/>
      <c r="O11" s="27"/>
      <c r="P11" s="1"/>
      <c r="Q11" s="1"/>
      <c r="R11" s="1"/>
    </row>
    <row r="12" spans="1:18">
      <c r="A12" s="27"/>
      <c r="B12" s="27"/>
      <c r="C12" s="27"/>
      <c r="D12" s="27"/>
      <c r="E12" s="27"/>
      <c r="F12" s="27"/>
      <c r="G12" s="27"/>
      <c r="H12" s="27">
        <f t="shared" si="0"/>
        <v>0</v>
      </c>
      <c r="I12" s="27">
        <v>0</v>
      </c>
      <c r="J12" s="27">
        <v>0</v>
      </c>
      <c r="K12" s="27"/>
      <c r="L12" s="27"/>
      <c r="M12" s="27"/>
      <c r="N12" s="27"/>
      <c r="O12" s="27"/>
      <c r="P12" s="1"/>
      <c r="Q12" s="1"/>
      <c r="R12" s="1"/>
    </row>
    <row r="13" spans="1:18">
      <c r="A13" s="27"/>
      <c r="B13" s="27"/>
      <c r="C13" s="27"/>
      <c r="D13" s="27"/>
      <c r="E13" s="27"/>
      <c r="F13" s="27"/>
      <c r="G13" s="27"/>
      <c r="H13" s="27">
        <f t="shared" si="0"/>
        <v>0</v>
      </c>
      <c r="I13" s="27">
        <v>0</v>
      </c>
      <c r="J13" s="27">
        <v>0</v>
      </c>
      <c r="K13" s="27"/>
      <c r="L13" s="27"/>
      <c r="M13" s="27"/>
      <c r="N13" s="27"/>
      <c r="O13" s="27"/>
      <c r="P13" s="1"/>
      <c r="Q13" s="1"/>
      <c r="R13" s="1"/>
    </row>
    <row r="14" spans="1:18">
      <c r="A14" s="27"/>
      <c r="B14" s="27"/>
      <c r="C14" s="27"/>
      <c r="D14" s="27"/>
      <c r="E14" s="27"/>
      <c r="F14" s="27"/>
      <c r="G14" s="27"/>
      <c r="H14" s="27">
        <f t="shared" si="0"/>
        <v>0</v>
      </c>
      <c r="I14" s="27">
        <v>0</v>
      </c>
      <c r="J14" s="27">
        <v>0</v>
      </c>
      <c r="K14" s="27"/>
      <c r="L14" s="27"/>
      <c r="M14" s="27"/>
      <c r="N14" s="27"/>
      <c r="O14" s="27"/>
      <c r="P14" s="1"/>
      <c r="Q14" s="1"/>
      <c r="R14" s="1"/>
    </row>
    <row r="15" spans="1:18">
      <c r="A15" s="27"/>
      <c r="B15" s="27"/>
      <c r="C15" s="27"/>
      <c r="D15" s="27"/>
      <c r="E15" s="27"/>
      <c r="F15" s="27"/>
      <c r="G15" s="27"/>
      <c r="H15" s="27">
        <f t="shared" si="0"/>
        <v>0</v>
      </c>
      <c r="I15" s="27">
        <v>0</v>
      </c>
      <c r="J15" s="27">
        <v>0</v>
      </c>
      <c r="K15" s="27"/>
      <c r="L15" s="27"/>
      <c r="M15" s="27"/>
      <c r="N15" s="27"/>
      <c r="O15" s="27"/>
      <c r="P15" s="1"/>
      <c r="Q15" s="1"/>
      <c r="R15" s="1"/>
    </row>
    <row r="16" spans="1:18">
      <c r="A16" s="27"/>
      <c r="B16" s="27"/>
      <c r="C16" s="27"/>
      <c r="D16" s="27"/>
      <c r="E16" s="27"/>
      <c r="F16" s="27"/>
      <c r="G16" s="27"/>
      <c r="H16" s="27">
        <f t="shared" si="0"/>
        <v>0</v>
      </c>
      <c r="I16" s="27">
        <v>0</v>
      </c>
      <c r="J16" s="27">
        <v>0</v>
      </c>
      <c r="K16" s="27"/>
      <c r="L16" s="27"/>
      <c r="M16" s="27"/>
      <c r="N16" s="27"/>
      <c r="O16" s="27"/>
      <c r="P16" s="1"/>
      <c r="Q16" s="1"/>
      <c r="R16" s="1"/>
    </row>
    <row r="17" spans="1:18">
      <c r="A17" s="27"/>
      <c r="B17" s="27"/>
      <c r="C17" s="27"/>
      <c r="D17" s="27"/>
      <c r="E17" s="27"/>
      <c r="F17" s="27"/>
      <c r="G17" s="27"/>
      <c r="H17" s="27">
        <f t="shared" si="0"/>
        <v>0</v>
      </c>
      <c r="I17" s="27">
        <v>0</v>
      </c>
      <c r="J17" s="27">
        <v>0</v>
      </c>
      <c r="K17" s="27"/>
      <c r="L17" s="27"/>
      <c r="M17" s="27"/>
      <c r="N17" s="27"/>
      <c r="O17" s="27"/>
      <c r="P17" s="1"/>
      <c r="Q17" s="1"/>
      <c r="R17" s="1"/>
    </row>
    <row r="18" spans="1:18">
      <c r="A18" s="27"/>
      <c r="B18" s="27"/>
      <c r="C18" s="27"/>
      <c r="D18" s="27"/>
      <c r="E18" s="27"/>
      <c r="F18" s="27"/>
      <c r="G18" s="27"/>
      <c r="H18" s="27">
        <f t="shared" si="0"/>
        <v>0</v>
      </c>
      <c r="I18" s="27">
        <v>0</v>
      </c>
      <c r="J18" s="27">
        <v>0</v>
      </c>
      <c r="K18" s="27"/>
      <c r="L18" s="27"/>
      <c r="M18" s="27"/>
      <c r="N18" s="27"/>
      <c r="O18" s="27"/>
      <c r="P18" s="1"/>
      <c r="Q18" s="1"/>
      <c r="R18" s="1"/>
    </row>
    <row r="19" spans="1:18">
      <c r="A19" s="27"/>
      <c r="B19" s="27"/>
      <c r="C19" s="27"/>
      <c r="D19" s="27"/>
      <c r="E19" s="27"/>
      <c r="F19" s="27"/>
      <c r="G19" s="27"/>
      <c r="H19" s="27">
        <f t="shared" si="0"/>
        <v>0</v>
      </c>
      <c r="I19" s="27">
        <v>0</v>
      </c>
      <c r="J19" s="27">
        <v>0</v>
      </c>
      <c r="K19" s="27"/>
      <c r="L19" s="27"/>
      <c r="M19" s="27"/>
      <c r="N19" s="27"/>
      <c r="O19" s="27"/>
      <c r="P19" s="1"/>
      <c r="Q19" s="1"/>
      <c r="R19" s="1"/>
    </row>
    <row r="20" spans="1:18">
      <c r="A20" s="27"/>
      <c r="B20" s="27"/>
      <c r="C20" s="27"/>
      <c r="D20" s="27"/>
      <c r="E20" s="27"/>
      <c r="F20" s="27"/>
      <c r="G20" s="27"/>
      <c r="H20" s="27">
        <f t="shared" si="0"/>
        <v>0</v>
      </c>
      <c r="I20" s="27">
        <v>0</v>
      </c>
      <c r="J20" s="27">
        <v>0</v>
      </c>
      <c r="K20" s="27"/>
      <c r="L20" s="27"/>
      <c r="M20" s="27"/>
      <c r="N20" s="27"/>
      <c r="O20" s="27"/>
      <c r="P20" s="1"/>
      <c r="Q20" s="1"/>
      <c r="R20" s="1"/>
    </row>
    <row r="21" spans="1:18">
      <c r="A21" s="27"/>
      <c r="B21" s="27"/>
      <c r="C21" s="27"/>
      <c r="D21" s="27"/>
      <c r="E21" s="27"/>
      <c r="F21" s="27"/>
      <c r="G21" s="27"/>
      <c r="H21" s="27">
        <f t="shared" si="0"/>
        <v>0</v>
      </c>
      <c r="I21" s="27">
        <v>0</v>
      </c>
      <c r="J21" s="27">
        <v>0</v>
      </c>
      <c r="K21" s="27"/>
      <c r="L21" s="27"/>
      <c r="M21" s="27"/>
      <c r="N21" s="27"/>
      <c r="O21" s="27"/>
      <c r="P21" s="1"/>
      <c r="Q21" s="1"/>
      <c r="R21" s="1"/>
    </row>
    <row r="22" spans="1:18">
      <c r="A22" s="27"/>
      <c r="B22" s="30"/>
      <c r="C22" s="27"/>
      <c r="D22" s="27"/>
      <c r="E22" s="27"/>
      <c r="F22" s="27"/>
      <c r="G22" s="27"/>
      <c r="H22" s="27">
        <f t="shared" si="0"/>
        <v>0</v>
      </c>
      <c r="I22" s="27">
        <v>0</v>
      </c>
      <c r="J22" s="27">
        <v>0</v>
      </c>
      <c r="K22" s="27"/>
      <c r="L22" s="27"/>
      <c r="M22" s="27"/>
      <c r="N22" s="27"/>
      <c r="O22" s="27"/>
      <c r="P22" s="1"/>
      <c r="Q22" s="1"/>
      <c r="R22" s="1"/>
    </row>
    <row r="23" spans="1:18">
      <c r="A23" s="27"/>
      <c r="B23" s="27"/>
      <c r="C23" s="27"/>
      <c r="D23" s="27"/>
      <c r="E23" s="27"/>
      <c r="F23" s="27"/>
      <c r="G23" s="27"/>
      <c r="H23" s="27">
        <f t="shared" si="0"/>
        <v>0</v>
      </c>
      <c r="I23" s="27">
        <v>0</v>
      </c>
      <c r="J23" s="27">
        <v>0</v>
      </c>
      <c r="K23" s="27"/>
      <c r="L23" s="27"/>
      <c r="M23" s="27"/>
      <c r="N23" s="27"/>
      <c r="O23" s="27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1">
        <f>SUM(G7:G23)</f>
        <v>370495.54799999995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2:R24"/>
  <sheetViews>
    <sheetView zoomScale="55" zoomScaleNormal="55" workbookViewId="0">
      <selection activeCell="H7" sqref="H7"/>
    </sheetView>
  </sheetViews>
  <sheetFormatPr defaultRowHeight="15"/>
  <cols>
    <col min="2" max="2" width="42.28515625" customWidth="1"/>
    <col min="3" max="3" width="7.7109375" bestFit="1" customWidth="1"/>
    <col min="4" max="4" width="13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94</v>
      </c>
      <c r="C2" t="s">
        <v>38</v>
      </c>
      <c r="D2" s="7">
        <v>44873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27" t="s">
        <v>70</v>
      </c>
      <c r="I6" s="28">
        <v>1</v>
      </c>
      <c r="J6" s="27">
        <v>2</v>
      </c>
      <c r="K6" s="27">
        <v>3</v>
      </c>
      <c r="L6" s="27">
        <v>4</v>
      </c>
      <c r="M6" s="27">
        <v>5</v>
      </c>
      <c r="N6" s="27">
        <v>6</v>
      </c>
      <c r="O6" s="27">
        <v>7</v>
      </c>
      <c r="P6" s="27">
        <v>8</v>
      </c>
      <c r="Q6" s="27">
        <v>9</v>
      </c>
      <c r="R6" s="27">
        <v>10</v>
      </c>
    </row>
    <row r="7" spans="1:18" ht="19.5" customHeight="1">
      <c r="A7" s="1">
        <v>1</v>
      </c>
      <c r="B7" s="1" t="s">
        <v>91</v>
      </c>
      <c r="C7" s="1" t="s">
        <v>28</v>
      </c>
      <c r="D7" s="1">
        <v>142</v>
      </c>
      <c r="E7" s="1">
        <v>4921.58</v>
      </c>
      <c r="F7" s="1">
        <f>D7*E7</f>
        <v>698864.36</v>
      </c>
      <c r="G7" s="1">
        <f>F7*1.2</f>
        <v>838637.23199999996</v>
      </c>
      <c r="H7" s="27">
        <f>D7-(SUM(I7:T7))</f>
        <v>142</v>
      </c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>
      <c r="A8" s="1">
        <v>2</v>
      </c>
      <c r="B8" s="1" t="s">
        <v>91</v>
      </c>
      <c r="C8" s="1" t="s">
        <v>28</v>
      </c>
      <c r="D8" s="1">
        <v>2.5</v>
      </c>
      <c r="E8" s="1">
        <v>5588.92</v>
      </c>
      <c r="F8" s="1">
        <f>D8*E8</f>
        <v>13972.3</v>
      </c>
      <c r="G8" s="1">
        <f>F8*1.2</f>
        <v>16766.759999999998</v>
      </c>
      <c r="H8" s="27">
        <f t="shared" ref="H8:H23" si="0">D8-(SUM(I8:T8))</f>
        <v>2.5</v>
      </c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>
      <c r="A9" s="1">
        <v>3</v>
      </c>
      <c r="B9" s="1" t="s">
        <v>91</v>
      </c>
      <c r="C9" s="1" t="s">
        <v>28</v>
      </c>
      <c r="D9" s="1">
        <v>5.8</v>
      </c>
      <c r="E9" s="1">
        <v>5065.3999999999996</v>
      </c>
      <c r="F9" s="1">
        <f t="shared" ref="F9:F11" si="1">D9*E9</f>
        <v>29379.319999999996</v>
      </c>
      <c r="G9" s="1">
        <f t="shared" ref="G9:G11" si="2">F9*1.2</f>
        <v>35255.183999999994</v>
      </c>
      <c r="H9" s="27">
        <f t="shared" si="0"/>
        <v>5.8</v>
      </c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18">
      <c r="A10" s="1">
        <v>4</v>
      </c>
      <c r="B10" s="1" t="s">
        <v>91</v>
      </c>
      <c r="C10" s="1" t="s">
        <v>28</v>
      </c>
      <c r="D10" s="1">
        <v>5.2</v>
      </c>
      <c r="E10" s="1">
        <v>5082</v>
      </c>
      <c r="F10" s="1">
        <f t="shared" si="1"/>
        <v>26426.400000000001</v>
      </c>
      <c r="G10" s="1">
        <f t="shared" si="2"/>
        <v>31711.68</v>
      </c>
      <c r="H10" s="27">
        <f t="shared" si="0"/>
        <v>5.2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>
      <c r="A11" s="1">
        <v>5</v>
      </c>
      <c r="B11" s="2" t="s">
        <v>93</v>
      </c>
      <c r="C11" s="1" t="s">
        <v>92</v>
      </c>
      <c r="D11" s="1">
        <v>6.01</v>
      </c>
      <c r="E11" s="1">
        <v>916.67</v>
      </c>
      <c r="F11" s="1">
        <f t="shared" si="1"/>
        <v>5509.1866999999993</v>
      </c>
      <c r="G11" s="1">
        <f t="shared" si="2"/>
        <v>6611.0240399999993</v>
      </c>
      <c r="H11" s="27">
        <f t="shared" si="0"/>
        <v>6.01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>
      <c r="A12" s="1"/>
      <c r="B12" s="1"/>
      <c r="C12" s="1"/>
      <c r="D12" s="1"/>
      <c r="E12" s="1"/>
      <c r="F12" s="1"/>
      <c r="G12" s="1"/>
      <c r="H12" s="27">
        <f t="shared" si="0"/>
        <v>0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>
      <c r="A13" s="1"/>
      <c r="B13" s="1"/>
      <c r="C13" s="1"/>
      <c r="D13" s="1"/>
      <c r="E13" s="1"/>
      <c r="F13" s="1"/>
      <c r="G13" s="1"/>
      <c r="H13" s="27">
        <f t="shared" si="0"/>
        <v>0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>
      <c r="A14" s="1"/>
      <c r="B14" s="1"/>
      <c r="C14" s="1"/>
      <c r="D14" s="1"/>
      <c r="E14" s="1"/>
      <c r="F14" s="1"/>
      <c r="G14" s="1"/>
      <c r="H14" s="27">
        <f t="shared" si="0"/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>
      <c r="A15" s="1"/>
      <c r="B15" s="1"/>
      <c r="C15" s="1"/>
      <c r="D15" s="1"/>
      <c r="E15" s="1"/>
      <c r="F15" s="1"/>
      <c r="G15" s="1"/>
      <c r="H15" s="27">
        <f t="shared" si="0"/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18">
      <c r="A16" s="1"/>
      <c r="B16" s="1"/>
      <c r="C16" s="1"/>
      <c r="D16" s="1"/>
      <c r="E16" s="1"/>
      <c r="F16" s="1"/>
      <c r="G16" s="1"/>
      <c r="H16" s="27">
        <f t="shared" si="0"/>
        <v>0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>
      <c r="A17" s="1"/>
      <c r="B17" s="1"/>
      <c r="C17" s="1"/>
      <c r="D17" s="1"/>
      <c r="E17" s="1"/>
      <c r="F17" s="1"/>
      <c r="G17" s="1"/>
      <c r="H17" s="27">
        <f t="shared" si="0"/>
        <v>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>
      <c r="A18" s="1"/>
      <c r="B18" s="1"/>
      <c r="C18" s="1"/>
      <c r="D18" s="1"/>
      <c r="E18" s="1"/>
      <c r="F18" s="1"/>
      <c r="G18" s="1"/>
      <c r="H18" s="27">
        <f t="shared" si="0"/>
        <v>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>
      <c r="A19" s="1"/>
      <c r="B19" s="1"/>
      <c r="C19" s="1"/>
      <c r="D19" s="1"/>
      <c r="E19" s="1"/>
      <c r="F19" s="1"/>
      <c r="G19" s="1"/>
      <c r="H19" s="27">
        <f t="shared" si="0"/>
        <v>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>
      <c r="A20" s="1"/>
      <c r="B20" s="1"/>
      <c r="C20" s="1"/>
      <c r="D20" s="1"/>
      <c r="E20" s="1"/>
      <c r="F20" s="1"/>
      <c r="G20" s="1"/>
      <c r="H20" s="27">
        <f t="shared" si="0"/>
        <v>0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>
      <c r="A21" s="1"/>
      <c r="B21" s="1"/>
      <c r="C21" s="1"/>
      <c r="D21" s="1"/>
      <c r="E21" s="1"/>
      <c r="F21" s="1"/>
      <c r="G21" s="1"/>
      <c r="H21" s="27">
        <f t="shared" si="0"/>
        <v>0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>
      <c r="A22" s="1"/>
      <c r="B22" s="2"/>
      <c r="C22" s="1"/>
      <c r="D22" s="1"/>
      <c r="E22" s="1"/>
      <c r="F22" s="1"/>
      <c r="G22" s="1"/>
      <c r="H22" s="27">
        <f t="shared" si="0"/>
        <v>0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>
      <c r="A23" s="1"/>
      <c r="B23" s="1"/>
      <c r="C23" s="1"/>
      <c r="D23" s="1"/>
      <c r="E23" s="1"/>
      <c r="F23" s="1"/>
      <c r="G23" s="1"/>
      <c r="H23" s="27">
        <f t="shared" si="0"/>
        <v>0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>
      <c r="A24" s="1"/>
      <c r="B24" s="1"/>
      <c r="C24" s="1"/>
      <c r="D24" s="1"/>
      <c r="E24" s="1"/>
      <c r="F24" s="1"/>
      <c r="G24" s="11">
        <f>SUM(G7:G23)</f>
        <v>928981.88004000008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</sheetData>
  <pageMargins left="0.7" right="0.7" top="0.75" bottom="0.75" header="0.3" footer="0.3"/>
  <pageSetup paperSize="9" orientation="portrait" horizontalDpi="180" verticalDpi="18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2:R24"/>
  <sheetViews>
    <sheetView zoomScale="70" zoomScaleNormal="70" workbookViewId="0">
      <selection activeCell="Q6" sqref="Q6:R6"/>
    </sheetView>
  </sheetViews>
  <sheetFormatPr defaultRowHeight="15"/>
  <cols>
    <col min="2" max="2" width="13.7109375" customWidth="1"/>
    <col min="3" max="3" width="7.7109375" bestFit="1" customWidth="1"/>
    <col min="4" max="4" width="11.8554687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96</v>
      </c>
      <c r="C2" t="s">
        <v>38</v>
      </c>
      <c r="D2" s="7">
        <v>44874</v>
      </c>
    </row>
    <row r="5" spans="1:18">
      <c r="I5" t="s">
        <v>69</v>
      </c>
    </row>
    <row r="6" spans="1:18">
      <c r="A6" s="27" t="s">
        <v>0</v>
      </c>
      <c r="B6" s="27" t="s">
        <v>105</v>
      </c>
      <c r="C6" s="27" t="s">
        <v>106</v>
      </c>
      <c r="D6" s="27" t="s">
        <v>107</v>
      </c>
      <c r="E6" s="27" t="s">
        <v>108</v>
      </c>
      <c r="F6" s="27" t="s">
        <v>3</v>
      </c>
      <c r="G6" s="27" t="s">
        <v>4</v>
      </c>
      <c r="H6" s="27" t="s">
        <v>70</v>
      </c>
      <c r="I6" s="28">
        <v>1</v>
      </c>
      <c r="J6" s="27">
        <v>2</v>
      </c>
      <c r="K6" s="27">
        <v>3</v>
      </c>
      <c r="L6" s="28">
        <v>4</v>
      </c>
      <c r="M6" s="28">
        <v>5</v>
      </c>
      <c r="N6" s="28">
        <v>6</v>
      </c>
      <c r="O6" s="28">
        <v>7</v>
      </c>
      <c r="P6" s="28">
        <v>8</v>
      </c>
      <c r="Q6" s="28">
        <v>9</v>
      </c>
      <c r="R6" s="28">
        <v>10</v>
      </c>
    </row>
    <row r="7" spans="1:18" ht="31.5" customHeight="1">
      <c r="A7" s="27">
        <v>1</v>
      </c>
      <c r="B7" s="29" t="s">
        <v>14</v>
      </c>
      <c r="C7" s="27" t="s">
        <v>2</v>
      </c>
      <c r="D7" s="27">
        <v>6400</v>
      </c>
      <c r="E7" s="27">
        <v>15.85</v>
      </c>
      <c r="F7" s="27">
        <f>D7*E7</f>
        <v>101440</v>
      </c>
      <c r="G7" s="27">
        <f>F7*1.2</f>
        <v>121728</v>
      </c>
      <c r="H7" s="27">
        <f>D7-(SUM(I7:T7))</f>
        <v>0</v>
      </c>
      <c r="I7" s="28">
        <v>0</v>
      </c>
      <c r="J7" s="27"/>
      <c r="K7" s="27"/>
      <c r="L7" s="27"/>
      <c r="M7" s="27"/>
      <c r="N7" s="27">
        <v>0</v>
      </c>
      <c r="O7" s="27"/>
      <c r="P7" s="1"/>
      <c r="Q7" s="37">
        <v>6400</v>
      </c>
    </row>
    <row r="8" spans="1:18">
      <c r="A8" s="27">
        <v>2</v>
      </c>
      <c r="B8" s="29"/>
      <c r="C8" s="27"/>
      <c r="D8" s="27"/>
      <c r="E8" s="27"/>
      <c r="F8" s="27"/>
      <c r="G8" s="27"/>
      <c r="H8" s="27">
        <f t="shared" ref="H8:H23" si="0">D8-(SUM(I8:T8))</f>
        <v>0</v>
      </c>
      <c r="I8" s="27"/>
      <c r="J8" s="27"/>
      <c r="K8" s="27"/>
      <c r="L8" s="27"/>
      <c r="M8" s="34"/>
      <c r="N8" s="27"/>
      <c r="O8" s="27"/>
      <c r="P8" s="1"/>
      <c r="Q8" s="1"/>
    </row>
    <row r="9" spans="1:18">
      <c r="A9" s="27">
        <v>3</v>
      </c>
      <c r="B9" s="29"/>
      <c r="C9" s="27"/>
      <c r="D9" s="27"/>
      <c r="E9" s="27"/>
      <c r="F9" s="27"/>
      <c r="G9" s="27"/>
      <c r="H9" s="27">
        <f t="shared" si="0"/>
        <v>0</v>
      </c>
      <c r="I9" s="27"/>
      <c r="J9" s="27"/>
      <c r="K9" s="27"/>
      <c r="L9" s="27"/>
      <c r="M9" s="34"/>
      <c r="N9" s="27"/>
      <c r="O9" s="27"/>
      <c r="P9" s="1"/>
      <c r="Q9" s="1"/>
    </row>
    <row r="10" spans="1:18">
      <c r="A10" s="27">
        <v>4</v>
      </c>
      <c r="B10" s="29"/>
      <c r="C10" s="27"/>
      <c r="D10" s="27"/>
      <c r="E10" s="27"/>
      <c r="F10" s="27"/>
      <c r="G10" s="27"/>
      <c r="H10" s="27">
        <f t="shared" si="0"/>
        <v>0</v>
      </c>
      <c r="I10" s="27"/>
      <c r="J10" s="27"/>
      <c r="K10" s="27"/>
      <c r="L10" s="27"/>
      <c r="M10" s="27"/>
      <c r="N10" s="27"/>
      <c r="O10" s="27"/>
      <c r="P10" s="1"/>
      <c r="Q10" s="1"/>
    </row>
    <row r="11" spans="1:18">
      <c r="A11" s="27">
        <v>5</v>
      </c>
      <c r="B11" s="29"/>
      <c r="C11" s="27"/>
      <c r="D11" s="27"/>
      <c r="E11" s="27"/>
      <c r="F11" s="27"/>
      <c r="G11" s="27"/>
      <c r="H11" s="27">
        <f t="shared" si="0"/>
        <v>0</v>
      </c>
      <c r="I11" s="27"/>
      <c r="J11" s="27"/>
      <c r="K11" s="27"/>
      <c r="L11" s="27"/>
      <c r="M11" s="27"/>
      <c r="N11" s="27"/>
      <c r="O11" s="27"/>
      <c r="P11" s="1"/>
      <c r="Q11" s="1"/>
    </row>
    <row r="12" spans="1:18">
      <c r="A12" s="27">
        <v>6</v>
      </c>
      <c r="B12" s="29"/>
      <c r="C12" s="27"/>
      <c r="D12" s="27"/>
      <c r="E12" s="27"/>
      <c r="F12" s="27"/>
      <c r="G12" s="27"/>
      <c r="H12" s="27">
        <f t="shared" si="0"/>
        <v>0</v>
      </c>
      <c r="I12" s="27"/>
      <c r="J12" s="27"/>
      <c r="K12" s="27"/>
      <c r="L12" s="27"/>
      <c r="M12" s="27"/>
      <c r="N12" s="27"/>
      <c r="O12" s="27"/>
      <c r="P12" s="1"/>
      <c r="Q12" s="1"/>
    </row>
    <row r="13" spans="1:18">
      <c r="A13" s="27">
        <v>7</v>
      </c>
      <c r="B13" s="29"/>
      <c r="C13" s="27"/>
      <c r="D13" s="27"/>
      <c r="E13" s="27"/>
      <c r="F13" s="27"/>
      <c r="G13" s="27"/>
      <c r="H13" s="27">
        <f t="shared" si="0"/>
        <v>0</v>
      </c>
      <c r="I13" s="27"/>
      <c r="J13" s="27"/>
      <c r="K13" s="27"/>
      <c r="L13" s="27"/>
      <c r="M13" s="27"/>
      <c r="N13" s="27"/>
      <c r="O13" s="27"/>
      <c r="P13" s="1"/>
      <c r="Q13" s="1"/>
    </row>
    <row r="14" spans="1:18">
      <c r="A14" s="27">
        <v>8</v>
      </c>
      <c r="B14" s="29"/>
      <c r="C14" s="27"/>
      <c r="D14" s="27"/>
      <c r="E14" s="27"/>
      <c r="F14" s="27"/>
      <c r="G14" s="27"/>
      <c r="H14" s="27">
        <f t="shared" si="0"/>
        <v>0</v>
      </c>
      <c r="I14" s="27"/>
      <c r="J14" s="27"/>
      <c r="K14" s="27"/>
      <c r="L14" s="27"/>
      <c r="M14" s="27"/>
      <c r="N14" s="27"/>
      <c r="O14" s="27"/>
      <c r="P14" s="1"/>
      <c r="Q14" s="1"/>
    </row>
    <row r="15" spans="1:18">
      <c r="A15" s="27">
        <v>9</v>
      </c>
      <c r="B15" s="29"/>
      <c r="C15" s="27"/>
      <c r="D15" s="27"/>
      <c r="E15" s="27"/>
      <c r="F15" s="27"/>
      <c r="G15" s="27"/>
      <c r="H15" s="27">
        <f t="shared" si="0"/>
        <v>0</v>
      </c>
      <c r="I15" s="27"/>
      <c r="J15" s="27"/>
      <c r="K15" s="27"/>
      <c r="L15" s="27"/>
      <c r="M15" s="27"/>
      <c r="N15" s="27"/>
      <c r="O15" s="27"/>
      <c r="P15" s="1"/>
      <c r="Q15" s="1"/>
    </row>
    <row r="16" spans="1:18">
      <c r="A16" s="27">
        <v>10</v>
      </c>
      <c r="B16" s="29"/>
      <c r="C16" s="27"/>
      <c r="D16" s="27"/>
      <c r="E16" s="27"/>
      <c r="F16" s="27"/>
      <c r="G16" s="27"/>
      <c r="H16" s="27">
        <f t="shared" si="0"/>
        <v>0</v>
      </c>
      <c r="I16" s="27"/>
      <c r="J16" s="27"/>
      <c r="K16" s="27"/>
      <c r="L16" s="27"/>
      <c r="M16" s="27"/>
      <c r="N16" s="27"/>
      <c r="O16" s="27"/>
      <c r="P16" s="1"/>
      <c r="Q16" s="1"/>
    </row>
    <row r="17" spans="1:17">
      <c r="A17" s="27">
        <v>11</v>
      </c>
      <c r="B17" s="29"/>
      <c r="C17" s="27"/>
      <c r="D17" s="27"/>
      <c r="E17" s="27"/>
      <c r="F17" s="27"/>
      <c r="G17" s="27"/>
      <c r="H17" s="27">
        <f t="shared" si="0"/>
        <v>0</v>
      </c>
      <c r="I17" s="27"/>
      <c r="J17" s="27"/>
      <c r="K17" s="27"/>
      <c r="L17" s="27"/>
      <c r="M17" s="27"/>
      <c r="N17" s="27"/>
      <c r="O17" s="27"/>
      <c r="P17" s="1"/>
      <c r="Q17" s="1"/>
    </row>
    <row r="18" spans="1:17">
      <c r="A18" s="27">
        <v>12</v>
      </c>
      <c r="B18" s="27"/>
      <c r="C18" s="27"/>
      <c r="D18" s="27"/>
      <c r="E18" s="27"/>
      <c r="F18" s="27"/>
      <c r="G18" s="27"/>
      <c r="H18" s="27">
        <f t="shared" si="0"/>
        <v>0</v>
      </c>
      <c r="I18" s="27"/>
      <c r="J18" s="27"/>
      <c r="K18" s="27"/>
      <c r="L18" s="27"/>
      <c r="M18" s="27"/>
      <c r="N18" s="27"/>
      <c r="O18" s="27"/>
      <c r="P18" s="1"/>
      <c r="Q18" s="1"/>
    </row>
    <row r="19" spans="1:17">
      <c r="A19" s="27">
        <v>13</v>
      </c>
      <c r="B19" s="27"/>
      <c r="C19" s="27"/>
      <c r="D19" s="27"/>
      <c r="E19" s="27"/>
      <c r="F19" s="27"/>
      <c r="G19" s="27"/>
      <c r="H19" s="27">
        <f t="shared" si="0"/>
        <v>0</v>
      </c>
      <c r="I19" s="27"/>
      <c r="J19" s="27"/>
      <c r="K19" s="27"/>
      <c r="L19" s="27"/>
      <c r="M19" s="27"/>
      <c r="N19" s="27"/>
      <c r="O19" s="27"/>
      <c r="P19" s="1"/>
      <c r="Q19" s="1"/>
    </row>
    <row r="20" spans="1:17">
      <c r="A20" s="27">
        <v>14</v>
      </c>
      <c r="B20" s="27"/>
      <c r="C20" s="27"/>
      <c r="D20" s="27"/>
      <c r="E20" s="27"/>
      <c r="F20" s="27"/>
      <c r="G20" s="27"/>
      <c r="H20" s="27">
        <f t="shared" si="0"/>
        <v>0</v>
      </c>
      <c r="I20" s="27"/>
      <c r="J20" s="27"/>
      <c r="K20" s="27"/>
      <c r="L20" s="27"/>
      <c r="M20" s="27"/>
      <c r="N20" s="27"/>
      <c r="O20" s="27"/>
      <c r="P20" s="1"/>
      <c r="Q20" s="1"/>
    </row>
    <row r="21" spans="1:17">
      <c r="A21" s="27">
        <v>15</v>
      </c>
      <c r="B21" s="27"/>
      <c r="C21" s="27"/>
      <c r="D21" s="27"/>
      <c r="E21" s="27"/>
      <c r="F21" s="27"/>
      <c r="G21" s="27"/>
      <c r="H21" s="27">
        <f t="shared" si="0"/>
        <v>0</v>
      </c>
      <c r="I21" s="27"/>
      <c r="J21" s="27"/>
      <c r="K21" s="27"/>
      <c r="L21" s="27"/>
      <c r="M21" s="27"/>
      <c r="N21" s="27"/>
      <c r="O21" s="27"/>
      <c r="P21" s="1"/>
      <c r="Q21" s="1"/>
    </row>
    <row r="22" spans="1:17">
      <c r="A22" s="27">
        <v>16</v>
      </c>
      <c r="B22" s="30"/>
      <c r="C22" s="27"/>
      <c r="D22" s="27"/>
      <c r="E22" s="27"/>
      <c r="F22" s="27"/>
      <c r="G22" s="27"/>
      <c r="H22" s="27">
        <f t="shared" si="0"/>
        <v>0</v>
      </c>
      <c r="I22" s="27"/>
      <c r="J22" s="27"/>
      <c r="K22" s="27"/>
      <c r="L22" s="27"/>
      <c r="M22" s="27"/>
      <c r="N22" s="27"/>
      <c r="O22" s="27"/>
      <c r="P22" s="1"/>
      <c r="Q22" s="1"/>
    </row>
    <row r="23" spans="1:17">
      <c r="A23" s="27">
        <v>17</v>
      </c>
      <c r="B23" s="31"/>
      <c r="C23" s="27"/>
      <c r="D23" s="27"/>
      <c r="E23" s="27"/>
      <c r="F23" s="27"/>
      <c r="G23" s="27"/>
      <c r="H23" s="27">
        <f t="shared" si="0"/>
        <v>0</v>
      </c>
      <c r="I23" s="27"/>
      <c r="J23" s="27">
        <v>0</v>
      </c>
      <c r="K23" s="27"/>
      <c r="L23" s="27"/>
      <c r="M23" s="27"/>
      <c r="N23" s="27"/>
      <c r="O23" s="27"/>
      <c r="P23" s="1"/>
      <c r="Q23" s="1"/>
    </row>
    <row r="24" spans="1:17">
      <c r="A24" s="1">
        <v>18</v>
      </c>
      <c r="B24" s="1"/>
      <c r="C24" s="1"/>
      <c r="D24" s="1"/>
      <c r="E24" s="1"/>
      <c r="F24" s="1"/>
      <c r="G24" s="11">
        <f>SUM(G7:G23)</f>
        <v>121728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2:R38"/>
  <sheetViews>
    <sheetView workbookViewId="0">
      <selection activeCell="Q27" sqref="Q27"/>
    </sheetView>
  </sheetViews>
  <sheetFormatPr defaultRowHeight="15"/>
  <cols>
    <col min="1" max="1" width="3.42578125" customWidth="1"/>
    <col min="2" max="2" width="42.28515625" customWidth="1"/>
    <col min="3" max="3" width="7.7109375" bestFit="1" customWidth="1"/>
    <col min="4" max="4" width="13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97</v>
      </c>
      <c r="C2" t="s">
        <v>38</v>
      </c>
      <c r="D2" s="7">
        <v>44894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27" t="s">
        <v>70</v>
      </c>
      <c r="I6" s="28">
        <v>1</v>
      </c>
      <c r="J6" s="27">
        <v>2</v>
      </c>
      <c r="K6" s="27">
        <v>3</v>
      </c>
      <c r="L6" s="27">
        <v>4</v>
      </c>
      <c r="M6" s="27">
        <v>5</v>
      </c>
      <c r="N6" s="27">
        <v>6</v>
      </c>
      <c r="O6" s="27">
        <v>7</v>
      </c>
      <c r="P6" s="27">
        <v>8</v>
      </c>
      <c r="Q6" s="27">
        <v>9</v>
      </c>
      <c r="R6" s="27">
        <v>10</v>
      </c>
    </row>
    <row r="7" spans="1:18" ht="19.5" customHeight="1">
      <c r="A7" s="1">
        <v>1</v>
      </c>
      <c r="B7" s="1" t="s">
        <v>98</v>
      </c>
      <c r="C7" s="1" t="s">
        <v>28</v>
      </c>
      <c r="D7" s="1">
        <v>46.875</v>
      </c>
      <c r="E7" s="1">
        <v>5171.83</v>
      </c>
      <c r="F7" s="1">
        <f>D7*E7</f>
        <v>242429.53125</v>
      </c>
      <c r="G7" s="1">
        <f>F7*1.2</f>
        <v>290915.4375</v>
      </c>
      <c r="H7" s="27">
        <f>D7-(SUM(I7:T7))</f>
        <v>46.875</v>
      </c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>
      <c r="A8" s="1">
        <v>2</v>
      </c>
      <c r="B8" s="1" t="s">
        <v>27</v>
      </c>
      <c r="C8" s="1" t="s">
        <v>28</v>
      </c>
      <c r="D8" s="1">
        <v>48</v>
      </c>
      <c r="E8" s="1">
        <v>4437.6000000000004</v>
      </c>
      <c r="F8" s="1">
        <f>D8*E8</f>
        <v>213004.80000000002</v>
      </c>
      <c r="G8" s="1">
        <f>F8*1.2</f>
        <v>255605.76000000001</v>
      </c>
      <c r="H8" s="27">
        <f t="shared" ref="H8:H37" si="0">D8-(SUM(I8:T8))</f>
        <v>48</v>
      </c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>
      <c r="A9" s="1">
        <v>3</v>
      </c>
      <c r="B9" s="1" t="s">
        <v>27</v>
      </c>
      <c r="C9" s="1" t="s">
        <v>28</v>
      </c>
      <c r="D9" s="1">
        <v>0.2</v>
      </c>
      <c r="E9" s="1">
        <v>4437.6000000000004</v>
      </c>
      <c r="F9" s="1">
        <f t="shared" ref="F9:F27" si="1">D9*E9</f>
        <v>887.5200000000001</v>
      </c>
      <c r="G9" s="1">
        <f t="shared" ref="G9:G27" si="2">F9*1.2</f>
        <v>1065.0240000000001</v>
      </c>
      <c r="H9" s="27">
        <f t="shared" si="0"/>
        <v>0.2</v>
      </c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18">
      <c r="A10" s="1">
        <v>4</v>
      </c>
      <c r="B10" s="1" t="s">
        <v>27</v>
      </c>
      <c r="C10" s="1" t="s">
        <v>28</v>
      </c>
      <c r="D10" s="1">
        <v>0.7</v>
      </c>
      <c r="E10" s="1">
        <v>4437.6000000000004</v>
      </c>
      <c r="F10" s="1">
        <f t="shared" si="1"/>
        <v>3106.32</v>
      </c>
      <c r="G10" s="1">
        <f t="shared" si="2"/>
        <v>3727.5839999999998</v>
      </c>
      <c r="H10" s="27">
        <f t="shared" si="0"/>
        <v>0.7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>
      <c r="A11" s="1">
        <v>5</v>
      </c>
      <c r="B11" s="1" t="s">
        <v>27</v>
      </c>
      <c r="C11" s="1" t="s">
        <v>28</v>
      </c>
      <c r="D11" s="1">
        <v>8.4</v>
      </c>
      <c r="E11" s="1">
        <v>4437.6000000000004</v>
      </c>
      <c r="F11" s="1">
        <f t="shared" si="1"/>
        <v>37275.840000000004</v>
      </c>
      <c r="G11" s="1">
        <f t="shared" si="2"/>
        <v>44731.008000000002</v>
      </c>
      <c r="H11" s="27">
        <f t="shared" si="0"/>
        <v>8.4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>
      <c r="A12" s="1">
        <v>6</v>
      </c>
      <c r="B12" s="1" t="s">
        <v>16</v>
      </c>
      <c r="C12" s="1" t="s">
        <v>2</v>
      </c>
      <c r="D12" s="1">
        <v>1318</v>
      </c>
      <c r="E12" s="1">
        <v>117.62</v>
      </c>
      <c r="F12" s="1">
        <f t="shared" si="1"/>
        <v>155023.16</v>
      </c>
      <c r="G12" s="1">
        <f t="shared" si="2"/>
        <v>186027.79199999999</v>
      </c>
      <c r="H12" s="27">
        <f t="shared" si="0"/>
        <v>1318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>
      <c r="A13" s="1">
        <v>7</v>
      </c>
      <c r="B13" s="1" t="s">
        <v>12</v>
      </c>
      <c r="C13" s="1" t="s">
        <v>2</v>
      </c>
      <c r="D13" s="1">
        <v>935</v>
      </c>
      <c r="E13" s="1">
        <v>419.58</v>
      </c>
      <c r="F13" s="1">
        <f t="shared" si="1"/>
        <v>392307.3</v>
      </c>
      <c r="G13" s="1">
        <f t="shared" si="2"/>
        <v>470768.75999999995</v>
      </c>
      <c r="H13" s="27">
        <f t="shared" si="0"/>
        <v>935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>
      <c r="A14" s="1">
        <v>8</v>
      </c>
      <c r="B14" s="1" t="s">
        <v>20</v>
      </c>
      <c r="C14" s="1" t="s">
        <v>2</v>
      </c>
      <c r="D14" s="1">
        <v>416</v>
      </c>
      <c r="E14" s="1">
        <v>140.13999999999999</v>
      </c>
      <c r="F14" s="1">
        <f t="shared" si="1"/>
        <v>58298.239999999991</v>
      </c>
      <c r="G14" s="1">
        <f t="shared" si="2"/>
        <v>69957.887999999992</v>
      </c>
      <c r="H14" s="27">
        <f t="shared" si="0"/>
        <v>375</v>
      </c>
      <c r="I14" s="27"/>
      <c r="J14" s="27"/>
      <c r="K14" s="27"/>
      <c r="L14" s="27"/>
      <c r="M14" s="27"/>
      <c r="N14" s="27"/>
      <c r="O14" s="27"/>
      <c r="P14" s="27"/>
      <c r="Q14" s="27">
        <f>240-199</f>
        <v>41</v>
      </c>
      <c r="R14" s="27"/>
    </row>
    <row r="15" spans="1:18">
      <c r="A15" s="1">
        <v>9</v>
      </c>
      <c r="B15" s="1" t="s">
        <v>31</v>
      </c>
      <c r="C15" s="1" t="s">
        <v>30</v>
      </c>
      <c r="D15" s="1">
        <v>680</v>
      </c>
      <c r="E15" s="1">
        <v>125.13</v>
      </c>
      <c r="F15" s="1">
        <f t="shared" si="1"/>
        <v>85088.4</v>
      </c>
      <c r="G15" s="1">
        <f t="shared" si="2"/>
        <v>102106.07999999999</v>
      </c>
      <c r="H15" s="27">
        <f t="shared" si="0"/>
        <v>680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18">
      <c r="A16" s="1">
        <v>10</v>
      </c>
      <c r="B16" s="1" t="s">
        <v>17</v>
      </c>
      <c r="C16" s="1" t="s">
        <v>2</v>
      </c>
      <c r="D16" s="1">
        <v>621</v>
      </c>
      <c r="E16" s="1">
        <v>115.95</v>
      </c>
      <c r="F16" s="1">
        <f t="shared" si="1"/>
        <v>72004.95</v>
      </c>
      <c r="G16" s="1">
        <f t="shared" si="2"/>
        <v>86405.939999999988</v>
      </c>
      <c r="H16" s="27">
        <f t="shared" si="0"/>
        <v>621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>
      <c r="A17" s="1">
        <v>11</v>
      </c>
      <c r="B17" s="1" t="s">
        <v>18</v>
      </c>
      <c r="C17" s="1" t="s">
        <v>2</v>
      </c>
      <c r="D17" s="1">
        <v>90</v>
      </c>
      <c r="E17" s="1">
        <v>188.53</v>
      </c>
      <c r="F17" s="1">
        <f t="shared" si="1"/>
        <v>16967.7</v>
      </c>
      <c r="G17" s="1">
        <f t="shared" si="2"/>
        <v>20361.240000000002</v>
      </c>
      <c r="H17" s="27">
        <f t="shared" si="0"/>
        <v>90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>
      <c r="A18" s="1">
        <v>12</v>
      </c>
      <c r="B18" s="1" t="s">
        <v>78</v>
      </c>
      <c r="C18" s="1" t="s">
        <v>2</v>
      </c>
      <c r="D18" s="1">
        <v>40</v>
      </c>
      <c r="E18" s="1">
        <v>12595.92</v>
      </c>
      <c r="F18" s="1">
        <f t="shared" si="1"/>
        <v>503836.8</v>
      </c>
      <c r="G18" s="1">
        <f t="shared" si="2"/>
        <v>604604.15999999992</v>
      </c>
      <c r="H18" s="27">
        <f t="shared" si="0"/>
        <v>40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>
      <c r="A19" s="1">
        <v>13</v>
      </c>
      <c r="B19" s="1" t="s">
        <v>99</v>
      </c>
      <c r="C19" s="1" t="s">
        <v>2</v>
      </c>
      <c r="D19" s="1">
        <v>22</v>
      </c>
      <c r="E19" s="1">
        <v>14347.67</v>
      </c>
      <c r="F19" s="1">
        <f t="shared" si="1"/>
        <v>315648.74</v>
      </c>
      <c r="G19" s="1">
        <f t="shared" si="2"/>
        <v>378778.48799999995</v>
      </c>
      <c r="H19" s="27">
        <f t="shared" si="0"/>
        <v>22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>
      <c r="A20" s="1">
        <v>14</v>
      </c>
      <c r="B20" s="1" t="s">
        <v>9</v>
      </c>
      <c r="C20" s="1" t="s">
        <v>2</v>
      </c>
      <c r="D20" s="1">
        <v>62</v>
      </c>
      <c r="E20" s="1">
        <v>550.54999999999995</v>
      </c>
      <c r="F20" s="1">
        <f t="shared" si="1"/>
        <v>34134.1</v>
      </c>
      <c r="G20" s="1">
        <f t="shared" si="2"/>
        <v>40960.92</v>
      </c>
      <c r="H20" s="27">
        <f t="shared" si="0"/>
        <v>62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>
      <c r="A21" s="1">
        <v>15</v>
      </c>
      <c r="B21" s="1" t="s">
        <v>10</v>
      </c>
      <c r="C21" s="1" t="s">
        <v>2</v>
      </c>
      <c r="D21" s="1">
        <v>6</v>
      </c>
      <c r="E21" s="1">
        <v>575.58000000000004</v>
      </c>
      <c r="F21" s="1">
        <f t="shared" si="1"/>
        <v>3453.4800000000005</v>
      </c>
      <c r="G21" s="1">
        <f t="shared" si="2"/>
        <v>4144.1760000000004</v>
      </c>
      <c r="H21" s="27">
        <f t="shared" si="0"/>
        <v>6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>
      <c r="A22" s="1">
        <v>16</v>
      </c>
      <c r="B22" s="1" t="s">
        <v>12</v>
      </c>
      <c r="C22" s="1" t="s">
        <v>2</v>
      </c>
      <c r="D22" s="1">
        <v>550</v>
      </c>
      <c r="E22" s="1">
        <v>419.58</v>
      </c>
      <c r="F22" s="1">
        <f t="shared" si="1"/>
        <v>230769</v>
      </c>
      <c r="G22" s="1">
        <f t="shared" si="2"/>
        <v>276922.8</v>
      </c>
      <c r="H22" s="27">
        <f t="shared" si="0"/>
        <v>550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>
      <c r="A23" s="1">
        <v>17</v>
      </c>
      <c r="B23" s="1" t="s">
        <v>100</v>
      </c>
      <c r="C23" s="1" t="s">
        <v>2</v>
      </c>
      <c r="D23" s="1">
        <v>1</v>
      </c>
      <c r="E23" s="1">
        <v>7674.33</v>
      </c>
      <c r="F23" s="1">
        <f t="shared" si="1"/>
        <v>7674.33</v>
      </c>
      <c r="G23" s="1">
        <f t="shared" si="2"/>
        <v>9209.1959999999999</v>
      </c>
      <c r="H23" s="27">
        <f t="shared" si="0"/>
        <v>1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>
      <c r="A24" s="1">
        <v>18</v>
      </c>
      <c r="B24" s="1" t="s">
        <v>101</v>
      </c>
      <c r="C24" s="1" t="s">
        <v>2</v>
      </c>
      <c r="D24" s="1">
        <v>6400</v>
      </c>
      <c r="E24" s="1">
        <v>22.11</v>
      </c>
      <c r="F24" s="1">
        <f t="shared" si="1"/>
        <v>141504</v>
      </c>
      <c r="G24" s="1">
        <f t="shared" si="2"/>
        <v>169804.79999999999</v>
      </c>
      <c r="H24" s="27">
        <f t="shared" si="0"/>
        <v>6400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>
      <c r="A25" s="1">
        <v>19</v>
      </c>
      <c r="B25" s="1" t="s">
        <v>101</v>
      </c>
      <c r="C25" s="1" t="s">
        <v>2</v>
      </c>
      <c r="D25" s="1">
        <v>6400</v>
      </c>
      <c r="E25" s="1">
        <v>22.11</v>
      </c>
      <c r="F25" s="1">
        <f t="shared" si="1"/>
        <v>141504</v>
      </c>
      <c r="G25" s="1">
        <f t="shared" si="2"/>
        <v>169804.79999999999</v>
      </c>
      <c r="H25" s="27">
        <f t="shared" si="0"/>
        <v>6400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>
      <c r="A26" s="1">
        <v>20</v>
      </c>
      <c r="B26" s="1" t="s">
        <v>102</v>
      </c>
      <c r="C26" s="1" t="s">
        <v>2</v>
      </c>
      <c r="D26" s="1">
        <v>1400</v>
      </c>
      <c r="E26" s="1">
        <v>57.8</v>
      </c>
      <c r="F26" s="1">
        <f t="shared" si="1"/>
        <v>80920</v>
      </c>
      <c r="G26" s="1">
        <f t="shared" si="2"/>
        <v>97104</v>
      </c>
      <c r="H26" s="27">
        <f t="shared" si="0"/>
        <v>1400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>
      <c r="A27" s="1">
        <v>21</v>
      </c>
      <c r="B27" s="1" t="s">
        <v>103</v>
      </c>
      <c r="C27" s="1" t="s">
        <v>2</v>
      </c>
      <c r="D27" s="1">
        <v>12800</v>
      </c>
      <c r="E27" s="1">
        <v>15.85</v>
      </c>
      <c r="F27" s="1">
        <f t="shared" si="1"/>
        <v>202880</v>
      </c>
      <c r="G27" s="1">
        <f t="shared" si="2"/>
        <v>243456</v>
      </c>
      <c r="H27" s="27">
        <f t="shared" si="0"/>
        <v>0</v>
      </c>
      <c r="I27" s="27"/>
      <c r="J27" s="27"/>
      <c r="K27" s="27"/>
      <c r="L27" s="27"/>
      <c r="M27" s="27"/>
      <c r="N27" s="27"/>
      <c r="O27" s="27"/>
      <c r="P27" s="27"/>
      <c r="Q27" s="1">
        <v>12800</v>
      </c>
      <c r="R27" s="27"/>
    </row>
    <row r="28" spans="1:18">
      <c r="A28" s="1">
        <v>22</v>
      </c>
      <c r="B28" s="1" t="s">
        <v>103</v>
      </c>
      <c r="C28" s="1" t="s">
        <v>2</v>
      </c>
      <c r="D28" s="1">
        <v>6400</v>
      </c>
      <c r="E28" s="1">
        <v>15.85</v>
      </c>
      <c r="F28" s="1">
        <f t="shared" ref="F28:F35" si="3">D28*E28</f>
        <v>101440</v>
      </c>
      <c r="G28" s="1">
        <f t="shared" ref="G28:G35" si="4">F28*1.2</f>
        <v>121728</v>
      </c>
      <c r="H28" s="27">
        <f t="shared" ref="H28:H35" si="5">D28-(SUM(I28:T28))</f>
        <v>0</v>
      </c>
      <c r="I28" s="27"/>
      <c r="J28" s="27"/>
      <c r="K28" s="27"/>
      <c r="L28" s="27"/>
      <c r="M28" s="27"/>
      <c r="N28" s="27"/>
      <c r="O28" s="27"/>
      <c r="P28" s="27"/>
      <c r="Q28" s="1">
        <v>6400</v>
      </c>
      <c r="R28" s="27"/>
    </row>
    <row r="29" spans="1:18">
      <c r="A29" s="1">
        <v>23</v>
      </c>
      <c r="B29" s="1" t="s">
        <v>103</v>
      </c>
      <c r="C29" s="1" t="s">
        <v>2</v>
      </c>
      <c r="D29" s="1">
        <v>6400</v>
      </c>
      <c r="E29" s="1">
        <v>15.85</v>
      </c>
      <c r="F29" s="1">
        <f t="shared" si="3"/>
        <v>101440</v>
      </c>
      <c r="G29" s="1">
        <f t="shared" si="4"/>
        <v>121728</v>
      </c>
      <c r="H29" s="27">
        <f t="shared" si="5"/>
        <v>0</v>
      </c>
      <c r="I29" s="27"/>
      <c r="J29" s="27"/>
      <c r="K29" s="27"/>
      <c r="L29" s="27"/>
      <c r="M29" s="27"/>
      <c r="N29" s="27"/>
      <c r="O29" s="27"/>
      <c r="P29" s="27"/>
      <c r="Q29" s="1">
        <v>6400</v>
      </c>
      <c r="R29" s="27"/>
    </row>
    <row r="30" spans="1:18">
      <c r="A30" s="1">
        <v>24</v>
      </c>
      <c r="B30" s="1" t="s">
        <v>103</v>
      </c>
      <c r="C30" s="1" t="s">
        <v>2</v>
      </c>
      <c r="D30" s="1">
        <v>6400</v>
      </c>
      <c r="E30" s="1">
        <v>15.85</v>
      </c>
      <c r="F30" s="1">
        <f t="shared" si="3"/>
        <v>101440</v>
      </c>
      <c r="G30" s="1">
        <f t="shared" si="4"/>
        <v>121728</v>
      </c>
      <c r="H30" s="27">
        <f t="shared" si="5"/>
        <v>0</v>
      </c>
      <c r="I30" s="27"/>
      <c r="J30" s="27"/>
      <c r="K30" s="27"/>
      <c r="L30" s="27"/>
      <c r="M30" s="27"/>
      <c r="N30" s="27"/>
      <c r="O30" s="27"/>
      <c r="P30" s="27"/>
      <c r="Q30" s="1">
        <v>6400</v>
      </c>
      <c r="R30" s="27"/>
    </row>
    <row r="31" spans="1:18">
      <c r="A31" s="1">
        <v>25</v>
      </c>
      <c r="B31" s="1" t="s">
        <v>103</v>
      </c>
      <c r="C31" s="1" t="s">
        <v>2</v>
      </c>
      <c r="D31" s="1">
        <v>6400</v>
      </c>
      <c r="E31" s="1">
        <v>15.85</v>
      </c>
      <c r="F31" s="1">
        <f t="shared" si="3"/>
        <v>101440</v>
      </c>
      <c r="G31" s="1">
        <f t="shared" si="4"/>
        <v>121728</v>
      </c>
      <c r="H31" s="27">
        <f t="shared" si="5"/>
        <v>0</v>
      </c>
      <c r="I31" s="27"/>
      <c r="J31" s="27"/>
      <c r="K31" s="27"/>
      <c r="L31" s="27"/>
      <c r="M31" s="27"/>
      <c r="N31" s="27"/>
      <c r="O31" s="27"/>
      <c r="P31" s="27"/>
      <c r="Q31" s="1">
        <v>6400</v>
      </c>
      <c r="R31" s="27"/>
    </row>
    <row r="32" spans="1:18">
      <c r="A32" s="1">
        <v>26</v>
      </c>
      <c r="B32" s="1" t="s">
        <v>103</v>
      </c>
      <c r="C32" s="1" t="s">
        <v>2</v>
      </c>
      <c r="D32" s="1">
        <v>12800</v>
      </c>
      <c r="E32" s="1">
        <v>15.85</v>
      </c>
      <c r="F32" s="1">
        <f t="shared" si="3"/>
        <v>202880</v>
      </c>
      <c r="G32" s="1">
        <f t="shared" si="4"/>
        <v>243456</v>
      </c>
      <c r="H32" s="27">
        <f t="shared" si="5"/>
        <v>0</v>
      </c>
      <c r="I32" s="27"/>
      <c r="J32" s="27"/>
      <c r="K32" s="27"/>
      <c r="L32" s="27"/>
      <c r="M32" s="27"/>
      <c r="N32" s="27"/>
      <c r="O32" s="27"/>
      <c r="P32" s="27"/>
      <c r="Q32" s="1">
        <v>12800</v>
      </c>
      <c r="R32" s="27"/>
    </row>
    <row r="33" spans="1:18">
      <c r="A33" s="1">
        <v>27</v>
      </c>
      <c r="B33" s="1" t="s">
        <v>103</v>
      </c>
      <c r="C33" s="1" t="s">
        <v>2</v>
      </c>
      <c r="D33" s="1">
        <v>6400</v>
      </c>
      <c r="E33" s="1">
        <v>15.85</v>
      </c>
      <c r="F33" s="1">
        <f t="shared" si="3"/>
        <v>101440</v>
      </c>
      <c r="G33" s="1">
        <f t="shared" si="4"/>
        <v>121728</v>
      </c>
      <c r="H33" s="27">
        <f t="shared" si="5"/>
        <v>0</v>
      </c>
      <c r="I33" s="27"/>
      <c r="J33" s="27"/>
      <c r="K33" s="27"/>
      <c r="L33" s="27"/>
      <c r="M33" s="27"/>
      <c r="N33" s="27"/>
      <c r="O33" s="27"/>
      <c r="P33" s="27"/>
      <c r="Q33" s="1">
        <v>6400</v>
      </c>
      <c r="R33" s="27"/>
    </row>
    <row r="34" spans="1:18">
      <c r="A34" s="1">
        <v>28</v>
      </c>
      <c r="B34" s="1" t="s">
        <v>103</v>
      </c>
      <c r="C34" s="1" t="s">
        <v>2</v>
      </c>
      <c r="D34" s="1">
        <v>12800</v>
      </c>
      <c r="E34" s="1">
        <v>15.85</v>
      </c>
      <c r="F34" s="1">
        <f t="shared" si="3"/>
        <v>202880</v>
      </c>
      <c r="G34" s="1">
        <f t="shared" si="4"/>
        <v>243456</v>
      </c>
      <c r="H34" s="27">
        <f t="shared" si="5"/>
        <v>0</v>
      </c>
      <c r="I34" s="27"/>
      <c r="J34" s="27"/>
      <c r="K34" s="27"/>
      <c r="L34" s="27"/>
      <c r="M34" s="27"/>
      <c r="N34" s="27"/>
      <c r="O34" s="27"/>
      <c r="P34" s="27"/>
      <c r="Q34" s="1">
        <v>12800</v>
      </c>
      <c r="R34" s="27"/>
    </row>
    <row r="35" spans="1:18">
      <c r="A35" s="1">
        <v>29</v>
      </c>
      <c r="B35" s="1" t="s">
        <v>103</v>
      </c>
      <c r="C35" s="1" t="s">
        <v>2</v>
      </c>
      <c r="D35" s="1">
        <v>6400</v>
      </c>
      <c r="E35" s="1">
        <v>15.85</v>
      </c>
      <c r="F35" s="1">
        <f t="shared" si="3"/>
        <v>101440</v>
      </c>
      <c r="G35" s="1">
        <f t="shared" si="4"/>
        <v>121728</v>
      </c>
      <c r="H35" s="27">
        <f t="shared" si="5"/>
        <v>0</v>
      </c>
      <c r="I35" s="27"/>
      <c r="J35" s="27"/>
      <c r="K35" s="27"/>
      <c r="L35" s="27"/>
      <c r="M35" s="27"/>
      <c r="N35" s="27"/>
      <c r="O35" s="27"/>
      <c r="P35" s="27"/>
      <c r="Q35" s="1">
        <v>6400</v>
      </c>
      <c r="R35" s="27"/>
    </row>
    <row r="36" spans="1:18">
      <c r="A36" s="1"/>
      <c r="B36" s="2"/>
      <c r="C36" s="1"/>
      <c r="D36" s="1"/>
      <c r="E36" s="1"/>
      <c r="F36" s="1"/>
      <c r="G36" s="1"/>
      <c r="H36" s="27">
        <f t="shared" si="0"/>
        <v>0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"/>
      <c r="B37" s="1"/>
      <c r="C37" s="1"/>
      <c r="D37" s="1"/>
      <c r="E37" s="1"/>
      <c r="F37" s="1"/>
      <c r="G37" s="1"/>
      <c r="H37" s="27">
        <f t="shared" si="0"/>
        <v>0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>
      <c r="A38" s="1"/>
      <c r="B38" s="1"/>
      <c r="C38" s="1"/>
      <c r="D38" s="1"/>
      <c r="E38" s="1"/>
      <c r="F38" s="1"/>
      <c r="G38" s="11">
        <f>SUM(G7:G37)</f>
        <v>4743741.8534999993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</sheetData>
  <pageMargins left="0.7" right="0.7" top="0.75" bottom="0.75" header="0.3" footer="0.3"/>
  <pageSetup paperSize="9" orientation="portrait" horizontalDpi="180" verticalDpi="18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R38"/>
  <sheetViews>
    <sheetView zoomScale="85" zoomScaleNormal="85" workbookViewId="0">
      <selection activeCell="T26" sqref="T26"/>
    </sheetView>
  </sheetViews>
  <sheetFormatPr defaultRowHeight="15"/>
  <cols>
    <col min="1" max="1" width="3.42578125" customWidth="1"/>
    <col min="2" max="2" width="18.42578125" bestFit="1" customWidth="1"/>
    <col min="3" max="3" width="7.7109375" bestFit="1" customWidth="1"/>
    <col min="4" max="4" width="13.140625" customWidth="1"/>
    <col min="5" max="5" width="14.28515625" customWidth="1"/>
    <col min="6" max="6" width="14" customWidth="1"/>
    <col min="7" max="7" width="19.7109375" customWidth="1"/>
    <col min="8" max="8" width="13.85546875" customWidth="1"/>
  </cols>
  <sheetData>
    <row r="2" spans="1:18">
      <c r="B2" t="s">
        <v>104</v>
      </c>
      <c r="C2" t="s">
        <v>38</v>
      </c>
      <c r="D2" s="7">
        <v>44914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27" t="s">
        <v>70</v>
      </c>
      <c r="I6" s="28">
        <v>1</v>
      </c>
      <c r="J6" s="27">
        <v>2</v>
      </c>
      <c r="K6" s="27">
        <v>3</v>
      </c>
      <c r="L6" s="27">
        <v>4</v>
      </c>
      <c r="M6" s="27">
        <v>5</v>
      </c>
      <c r="N6" s="27">
        <v>6</v>
      </c>
      <c r="O6" s="27">
        <v>7</v>
      </c>
      <c r="P6" s="27">
        <v>8</v>
      </c>
      <c r="Q6" s="27">
        <v>9</v>
      </c>
      <c r="R6" s="27">
        <v>10</v>
      </c>
    </row>
    <row r="7" spans="1:18" ht="19.5" customHeight="1">
      <c r="A7" s="1">
        <v>1</v>
      </c>
      <c r="B7" s="1" t="s">
        <v>103</v>
      </c>
      <c r="C7" s="1" t="s">
        <v>2</v>
      </c>
      <c r="D7" s="1">
        <v>6400</v>
      </c>
      <c r="E7" s="1">
        <v>15.85</v>
      </c>
      <c r="F7" s="1">
        <f>D7*E7</f>
        <v>101440</v>
      </c>
      <c r="G7" s="1">
        <f>F7*1.2</f>
        <v>121728</v>
      </c>
      <c r="H7" s="27">
        <f>D7-(SUM(I7:T7))</f>
        <v>0</v>
      </c>
      <c r="I7" s="27"/>
      <c r="J7" s="27"/>
      <c r="K7" s="27"/>
      <c r="L7" s="27"/>
      <c r="M7" s="27"/>
      <c r="N7" s="27"/>
      <c r="O7" s="27"/>
      <c r="P7" s="27"/>
      <c r="Q7" s="38">
        <v>6400</v>
      </c>
      <c r="R7" s="27"/>
    </row>
    <row r="8" spans="1:18">
      <c r="A8" s="1">
        <v>2</v>
      </c>
      <c r="B8" s="1" t="s">
        <v>103</v>
      </c>
      <c r="C8" s="1" t="s">
        <v>2</v>
      </c>
      <c r="D8" s="1">
        <v>6400</v>
      </c>
      <c r="E8" s="1">
        <v>15.85</v>
      </c>
      <c r="F8" s="1">
        <f>D8*E8</f>
        <v>101440</v>
      </c>
      <c r="G8" s="1">
        <f>F8*1.2</f>
        <v>121728</v>
      </c>
      <c r="H8" s="27">
        <f t="shared" ref="H8:H37" si="0">D8-(SUM(I8:T8))</f>
        <v>325</v>
      </c>
      <c r="I8" s="27"/>
      <c r="J8" s="27"/>
      <c r="K8" s="27"/>
      <c r="L8" s="27"/>
      <c r="M8" s="27"/>
      <c r="N8" s="27"/>
      <c r="O8" s="27"/>
      <c r="P8" s="27"/>
      <c r="Q8" s="28">
        <f>5840+235</f>
        <v>6075</v>
      </c>
      <c r="R8" s="38"/>
    </row>
    <row r="9" spans="1:18">
      <c r="A9" s="1">
        <v>3</v>
      </c>
      <c r="B9" s="1" t="s">
        <v>103</v>
      </c>
      <c r="C9" s="1" t="s">
        <v>2</v>
      </c>
      <c r="D9" s="1">
        <v>6400</v>
      </c>
      <c r="E9" s="1">
        <v>15.85</v>
      </c>
      <c r="F9" s="1">
        <f t="shared" ref="F9:F35" si="1">D9*E9</f>
        <v>101440</v>
      </c>
      <c r="G9" s="1">
        <f t="shared" ref="G9:G35" si="2">F9*1.2</f>
        <v>121728</v>
      </c>
      <c r="H9" s="27">
        <f t="shared" si="0"/>
        <v>794</v>
      </c>
      <c r="I9" s="27"/>
      <c r="J9" s="27"/>
      <c r="K9" s="27"/>
      <c r="L9" s="27"/>
      <c r="M9" s="27"/>
      <c r="N9" s="27"/>
      <c r="O9" s="27"/>
      <c r="P9" s="27"/>
      <c r="Q9" s="27">
        <v>5606</v>
      </c>
      <c r="R9" s="38"/>
    </row>
    <row r="10" spans="1:18">
      <c r="A10" s="1">
        <v>4</v>
      </c>
      <c r="B10" s="1" t="s">
        <v>103</v>
      </c>
      <c r="C10" s="1" t="s">
        <v>2</v>
      </c>
      <c r="D10" s="1">
        <v>6400</v>
      </c>
      <c r="E10" s="1">
        <v>15.85</v>
      </c>
      <c r="F10" s="1">
        <f t="shared" si="1"/>
        <v>101440</v>
      </c>
      <c r="G10" s="1">
        <f t="shared" si="2"/>
        <v>121728</v>
      </c>
      <c r="H10" s="27">
        <f t="shared" si="0"/>
        <v>6400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>
      <c r="A11" s="1">
        <v>5</v>
      </c>
      <c r="B11" s="1" t="s">
        <v>103</v>
      </c>
      <c r="C11" s="1" t="s">
        <v>2</v>
      </c>
      <c r="D11" s="1">
        <v>6400</v>
      </c>
      <c r="E11" s="1">
        <v>15.85</v>
      </c>
      <c r="F11" s="1">
        <f t="shared" si="1"/>
        <v>101440</v>
      </c>
      <c r="G11" s="1">
        <f t="shared" si="2"/>
        <v>121728</v>
      </c>
      <c r="H11" s="27">
        <f t="shared" si="0"/>
        <v>6400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>
      <c r="A12" s="1">
        <v>6</v>
      </c>
      <c r="B12" s="1" t="s">
        <v>101</v>
      </c>
      <c r="C12" s="1" t="s">
        <v>2</v>
      </c>
      <c r="D12" s="1">
        <v>6400</v>
      </c>
      <c r="E12" s="1">
        <v>22.11</v>
      </c>
      <c r="F12" s="1">
        <f t="shared" si="1"/>
        <v>141504</v>
      </c>
      <c r="G12" s="1">
        <f t="shared" si="2"/>
        <v>169804.79999999999</v>
      </c>
      <c r="H12" s="27">
        <f t="shared" si="0"/>
        <v>6400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>
      <c r="A13" s="1">
        <v>7</v>
      </c>
      <c r="B13" s="1" t="s">
        <v>103</v>
      </c>
      <c r="C13" s="1" t="s">
        <v>2</v>
      </c>
      <c r="D13" s="1">
        <v>6400</v>
      </c>
      <c r="E13" s="1">
        <v>15.85</v>
      </c>
      <c r="F13" s="1">
        <f t="shared" si="1"/>
        <v>101440</v>
      </c>
      <c r="G13" s="1">
        <f t="shared" si="2"/>
        <v>121728</v>
      </c>
      <c r="H13" s="27">
        <f t="shared" si="0"/>
        <v>6400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>
      <c r="A14" s="1">
        <v>8</v>
      </c>
      <c r="B14" s="1" t="s">
        <v>103</v>
      </c>
      <c r="C14" s="1" t="s">
        <v>2</v>
      </c>
      <c r="D14" s="1">
        <v>3200</v>
      </c>
      <c r="E14" s="1">
        <v>15.85</v>
      </c>
      <c r="F14" s="1">
        <f t="shared" si="1"/>
        <v>50720</v>
      </c>
      <c r="G14" s="1">
        <f t="shared" si="2"/>
        <v>60864</v>
      </c>
      <c r="H14" s="27">
        <f t="shared" si="0"/>
        <v>3200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>
      <c r="A15" s="1">
        <v>9</v>
      </c>
      <c r="B15" s="1" t="s">
        <v>101</v>
      </c>
      <c r="C15" s="1" t="s">
        <v>2</v>
      </c>
      <c r="D15" s="1">
        <v>3200</v>
      </c>
      <c r="E15" s="1">
        <v>22.11</v>
      </c>
      <c r="F15" s="1">
        <f t="shared" si="1"/>
        <v>70752</v>
      </c>
      <c r="G15" s="1">
        <f t="shared" si="2"/>
        <v>84902.399999999994</v>
      </c>
      <c r="H15" s="27">
        <f t="shared" si="0"/>
        <v>3200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18">
      <c r="A16" s="1">
        <v>10</v>
      </c>
      <c r="B16" s="1" t="s">
        <v>103</v>
      </c>
      <c r="C16" s="1" t="s">
        <v>2</v>
      </c>
      <c r="D16" s="1">
        <v>6400</v>
      </c>
      <c r="E16" s="1">
        <v>15.85</v>
      </c>
      <c r="F16" s="1">
        <f t="shared" si="1"/>
        <v>101440</v>
      </c>
      <c r="G16" s="1">
        <f t="shared" si="2"/>
        <v>121728</v>
      </c>
      <c r="H16" s="27">
        <f t="shared" si="0"/>
        <v>6400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>
      <c r="A17" s="1">
        <v>11</v>
      </c>
      <c r="B17" s="1" t="s">
        <v>103</v>
      </c>
      <c r="C17" s="1" t="s">
        <v>2</v>
      </c>
      <c r="D17" s="1">
        <v>3200</v>
      </c>
      <c r="E17" s="1">
        <v>15.85</v>
      </c>
      <c r="F17" s="1">
        <f t="shared" si="1"/>
        <v>50720</v>
      </c>
      <c r="G17" s="1">
        <f t="shared" si="2"/>
        <v>60864</v>
      </c>
      <c r="H17" s="27">
        <f t="shared" si="0"/>
        <v>3200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>
      <c r="A18" s="1">
        <v>12</v>
      </c>
      <c r="B18" s="1" t="s">
        <v>86</v>
      </c>
      <c r="C18" s="1" t="s">
        <v>2</v>
      </c>
      <c r="D18" s="1">
        <v>6400</v>
      </c>
      <c r="E18" s="1">
        <v>8.59</v>
      </c>
      <c r="F18" s="1">
        <f t="shared" si="1"/>
        <v>54976</v>
      </c>
      <c r="G18" s="1">
        <f t="shared" si="2"/>
        <v>65971.199999999997</v>
      </c>
      <c r="H18" s="27">
        <f t="shared" si="0"/>
        <v>6400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>
      <c r="A19" s="1">
        <v>13</v>
      </c>
      <c r="B19" s="1" t="s">
        <v>103</v>
      </c>
      <c r="C19" s="1" t="s">
        <v>2</v>
      </c>
      <c r="D19" s="1">
        <v>6400</v>
      </c>
      <c r="E19" s="1">
        <v>15.85</v>
      </c>
      <c r="F19" s="1">
        <f t="shared" si="1"/>
        <v>101440</v>
      </c>
      <c r="G19" s="1">
        <f t="shared" si="2"/>
        <v>121728</v>
      </c>
      <c r="H19" s="27">
        <f t="shared" si="0"/>
        <v>6400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>
      <c r="A20" s="1">
        <v>14</v>
      </c>
      <c r="B20" s="1" t="s">
        <v>86</v>
      </c>
      <c r="C20" s="1" t="s">
        <v>2</v>
      </c>
      <c r="D20" s="1">
        <v>6400</v>
      </c>
      <c r="E20" s="1">
        <v>17.18</v>
      </c>
      <c r="F20" s="1">
        <f t="shared" si="1"/>
        <v>109952</v>
      </c>
      <c r="G20" s="1">
        <f t="shared" si="2"/>
        <v>131942.39999999999</v>
      </c>
      <c r="H20" s="27">
        <f t="shared" si="0"/>
        <v>6400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>
      <c r="A21" s="1">
        <v>15</v>
      </c>
      <c r="B21" s="1" t="s">
        <v>103</v>
      </c>
      <c r="C21" s="1" t="s">
        <v>2</v>
      </c>
      <c r="D21" s="1">
        <v>5760</v>
      </c>
      <c r="E21" s="1">
        <v>15.85</v>
      </c>
      <c r="F21" s="1">
        <f t="shared" si="1"/>
        <v>91296</v>
      </c>
      <c r="G21" s="1">
        <f t="shared" si="2"/>
        <v>109555.2</v>
      </c>
      <c r="H21" s="27">
        <f t="shared" si="0"/>
        <v>5760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>
      <c r="A22" s="1">
        <v>16</v>
      </c>
      <c r="B22" s="1" t="s">
        <v>86</v>
      </c>
      <c r="C22" s="1" t="s">
        <v>2</v>
      </c>
      <c r="D22" s="1">
        <v>6400</v>
      </c>
      <c r="E22" s="1">
        <v>17.18</v>
      </c>
      <c r="F22" s="1">
        <f t="shared" si="1"/>
        <v>109952</v>
      </c>
      <c r="G22" s="1">
        <f t="shared" si="2"/>
        <v>131942.39999999999</v>
      </c>
      <c r="H22" s="27">
        <f t="shared" si="0"/>
        <v>6400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>
      <c r="A23" s="1">
        <v>17</v>
      </c>
      <c r="B23" s="1" t="s">
        <v>103</v>
      </c>
      <c r="C23" s="1" t="s">
        <v>2</v>
      </c>
      <c r="D23" s="1">
        <v>5760</v>
      </c>
      <c r="E23" s="1">
        <v>15.85</v>
      </c>
      <c r="F23" s="1">
        <f t="shared" si="1"/>
        <v>91296</v>
      </c>
      <c r="G23" s="1">
        <f t="shared" si="2"/>
        <v>109555.2</v>
      </c>
      <c r="H23" s="27">
        <f t="shared" si="0"/>
        <v>5760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>
      <c r="A24" s="1">
        <v>18</v>
      </c>
      <c r="B24" s="1" t="s">
        <v>86</v>
      </c>
      <c r="C24" s="1" t="s">
        <v>2</v>
      </c>
      <c r="D24" s="1">
        <v>6400</v>
      </c>
      <c r="E24" s="1">
        <v>17.18</v>
      </c>
      <c r="F24" s="1">
        <f t="shared" si="1"/>
        <v>109952</v>
      </c>
      <c r="G24" s="1">
        <f t="shared" si="2"/>
        <v>131942.39999999999</v>
      </c>
      <c r="H24" s="27">
        <f t="shared" si="0"/>
        <v>6400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>
      <c r="A25" s="1"/>
      <c r="B25" s="1"/>
      <c r="C25" s="1"/>
      <c r="D25" s="1"/>
      <c r="E25" s="1"/>
      <c r="F25" s="1">
        <f>D25*E25</f>
        <v>0</v>
      </c>
      <c r="G25" s="1">
        <f t="shared" si="2"/>
        <v>0</v>
      </c>
      <c r="H25" s="27">
        <f t="shared" si="0"/>
        <v>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>
      <c r="A26" s="1"/>
      <c r="B26" s="1"/>
      <c r="C26" s="1"/>
      <c r="D26" s="1"/>
      <c r="E26" s="1"/>
      <c r="F26" s="1">
        <f t="shared" si="1"/>
        <v>0</v>
      </c>
      <c r="G26" s="1">
        <f t="shared" si="2"/>
        <v>0</v>
      </c>
      <c r="H26" s="27">
        <f t="shared" si="0"/>
        <v>0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>
      <c r="A27" s="1"/>
      <c r="B27" s="1"/>
      <c r="C27" s="1"/>
      <c r="D27" s="1"/>
      <c r="E27" s="1"/>
      <c r="F27" s="1">
        <f t="shared" si="1"/>
        <v>0</v>
      </c>
      <c r="G27" s="1">
        <f t="shared" si="2"/>
        <v>0</v>
      </c>
      <c r="H27" s="27">
        <f t="shared" si="0"/>
        <v>0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>
      <c r="A28" s="1"/>
      <c r="B28" s="1"/>
      <c r="C28" s="1"/>
      <c r="D28" s="1"/>
      <c r="E28" s="1"/>
      <c r="F28" s="1">
        <f t="shared" si="1"/>
        <v>0</v>
      </c>
      <c r="G28" s="1">
        <f t="shared" si="2"/>
        <v>0</v>
      </c>
      <c r="H28" s="27">
        <f t="shared" ref="H28:H35" si="3">D28-(SUM(I28:T28))</f>
        <v>0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>
      <c r="A29" s="1"/>
      <c r="B29" s="1"/>
      <c r="C29" s="1"/>
      <c r="D29" s="1"/>
      <c r="E29" s="1"/>
      <c r="F29" s="1">
        <f t="shared" si="1"/>
        <v>0</v>
      </c>
      <c r="G29" s="1">
        <f t="shared" si="2"/>
        <v>0</v>
      </c>
      <c r="H29" s="27">
        <f t="shared" si="3"/>
        <v>0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>
      <c r="A30" s="1"/>
      <c r="B30" s="1"/>
      <c r="C30" s="1"/>
      <c r="D30" s="1"/>
      <c r="E30" s="1"/>
      <c r="F30" s="1">
        <f t="shared" si="1"/>
        <v>0</v>
      </c>
      <c r="G30" s="1">
        <f t="shared" si="2"/>
        <v>0</v>
      </c>
      <c r="H30" s="27">
        <f t="shared" si="3"/>
        <v>0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"/>
      <c r="B31" s="1"/>
      <c r="C31" s="1"/>
      <c r="D31" s="1"/>
      <c r="E31" s="1"/>
      <c r="F31" s="1">
        <f t="shared" si="1"/>
        <v>0</v>
      </c>
      <c r="G31" s="1">
        <f t="shared" si="2"/>
        <v>0</v>
      </c>
      <c r="H31" s="27">
        <f t="shared" si="3"/>
        <v>0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>
      <c r="A32" s="1"/>
      <c r="B32" s="1"/>
      <c r="C32" s="1"/>
      <c r="D32" s="1"/>
      <c r="E32" s="1"/>
      <c r="F32" s="1">
        <f t="shared" si="1"/>
        <v>0</v>
      </c>
      <c r="G32" s="1">
        <f t="shared" si="2"/>
        <v>0</v>
      </c>
      <c r="H32" s="27">
        <f t="shared" si="3"/>
        <v>0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>
      <c r="A33" s="1"/>
      <c r="B33" s="1"/>
      <c r="C33" s="1"/>
      <c r="D33" s="1"/>
      <c r="E33" s="1"/>
      <c r="F33" s="1">
        <f t="shared" si="1"/>
        <v>0</v>
      </c>
      <c r="G33" s="1">
        <f t="shared" si="2"/>
        <v>0</v>
      </c>
      <c r="H33" s="27">
        <f t="shared" si="3"/>
        <v>0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1:18">
      <c r="A34" s="1"/>
      <c r="B34" s="1"/>
      <c r="C34" s="1"/>
      <c r="D34" s="1"/>
      <c r="E34" s="1"/>
      <c r="F34" s="1">
        <f t="shared" si="1"/>
        <v>0</v>
      </c>
      <c r="G34" s="1">
        <f t="shared" si="2"/>
        <v>0</v>
      </c>
      <c r="H34" s="27">
        <f t="shared" si="3"/>
        <v>0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"/>
      <c r="B35" s="1"/>
      <c r="C35" s="1"/>
      <c r="D35" s="1"/>
      <c r="E35" s="1"/>
      <c r="F35" s="1">
        <f t="shared" si="1"/>
        <v>0</v>
      </c>
      <c r="G35" s="1">
        <f t="shared" si="2"/>
        <v>0</v>
      </c>
      <c r="H35" s="27">
        <f t="shared" si="3"/>
        <v>0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>
      <c r="A36" s="1"/>
      <c r="B36" s="2"/>
      <c r="C36" s="1"/>
      <c r="D36" s="1"/>
      <c r="E36" s="1"/>
      <c r="F36" s="1"/>
      <c r="G36" s="1"/>
      <c r="H36" s="27">
        <f t="shared" si="0"/>
        <v>0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"/>
      <c r="B37" s="1"/>
      <c r="C37" s="1"/>
      <c r="D37" s="1"/>
      <c r="E37" s="1"/>
      <c r="F37" s="1"/>
      <c r="G37" s="1"/>
      <c r="H37" s="27">
        <f t="shared" si="0"/>
        <v>0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>
      <c r="A38" s="1"/>
      <c r="B38" s="1"/>
      <c r="C38" s="1"/>
      <c r="D38" s="1"/>
      <c r="E38" s="1"/>
      <c r="F38" s="1"/>
      <c r="G38" s="11">
        <f>SUM(G7:G37)</f>
        <v>2031167.9999999998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4"/>
  <sheetViews>
    <sheetView zoomScale="70" zoomScaleNormal="70" workbookViewId="0">
      <selection activeCell="N6" sqref="N6:R6"/>
    </sheetView>
  </sheetViews>
  <sheetFormatPr defaultRowHeight="15"/>
  <cols>
    <col min="2" max="2" width="42.28515625" customWidth="1"/>
    <col min="3" max="3" width="7.7109375" bestFit="1" customWidth="1"/>
    <col min="4" max="4" width="14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82</v>
      </c>
      <c r="C2" t="s">
        <v>38</v>
      </c>
      <c r="D2" s="7">
        <v>44788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1">
        <v>4</v>
      </c>
      <c r="M6" s="11">
        <v>5</v>
      </c>
      <c r="N6" s="11">
        <v>6</v>
      </c>
      <c r="O6" s="11">
        <v>7</v>
      </c>
      <c r="P6" s="11">
        <v>8</v>
      </c>
      <c r="Q6" s="11">
        <v>9</v>
      </c>
      <c r="R6" s="11">
        <v>10</v>
      </c>
    </row>
    <row r="7" spans="1:18" ht="19.5" customHeight="1">
      <c r="A7" s="1">
        <v>1</v>
      </c>
      <c r="B7" s="10" t="s">
        <v>27</v>
      </c>
      <c r="C7" s="1" t="s">
        <v>28</v>
      </c>
      <c r="D7" s="1">
        <v>10</v>
      </c>
      <c r="E7" s="1">
        <v>4379.38</v>
      </c>
      <c r="F7" s="1">
        <f>D7*E7</f>
        <v>43793.8</v>
      </c>
      <c r="G7" s="1">
        <f>F7*1.2</f>
        <v>52552.560000000005</v>
      </c>
      <c r="H7" s="27">
        <f t="shared" ref="H7:H23" si="0">D7-(SUM(I7:T7))</f>
        <v>0</v>
      </c>
      <c r="I7" s="11"/>
      <c r="J7" s="1"/>
      <c r="K7" s="1"/>
      <c r="L7" s="1"/>
      <c r="M7" s="1"/>
      <c r="N7" s="1">
        <v>10</v>
      </c>
    </row>
    <row r="8" spans="1:18">
      <c r="A8" s="1">
        <v>2</v>
      </c>
      <c r="B8" s="18"/>
      <c r="C8" s="1"/>
      <c r="D8" s="1"/>
      <c r="E8" s="1"/>
      <c r="F8" s="1"/>
      <c r="G8" s="1"/>
      <c r="H8" s="27">
        <f t="shared" si="0"/>
        <v>0</v>
      </c>
      <c r="I8" s="1"/>
      <c r="J8" s="1"/>
      <c r="K8" s="1"/>
      <c r="L8" s="1"/>
      <c r="M8" s="1"/>
      <c r="N8" s="1"/>
    </row>
    <row r="9" spans="1:18">
      <c r="A9" s="1">
        <v>3</v>
      </c>
      <c r="B9" s="18"/>
      <c r="C9" s="1"/>
      <c r="D9" s="1"/>
      <c r="E9" s="1"/>
      <c r="F9" s="1"/>
      <c r="G9" s="1"/>
      <c r="H9" s="27">
        <f t="shared" si="0"/>
        <v>0</v>
      </c>
      <c r="I9" s="1"/>
      <c r="J9" s="1"/>
      <c r="K9" s="1"/>
      <c r="L9" s="1"/>
      <c r="M9" s="1"/>
      <c r="N9" s="1"/>
    </row>
    <row r="10" spans="1:18">
      <c r="A10" s="1"/>
      <c r="B10" s="18"/>
      <c r="C10" s="1"/>
      <c r="D10" s="1"/>
      <c r="E10" s="1"/>
      <c r="F10" s="1"/>
      <c r="G10" s="1"/>
      <c r="H10" s="27">
        <f t="shared" si="0"/>
        <v>0</v>
      </c>
      <c r="I10" s="1"/>
      <c r="J10" s="1"/>
      <c r="K10" s="1"/>
      <c r="L10" s="1"/>
      <c r="M10" s="1"/>
      <c r="N10" s="1"/>
    </row>
    <row r="11" spans="1:18">
      <c r="A11" s="1"/>
      <c r="B11" s="1"/>
      <c r="C11" s="1"/>
      <c r="D11" s="1"/>
      <c r="E11" s="1"/>
      <c r="F11" s="1"/>
      <c r="G11" s="1"/>
      <c r="H11" s="27">
        <f t="shared" si="0"/>
        <v>0</v>
      </c>
      <c r="I11" s="1"/>
      <c r="J11" s="1"/>
      <c r="K11" s="1"/>
      <c r="L11" s="1"/>
      <c r="M11" s="1"/>
      <c r="N11" s="1"/>
    </row>
    <row r="12" spans="1:18">
      <c r="A12" s="1"/>
      <c r="B12" s="1"/>
      <c r="C12" s="1"/>
      <c r="D12" s="1"/>
      <c r="E12" s="1"/>
      <c r="F12" s="1"/>
      <c r="G12" s="1"/>
      <c r="H12" s="27">
        <f t="shared" si="0"/>
        <v>0</v>
      </c>
      <c r="I12" s="1"/>
      <c r="J12" s="1"/>
      <c r="K12" s="1"/>
      <c r="L12" s="1"/>
      <c r="M12" s="1"/>
      <c r="N12" s="1"/>
    </row>
    <row r="13" spans="1:18">
      <c r="A13" s="1"/>
      <c r="B13" s="1"/>
      <c r="C13" s="1"/>
      <c r="D13" s="1"/>
      <c r="E13" s="1"/>
      <c r="F13" s="1"/>
      <c r="G13" s="1"/>
      <c r="H13" s="27">
        <f t="shared" si="0"/>
        <v>0</v>
      </c>
      <c r="I13" s="1"/>
      <c r="J13" s="1"/>
      <c r="K13" s="1"/>
      <c r="L13" s="1"/>
      <c r="M13" s="1"/>
      <c r="N13" s="1"/>
    </row>
    <row r="14" spans="1:18">
      <c r="A14" s="1"/>
      <c r="B14" s="1"/>
      <c r="C14" s="1"/>
      <c r="D14" s="1"/>
      <c r="E14" s="1"/>
      <c r="F14" s="1"/>
      <c r="G14" s="1"/>
      <c r="H14" s="27">
        <f t="shared" si="0"/>
        <v>0</v>
      </c>
      <c r="I14" s="1"/>
      <c r="J14" s="1"/>
      <c r="K14" s="1"/>
      <c r="L14" s="1"/>
      <c r="M14" s="1"/>
      <c r="N14" s="1"/>
    </row>
    <row r="15" spans="1:18">
      <c r="A15" s="1"/>
      <c r="B15" s="1"/>
      <c r="C15" s="1"/>
      <c r="D15" s="1"/>
      <c r="E15" s="1"/>
      <c r="F15" s="1"/>
      <c r="G15" s="1"/>
      <c r="H15" s="27">
        <f t="shared" si="0"/>
        <v>0</v>
      </c>
      <c r="I15" s="1"/>
      <c r="J15" s="1"/>
      <c r="K15" s="1"/>
      <c r="L15" s="1"/>
      <c r="M15" s="1"/>
      <c r="N15" s="1"/>
    </row>
    <row r="16" spans="1:18">
      <c r="A16" s="1"/>
      <c r="B16" s="1"/>
      <c r="C16" s="1"/>
      <c r="D16" s="1"/>
      <c r="E16" s="1"/>
      <c r="F16" s="1"/>
      <c r="G16" s="1"/>
      <c r="H16" s="27">
        <f t="shared" si="0"/>
        <v>0</v>
      </c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27">
        <f t="shared" si="0"/>
        <v>0</v>
      </c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27">
        <f t="shared" si="0"/>
        <v>0</v>
      </c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27">
        <f t="shared" si="0"/>
        <v>0</v>
      </c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27">
        <f t="shared" si="0"/>
        <v>0</v>
      </c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27">
        <f t="shared" si="0"/>
        <v>0</v>
      </c>
      <c r="I21" s="1"/>
      <c r="J21" s="1"/>
      <c r="K21" s="1"/>
      <c r="L21" s="1"/>
      <c r="M21" s="1"/>
      <c r="N21" s="1"/>
    </row>
    <row r="22" spans="1:14">
      <c r="A22" s="1"/>
      <c r="B22" s="2"/>
      <c r="C22" s="1"/>
      <c r="D22" s="1"/>
      <c r="E22" s="1"/>
      <c r="F22" s="1"/>
      <c r="G22" s="1"/>
      <c r="H22" s="27">
        <f t="shared" si="0"/>
        <v>0</v>
      </c>
      <c r="I22" s="1"/>
      <c r="J22" s="1"/>
      <c r="K22" s="1"/>
      <c r="L22" s="1"/>
      <c r="M22" s="1"/>
      <c r="N22" s="1"/>
    </row>
    <row r="23" spans="1:14">
      <c r="A23" s="1"/>
      <c r="B23" s="16"/>
      <c r="C23" s="1"/>
      <c r="D23" s="1"/>
      <c r="E23" s="1"/>
      <c r="F23" s="1"/>
      <c r="G23" s="1"/>
      <c r="H23" s="27">
        <f t="shared" si="0"/>
        <v>0</v>
      </c>
      <c r="I23" s="1"/>
      <c r="J23" s="1">
        <v>0</v>
      </c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1">
        <f>SUM(G7:G23)</f>
        <v>52552.560000000005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R39"/>
  <sheetViews>
    <sheetView workbookViewId="0">
      <selection activeCell="O6" sqref="O6:R6"/>
    </sheetView>
  </sheetViews>
  <sheetFormatPr defaultRowHeight="15"/>
  <cols>
    <col min="2" max="2" width="39.140625" customWidth="1"/>
    <col min="4" max="4" width="11.140625" bestFit="1" customWidth="1"/>
    <col min="5" max="5" width="14.140625" customWidth="1"/>
    <col min="6" max="6" width="16.7109375" customWidth="1"/>
    <col min="7" max="7" width="12" customWidth="1"/>
    <col min="8" max="8" width="9.85546875" customWidth="1"/>
    <col min="9" max="9" width="12.5703125" customWidth="1"/>
  </cols>
  <sheetData>
    <row r="3" spans="1:18">
      <c r="B3" t="s">
        <v>109</v>
      </c>
      <c r="C3" t="s">
        <v>38</v>
      </c>
      <c r="D3" s="7">
        <v>44791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9" t="s">
        <v>70</v>
      </c>
      <c r="I6" s="11">
        <v>1</v>
      </c>
      <c r="J6" s="1">
        <v>2</v>
      </c>
      <c r="K6" s="1">
        <v>3</v>
      </c>
      <c r="L6" s="11">
        <v>4</v>
      </c>
      <c r="M6" s="11">
        <v>5</v>
      </c>
      <c r="N6" s="11">
        <v>6</v>
      </c>
      <c r="O6" s="1">
        <v>7</v>
      </c>
      <c r="P6" s="1">
        <v>8</v>
      </c>
      <c r="Q6" s="1">
        <v>9</v>
      </c>
      <c r="R6" s="1">
        <v>10</v>
      </c>
    </row>
    <row r="7" spans="1:18">
      <c r="A7" s="1">
        <v>1</v>
      </c>
      <c r="B7" s="10" t="s">
        <v>1</v>
      </c>
      <c r="C7" s="1" t="s">
        <v>2</v>
      </c>
      <c r="D7" s="1">
        <v>800</v>
      </c>
      <c r="E7" s="1">
        <v>6.28</v>
      </c>
      <c r="F7" s="1">
        <v>5024</v>
      </c>
      <c r="G7" s="1">
        <v>6028.8</v>
      </c>
      <c r="H7" s="1">
        <f>D7-(SUM(I7:T7))</f>
        <v>720</v>
      </c>
      <c r="I7" s="11">
        <v>16</v>
      </c>
      <c r="J7" s="1">
        <v>32</v>
      </c>
      <c r="K7" s="1">
        <v>32</v>
      </c>
      <c r="L7" s="1"/>
      <c r="M7" s="1">
        <v>0</v>
      </c>
      <c r="N7" s="1"/>
      <c r="O7" s="1"/>
    </row>
    <row r="8" spans="1:18">
      <c r="A8" s="1">
        <v>2</v>
      </c>
      <c r="B8" s="12" t="s">
        <v>5</v>
      </c>
      <c r="C8" s="1" t="s">
        <v>6</v>
      </c>
      <c r="D8" s="1">
        <v>0.8</v>
      </c>
      <c r="E8" s="1">
        <v>1163.6500000000001</v>
      </c>
      <c r="F8" s="1">
        <v>930.92</v>
      </c>
      <c r="G8" s="1">
        <v>1117.0999999999999</v>
      </c>
      <c r="H8" s="1">
        <f t="shared" ref="H8:H39" si="0">D8-(SUM(I8:T8))</f>
        <v>0</v>
      </c>
      <c r="I8" s="11">
        <v>0.8</v>
      </c>
      <c r="J8" s="1"/>
      <c r="K8" s="1"/>
      <c r="L8" s="1"/>
      <c r="M8" s="1"/>
      <c r="N8" s="1"/>
      <c r="O8" s="1"/>
    </row>
    <row r="9" spans="1:18">
      <c r="A9" s="1">
        <v>3</v>
      </c>
      <c r="B9" s="10" t="s">
        <v>8</v>
      </c>
      <c r="C9" s="1" t="s">
        <v>2</v>
      </c>
      <c r="D9" s="1">
        <v>3</v>
      </c>
      <c r="E9" s="1">
        <v>251.12</v>
      </c>
      <c r="F9" s="1">
        <v>753.36</v>
      </c>
      <c r="G9" s="1">
        <v>904.03</v>
      </c>
      <c r="H9" s="1">
        <f t="shared" si="0"/>
        <v>1</v>
      </c>
      <c r="I9" s="11">
        <v>0</v>
      </c>
      <c r="J9" s="11">
        <v>1</v>
      </c>
      <c r="K9" s="11">
        <v>1</v>
      </c>
      <c r="L9" s="1"/>
      <c r="M9" s="1"/>
      <c r="N9" s="1"/>
      <c r="O9" s="1"/>
    </row>
    <row r="10" spans="1:18">
      <c r="A10" s="1">
        <v>4</v>
      </c>
      <c r="B10" s="10" t="s">
        <v>7</v>
      </c>
      <c r="C10" s="1" t="s">
        <v>2</v>
      </c>
      <c r="D10" s="1">
        <v>1</v>
      </c>
      <c r="E10" s="1">
        <v>2496.35</v>
      </c>
      <c r="F10" s="1">
        <v>2496.35</v>
      </c>
      <c r="G10" s="1">
        <v>2995.62</v>
      </c>
      <c r="H10" s="1">
        <f t="shared" si="0"/>
        <v>1</v>
      </c>
      <c r="I10" s="1"/>
      <c r="J10" s="1"/>
      <c r="K10" s="1"/>
      <c r="L10" s="1"/>
      <c r="M10" s="1"/>
      <c r="N10" s="1"/>
      <c r="O10" s="1"/>
    </row>
    <row r="11" spans="1:18">
      <c r="A11" s="1">
        <v>5</v>
      </c>
      <c r="B11" s="10" t="s">
        <v>9</v>
      </c>
      <c r="C11" s="1" t="s">
        <v>2</v>
      </c>
      <c r="D11" s="1">
        <v>28</v>
      </c>
      <c r="E11" s="1">
        <v>550.54999999999995</v>
      </c>
      <c r="F11" s="1">
        <v>15415.4</v>
      </c>
      <c r="G11" s="1">
        <v>18498.48</v>
      </c>
      <c r="H11" s="1">
        <f t="shared" si="0"/>
        <v>0</v>
      </c>
      <c r="I11" s="11">
        <v>2</v>
      </c>
      <c r="J11" s="11">
        <v>8</v>
      </c>
      <c r="K11" s="11">
        <v>8</v>
      </c>
      <c r="L11" s="1"/>
      <c r="M11" s="1">
        <v>9</v>
      </c>
      <c r="N11" s="1">
        <v>1</v>
      </c>
      <c r="O11" s="1"/>
    </row>
    <row r="12" spans="1:18">
      <c r="A12" s="1">
        <v>6</v>
      </c>
      <c r="B12" s="12" t="s">
        <v>10</v>
      </c>
      <c r="C12" s="1" t="s">
        <v>2</v>
      </c>
      <c r="D12" s="1">
        <v>2</v>
      </c>
      <c r="E12" s="1">
        <v>575.58000000000004</v>
      </c>
      <c r="F12" s="1">
        <v>1151.1600000000001</v>
      </c>
      <c r="G12" s="1">
        <v>1381.39</v>
      </c>
      <c r="H12" s="1">
        <f t="shared" si="0"/>
        <v>0</v>
      </c>
      <c r="I12" s="11">
        <v>2</v>
      </c>
      <c r="J12" s="1"/>
      <c r="K12" s="1"/>
      <c r="L12" s="1"/>
      <c r="M12" s="1"/>
      <c r="N12" s="1"/>
      <c r="O12" s="1"/>
    </row>
    <row r="13" spans="1:18">
      <c r="A13" s="1">
        <v>7</v>
      </c>
      <c r="B13" s="10" t="s">
        <v>11</v>
      </c>
      <c r="C13" s="1" t="s">
        <v>2</v>
      </c>
      <c r="D13" s="1">
        <v>1040</v>
      </c>
      <c r="E13" s="1">
        <v>11.69</v>
      </c>
      <c r="F13" s="1">
        <v>12157.6</v>
      </c>
      <c r="G13" s="1">
        <v>14589.12</v>
      </c>
      <c r="H13" s="1">
        <f t="shared" si="0"/>
        <v>0</v>
      </c>
      <c r="I13" s="11">
        <v>248</v>
      </c>
      <c r="J13" s="11">
        <v>412</v>
      </c>
      <c r="K13" s="11">
        <v>380</v>
      </c>
      <c r="L13" s="11">
        <v>0</v>
      </c>
      <c r="M13" s="1"/>
      <c r="N13" s="1"/>
      <c r="O13" s="1"/>
    </row>
    <row r="14" spans="1:18">
      <c r="A14" s="1">
        <v>8</v>
      </c>
      <c r="B14" s="10" t="s">
        <v>12</v>
      </c>
      <c r="C14" s="1" t="s">
        <v>2</v>
      </c>
      <c r="D14" s="1">
        <v>760</v>
      </c>
      <c r="E14" s="1">
        <v>419.59</v>
      </c>
      <c r="F14" s="1">
        <v>318888.40000000002</v>
      </c>
      <c r="G14" s="1">
        <v>382666.08</v>
      </c>
      <c r="H14" s="1">
        <f t="shared" si="0"/>
        <v>225</v>
      </c>
      <c r="I14" s="11">
        <v>137</v>
      </c>
      <c r="J14" s="11">
        <v>200</v>
      </c>
      <c r="K14" s="11"/>
      <c r="L14" s="1"/>
      <c r="M14" s="1"/>
      <c r="N14" s="1">
        <v>198</v>
      </c>
      <c r="O14" s="1"/>
    </row>
    <row r="15" spans="1:18">
      <c r="A15" s="1">
        <v>9</v>
      </c>
      <c r="B15" s="10" t="s">
        <v>13</v>
      </c>
      <c r="C15" s="1" t="s">
        <v>2</v>
      </c>
      <c r="D15" s="1">
        <v>315</v>
      </c>
      <c r="E15" s="1">
        <v>147.65</v>
      </c>
      <c r="F15" s="1">
        <v>46509.75</v>
      </c>
      <c r="G15" s="1">
        <v>55811.7</v>
      </c>
      <c r="H15" s="1">
        <f t="shared" si="0"/>
        <v>0</v>
      </c>
      <c r="I15" s="11">
        <v>55</v>
      </c>
      <c r="J15" s="1">
        <f>250*0.3</f>
        <v>75</v>
      </c>
      <c r="K15" s="1">
        <v>75</v>
      </c>
      <c r="L15" s="1"/>
      <c r="M15" s="1"/>
      <c r="N15" s="1">
        <v>110</v>
      </c>
      <c r="O15" s="1"/>
    </row>
    <row r="16" spans="1:18">
      <c r="A16" s="1">
        <v>10</v>
      </c>
      <c r="B16" s="12" t="s">
        <v>14</v>
      </c>
      <c r="C16" s="1" t="s">
        <v>2</v>
      </c>
      <c r="D16" s="1">
        <v>12800</v>
      </c>
      <c r="E16" s="1">
        <v>15.85</v>
      </c>
      <c r="F16" s="1">
        <v>202880</v>
      </c>
      <c r="G16" s="1">
        <v>243456</v>
      </c>
      <c r="H16" s="1">
        <f t="shared" si="0"/>
        <v>0</v>
      </c>
      <c r="I16" s="1">
        <f>11924+876</f>
        <v>12800</v>
      </c>
      <c r="J16" s="11"/>
      <c r="K16" s="11"/>
      <c r="L16" s="1"/>
      <c r="M16" s="1"/>
      <c r="N16" s="1"/>
      <c r="O16" s="1"/>
    </row>
    <row r="17" spans="1:15">
      <c r="A17" s="1">
        <v>11</v>
      </c>
      <c r="B17" s="12" t="s">
        <v>14</v>
      </c>
      <c r="C17" s="1" t="s">
        <v>2</v>
      </c>
      <c r="D17" s="1">
        <v>6400</v>
      </c>
      <c r="E17" s="1">
        <v>15.85</v>
      </c>
      <c r="F17" s="1">
        <v>101440</v>
      </c>
      <c r="G17" s="1">
        <v>121728</v>
      </c>
      <c r="H17" s="1">
        <f t="shared" si="0"/>
        <v>0</v>
      </c>
      <c r="I17" s="1">
        <v>6400</v>
      </c>
      <c r="J17" s="11"/>
      <c r="K17" s="11"/>
      <c r="L17" s="1"/>
      <c r="M17" s="1"/>
      <c r="N17" s="1"/>
      <c r="O17" s="1"/>
    </row>
    <row r="18" spans="1:15">
      <c r="A18" s="1">
        <v>12</v>
      </c>
      <c r="B18" s="12" t="s">
        <v>14</v>
      </c>
      <c r="C18" s="1" t="s">
        <v>2</v>
      </c>
      <c r="D18" s="1">
        <v>12800</v>
      </c>
      <c r="E18" s="1">
        <v>15.85</v>
      </c>
      <c r="F18" s="1">
        <v>202880</v>
      </c>
      <c r="G18" s="1">
        <v>243456</v>
      </c>
      <c r="H18" s="1">
        <f t="shared" si="0"/>
        <v>0</v>
      </c>
      <c r="I18" s="1">
        <v>12800</v>
      </c>
      <c r="J18" s="11"/>
      <c r="K18" s="11"/>
      <c r="L18" s="1"/>
      <c r="M18" s="1"/>
      <c r="N18" s="1"/>
      <c r="O18" s="1"/>
    </row>
    <row r="19" spans="1:15">
      <c r="A19" s="1">
        <v>13</v>
      </c>
      <c r="B19" s="14" t="s">
        <v>15</v>
      </c>
      <c r="C19" s="1" t="s">
        <v>2</v>
      </c>
      <c r="D19" s="1">
        <v>6400</v>
      </c>
      <c r="E19" s="1">
        <v>17.190000000000001</v>
      </c>
      <c r="F19" s="1">
        <v>110016</v>
      </c>
      <c r="G19" s="1">
        <v>132019.20000000001</v>
      </c>
      <c r="H19" s="1">
        <f t="shared" si="0"/>
        <v>0</v>
      </c>
      <c r="I19" s="1"/>
      <c r="J19" s="11">
        <v>6400</v>
      </c>
      <c r="K19" s="1"/>
      <c r="L19" s="1"/>
      <c r="M19" s="1"/>
      <c r="N19" s="1"/>
      <c r="O19" s="1"/>
    </row>
    <row r="20" spans="1:15">
      <c r="A20" s="1">
        <v>14</v>
      </c>
      <c r="B20" s="10" t="s">
        <v>16</v>
      </c>
      <c r="C20" s="1" t="s">
        <v>2</v>
      </c>
      <c r="D20" s="1">
        <v>754</v>
      </c>
      <c r="E20" s="1">
        <v>117.62</v>
      </c>
      <c r="F20" s="1">
        <v>88685.48</v>
      </c>
      <c r="G20" s="1">
        <v>106422.58</v>
      </c>
      <c r="H20" s="1">
        <f t="shared" si="0"/>
        <v>59</v>
      </c>
      <c r="I20" s="11">
        <v>107</v>
      </c>
      <c r="J20" s="11">
        <v>195</v>
      </c>
      <c r="K20" s="11">
        <v>195</v>
      </c>
      <c r="L20" s="1"/>
      <c r="M20" s="1"/>
      <c r="N20" s="1">
        <v>198</v>
      </c>
      <c r="O20" s="1"/>
    </row>
    <row r="21" spans="1:15">
      <c r="A21" s="1">
        <v>15</v>
      </c>
      <c r="B21" s="10" t="s">
        <v>17</v>
      </c>
      <c r="C21" s="1" t="s">
        <v>2</v>
      </c>
      <c r="D21" s="1">
        <v>407</v>
      </c>
      <c r="E21" s="1">
        <v>115.95</v>
      </c>
      <c r="F21" s="1">
        <v>47191.65</v>
      </c>
      <c r="G21" s="1">
        <v>56629.98</v>
      </c>
      <c r="H21" s="1">
        <f t="shared" si="0"/>
        <v>93</v>
      </c>
      <c r="I21" s="11">
        <v>52</v>
      </c>
      <c r="J21" s="11">
        <v>106</v>
      </c>
      <c r="K21" s="11">
        <v>106</v>
      </c>
      <c r="L21" s="11">
        <v>143</v>
      </c>
      <c r="M21" s="1"/>
      <c r="N21" s="1">
        <v>-93</v>
      </c>
      <c r="O21" s="1"/>
    </row>
    <row r="22" spans="1:15">
      <c r="A22" s="1">
        <v>16</v>
      </c>
      <c r="B22" s="10" t="s">
        <v>18</v>
      </c>
      <c r="C22" s="1" t="s">
        <v>2</v>
      </c>
      <c r="D22" s="1">
        <v>70</v>
      </c>
      <c r="E22" s="1">
        <v>188.52</v>
      </c>
      <c r="F22" s="1">
        <v>13196.4</v>
      </c>
      <c r="G22" s="1">
        <v>15835.68</v>
      </c>
      <c r="H22" s="1">
        <f t="shared" si="0"/>
        <v>0</v>
      </c>
      <c r="I22" s="11">
        <v>38</v>
      </c>
      <c r="J22" s="11">
        <v>10</v>
      </c>
      <c r="K22" s="11">
        <v>10</v>
      </c>
      <c r="L22" s="11">
        <v>12</v>
      </c>
      <c r="M22" s="1"/>
      <c r="N22" s="1"/>
      <c r="O22" s="1"/>
    </row>
    <row r="23" spans="1:15">
      <c r="A23" s="1">
        <v>17</v>
      </c>
      <c r="B23" s="10" t="s">
        <v>19</v>
      </c>
      <c r="C23" s="1" t="s">
        <v>2</v>
      </c>
      <c r="D23" s="1">
        <v>407</v>
      </c>
      <c r="E23" s="1">
        <v>233.56</v>
      </c>
      <c r="F23" s="1">
        <v>95058.92</v>
      </c>
      <c r="G23" s="1">
        <v>114070.7</v>
      </c>
      <c r="H23" s="1">
        <f t="shared" si="0"/>
        <v>93</v>
      </c>
      <c r="I23" s="11">
        <v>52</v>
      </c>
      <c r="J23" s="11">
        <v>106</v>
      </c>
      <c r="K23" s="11">
        <v>106</v>
      </c>
      <c r="L23" s="11">
        <v>143</v>
      </c>
      <c r="M23" s="1"/>
      <c r="N23" s="1">
        <v>-93</v>
      </c>
      <c r="O23" s="1"/>
    </row>
    <row r="24" spans="1:15">
      <c r="A24" s="1">
        <v>18</v>
      </c>
      <c r="B24" s="10" t="s">
        <v>20</v>
      </c>
      <c r="C24" s="1" t="s">
        <v>2</v>
      </c>
      <c r="D24" s="1">
        <v>220</v>
      </c>
      <c r="E24" s="1">
        <v>140.13999999999999</v>
      </c>
      <c r="F24" s="1">
        <v>30830.799999999999</v>
      </c>
      <c r="G24" s="1">
        <v>36996.959999999999</v>
      </c>
      <c r="H24" s="1">
        <f t="shared" si="0"/>
        <v>0</v>
      </c>
      <c r="I24" s="11">
        <v>11</v>
      </c>
      <c r="J24" s="11">
        <v>106</v>
      </c>
      <c r="K24" s="11">
        <v>0</v>
      </c>
      <c r="L24" s="1"/>
      <c r="M24" s="1">
        <v>103</v>
      </c>
      <c r="N24" s="1"/>
      <c r="O24" s="1"/>
    </row>
    <row r="25" spans="1:15">
      <c r="A25" s="1">
        <v>19</v>
      </c>
      <c r="B25" s="10" t="s">
        <v>21</v>
      </c>
      <c r="C25" s="1" t="s">
        <v>2</v>
      </c>
      <c r="D25" s="1">
        <v>12</v>
      </c>
      <c r="E25" s="1">
        <v>144.31</v>
      </c>
      <c r="F25" s="1">
        <v>1731.72</v>
      </c>
      <c r="G25" s="1">
        <v>2078.06</v>
      </c>
      <c r="H25" s="1">
        <f t="shared" si="0"/>
        <v>1</v>
      </c>
      <c r="I25" s="11">
        <v>11</v>
      </c>
      <c r="J25" s="1"/>
      <c r="K25" s="1"/>
      <c r="L25" s="1"/>
      <c r="M25" s="1"/>
      <c r="N25" s="1"/>
      <c r="O25" s="1"/>
    </row>
    <row r="26" spans="1:15">
      <c r="A26" s="1">
        <v>20</v>
      </c>
      <c r="B26" s="12" t="s">
        <v>22</v>
      </c>
      <c r="C26" s="1" t="s">
        <v>2</v>
      </c>
      <c r="D26" s="1">
        <v>6</v>
      </c>
      <c r="E26" s="1">
        <v>392.89</v>
      </c>
      <c r="F26" s="1">
        <v>2357.34</v>
      </c>
      <c r="G26" s="1">
        <v>2828.81</v>
      </c>
      <c r="H26" s="1">
        <f t="shared" si="0"/>
        <v>0</v>
      </c>
      <c r="I26" s="11">
        <v>6</v>
      </c>
      <c r="J26" s="1"/>
      <c r="K26" s="1"/>
      <c r="L26" s="1"/>
      <c r="M26" s="1"/>
      <c r="N26" s="1"/>
      <c r="O26" s="1"/>
    </row>
    <row r="27" spans="1:15">
      <c r="A27" s="1">
        <v>21</v>
      </c>
      <c r="B27" s="12" t="s">
        <v>23</v>
      </c>
      <c r="C27" s="1" t="s">
        <v>2</v>
      </c>
      <c r="D27" s="1">
        <v>5</v>
      </c>
      <c r="E27" s="1">
        <v>472.14</v>
      </c>
      <c r="F27" s="1">
        <v>2360.6999999999998</v>
      </c>
      <c r="G27" s="1">
        <v>2832.84</v>
      </c>
      <c r="H27" s="1">
        <f t="shared" si="0"/>
        <v>0</v>
      </c>
      <c r="I27" s="11">
        <v>5</v>
      </c>
      <c r="J27" s="1"/>
      <c r="K27" s="1"/>
      <c r="L27" s="1"/>
      <c r="M27" s="1"/>
      <c r="N27" s="1"/>
      <c r="O27" s="1"/>
    </row>
    <row r="28" spans="1:15">
      <c r="A28" s="1">
        <v>22</v>
      </c>
      <c r="B28" s="12" t="s">
        <v>24</v>
      </c>
      <c r="C28" s="1" t="s">
        <v>2</v>
      </c>
      <c r="D28" s="1">
        <v>3</v>
      </c>
      <c r="E28" s="1">
        <v>643.14</v>
      </c>
      <c r="F28" s="1">
        <v>1929.42</v>
      </c>
      <c r="G28" s="1">
        <v>2315.3000000000002</v>
      </c>
      <c r="H28" s="1">
        <f t="shared" si="0"/>
        <v>0</v>
      </c>
      <c r="I28" s="11">
        <v>3</v>
      </c>
      <c r="J28" s="1"/>
      <c r="K28" s="1"/>
      <c r="L28" s="1"/>
      <c r="M28" s="1"/>
      <c r="N28" s="1"/>
      <c r="O28" s="1"/>
    </row>
    <row r="29" spans="1:15">
      <c r="A29" s="1">
        <v>23</v>
      </c>
      <c r="B29" s="12" t="s">
        <v>25</v>
      </c>
      <c r="C29" s="1" t="s">
        <v>2</v>
      </c>
      <c r="D29" s="1">
        <v>14</v>
      </c>
      <c r="E29" s="1">
        <v>943.44</v>
      </c>
      <c r="F29" s="1">
        <v>13208.16</v>
      </c>
      <c r="G29" s="1">
        <v>15849.79</v>
      </c>
      <c r="H29" s="1">
        <f t="shared" si="0"/>
        <v>0</v>
      </c>
      <c r="I29" s="11">
        <v>14</v>
      </c>
      <c r="J29" s="1"/>
      <c r="K29" s="1"/>
      <c r="L29" s="1"/>
      <c r="M29" s="1"/>
      <c r="N29" s="1"/>
      <c r="O29" s="1"/>
    </row>
    <row r="30" spans="1:15">
      <c r="A30" s="1">
        <v>24</v>
      </c>
      <c r="B30" s="10" t="s">
        <v>26</v>
      </c>
      <c r="C30" s="1" t="s">
        <v>2</v>
      </c>
      <c r="D30" s="1">
        <v>4</v>
      </c>
      <c r="E30" s="1">
        <v>3114.32</v>
      </c>
      <c r="F30" s="1">
        <v>12457.28</v>
      </c>
      <c r="G30" s="1">
        <v>14948.74</v>
      </c>
      <c r="H30" s="1">
        <f t="shared" si="0"/>
        <v>4</v>
      </c>
      <c r="I30" s="1"/>
      <c r="J30" s="1"/>
      <c r="K30" s="1"/>
      <c r="L30" s="1"/>
      <c r="M30" s="1"/>
      <c r="N30" s="1"/>
      <c r="O30" s="1"/>
    </row>
    <row r="31" spans="1:15">
      <c r="A31" s="1">
        <v>25</v>
      </c>
      <c r="B31" s="12" t="s">
        <v>27</v>
      </c>
      <c r="C31" s="1" t="s">
        <v>28</v>
      </c>
      <c r="D31" s="1">
        <v>13.6</v>
      </c>
      <c r="E31" s="1">
        <v>5571.05</v>
      </c>
      <c r="F31" s="1">
        <v>75766.28</v>
      </c>
      <c r="G31" s="1">
        <v>90919.54</v>
      </c>
      <c r="H31" s="1">
        <f t="shared" si="0"/>
        <v>0</v>
      </c>
      <c r="I31" s="1">
        <f>5.48+8.12</f>
        <v>13.6</v>
      </c>
      <c r="J31" s="11"/>
      <c r="K31" s="1"/>
      <c r="L31" s="1"/>
      <c r="M31" s="1"/>
      <c r="N31" s="1"/>
      <c r="O31" s="1"/>
    </row>
    <row r="32" spans="1:15">
      <c r="A32" s="1">
        <v>26</v>
      </c>
      <c r="B32" s="10" t="s">
        <v>29</v>
      </c>
      <c r="C32" s="1" t="s">
        <v>30</v>
      </c>
      <c r="D32" s="1">
        <v>2050</v>
      </c>
      <c r="E32" s="1">
        <v>147.65</v>
      </c>
      <c r="F32" s="1">
        <v>302682.5</v>
      </c>
      <c r="G32" s="1">
        <v>363219</v>
      </c>
      <c r="H32" s="1">
        <f t="shared" si="0"/>
        <v>0</v>
      </c>
      <c r="I32" s="11">
        <v>188</v>
      </c>
      <c r="J32" s="1">
        <f>1830*0.3</f>
        <v>549</v>
      </c>
      <c r="K32" s="1">
        <v>549</v>
      </c>
      <c r="L32" s="11"/>
      <c r="M32" s="1">
        <v>229.9</v>
      </c>
      <c r="N32" s="1">
        <v>534.1</v>
      </c>
      <c r="O32" s="1"/>
    </row>
    <row r="33" spans="1:15">
      <c r="A33" s="3">
        <v>27</v>
      </c>
      <c r="B33" s="10" t="s">
        <v>31</v>
      </c>
      <c r="C33" s="1" t="s">
        <v>30</v>
      </c>
      <c r="D33" s="1">
        <v>360</v>
      </c>
      <c r="E33" s="1">
        <v>125.13</v>
      </c>
      <c r="F33" s="1">
        <v>45046.8</v>
      </c>
      <c r="G33" s="1">
        <v>54056.160000000003</v>
      </c>
      <c r="H33" s="1">
        <f t="shared" si="0"/>
        <v>0</v>
      </c>
      <c r="I33" s="11">
        <v>171</v>
      </c>
      <c r="J33" s="1">
        <f>440*0.3</f>
        <v>132</v>
      </c>
      <c r="K33" s="1">
        <v>57</v>
      </c>
      <c r="L33" s="1"/>
      <c r="M33" s="1"/>
      <c r="N33" s="1"/>
      <c r="O33" s="1"/>
    </row>
    <row r="34" spans="1:15">
      <c r="A34" s="3">
        <v>28</v>
      </c>
      <c r="B34" s="10" t="s">
        <v>31</v>
      </c>
      <c r="C34" s="1" t="s">
        <v>30</v>
      </c>
      <c r="D34" s="1">
        <v>280</v>
      </c>
      <c r="E34" s="1">
        <v>125.13</v>
      </c>
      <c r="F34" s="1">
        <v>35036.400000000001</v>
      </c>
      <c r="G34" s="1">
        <v>42043.68</v>
      </c>
      <c r="H34" s="1">
        <f t="shared" si="0"/>
        <v>0</v>
      </c>
      <c r="I34" s="1"/>
      <c r="J34" s="1"/>
      <c r="K34" s="1"/>
      <c r="L34" s="1">
        <v>221</v>
      </c>
      <c r="M34" s="1">
        <v>59</v>
      </c>
      <c r="N34" s="1"/>
      <c r="O34" s="1"/>
    </row>
    <row r="35" spans="1:15">
      <c r="A35" s="3">
        <v>29</v>
      </c>
      <c r="B35" s="11" t="s">
        <v>32</v>
      </c>
      <c r="C35" s="1" t="s">
        <v>2</v>
      </c>
      <c r="D35" s="1">
        <v>26</v>
      </c>
      <c r="E35" s="1">
        <v>15329.48</v>
      </c>
      <c r="F35" s="1">
        <v>398566.48</v>
      </c>
      <c r="G35" s="1">
        <v>478279.78</v>
      </c>
      <c r="H35" s="1">
        <f t="shared" si="0"/>
        <v>1</v>
      </c>
      <c r="I35" s="1"/>
      <c r="J35" s="11">
        <v>8</v>
      </c>
      <c r="K35" s="11">
        <v>8</v>
      </c>
      <c r="L35" s="1"/>
      <c r="M35" s="1">
        <v>9</v>
      </c>
      <c r="N35" s="1"/>
      <c r="O35" s="1"/>
    </row>
    <row r="36" spans="1:15">
      <c r="A36" s="3">
        <v>30</v>
      </c>
      <c r="B36" s="13" t="s">
        <v>33</v>
      </c>
      <c r="C36" s="1" t="s">
        <v>2</v>
      </c>
      <c r="D36" s="1">
        <v>2</v>
      </c>
      <c r="E36" s="1">
        <v>10935.93</v>
      </c>
      <c r="F36" s="1">
        <v>21871.86</v>
      </c>
      <c r="G36" s="1">
        <v>26246.23</v>
      </c>
      <c r="H36" s="1">
        <f t="shared" si="0"/>
        <v>0</v>
      </c>
      <c r="I36" s="11">
        <v>2</v>
      </c>
      <c r="J36" s="1"/>
      <c r="K36" s="1"/>
      <c r="L36" s="1"/>
      <c r="M36" s="1"/>
      <c r="N36" s="1"/>
      <c r="O36" s="1"/>
    </row>
    <row r="37" spans="1:15">
      <c r="A37" s="3">
        <v>31</v>
      </c>
      <c r="B37" s="13" t="s">
        <v>34</v>
      </c>
      <c r="C37" s="1" t="s">
        <v>2</v>
      </c>
      <c r="D37" s="1">
        <v>2</v>
      </c>
      <c r="E37" s="1">
        <v>24270.09</v>
      </c>
      <c r="F37" s="1">
        <v>48540.18</v>
      </c>
      <c r="G37" s="1">
        <v>58248.22</v>
      </c>
      <c r="H37" s="1">
        <f t="shared" si="0"/>
        <v>0</v>
      </c>
      <c r="I37" s="11">
        <v>2</v>
      </c>
      <c r="J37" s="1"/>
      <c r="K37" s="1"/>
      <c r="L37" s="1"/>
      <c r="M37" s="1"/>
      <c r="N37" s="1"/>
      <c r="O37" s="1"/>
    </row>
    <row r="38" spans="1:15">
      <c r="A38" s="3">
        <v>32</v>
      </c>
      <c r="B38" s="17" t="s">
        <v>36</v>
      </c>
      <c r="C38" s="1" t="s">
        <v>35</v>
      </c>
      <c r="D38" s="1">
        <v>4</v>
      </c>
      <c r="E38" s="1">
        <v>3404.4</v>
      </c>
      <c r="F38" s="1">
        <v>13617.6</v>
      </c>
      <c r="G38" s="1">
        <v>16341.12</v>
      </c>
      <c r="H38" s="1">
        <f t="shared" si="0"/>
        <v>1</v>
      </c>
      <c r="I38" s="1"/>
      <c r="J38" s="11">
        <v>3</v>
      </c>
      <c r="K38" s="1"/>
      <c r="L38" s="1"/>
      <c r="M38" s="1"/>
      <c r="N38" s="1"/>
      <c r="O38" s="1"/>
    </row>
    <row r="39" spans="1:15">
      <c r="B39" s="1"/>
      <c r="C39" s="1"/>
      <c r="D39" s="1"/>
      <c r="E39" s="1"/>
      <c r="F39" s="1"/>
      <c r="G39" s="1">
        <f>SUM(G7:G38)</f>
        <v>2724814.6900000004</v>
      </c>
      <c r="H39" s="1">
        <f t="shared" si="0"/>
        <v>0</v>
      </c>
      <c r="I39" s="1"/>
      <c r="J39" s="1"/>
      <c r="K39" s="1"/>
      <c r="L39" s="1"/>
      <c r="M39" s="1"/>
      <c r="N39" s="1"/>
      <c r="O39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R39"/>
  <sheetViews>
    <sheetView zoomScale="70" zoomScaleNormal="70" workbookViewId="0">
      <selection activeCell="J6" sqref="J6:R6"/>
    </sheetView>
  </sheetViews>
  <sheetFormatPr defaultRowHeight="15"/>
  <cols>
    <col min="2" max="2" width="39.140625" customWidth="1"/>
    <col min="4" max="4" width="13.140625" customWidth="1"/>
    <col min="5" max="5" width="14.140625" customWidth="1"/>
    <col min="6" max="6" width="16.7109375" customWidth="1"/>
    <col min="7" max="7" width="22.42578125" customWidth="1"/>
    <col min="8" max="8" width="11.28515625" customWidth="1"/>
    <col min="9" max="9" width="13.42578125" customWidth="1"/>
  </cols>
  <sheetData>
    <row r="2" spans="1:18">
      <c r="B2" t="s">
        <v>37</v>
      </c>
      <c r="C2" t="s">
        <v>38</v>
      </c>
      <c r="D2" s="7">
        <v>44811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6" t="s">
        <v>70</v>
      </c>
      <c r="I6" s="4">
        <v>1</v>
      </c>
      <c r="J6">
        <v>2</v>
      </c>
      <c r="K6">
        <v>3</v>
      </c>
      <c r="L6">
        <v>4</v>
      </c>
      <c r="M6">
        <v>5</v>
      </c>
      <c r="N6">
        <v>6</v>
      </c>
      <c r="O6">
        <v>7</v>
      </c>
      <c r="P6">
        <v>8</v>
      </c>
      <c r="Q6">
        <v>9</v>
      </c>
      <c r="R6">
        <v>10</v>
      </c>
    </row>
    <row r="7" spans="1:18">
      <c r="A7" s="1">
        <v>1</v>
      </c>
      <c r="B7" s="15" t="s">
        <v>27</v>
      </c>
      <c r="C7" s="1" t="s">
        <v>39</v>
      </c>
      <c r="D7" s="1">
        <v>1.5</v>
      </c>
      <c r="E7" s="1">
        <v>4576.33</v>
      </c>
      <c r="F7" s="1">
        <v>6864.5</v>
      </c>
      <c r="G7" s="1">
        <v>8237.4</v>
      </c>
      <c r="H7" s="5">
        <f>D7-(I7+J7+K7+L7)</f>
        <v>0</v>
      </c>
      <c r="J7" s="1">
        <v>1.5</v>
      </c>
    </row>
    <row r="8" spans="1:18">
      <c r="A8" s="1">
        <v>2</v>
      </c>
      <c r="B8" s="15" t="s">
        <v>27</v>
      </c>
      <c r="C8" s="1" t="s">
        <v>28</v>
      </c>
      <c r="D8" s="1">
        <v>0.7</v>
      </c>
      <c r="E8" s="1">
        <v>4576.33</v>
      </c>
      <c r="F8" s="1">
        <v>3203.43</v>
      </c>
      <c r="G8" s="1">
        <v>3844.12</v>
      </c>
      <c r="H8" s="5">
        <f t="shared" ref="H8:H25" si="0">D8-(I8+J8+K8+L8)</f>
        <v>0</v>
      </c>
      <c r="J8" s="1">
        <v>0.7</v>
      </c>
    </row>
    <row r="9" spans="1:18">
      <c r="A9" s="1">
        <v>3</v>
      </c>
      <c r="B9" s="15" t="s">
        <v>27</v>
      </c>
      <c r="C9" s="1" t="s">
        <v>28</v>
      </c>
      <c r="D9" s="1">
        <v>1.5</v>
      </c>
      <c r="E9" s="1">
        <v>4576.33</v>
      </c>
      <c r="F9" s="1">
        <v>6864.5</v>
      </c>
      <c r="G9" s="1">
        <v>8237.4</v>
      </c>
      <c r="H9" s="5">
        <f t="shared" si="0"/>
        <v>0</v>
      </c>
      <c r="J9" s="1">
        <v>1.5</v>
      </c>
    </row>
    <row r="10" spans="1:18">
      <c r="A10" s="1">
        <v>4</v>
      </c>
      <c r="B10" s="15" t="s">
        <v>27</v>
      </c>
      <c r="C10" s="1" t="s">
        <v>28</v>
      </c>
      <c r="D10" s="1">
        <v>1.5</v>
      </c>
      <c r="E10" s="1">
        <v>4576.33</v>
      </c>
      <c r="F10" s="1">
        <v>6864.5</v>
      </c>
      <c r="G10" s="1">
        <v>8237.4</v>
      </c>
      <c r="H10" s="5">
        <f t="shared" si="0"/>
        <v>0</v>
      </c>
      <c r="J10" s="1">
        <v>1.5</v>
      </c>
    </row>
    <row r="11" spans="1:18">
      <c r="A11" s="1">
        <v>5</v>
      </c>
      <c r="B11" s="15" t="s">
        <v>27</v>
      </c>
      <c r="C11" s="1" t="s">
        <v>28</v>
      </c>
      <c r="D11" s="1">
        <v>1.5</v>
      </c>
      <c r="E11" s="1">
        <v>4576.33</v>
      </c>
      <c r="F11" s="1">
        <v>6864.5</v>
      </c>
      <c r="G11" s="1">
        <v>8237.4</v>
      </c>
      <c r="H11" s="5">
        <f t="shared" si="0"/>
        <v>0</v>
      </c>
      <c r="J11" s="1">
        <v>1.5</v>
      </c>
    </row>
    <row r="12" spans="1:18">
      <c r="A12" s="1">
        <v>6</v>
      </c>
      <c r="B12" s="15" t="s">
        <v>27</v>
      </c>
      <c r="C12" s="1" t="s">
        <v>28</v>
      </c>
      <c r="D12" s="1">
        <v>0.4</v>
      </c>
      <c r="E12" s="1">
        <v>4576.33</v>
      </c>
      <c r="F12" s="1">
        <v>1830.53</v>
      </c>
      <c r="G12" s="1">
        <v>2196.64</v>
      </c>
      <c r="H12" s="5">
        <f t="shared" si="0"/>
        <v>0</v>
      </c>
      <c r="J12" s="1">
        <v>0.4</v>
      </c>
    </row>
    <row r="13" spans="1:18">
      <c r="A13" s="1">
        <v>7</v>
      </c>
      <c r="B13" s="15" t="s">
        <v>27</v>
      </c>
      <c r="C13" s="1" t="s">
        <v>28</v>
      </c>
      <c r="D13" s="1">
        <v>0.6</v>
      </c>
      <c r="E13" s="1">
        <v>4576.33</v>
      </c>
      <c r="F13" s="1">
        <v>2745.8</v>
      </c>
      <c r="G13" s="1">
        <v>3294.96</v>
      </c>
      <c r="H13" s="5">
        <f t="shared" si="0"/>
        <v>0</v>
      </c>
      <c r="J13" s="1">
        <v>0.6</v>
      </c>
    </row>
    <row r="14" spans="1:18">
      <c r="A14" s="1">
        <v>8</v>
      </c>
      <c r="B14" s="15" t="s">
        <v>27</v>
      </c>
      <c r="C14" s="1" t="s">
        <v>28</v>
      </c>
      <c r="D14" s="1">
        <v>0.7</v>
      </c>
      <c r="E14" s="1">
        <v>4576.33</v>
      </c>
      <c r="F14" s="1">
        <v>3203.43</v>
      </c>
      <c r="G14" s="1">
        <v>3844.12</v>
      </c>
      <c r="H14" s="5">
        <f t="shared" si="0"/>
        <v>0</v>
      </c>
      <c r="J14" s="1">
        <v>0.7</v>
      </c>
    </row>
    <row r="15" spans="1:18">
      <c r="A15" s="1">
        <v>9</v>
      </c>
      <c r="B15" s="15" t="s">
        <v>27</v>
      </c>
      <c r="C15" s="1" t="s">
        <v>28</v>
      </c>
      <c r="D15" s="1">
        <v>0.5</v>
      </c>
      <c r="E15" s="1">
        <v>4576.34</v>
      </c>
      <c r="F15" s="1">
        <v>2288.17</v>
      </c>
      <c r="G15" s="1">
        <v>2745.8</v>
      </c>
      <c r="H15" s="5">
        <f t="shared" si="0"/>
        <v>0</v>
      </c>
      <c r="J15" s="1">
        <v>0.5</v>
      </c>
    </row>
    <row r="16" spans="1:18">
      <c r="A16" s="1">
        <v>10</v>
      </c>
      <c r="B16" s="15" t="s">
        <v>27</v>
      </c>
      <c r="C16" s="1" t="s">
        <v>28</v>
      </c>
      <c r="D16" s="1">
        <v>1.5</v>
      </c>
      <c r="E16" s="1">
        <v>4576.33</v>
      </c>
      <c r="F16" s="1">
        <v>6864.5</v>
      </c>
      <c r="G16" s="1">
        <v>8237.4</v>
      </c>
      <c r="H16" s="5">
        <f t="shared" si="0"/>
        <v>0</v>
      </c>
      <c r="J16" s="1">
        <v>1.5</v>
      </c>
    </row>
    <row r="17" spans="1:10">
      <c r="A17" s="1">
        <v>11</v>
      </c>
      <c r="B17" s="15" t="s">
        <v>27</v>
      </c>
      <c r="C17" s="1" t="s">
        <v>28</v>
      </c>
      <c r="D17" s="1">
        <v>1.2</v>
      </c>
      <c r="E17" s="1">
        <v>5966.61</v>
      </c>
      <c r="F17" s="1">
        <v>7159.93</v>
      </c>
      <c r="G17" s="1">
        <v>8591.92</v>
      </c>
      <c r="H17" s="5">
        <f t="shared" si="0"/>
        <v>0</v>
      </c>
      <c r="J17" s="4">
        <v>1.2</v>
      </c>
    </row>
    <row r="18" spans="1:10">
      <c r="A18" s="1">
        <v>12</v>
      </c>
      <c r="B18" s="15" t="s">
        <v>27</v>
      </c>
      <c r="C18" s="1" t="s">
        <v>28</v>
      </c>
      <c r="D18" s="1">
        <v>0.6</v>
      </c>
      <c r="E18" s="1">
        <v>5966.62</v>
      </c>
      <c r="F18" s="1">
        <v>3579.97</v>
      </c>
      <c r="G18" s="1">
        <v>4295.96</v>
      </c>
      <c r="H18" s="5">
        <f t="shared" si="0"/>
        <v>0</v>
      </c>
      <c r="J18" s="4">
        <v>0.6</v>
      </c>
    </row>
    <row r="19" spans="1:10">
      <c r="A19" s="1">
        <v>13</v>
      </c>
      <c r="B19" s="15" t="s">
        <v>27</v>
      </c>
      <c r="C19" s="1" t="s">
        <v>28</v>
      </c>
      <c r="D19" s="1">
        <v>0.9</v>
      </c>
      <c r="E19" s="1">
        <v>5966.61</v>
      </c>
      <c r="F19" s="1">
        <v>5369.95</v>
      </c>
      <c r="G19" s="1">
        <v>6443.94</v>
      </c>
      <c r="H19" s="5">
        <f t="shared" si="0"/>
        <v>0</v>
      </c>
      <c r="J19" s="4">
        <v>0.9</v>
      </c>
    </row>
    <row r="20" spans="1:10">
      <c r="A20" s="1">
        <v>14</v>
      </c>
      <c r="B20" s="2" t="s">
        <v>27</v>
      </c>
      <c r="C20" s="1" t="s">
        <v>28</v>
      </c>
      <c r="D20" s="1">
        <v>1.2</v>
      </c>
      <c r="E20" s="1">
        <v>5966.61</v>
      </c>
      <c r="F20" s="1">
        <v>7159.93</v>
      </c>
      <c r="G20" s="1">
        <v>8591.92</v>
      </c>
      <c r="H20" s="5">
        <f t="shared" si="0"/>
        <v>0</v>
      </c>
      <c r="J20" s="1">
        <f>1.06+0.14</f>
        <v>1.2000000000000002</v>
      </c>
    </row>
    <row r="21" spans="1:10">
      <c r="A21" s="1">
        <v>15</v>
      </c>
      <c r="B21" s="2" t="s">
        <v>27</v>
      </c>
      <c r="C21" s="1" t="s">
        <v>28</v>
      </c>
      <c r="D21" s="1">
        <v>0.6</v>
      </c>
      <c r="E21" s="1">
        <v>5966.62</v>
      </c>
      <c r="F21" s="1">
        <v>3579.97</v>
      </c>
      <c r="G21" s="1">
        <v>4295.96</v>
      </c>
      <c r="H21" s="5">
        <f t="shared" si="0"/>
        <v>0</v>
      </c>
      <c r="J21" s="1">
        <v>0.6</v>
      </c>
    </row>
    <row r="22" spans="1:10">
      <c r="A22" s="1">
        <v>16</v>
      </c>
      <c r="B22" s="2" t="s">
        <v>27</v>
      </c>
      <c r="C22" s="1" t="s">
        <v>28</v>
      </c>
      <c r="D22" s="1">
        <v>0.7</v>
      </c>
      <c r="E22" s="1">
        <v>4428.51</v>
      </c>
      <c r="F22" s="1">
        <v>3099.96</v>
      </c>
      <c r="G22" s="1">
        <v>3719.95</v>
      </c>
      <c r="H22" s="5">
        <f t="shared" si="0"/>
        <v>0</v>
      </c>
      <c r="J22" s="1">
        <v>0.7</v>
      </c>
    </row>
    <row r="23" spans="1:10">
      <c r="A23" s="1">
        <v>17</v>
      </c>
      <c r="B23" s="15" t="s">
        <v>27</v>
      </c>
      <c r="C23" s="1" t="s">
        <v>28</v>
      </c>
      <c r="D23" s="1">
        <v>1.2</v>
      </c>
      <c r="E23" s="1">
        <v>5966.61</v>
      </c>
      <c r="F23" s="1">
        <v>7159.93</v>
      </c>
      <c r="G23" s="1">
        <v>8591.92</v>
      </c>
      <c r="H23" s="5">
        <f t="shared" si="0"/>
        <v>0</v>
      </c>
      <c r="J23">
        <f>1.1+0.1</f>
        <v>1.2000000000000002</v>
      </c>
    </row>
    <row r="24" spans="1:10">
      <c r="A24" s="1">
        <v>18</v>
      </c>
      <c r="B24" s="2" t="s">
        <v>27</v>
      </c>
      <c r="C24" s="1" t="s">
        <v>28</v>
      </c>
      <c r="D24" s="1">
        <v>0.6</v>
      </c>
      <c r="E24" s="1">
        <v>5966.62</v>
      </c>
      <c r="F24" s="1">
        <v>3579.97</v>
      </c>
      <c r="G24" s="1">
        <v>4295.96</v>
      </c>
      <c r="H24" s="5">
        <f t="shared" si="0"/>
        <v>0</v>
      </c>
      <c r="J24">
        <v>0.6</v>
      </c>
    </row>
    <row r="25" spans="1:10">
      <c r="A25" s="1">
        <v>19</v>
      </c>
      <c r="B25" s="15" t="s">
        <v>27</v>
      </c>
      <c r="C25" s="1" t="s">
        <v>28</v>
      </c>
      <c r="D25" s="1">
        <v>12.4</v>
      </c>
      <c r="E25" s="1">
        <v>4428.5200000000004</v>
      </c>
      <c r="F25" s="1">
        <v>54913.61</v>
      </c>
      <c r="G25" s="1">
        <v>65896.33</v>
      </c>
      <c r="H25" s="5">
        <f t="shared" si="0"/>
        <v>0</v>
      </c>
      <c r="I25" s="4">
        <v>7.4</v>
      </c>
      <c r="J25" s="4">
        <v>5</v>
      </c>
    </row>
    <row r="26" spans="1:10">
      <c r="A26" s="1"/>
      <c r="B26" s="2" t="s">
        <v>40</v>
      </c>
      <c r="C26" s="1"/>
      <c r="D26" s="1"/>
      <c r="E26" s="1"/>
      <c r="F26" s="1"/>
      <c r="G26" s="8">
        <f>SUM(G7:G25)</f>
        <v>171836.50000000003</v>
      </c>
      <c r="H26" s="9"/>
    </row>
    <row r="27" spans="1:10">
      <c r="A27" s="1"/>
      <c r="B27" s="2"/>
      <c r="C27" s="1"/>
      <c r="D27" s="1"/>
      <c r="E27" s="1"/>
      <c r="F27" s="1"/>
      <c r="G27" s="1"/>
      <c r="H27" s="5"/>
    </row>
    <row r="28" spans="1:10">
      <c r="A28" s="1"/>
      <c r="B28" s="2"/>
      <c r="C28" s="1"/>
      <c r="D28" s="1"/>
      <c r="E28" s="1"/>
      <c r="F28" s="1"/>
      <c r="G28" s="1"/>
      <c r="H28" s="5"/>
    </row>
    <row r="29" spans="1:10">
      <c r="A29" s="1"/>
      <c r="B29" s="2"/>
      <c r="C29" s="1"/>
      <c r="D29" s="1"/>
      <c r="E29" s="1"/>
      <c r="F29" s="1"/>
      <c r="G29" s="1"/>
      <c r="H29" s="5"/>
    </row>
    <row r="30" spans="1:10">
      <c r="A30" s="1"/>
      <c r="B30" s="2"/>
      <c r="C30" s="1"/>
      <c r="D30" s="1"/>
      <c r="E30" s="1"/>
      <c r="F30" s="1"/>
      <c r="G30" s="1"/>
      <c r="H30" s="5"/>
    </row>
    <row r="31" spans="1:10">
      <c r="A31" s="1"/>
      <c r="B31" s="2"/>
      <c r="C31" s="1"/>
      <c r="D31" s="1"/>
      <c r="E31" s="1"/>
      <c r="F31" s="1"/>
      <c r="G31" s="1"/>
      <c r="H31" s="5"/>
    </row>
    <row r="32" spans="1:10">
      <c r="A32" s="1"/>
      <c r="B32" s="2"/>
      <c r="C32" s="1"/>
      <c r="D32" s="1"/>
      <c r="E32" s="1"/>
      <c r="F32" s="1"/>
      <c r="G32" s="1"/>
      <c r="H32" s="5"/>
    </row>
    <row r="33" spans="1:8">
      <c r="A33" s="3"/>
      <c r="B33" s="2"/>
      <c r="C33" s="1"/>
      <c r="D33" s="1"/>
      <c r="E33" s="1"/>
      <c r="F33" s="1"/>
      <c r="G33" s="1"/>
      <c r="H33" s="5"/>
    </row>
    <row r="34" spans="1:8">
      <c r="A34" s="3"/>
      <c r="B34" s="2"/>
      <c r="C34" s="1"/>
      <c r="D34" s="1"/>
      <c r="E34" s="1"/>
      <c r="F34" s="1"/>
      <c r="G34" s="1"/>
      <c r="H34" s="5"/>
    </row>
    <row r="35" spans="1:8">
      <c r="A35" s="3"/>
      <c r="B35" s="1"/>
      <c r="C35" s="1"/>
      <c r="D35" s="1"/>
      <c r="E35" s="1"/>
      <c r="F35" s="1"/>
      <c r="G35" s="1"/>
      <c r="H35" s="5"/>
    </row>
    <row r="36" spans="1:8">
      <c r="A36" s="3"/>
      <c r="B36" s="1"/>
      <c r="C36" s="1"/>
      <c r="D36" s="1"/>
      <c r="E36" s="1"/>
      <c r="F36" s="1"/>
      <c r="G36" s="1"/>
      <c r="H36" s="5"/>
    </row>
    <row r="37" spans="1:8">
      <c r="A37" s="3"/>
      <c r="B37" s="1"/>
      <c r="C37" s="1"/>
      <c r="D37" s="1"/>
      <c r="E37" s="1"/>
      <c r="F37" s="1"/>
      <c r="G37" s="1"/>
      <c r="H37" s="5"/>
    </row>
    <row r="38" spans="1:8">
      <c r="A38" s="3"/>
      <c r="B38" s="1"/>
      <c r="C38" s="1"/>
      <c r="D38" s="1"/>
      <c r="E38" s="1"/>
      <c r="F38" s="1"/>
      <c r="G38" s="1"/>
      <c r="H38" s="5"/>
    </row>
    <row r="39" spans="1:8">
      <c r="B39" s="1"/>
      <c r="C39" s="1"/>
      <c r="D39" s="1"/>
      <c r="E39" s="1"/>
      <c r="F39" s="1"/>
      <c r="G39" s="1"/>
      <c r="H39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R22"/>
  <sheetViews>
    <sheetView zoomScale="70" zoomScaleNormal="70" workbookViewId="0">
      <selection activeCell="H6" sqref="H6:R6"/>
    </sheetView>
  </sheetViews>
  <sheetFormatPr defaultRowHeight="15"/>
  <cols>
    <col min="2" max="2" width="37.42578125" customWidth="1"/>
    <col min="4" max="4" width="15.85546875" customWidth="1"/>
    <col min="5" max="5" width="14.5703125" bestFit="1" customWidth="1"/>
    <col min="6" max="6" width="17" bestFit="1" customWidth="1"/>
    <col min="7" max="7" width="20" bestFit="1" customWidth="1"/>
  </cols>
  <sheetData>
    <row r="2" spans="1:18">
      <c r="B2" t="s">
        <v>56</v>
      </c>
      <c r="C2" t="s">
        <v>38</v>
      </c>
      <c r="D2" s="7">
        <v>44818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">
        <v>4</v>
      </c>
      <c r="M6" s="1">
        <v>5</v>
      </c>
      <c r="N6" s="1">
        <v>6</v>
      </c>
      <c r="O6" s="1">
        <v>7</v>
      </c>
      <c r="P6" s="1">
        <v>8</v>
      </c>
      <c r="Q6" s="1">
        <v>9</v>
      </c>
      <c r="R6" s="1">
        <v>10</v>
      </c>
    </row>
    <row r="7" spans="1:18" ht="18" customHeight="1">
      <c r="A7" s="1">
        <v>1</v>
      </c>
      <c r="B7" s="15" t="s">
        <v>14</v>
      </c>
      <c r="C7" s="1" t="s">
        <v>2</v>
      </c>
      <c r="D7" s="1">
        <v>6400</v>
      </c>
      <c r="E7" s="1">
        <v>15.85</v>
      </c>
      <c r="F7" s="1">
        <f>D7*E7</f>
        <v>101440</v>
      </c>
      <c r="G7" s="1">
        <f>F7*1.2</f>
        <v>121728</v>
      </c>
      <c r="H7" s="1">
        <f>D7-(SUM(I7:T7))</f>
        <v>0</v>
      </c>
      <c r="I7" s="1">
        <v>5133</v>
      </c>
      <c r="J7" s="1">
        <v>1267</v>
      </c>
      <c r="K7" s="1"/>
      <c r="L7" s="1"/>
      <c r="M7" s="1"/>
      <c r="N7" s="1"/>
      <c r="O7" s="1"/>
    </row>
    <row r="8" spans="1:18">
      <c r="A8" s="1">
        <v>2</v>
      </c>
      <c r="B8" s="15" t="s">
        <v>15</v>
      </c>
      <c r="C8" s="1" t="s">
        <v>2</v>
      </c>
      <c r="D8" s="1">
        <v>6400</v>
      </c>
      <c r="E8" s="1">
        <v>17.18</v>
      </c>
      <c r="F8" s="1">
        <f>D8*E8</f>
        <v>109952</v>
      </c>
      <c r="G8" s="1">
        <f t="shared" ref="G8:G21" si="0">F8*1.2</f>
        <v>131942.39999999999</v>
      </c>
      <c r="H8" s="1">
        <f t="shared" ref="H8:H21" si="1">D8-(SUM(I8:T8))</f>
        <v>0</v>
      </c>
      <c r="I8" s="1"/>
      <c r="J8" s="1">
        <f>9654-6400</f>
        <v>3254</v>
      </c>
      <c r="K8" s="33">
        <v>3146</v>
      </c>
      <c r="L8" s="1"/>
      <c r="M8" s="1"/>
      <c r="N8" s="1"/>
      <c r="O8" s="1"/>
    </row>
    <row r="9" spans="1:18">
      <c r="A9" s="1">
        <v>3</v>
      </c>
      <c r="B9" s="15" t="s">
        <v>14</v>
      </c>
      <c r="C9" s="1" t="s">
        <v>2</v>
      </c>
      <c r="D9" s="1">
        <v>6400</v>
      </c>
      <c r="E9" s="1">
        <v>15.85</v>
      </c>
      <c r="F9" s="1">
        <f>D9*E9</f>
        <v>101440</v>
      </c>
      <c r="G9" s="1">
        <f t="shared" si="0"/>
        <v>121728</v>
      </c>
      <c r="H9" s="1">
        <f t="shared" si="1"/>
        <v>0</v>
      </c>
      <c r="I9" s="1"/>
      <c r="J9" s="1">
        <v>6400</v>
      </c>
      <c r="K9" s="1"/>
      <c r="L9" s="1"/>
      <c r="M9" s="1"/>
      <c r="N9" s="1"/>
      <c r="O9" s="1"/>
    </row>
    <row r="10" spans="1:18" ht="30">
      <c r="A10" s="1">
        <v>4</v>
      </c>
      <c r="B10" s="10" t="s">
        <v>57</v>
      </c>
      <c r="C10" s="11" t="s">
        <v>2</v>
      </c>
      <c r="D10" s="11">
        <v>361</v>
      </c>
      <c r="E10" s="1">
        <v>153.75</v>
      </c>
      <c r="F10" s="1">
        <f t="shared" ref="F10:F20" si="2">D10*E10</f>
        <v>55503.75</v>
      </c>
      <c r="G10" s="20">
        <f t="shared" si="0"/>
        <v>66604.5</v>
      </c>
      <c r="H10" s="1">
        <f t="shared" si="1"/>
        <v>0</v>
      </c>
      <c r="I10" s="1"/>
      <c r="J10" s="1"/>
      <c r="K10" s="1">
        <v>361</v>
      </c>
      <c r="L10" s="1"/>
      <c r="M10" s="1"/>
      <c r="N10" s="1"/>
      <c r="O10" s="1"/>
    </row>
    <row r="11" spans="1:18" ht="30" customHeight="1">
      <c r="A11" s="1">
        <v>5</v>
      </c>
      <c r="B11" s="10" t="s">
        <v>58</v>
      </c>
      <c r="C11" s="11" t="s">
        <v>2</v>
      </c>
      <c r="D11" s="11">
        <v>100</v>
      </c>
      <c r="E11" s="1">
        <v>45.88</v>
      </c>
      <c r="F11" s="1">
        <f t="shared" si="2"/>
        <v>4588</v>
      </c>
      <c r="G11" s="20">
        <f t="shared" si="0"/>
        <v>5505.5999999999995</v>
      </c>
      <c r="H11" s="1">
        <f t="shared" si="1"/>
        <v>0</v>
      </c>
      <c r="I11" s="1"/>
      <c r="J11" s="1"/>
      <c r="K11" s="1">
        <v>100</v>
      </c>
      <c r="L11" s="1"/>
      <c r="M11" s="1"/>
      <c r="N11" s="1"/>
      <c r="O11" s="1"/>
    </row>
    <row r="12" spans="1:18">
      <c r="A12" s="1">
        <v>6</v>
      </c>
      <c r="B12" s="10" t="s">
        <v>23</v>
      </c>
      <c r="C12" s="11" t="s">
        <v>2</v>
      </c>
      <c r="D12" s="11">
        <v>82</v>
      </c>
      <c r="E12" s="1">
        <v>472.14</v>
      </c>
      <c r="F12" s="1">
        <f t="shared" si="2"/>
        <v>38715.479999999996</v>
      </c>
      <c r="G12" s="1">
        <f t="shared" si="0"/>
        <v>46458.575999999994</v>
      </c>
      <c r="H12" s="1">
        <f t="shared" si="1"/>
        <v>15</v>
      </c>
      <c r="I12" s="1"/>
      <c r="J12" s="1">
        <v>18</v>
      </c>
      <c r="K12" s="1"/>
      <c r="L12" s="1"/>
      <c r="M12" s="1">
        <v>4</v>
      </c>
      <c r="N12" s="1">
        <v>45</v>
      </c>
      <c r="O12" s="1"/>
    </row>
    <row r="13" spans="1:18">
      <c r="A13" s="1">
        <v>7</v>
      </c>
      <c r="B13" s="10" t="s">
        <v>24</v>
      </c>
      <c r="C13" s="11" t="s">
        <v>2</v>
      </c>
      <c r="D13" s="11">
        <v>80</v>
      </c>
      <c r="E13" s="1">
        <v>643.14</v>
      </c>
      <c r="F13" s="1">
        <f t="shared" si="2"/>
        <v>51451.199999999997</v>
      </c>
      <c r="G13" s="1">
        <f t="shared" si="0"/>
        <v>61741.439999999995</v>
      </c>
      <c r="H13" s="1">
        <f t="shared" si="1"/>
        <v>73</v>
      </c>
      <c r="I13" s="1"/>
      <c r="J13" s="1">
        <v>6</v>
      </c>
      <c r="K13" s="1"/>
      <c r="L13" s="1"/>
      <c r="M13" s="1">
        <v>1</v>
      </c>
      <c r="N13" s="1"/>
      <c r="O13" s="1"/>
    </row>
    <row r="14" spans="1:18">
      <c r="A14" s="1">
        <v>8</v>
      </c>
      <c r="B14" s="10" t="s">
        <v>59</v>
      </c>
      <c r="C14" s="11" t="s">
        <v>2</v>
      </c>
      <c r="D14" s="11">
        <v>11</v>
      </c>
      <c r="E14" s="1">
        <v>784.12</v>
      </c>
      <c r="F14" s="1">
        <f t="shared" si="2"/>
        <v>8625.32</v>
      </c>
      <c r="G14" s="1">
        <f t="shared" si="0"/>
        <v>10350.384</v>
      </c>
      <c r="H14" s="1">
        <f t="shared" si="1"/>
        <v>9</v>
      </c>
      <c r="I14" s="1"/>
      <c r="J14" s="1"/>
      <c r="K14" s="1">
        <v>2</v>
      </c>
      <c r="L14" s="1"/>
      <c r="M14" s="1"/>
      <c r="N14" s="1"/>
      <c r="O14" s="1"/>
    </row>
    <row r="15" spans="1:18">
      <c r="A15" s="1">
        <v>9</v>
      </c>
      <c r="B15" s="10" t="s">
        <v>60</v>
      </c>
      <c r="C15" s="11" t="s">
        <v>2</v>
      </c>
      <c r="D15" s="11">
        <v>1</v>
      </c>
      <c r="E15" s="1">
        <v>3385.88</v>
      </c>
      <c r="F15" s="1">
        <f t="shared" si="2"/>
        <v>3385.88</v>
      </c>
      <c r="G15" s="1">
        <f t="shared" si="0"/>
        <v>4063.056</v>
      </c>
      <c r="H15" s="1">
        <f t="shared" si="1"/>
        <v>0</v>
      </c>
      <c r="I15" s="1"/>
      <c r="J15" s="1"/>
      <c r="K15" s="1"/>
      <c r="L15" s="1"/>
      <c r="M15" s="1">
        <v>1</v>
      </c>
      <c r="N15" s="1"/>
      <c r="O15" s="1"/>
    </row>
    <row r="16" spans="1:18">
      <c r="A16" s="1">
        <v>10</v>
      </c>
      <c r="B16" s="10" t="s">
        <v>61</v>
      </c>
      <c r="C16" s="11" t="s">
        <v>2</v>
      </c>
      <c r="D16" s="11">
        <v>6</v>
      </c>
      <c r="E16" s="1">
        <v>1028.53</v>
      </c>
      <c r="F16" s="1">
        <f t="shared" si="2"/>
        <v>6171.18</v>
      </c>
      <c r="G16" s="1">
        <f t="shared" si="0"/>
        <v>7405.4160000000002</v>
      </c>
      <c r="H16" s="1">
        <f t="shared" si="1"/>
        <v>2</v>
      </c>
      <c r="I16" s="1"/>
      <c r="J16" s="1"/>
      <c r="K16" s="1">
        <v>4</v>
      </c>
      <c r="L16" s="1"/>
      <c r="M16" s="1"/>
      <c r="N16" s="1"/>
      <c r="O16" s="1"/>
    </row>
    <row r="17" spans="1:15">
      <c r="A17" s="1">
        <v>11</v>
      </c>
      <c r="B17" s="10" t="s">
        <v>62</v>
      </c>
      <c r="C17" s="11" t="s">
        <v>2</v>
      </c>
      <c r="D17" s="11">
        <v>2</v>
      </c>
      <c r="E17" s="1">
        <v>2205.54</v>
      </c>
      <c r="F17" s="1">
        <f t="shared" si="2"/>
        <v>4411.08</v>
      </c>
      <c r="G17" s="1">
        <f t="shared" si="0"/>
        <v>5293.2959999999994</v>
      </c>
      <c r="H17" s="1">
        <f t="shared" si="1"/>
        <v>2</v>
      </c>
      <c r="I17" s="1"/>
      <c r="J17" s="1"/>
      <c r="K17" s="1"/>
      <c r="L17" s="1"/>
      <c r="M17" s="1"/>
      <c r="N17" s="1"/>
      <c r="O17" s="1"/>
    </row>
    <row r="18" spans="1:15">
      <c r="A18" s="1">
        <v>12</v>
      </c>
      <c r="B18" s="10" t="s">
        <v>22</v>
      </c>
      <c r="C18" s="11" t="s">
        <v>2</v>
      </c>
      <c r="D18" s="11">
        <v>54</v>
      </c>
      <c r="E18" s="1">
        <v>392.89</v>
      </c>
      <c r="F18" s="1">
        <f t="shared" si="2"/>
        <v>21216.059999999998</v>
      </c>
      <c r="G18" s="1">
        <f t="shared" si="0"/>
        <v>25459.271999999997</v>
      </c>
      <c r="H18" s="1">
        <f t="shared" si="1"/>
        <v>12</v>
      </c>
      <c r="I18" s="1"/>
      <c r="J18" s="1">
        <v>12</v>
      </c>
      <c r="K18" s="1"/>
      <c r="L18" s="1"/>
      <c r="M18" s="1">
        <v>7</v>
      </c>
      <c r="N18" s="1">
        <v>23</v>
      </c>
      <c r="O18" s="1"/>
    </row>
    <row r="19" spans="1:15">
      <c r="A19" s="1">
        <v>13</v>
      </c>
      <c r="B19" s="10" t="s">
        <v>59</v>
      </c>
      <c r="C19" s="11" t="s">
        <v>2</v>
      </c>
      <c r="D19" s="11">
        <v>5</v>
      </c>
      <c r="E19" s="1">
        <v>784.12</v>
      </c>
      <c r="F19" s="1">
        <f t="shared" si="2"/>
        <v>3920.6</v>
      </c>
      <c r="G19" s="1">
        <f t="shared" si="0"/>
        <v>4704.7199999999993</v>
      </c>
      <c r="H19" s="1">
        <f t="shared" si="1"/>
        <v>5</v>
      </c>
      <c r="I19" s="1"/>
      <c r="J19" s="1"/>
      <c r="K19" s="1"/>
      <c r="L19" s="1"/>
      <c r="M19" s="1"/>
      <c r="N19" s="1"/>
      <c r="O19" s="1"/>
    </row>
    <row r="20" spans="1:15">
      <c r="A20" s="1">
        <v>14</v>
      </c>
      <c r="B20" s="10" t="s">
        <v>63</v>
      </c>
      <c r="C20" s="11" t="s">
        <v>2</v>
      </c>
      <c r="D20" s="11">
        <v>2</v>
      </c>
      <c r="E20" s="1">
        <v>2502.5</v>
      </c>
      <c r="F20" s="1">
        <f t="shared" si="2"/>
        <v>5005</v>
      </c>
      <c r="G20" s="20">
        <f t="shared" si="0"/>
        <v>6006</v>
      </c>
      <c r="H20" s="1">
        <f t="shared" si="1"/>
        <v>1</v>
      </c>
      <c r="I20" s="1"/>
      <c r="J20" s="1"/>
      <c r="K20" s="1">
        <v>1</v>
      </c>
      <c r="L20" s="1"/>
      <c r="M20" s="1"/>
      <c r="N20" s="1"/>
      <c r="O20" s="1"/>
    </row>
    <row r="21" spans="1:15">
      <c r="A21" s="1">
        <v>15</v>
      </c>
      <c r="B21" s="10" t="s">
        <v>63</v>
      </c>
      <c r="C21" s="11" t="s">
        <v>2</v>
      </c>
      <c r="D21" s="11">
        <v>1</v>
      </c>
      <c r="E21" s="1">
        <v>10010</v>
      </c>
      <c r="F21" s="1">
        <f>D21*E21</f>
        <v>10010</v>
      </c>
      <c r="G21" s="1">
        <f t="shared" si="0"/>
        <v>12012</v>
      </c>
      <c r="H21" s="1">
        <f t="shared" si="1"/>
        <v>0</v>
      </c>
      <c r="I21" s="1"/>
      <c r="J21" s="1"/>
      <c r="K21" s="1">
        <v>1</v>
      </c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1">
        <f>SUM(G7:G21)</f>
        <v>631002.6599999998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2:R24"/>
  <sheetViews>
    <sheetView workbookViewId="0">
      <selection activeCell="H6" sqref="H6:R6"/>
    </sheetView>
  </sheetViews>
  <sheetFormatPr defaultRowHeight="15"/>
  <cols>
    <col min="2" max="2" width="42.28515625" customWidth="1"/>
    <col min="3" max="3" width="7.7109375" bestFit="1" customWidth="1"/>
    <col min="4" max="4" width="10.140625" bestFit="1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64</v>
      </c>
      <c r="C2" t="s">
        <v>38</v>
      </c>
      <c r="D2" s="7">
        <v>44825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">
        <v>4</v>
      </c>
      <c r="M6" s="1">
        <v>5</v>
      </c>
      <c r="N6" s="1">
        <v>6</v>
      </c>
      <c r="O6" s="1">
        <v>7</v>
      </c>
      <c r="P6" s="1">
        <v>8</v>
      </c>
      <c r="Q6" s="1">
        <v>9</v>
      </c>
      <c r="R6" s="1">
        <v>10</v>
      </c>
    </row>
    <row r="7" spans="1:18" ht="19.5" customHeight="1">
      <c r="A7" s="1">
        <v>1</v>
      </c>
      <c r="B7" s="1" t="s">
        <v>65</v>
      </c>
      <c r="C7" s="1" t="s">
        <v>66</v>
      </c>
      <c r="D7" s="1">
        <v>0.74</v>
      </c>
      <c r="E7" s="1">
        <v>44953.14</v>
      </c>
      <c r="F7" s="1">
        <f>D7*E7</f>
        <v>33265.323599999996</v>
      </c>
      <c r="G7" s="1">
        <f>F7*1.2</f>
        <v>39918.388319999991</v>
      </c>
    </row>
    <row r="8" spans="1:18">
      <c r="A8" s="1">
        <v>2</v>
      </c>
      <c r="B8" s="1" t="s">
        <v>67</v>
      </c>
      <c r="C8" s="1" t="s">
        <v>66</v>
      </c>
      <c r="D8" s="1">
        <v>0.57499999999999996</v>
      </c>
      <c r="E8" s="1">
        <v>46377.98</v>
      </c>
      <c r="F8" s="1">
        <f>D8*E8</f>
        <v>26667.338499999998</v>
      </c>
      <c r="G8" s="1">
        <f>F8*1.2</f>
        <v>32000.806199999995</v>
      </c>
    </row>
    <row r="9" spans="1:18">
      <c r="A9" s="1"/>
      <c r="B9" s="1"/>
      <c r="C9" s="1"/>
      <c r="D9" s="1"/>
      <c r="E9" s="1"/>
      <c r="F9" s="1"/>
      <c r="G9" s="1"/>
    </row>
    <row r="10" spans="1:18">
      <c r="A10" s="1"/>
      <c r="B10" s="1"/>
      <c r="C10" s="1"/>
      <c r="D10" s="1"/>
      <c r="E10" s="1"/>
      <c r="F10" s="1"/>
      <c r="G10" s="1"/>
    </row>
    <row r="11" spans="1:18">
      <c r="A11" s="1"/>
      <c r="B11" s="1"/>
      <c r="C11" s="1"/>
      <c r="D11" s="1"/>
      <c r="E11" s="1"/>
      <c r="F11" s="1"/>
      <c r="G11" s="1"/>
    </row>
    <row r="12" spans="1:18">
      <c r="A12" s="1"/>
      <c r="B12" s="1"/>
      <c r="C12" s="1"/>
      <c r="D12" s="1"/>
      <c r="E12" s="1"/>
      <c r="F12" s="1"/>
      <c r="G12" s="1"/>
    </row>
    <row r="13" spans="1:18">
      <c r="A13" s="1"/>
      <c r="B13" s="1"/>
      <c r="C13" s="1"/>
      <c r="D13" s="1"/>
      <c r="E13" s="1"/>
      <c r="F13" s="1"/>
      <c r="G13" s="1"/>
    </row>
    <row r="14" spans="1:18">
      <c r="A14" s="1"/>
      <c r="B14" s="1"/>
      <c r="C14" s="1"/>
      <c r="D14" s="1"/>
      <c r="E14" s="1"/>
      <c r="F14" s="1"/>
      <c r="G14" s="1"/>
    </row>
    <row r="15" spans="1:18">
      <c r="A15" s="1"/>
      <c r="B15" s="1"/>
      <c r="C15" s="1"/>
      <c r="D15" s="1"/>
      <c r="E15" s="1"/>
      <c r="F15" s="1"/>
      <c r="G15" s="1"/>
    </row>
    <row r="16" spans="1:18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2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1">
        <f>SUM(G7:G23)</f>
        <v>71919.19451999999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R24"/>
  <sheetViews>
    <sheetView zoomScale="70" zoomScaleNormal="70" workbookViewId="0">
      <selection activeCell="L6" sqref="L6:R6"/>
    </sheetView>
  </sheetViews>
  <sheetFormatPr defaultRowHeight="15"/>
  <cols>
    <col min="2" max="2" width="42.28515625" customWidth="1"/>
    <col min="3" max="3" width="7.7109375" bestFit="1" customWidth="1"/>
    <col min="4" max="4" width="13.140625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68</v>
      </c>
      <c r="C2" t="s">
        <v>38</v>
      </c>
      <c r="D2" s="7">
        <v>44825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6" t="s">
        <v>70</v>
      </c>
      <c r="I6" s="4">
        <v>1</v>
      </c>
      <c r="J6">
        <v>2</v>
      </c>
      <c r="K6">
        <v>3</v>
      </c>
      <c r="L6">
        <v>4</v>
      </c>
      <c r="M6">
        <v>5</v>
      </c>
      <c r="N6">
        <v>6</v>
      </c>
      <c r="O6">
        <v>7</v>
      </c>
      <c r="P6">
        <v>8</v>
      </c>
      <c r="Q6">
        <v>9</v>
      </c>
      <c r="R6">
        <v>10</v>
      </c>
    </row>
    <row r="7" spans="1:18" ht="19.5" customHeight="1">
      <c r="A7" s="1">
        <v>1</v>
      </c>
      <c r="B7" s="1" t="s">
        <v>27</v>
      </c>
      <c r="C7" s="1" t="s">
        <v>28</v>
      </c>
      <c r="D7" s="1">
        <v>26</v>
      </c>
      <c r="E7" s="1">
        <v>4379.38</v>
      </c>
      <c r="F7" s="1">
        <f>D7*E7</f>
        <v>113863.88</v>
      </c>
      <c r="G7" s="1">
        <f>F7*1.2</f>
        <v>136636.65599999999</v>
      </c>
      <c r="H7" s="5">
        <f t="shared" ref="H7" si="0">D7-(I7+J7+K7+L7)</f>
        <v>0</v>
      </c>
      <c r="I7">
        <v>0</v>
      </c>
      <c r="J7">
        <v>0</v>
      </c>
      <c r="K7">
        <f>11.87+6.07+2.87</f>
        <v>20.81</v>
      </c>
      <c r="L7">
        <v>5.19</v>
      </c>
    </row>
    <row r="8" spans="1:18">
      <c r="A8" s="1">
        <v>2</v>
      </c>
      <c r="B8" s="1" t="s">
        <v>27</v>
      </c>
      <c r="C8" s="1" t="s">
        <v>28</v>
      </c>
      <c r="D8" s="1">
        <v>3.2</v>
      </c>
      <c r="E8" s="1">
        <v>4379.38</v>
      </c>
      <c r="F8" s="1">
        <f>D8*E8</f>
        <v>14014.016000000001</v>
      </c>
      <c r="G8" s="1">
        <f>F8*1.2</f>
        <v>16816.819200000002</v>
      </c>
      <c r="H8" s="5">
        <f t="shared" ref="H8:H23" si="1">D8-(I8+J8+K8+L8)</f>
        <v>0</v>
      </c>
      <c r="I8">
        <v>0</v>
      </c>
      <c r="J8">
        <f>2.89-2.04</f>
        <v>0.85000000000000009</v>
      </c>
      <c r="K8">
        <v>2.35</v>
      </c>
    </row>
    <row r="9" spans="1:18">
      <c r="A9" s="1"/>
      <c r="B9" s="1"/>
      <c r="C9" s="1"/>
      <c r="D9" s="1"/>
      <c r="E9" s="1"/>
      <c r="F9" s="1"/>
      <c r="G9" s="1"/>
      <c r="H9" s="5">
        <f t="shared" si="1"/>
        <v>0</v>
      </c>
      <c r="I9">
        <v>0</v>
      </c>
      <c r="J9">
        <v>0</v>
      </c>
    </row>
    <row r="10" spans="1:18">
      <c r="A10" s="1"/>
      <c r="B10" s="1"/>
      <c r="C10" s="1"/>
      <c r="D10" s="1"/>
      <c r="E10" s="1"/>
      <c r="F10" s="1"/>
      <c r="G10" s="1"/>
      <c r="H10" s="5">
        <f t="shared" si="1"/>
        <v>0</v>
      </c>
      <c r="I10">
        <v>0</v>
      </c>
      <c r="J10">
        <v>0</v>
      </c>
    </row>
    <row r="11" spans="1:18">
      <c r="A11" s="1"/>
      <c r="B11" s="1"/>
      <c r="C11" s="1"/>
      <c r="D11" s="1"/>
      <c r="E11" s="1"/>
      <c r="F11" s="1"/>
      <c r="G11" s="1"/>
      <c r="H11" s="5">
        <f t="shared" si="1"/>
        <v>0</v>
      </c>
      <c r="I11">
        <v>0</v>
      </c>
      <c r="J11">
        <v>0</v>
      </c>
    </row>
    <row r="12" spans="1:18">
      <c r="A12" s="1"/>
      <c r="B12" s="1"/>
      <c r="C12" s="1"/>
      <c r="D12" s="1"/>
      <c r="E12" s="1"/>
      <c r="F12" s="1"/>
      <c r="G12" s="1"/>
      <c r="H12" s="5">
        <f t="shared" si="1"/>
        <v>0</v>
      </c>
      <c r="I12">
        <v>0</v>
      </c>
      <c r="J12">
        <v>0</v>
      </c>
    </row>
    <row r="13" spans="1:18">
      <c r="A13" s="1"/>
      <c r="B13" s="1"/>
      <c r="C13" s="1"/>
      <c r="D13" s="1"/>
      <c r="E13" s="1"/>
      <c r="F13" s="1"/>
      <c r="G13" s="1"/>
      <c r="H13" s="5">
        <f t="shared" si="1"/>
        <v>0</v>
      </c>
      <c r="I13">
        <v>0</v>
      </c>
      <c r="J13">
        <v>0</v>
      </c>
    </row>
    <row r="14" spans="1:18">
      <c r="A14" s="1"/>
      <c r="B14" s="1"/>
      <c r="C14" s="1"/>
      <c r="D14" s="1"/>
      <c r="E14" s="1"/>
      <c r="F14" s="1"/>
      <c r="G14" s="1"/>
      <c r="H14" s="5">
        <f t="shared" si="1"/>
        <v>0</v>
      </c>
      <c r="I14">
        <v>0</v>
      </c>
      <c r="J14">
        <v>0</v>
      </c>
    </row>
    <row r="15" spans="1:18">
      <c r="A15" s="1"/>
      <c r="B15" s="1"/>
      <c r="C15" s="1"/>
      <c r="D15" s="1"/>
      <c r="E15" s="1"/>
      <c r="F15" s="1"/>
      <c r="G15" s="1"/>
      <c r="H15" s="5">
        <f t="shared" si="1"/>
        <v>0</v>
      </c>
      <c r="I15">
        <v>0</v>
      </c>
      <c r="J15">
        <v>0</v>
      </c>
    </row>
    <row r="16" spans="1:18">
      <c r="A16" s="1"/>
      <c r="B16" s="1"/>
      <c r="C16" s="1"/>
      <c r="D16" s="1"/>
      <c r="E16" s="1"/>
      <c r="F16" s="1"/>
      <c r="G16" s="1"/>
      <c r="H16" s="5">
        <f t="shared" si="1"/>
        <v>0</v>
      </c>
      <c r="I16">
        <v>0</v>
      </c>
      <c r="J16">
        <v>0</v>
      </c>
    </row>
    <row r="17" spans="1:10">
      <c r="A17" s="1"/>
      <c r="B17" s="1"/>
      <c r="C17" s="1"/>
      <c r="D17" s="1"/>
      <c r="E17" s="1"/>
      <c r="F17" s="1"/>
      <c r="G17" s="1"/>
      <c r="H17" s="5">
        <f t="shared" si="1"/>
        <v>0</v>
      </c>
      <c r="I17">
        <v>0</v>
      </c>
      <c r="J17">
        <v>0</v>
      </c>
    </row>
    <row r="18" spans="1:10">
      <c r="A18" s="1"/>
      <c r="B18" s="1"/>
      <c r="C18" s="1"/>
      <c r="D18" s="1"/>
      <c r="E18" s="1"/>
      <c r="F18" s="1"/>
      <c r="G18" s="1"/>
      <c r="H18" s="5">
        <f t="shared" si="1"/>
        <v>0</v>
      </c>
      <c r="I18">
        <v>0</v>
      </c>
      <c r="J18">
        <v>0</v>
      </c>
    </row>
    <row r="19" spans="1:10">
      <c r="A19" s="1"/>
      <c r="B19" s="1"/>
      <c r="C19" s="1"/>
      <c r="D19" s="1"/>
      <c r="E19" s="1"/>
      <c r="F19" s="1"/>
      <c r="G19" s="1"/>
      <c r="H19" s="5">
        <f t="shared" si="1"/>
        <v>0</v>
      </c>
      <c r="I19">
        <v>0</v>
      </c>
      <c r="J19">
        <v>0</v>
      </c>
    </row>
    <row r="20" spans="1:10">
      <c r="A20" s="1"/>
      <c r="B20" s="1"/>
      <c r="C20" s="1"/>
      <c r="D20" s="1"/>
      <c r="E20" s="1"/>
      <c r="F20" s="1"/>
      <c r="G20" s="1"/>
      <c r="H20" s="5">
        <f t="shared" si="1"/>
        <v>0</v>
      </c>
      <c r="I20">
        <v>0</v>
      </c>
      <c r="J20">
        <v>0</v>
      </c>
    </row>
    <row r="21" spans="1:10">
      <c r="A21" s="1"/>
      <c r="B21" s="1"/>
      <c r="C21" s="1"/>
      <c r="D21" s="1"/>
      <c r="E21" s="1"/>
      <c r="F21" s="1"/>
      <c r="G21" s="1"/>
      <c r="H21" s="5">
        <f t="shared" si="1"/>
        <v>0</v>
      </c>
      <c r="I21">
        <v>0</v>
      </c>
      <c r="J21">
        <v>0</v>
      </c>
    </row>
    <row r="22" spans="1:10">
      <c r="A22" s="1"/>
      <c r="B22" s="2"/>
      <c r="C22" s="1"/>
      <c r="D22" s="1"/>
      <c r="E22" s="1"/>
      <c r="F22" s="1"/>
      <c r="G22" s="1"/>
      <c r="H22" s="5">
        <f t="shared" si="1"/>
        <v>0</v>
      </c>
      <c r="I22">
        <v>0</v>
      </c>
      <c r="J22">
        <v>0</v>
      </c>
    </row>
    <row r="23" spans="1:10">
      <c r="A23" s="1"/>
      <c r="B23" s="1"/>
      <c r="C23" s="1"/>
      <c r="D23" s="1"/>
      <c r="E23" s="1"/>
      <c r="F23" s="1"/>
      <c r="G23" s="1"/>
      <c r="H23" s="5">
        <f t="shared" si="1"/>
        <v>0</v>
      </c>
      <c r="I23">
        <v>0</v>
      </c>
      <c r="J23">
        <v>0</v>
      </c>
    </row>
    <row r="24" spans="1:10">
      <c r="A24" s="1"/>
      <c r="B24" s="1"/>
      <c r="C24" s="1"/>
      <c r="D24" s="1"/>
      <c r="E24" s="1"/>
      <c r="F24" s="1"/>
      <c r="G24" s="11">
        <f>SUM(G7:G23)</f>
        <v>153453.47519999999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2:R26"/>
  <sheetViews>
    <sheetView zoomScale="70" zoomScaleNormal="70" workbookViewId="0">
      <selection activeCell="Q6" sqref="Q6:R6"/>
    </sheetView>
  </sheetViews>
  <sheetFormatPr defaultRowHeight="15"/>
  <cols>
    <col min="2" max="2" width="28.42578125" customWidth="1"/>
    <col min="3" max="3" width="7.7109375" bestFit="1" customWidth="1"/>
    <col min="4" max="4" width="14" customWidth="1"/>
    <col min="5" max="5" width="14.28515625" customWidth="1"/>
    <col min="6" max="6" width="14" customWidth="1"/>
    <col min="7" max="7" width="19.7109375" customWidth="1"/>
  </cols>
  <sheetData>
    <row r="2" spans="1:18">
      <c r="B2" t="s">
        <v>41</v>
      </c>
      <c r="C2" t="s">
        <v>38</v>
      </c>
      <c r="D2" s="7">
        <v>44826</v>
      </c>
    </row>
    <row r="5" spans="1:18">
      <c r="I5" t="s">
        <v>69</v>
      </c>
    </row>
    <row r="6" spans="1:18">
      <c r="A6" s="1" t="s">
        <v>0</v>
      </c>
      <c r="B6" s="1" t="s">
        <v>105</v>
      </c>
      <c r="C6" s="1" t="s">
        <v>106</v>
      </c>
      <c r="D6" s="1" t="s">
        <v>107</v>
      </c>
      <c r="E6" s="1" t="s">
        <v>108</v>
      </c>
      <c r="F6" s="1" t="s">
        <v>3</v>
      </c>
      <c r="G6" s="1" t="s">
        <v>4</v>
      </c>
      <c r="H6" s="1" t="s">
        <v>70</v>
      </c>
      <c r="I6" s="11">
        <v>1</v>
      </c>
      <c r="J6" s="1">
        <v>2</v>
      </c>
      <c r="K6" s="1">
        <v>3</v>
      </c>
      <c r="L6" s="1">
        <v>4</v>
      </c>
      <c r="M6" s="1">
        <v>5</v>
      </c>
      <c r="N6" s="1">
        <v>6</v>
      </c>
      <c r="O6" s="1">
        <v>7</v>
      </c>
      <c r="P6" s="1">
        <v>8</v>
      </c>
      <c r="Q6" s="4">
        <v>9</v>
      </c>
      <c r="R6" s="4">
        <v>10</v>
      </c>
    </row>
    <row r="7" spans="1:18" ht="19.5" customHeight="1">
      <c r="A7" s="1">
        <v>1</v>
      </c>
      <c r="B7" s="2" t="s">
        <v>42</v>
      </c>
      <c r="C7" s="1" t="s">
        <v>2</v>
      </c>
      <c r="D7" s="1">
        <v>300</v>
      </c>
      <c r="E7" s="1">
        <v>13.78</v>
      </c>
      <c r="F7" s="1">
        <f>D7*E7</f>
        <v>4134</v>
      </c>
      <c r="G7" s="1">
        <f>F7*1.2</f>
        <v>4960.8</v>
      </c>
      <c r="H7" s="1">
        <f>D7-(SUM(I7:T7))</f>
        <v>85</v>
      </c>
      <c r="I7" s="11">
        <v>0</v>
      </c>
      <c r="J7" s="1"/>
      <c r="K7" s="1">
        <v>2</v>
      </c>
      <c r="L7" s="1">
        <v>62</v>
      </c>
      <c r="M7" s="1">
        <v>0</v>
      </c>
      <c r="N7" s="16">
        <f>198-127</f>
        <v>71</v>
      </c>
      <c r="O7" s="1">
        <v>0</v>
      </c>
      <c r="P7" s="1"/>
      <c r="Q7" s="4">
        <v>80</v>
      </c>
    </row>
    <row r="8" spans="1:18">
      <c r="A8" s="1">
        <v>2</v>
      </c>
      <c r="B8" s="1" t="s">
        <v>43</v>
      </c>
      <c r="C8" s="1" t="s">
        <v>30</v>
      </c>
      <c r="D8" s="1">
        <v>1002</v>
      </c>
      <c r="E8" s="1">
        <v>10.98</v>
      </c>
      <c r="F8" s="1">
        <f t="shared" ref="F8:F23" si="0">D8*E8</f>
        <v>11001.960000000001</v>
      </c>
      <c r="G8" s="1">
        <f t="shared" ref="G8:G23" si="1">F8*1.2</f>
        <v>13202.352000000001</v>
      </c>
      <c r="H8" s="1">
        <f t="shared" ref="H8:H23" si="2">D8-(SUM(I8:T8))</f>
        <v>402</v>
      </c>
      <c r="I8" s="1"/>
      <c r="J8" s="1"/>
      <c r="K8" s="1">
        <v>600</v>
      </c>
      <c r="L8" s="1"/>
      <c r="M8" s="1"/>
      <c r="N8" s="1"/>
      <c r="O8" s="1"/>
      <c r="P8" s="1"/>
    </row>
    <row r="9" spans="1:18">
      <c r="A9" s="1">
        <v>3</v>
      </c>
      <c r="B9" s="16" t="s">
        <v>14</v>
      </c>
      <c r="C9" s="1" t="s">
        <v>2</v>
      </c>
      <c r="D9" s="1">
        <v>12800</v>
      </c>
      <c r="E9" s="1">
        <v>13.21</v>
      </c>
      <c r="F9" s="1">
        <f t="shared" si="0"/>
        <v>169088</v>
      </c>
      <c r="G9" s="1">
        <f t="shared" si="1"/>
        <v>202905.60000000001</v>
      </c>
      <c r="H9" s="1">
        <f t="shared" si="2"/>
        <v>0</v>
      </c>
      <c r="I9" s="1"/>
      <c r="J9" s="1">
        <v>12800</v>
      </c>
      <c r="K9" s="1"/>
      <c r="L9" s="1"/>
      <c r="M9" s="1"/>
      <c r="N9" s="1"/>
      <c r="O9" s="1"/>
      <c r="P9" s="1"/>
    </row>
    <row r="10" spans="1:18">
      <c r="A10" s="1">
        <v>4</v>
      </c>
      <c r="B10" s="1" t="s">
        <v>44</v>
      </c>
      <c r="C10" s="1" t="s">
        <v>2</v>
      </c>
      <c r="D10" s="1">
        <v>1</v>
      </c>
      <c r="E10" s="1">
        <v>1529.3</v>
      </c>
      <c r="F10" s="1">
        <f t="shared" si="0"/>
        <v>1529.3</v>
      </c>
      <c r="G10" s="1">
        <f t="shared" si="1"/>
        <v>1835.1599999999999</v>
      </c>
      <c r="H10" s="1">
        <f t="shared" si="2"/>
        <v>1</v>
      </c>
      <c r="I10" s="1"/>
      <c r="J10" s="1"/>
      <c r="K10" s="1"/>
      <c r="L10" s="1"/>
      <c r="M10" s="1"/>
      <c r="N10" s="1"/>
      <c r="O10" s="1"/>
      <c r="P10" s="1"/>
    </row>
    <row r="11" spans="1:18">
      <c r="A11" s="1">
        <v>5</v>
      </c>
      <c r="B11" s="1" t="s">
        <v>45</v>
      </c>
      <c r="C11" s="1" t="s">
        <v>2</v>
      </c>
      <c r="D11" s="1">
        <v>1</v>
      </c>
      <c r="E11" s="1">
        <v>8953.3799999999992</v>
      </c>
      <c r="F11" s="1">
        <f t="shared" si="0"/>
        <v>8953.3799999999992</v>
      </c>
      <c r="G11" s="1">
        <f t="shared" si="1"/>
        <v>10744.055999999999</v>
      </c>
      <c r="H11" s="1">
        <f t="shared" si="2"/>
        <v>0</v>
      </c>
      <c r="I11" s="1"/>
      <c r="J11" s="1"/>
      <c r="K11" s="1">
        <v>1</v>
      </c>
      <c r="L11" s="1"/>
      <c r="M11" s="1"/>
      <c r="N11" s="1"/>
      <c r="O11" s="1"/>
      <c r="P11" s="1"/>
    </row>
    <row r="12" spans="1:18">
      <c r="A12" s="1">
        <v>6</v>
      </c>
      <c r="B12" s="1" t="s">
        <v>46</v>
      </c>
      <c r="C12" s="1"/>
      <c r="D12" s="1">
        <v>1</v>
      </c>
      <c r="E12" s="1">
        <v>39761.949999999997</v>
      </c>
      <c r="F12" s="1">
        <f t="shared" si="0"/>
        <v>39761.949999999997</v>
      </c>
      <c r="G12" s="1">
        <f t="shared" si="1"/>
        <v>47714.34</v>
      </c>
      <c r="H12" s="1">
        <f t="shared" si="2"/>
        <v>1</v>
      </c>
      <c r="I12" s="1"/>
      <c r="J12" s="1"/>
      <c r="K12" s="1"/>
      <c r="L12" s="1"/>
      <c r="M12" s="1"/>
      <c r="N12" s="1"/>
      <c r="O12" s="1"/>
      <c r="P12" s="1"/>
    </row>
    <row r="13" spans="1:18">
      <c r="A13" s="1">
        <v>7</v>
      </c>
      <c r="B13" s="1" t="s">
        <v>47</v>
      </c>
      <c r="C13" s="1"/>
      <c r="D13" s="1">
        <v>1</v>
      </c>
      <c r="E13" s="1">
        <v>12721.04</v>
      </c>
      <c r="F13" s="1">
        <f t="shared" si="0"/>
        <v>12721.04</v>
      </c>
      <c r="G13" s="1">
        <f t="shared" si="1"/>
        <v>15265.248</v>
      </c>
      <c r="H13" s="1">
        <f t="shared" si="2"/>
        <v>1</v>
      </c>
      <c r="I13" s="1"/>
      <c r="J13" s="1"/>
      <c r="K13" s="1">
        <v>0</v>
      </c>
      <c r="L13" s="1"/>
      <c r="M13" s="1"/>
      <c r="N13" s="1"/>
      <c r="O13" s="1"/>
      <c r="P13" s="1"/>
    </row>
    <row r="14" spans="1:18">
      <c r="A14" s="1">
        <v>8</v>
      </c>
      <c r="B14" s="1" t="s">
        <v>48</v>
      </c>
      <c r="C14" s="1"/>
      <c r="D14" s="1">
        <v>1</v>
      </c>
      <c r="E14" s="1">
        <v>7229.45</v>
      </c>
      <c r="F14" s="1">
        <f t="shared" si="0"/>
        <v>7229.45</v>
      </c>
      <c r="G14" s="1">
        <f t="shared" si="1"/>
        <v>8675.34</v>
      </c>
      <c r="H14" s="1">
        <f t="shared" si="2"/>
        <v>1</v>
      </c>
      <c r="I14" s="1"/>
      <c r="J14" s="1"/>
      <c r="K14" s="1"/>
      <c r="L14" s="1"/>
      <c r="M14" s="1"/>
      <c r="N14" s="1"/>
      <c r="O14" s="1"/>
      <c r="P14" s="1"/>
    </row>
    <row r="15" spans="1:18">
      <c r="A15" s="1">
        <v>9</v>
      </c>
      <c r="B15" s="1" t="s">
        <v>49</v>
      </c>
      <c r="C15" s="1"/>
      <c r="D15" s="1">
        <v>1</v>
      </c>
      <c r="E15" s="1">
        <v>6881.87</v>
      </c>
      <c r="F15" s="1">
        <f t="shared" si="0"/>
        <v>6881.87</v>
      </c>
      <c r="G15" s="1">
        <f t="shared" si="1"/>
        <v>8258.2439999999988</v>
      </c>
      <c r="H15" s="1">
        <f t="shared" si="2"/>
        <v>1</v>
      </c>
      <c r="I15" s="1"/>
      <c r="J15" s="1"/>
      <c r="K15" s="1"/>
      <c r="L15" s="1"/>
      <c r="M15" s="1"/>
      <c r="N15" s="1"/>
      <c r="O15" s="1"/>
      <c r="P15" s="1"/>
    </row>
    <row r="16" spans="1:18">
      <c r="A16" s="1">
        <v>10</v>
      </c>
      <c r="B16" s="16" t="s">
        <v>50</v>
      </c>
      <c r="C16" s="1" t="s">
        <v>2</v>
      </c>
      <c r="D16" s="1">
        <v>3200</v>
      </c>
      <c r="E16" s="1">
        <v>123.73</v>
      </c>
      <c r="F16" s="1">
        <f t="shared" si="0"/>
        <v>395936</v>
      </c>
      <c r="G16" s="1">
        <f t="shared" si="1"/>
        <v>475123.19999999995</v>
      </c>
      <c r="H16" s="1">
        <f t="shared" si="2"/>
        <v>0</v>
      </c>
      <c r="I16" s="1"/>
      <c r="J16" s="1">
        <v>3200</v>
      </c>
      <c r="K16" s="1"/>
      <c r="L16" s="1"/>
      <c r="M16" s="1"/>
      <c r="N16" s="1"/>
      <c r="O16" s="1"/>
      <c r="P16" s="1"/>
    </row>
    <row r="17" spans="1:16">
      <c r="A17" s="1">
        <v>11</v>
      </c>
      <c r="B17" s="1" t="s">
        <v>51</v>
      </c>
      <c r="C17" s="1" t="s">
        <v>35</v>
      </c>
      <c r="D17" s="1">
        <v>10</v>
      </c>
      <c r="E17" s="1">
        <v>2889.16</v>
      </c>
      <c r="F17" s="1">
        <f t="shared" si="0"/>
        <v>28891.599999999999</v>
      </c>
      <c r="G17" s="1">
        <f t="shared" si="1"/>
        <v>34669.919999999998</v>
      </c>
      <c r="H17" s="1">
        <f t="shared" si="2"/>
        <v>10</v>
      </c>
      <c r="I17" s="1"/>
      <c r="J17" s="1"/>
      <c r="K17" s="1"/>
      <c r="L17" s="1"/>
      <c r="M17" s="1"/>
      <c r="N17" s="1"/>
      <c r="O17" s="1"/>
      <c r="P17" s="1"/>
    </row>
    <row r="18" spans="1:16">
      <c r="A18" s="1">
        <v>12</v>
      </c>
      <c r="B18" s="1" t="s">
        <v>52</v>
      </c>
      <c r="C18" s="1" t="s">
        <v>2</v>
      </c>
      <c r="D18" s="1">
        <v>2</v>
      </c>
      <c r="E18" s="1">
        <v>4396.76</v>
      </c>
      <c r="F18" s="1">
        <f t="shared" si="0"/>
        <v>8793.52</v>
      </c>
      <c r="G18" s="1">
        <f t="shared" si="1"/>
        <v>10552.224</v>
      </c>
      <c r="H18" s="1">
        <f t="shared" si="2"/>
        <v>2</v>
      </c>
      <c r="I18" s="1"/>
      <c r="J18" s="1"/>
      <c r="K18" s="1">
        <v>0</v>
      </c>
      <c r="L18" s="1"/>
      <c r="M18" s="1"/>
      <c r="N18" s="1"/>
      <c r="O18" s="1"/>
      <c r="P18" s="1"/>
    </row>
    <row r="19" spans="1:16">
      <c r="A19" s="1">
        <v>13</v>
      </c>
      <c r="B19" s="1" t="s">
        <v>53</v>
      </c>
      <c r="C19" s="1" t="s">
        <v>2</v>
      </c>
      <c r="D19" s="1">
        <v>46</v>
      </c>
      <c r="E19" s="1">
        <v>458.79</v>
      </c>
      <c r="F19" s="1">
        <f t="shared" si="0"/>
        <v>21104.34</v>
      </c>
      <c r="G19" s="1">
        <f t="shared" si="1"/>
        <v>25325.207999999999</v>
      </c>
      <c r="H19" s="1">
        <f t="shared" si="2"/>
        <v>30</v>
      </c>
      <c r="I19" s="1"/>
      <c r="J19" s="1"/>
      <c r="K19" s="1">
        <v>0</v>
      </c>
      <c r="L19" s="1"/>
      <c r="M19" s="1"/>
      <c r="N19" s="16">
        <v>16</v>
      </c>
      <c r="O19" s="1"/>
      <c r="P19" s="1"/>
    </row>
    <row r="20" spans="1:16">
      <c r="A20" s="1">
        <v>14</v>
      </c>
      <c r="B20" s="1" t="s">
        <v>54</v>
      </c>
      <c r="C20" s="1" t="s">
        <v>2</v>
      </c>
      <c r="D20" s="1">
        <v>11</v>
      </c>
      <c r="E20" s="1">
        <v>1035.76</v>
      </c>
      <c r="F20" s="1">
        <f t="shared" si="0"/>
        <v>11393.36</v>
      </c>
      <c r="G20" s="1">
        <f t="shared" si="1"/>
        <v>13672.032000000001</v>
      </c>
      <c r="H20" s="1">
        <f t="shared" si="2"/>
        <v>0</v>
      </c>
      <c r="I20" s="1"/>
      <c r="J20" s="1"/>
      <c r="K20" s="1">
        <v>1</v>
      </c>
      <c r="L20" s="1"/>
      <c r="M20" s="16">
        <v>10</v>
      </c>
      <c r="N20" s="16"/>
      <c r="O20" s="1"/>
      <c r="P20" s="1"/>
    </row>
    <row r="21" spans="1:16">
      <c r="A21" s="1">
        <v>15</v>
      </c>
      <c r="B21" s="1" t="s">
        <v>55</v>
      </c>
      <c r="C21" s="1" t="s">
        <v>2</v>
      </c>
      <c r="D21" s="1">
        <v>4</v>
      </c>
      <c r="E21" s="1">
        <v>1077.47</v>
      </c>
      <c r="F21" s="1">
        <f t="shared" si="0"/>
        <v>4309.88</v>
      </c>
      <c r="G21" s="1">
        <f t="shared" si="1"/>
        <v>5171.8559999999998</v>
      </c>
      <c r="H21" s="1">
        <f t="shared" si="2"/>
        <v>2</v>
      </c>
      <c r="I21" s="1"/>
      <c r="J21" s="1"/>
      <c r="K21" s="1">
        <v>2</v>
      </c>
      <c r="L21" s="1"/>
      <c r="M21" s="1"/>
      <c r="N21" s="16"/>
      <c r="O21" s="1"/>
      <c r="P21" s="1"/>
    </row>
    <row r="22" spans="1:16">
      <c r="A22" s="1">
        <v>16</v>
      </c>
      <c r="B22" s="2" t="s">
        <v>42</v>
      </c>
      <c r="C22" s="1" t="s">
        <v>2</v>
      </c>
      <c r="D22" s="1">
        <v>468</v>
      </c>
      <c r="E22" s="1">
        <v>12.44</v>
      </c>
      <c r="F22" s="1">
        <f t="shared" si="0"/>
        <v>5821.92</v>
      </c>
      <c r="G22" s="1">
        <f t="shared" si="1"/>
        <v>6986.3040000000001</v>
      </c>
      <c r="H22" s="1">
        <f t="shared" si="2"/>
        <v>31</v>
      </c>
      <c r="I22" s="1"/>
      <c r="J22" s="1"/>
      <c r="K22" s="11">
        <v>32</v>
      </c>
      <c r="L22" s="1">
        <f>143+155+33+62</f>
        <v>393</v>
      </c>
      <c r="M22" s="1">
        <v>0</v>
      </c>
      <c r="N22" s="16">
        <v>12</v>
      </c>
      <c r="O22" s="1">
        <v>0</v>
      </c>
      <c r="P22" s="1"/>
    </row>
    <row r="23" spans="1:16">
      <c r="A23" s="1">
        <v>17</v>
      </c>
      <c r="B23" s="16" t="s">
        <v>14</v>
      </c>
      <c r="C23" s="1" t="s">
        <v>2</v>
      </c>
      <c r="D23" s="1">
        <v>6400</v>
      </c>
      <c r="E23" s="1">
        <v>13.21</v>
      </c>
      <c r="F23" s="1">
        <f t="shared" si="0"/>
        <v>84544</v>
      </c>
      <c r="G23" s="1">
        <f t="shared" si="1"/>
        <v>101452.8</v>
      </c>
      <c r="H23" s="1">
        <f t="shared" si="2"/>
        <v>0</v>
      </c>
      <c r="I23" s="1"/>
      <c r="J23" s="1">
        <v>6400</v>
      </c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1">
        <f>SUM(G7:G23)</f>
        <v>986514.68400000024</v>
      </c>
      <c r="H24" s="1"/>
      <c r="I24" s="1"/>
      <c r="J24" s="1"/>
      <c r="K24" s="1"/>
      <c r="L24" s="1"/>
      <c r="M24" s="1"/>
      <c r="N24" s="1"/>
      <c r="O24" s="1"/>
      <c r="P24" s="1"/>
    </row>
    <row r="26" spans="1:16">
      <c r="M26" s="23" t="s">
        <v>85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 217</vt:lpstr>
      <vt:lpstr> 222</vt:lpstr>
      <vt:lpstr> 243</vt:lpstr>
      <vt:lpstr> 247</vt:lpstr>
      <vt:lpstr> 267</vt:lpstr>
      <vt:lpstr> 270</vt:lpstr>
      <vt:lpstr> 277</vt:lpstr>
      <vt:lpstr> 280</vt:lpstr>
      <vt:lpstr> 283</vt:lpstr>
      <vt:lpstr> 286</vt:lpstr>
      <vt:lpstr> 294</vt:lpstr>
      <vt:lpstr> 302</vt:lpstr>
      <vt:lpstr> 340</vt:lpstr>
      <vt:lpstr> 344</vt:lpstr>
      <vt:lpstr> 352</vt:lpstr>
      <vt:lpstr> 355</vt:lpstr>
      <vt:lpstr> 363</vt:lpstr>
      <vt:lpstr> 386</vt:lpstr>
      <vt:lpstr> 400</vt:lpstr>
      <vt:lpstr> 408</vt:lpstr>
      <vt:lpstr> 409</vt:lpstr>
      <vt:lpstr> 410</vt:lpstr>
      <vt:lpstr> 412</vt:lpstr>
      <vt:lpstr> 447</vt:lpstr>
      <vt:lpstr> 488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2023-02-07T13:02:38Z</dcterms:modified>
</cp:coreProperties>
</file>