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policies" sheetId="1" r:id="rId4"/>
    <sheet state="visible" name="Polítically feasible policies" sheetId="2" r:id="rId5"/>
    <sheet state="visible" name="Regret" sheetId="3" r:id="rId6"/>
    <sheet state="visible" name="Regret - Data source" sheetId="4" r:id="rId7"/>
    <sheet state="visible" name="Final policies - data source re" sheetId="5" r:id="rId8"/>
    <sheet state="visible" name="Signal to noise - Data source" sheetId="6" r:id="rId9"/>
    <sheet state="visible" name="RfR areas - Data source" sheetId="7" r:id="rId10"/>
  </sheets>
  <definedNames>
    <definedName hidden="1" localSheetId="0" name="_xlnm._FilterDatabase">'Final policies'!$A$3:$Q$22</definedName>
    <definedName hidden="1" localSheetId="3" name="_xlnm._FilterDatabase">'Regret - Data source'!$A$1:$P$1008</definedName>
    <definedName hidden="1" localSheetId="4" name="_xlnm._FilterDatabase">'Final policies - data source re'!$A$2:$AO$21</definedName>
  </definedNames>
  <calcPr/>
</workbook>
</file>

<file path=xl/sharedStrings.xml><?xml version="1.0" encoding="utf-8"?>
<sst xmlns="http://schemas.openxmlformats.org/spreadsheetml/2006/main" count="137" uniqueCount="103">
  <si>
    <t>Policy</t>
  </si>
  <si>
    <t>RfR</t>
  </si>
  <si>
    <r>
      <rPr>
        <rFont val="EB Garamond"/>
        <b/>
        <color rgb="FFFFFFFF"/>
      </rPr>
      <t xml:space="preserve">Dike increase </t>
    </r>
    <r>
      <rPr>
        <rFont val="EB Garamond"/>
        <b val="0"/>
        <color rgb="FFFFFFFF"/>
      </rPr>
      <t>[dm]</t>
    </r>
  </si>
  <si>
    <r>
      <rPr>
        <rFont val="EB Garamond"/>
        <b/>
        <color rgb="FFFFFFFF"/>
      </rPr>
      <t xml:space="preserve">Total investment 
</t>
    </r>
    <r>
      <rPr>
        <rFont val="EB Garamond"/>
        <b val="0"/>
        <color rgb="FFFFFFFF"/>
        <sz val="8.0"/>
      </rPr>
      <t>[million EUR]</t>
    </r>
  </si>
  <si>
    <t>Regret indicator</t>
  </si>
  <si>
    <t>Name</t>
  </si>
  <si>
    <t>ID</t>
  </si>
  <si>
    <t>Egalitarian</t>
  </si>
  <si>
    <t>Utilitarian</t>
  </si>
  <si>
    <t>Signal to noice</t>
  </si>
  <si>
    <t>Perspective Tradeoff</t>
  </si>
  <si>
    <t>Egalitarian Green Infrastructure</t>
  </si>
  <si>
    <t>Green Infrastructure</t>
  </si>
  <si>
    <t>Low-cost Grey infrastructure</t>
  </si>
  <si>
    <t>Low-cost grey infrastructure 2</t>
  </si>
  <si>
    <t>Utilitarian Green Infrastructure</t>
  </si>
  <si>
    <t>High regret</t>
  </si>
  <si>
    <t>Safest egalitarian</t>
  </si>
  <si>
    <t>Green infrastructure</t>
  </si>
  <si>
    <t>Low cost</t>
  </si>
  <si>
    <t>Safest utilitarian</t>
  </si>
  <si>
    <t>Indexes for the dynamic Vlookups</t>
  </si>
  <si>
    <t>Rom for the river</t>
  </si>
  <si>
    <t>Dike increase</t>
  </si>
  <si>
    <r>
      <rPr>
        <rFont val="EB Garamond"/>
        <b/>
        <color theme="1"/>
      </rPr>
      <t xml:space="preserve">Total Expected Cost 
</t>
    </r>
    <r>
      <rPr>
        <rFont val="EB Garamond"/>
        <b val="0"/>
        <color theme="1"/>
        <sz val="8.0"/>
      </rPr>
      <t>[million EUR]</t>
    </r>
  </si>
  <si>
    <t xml:space="preserve">Signal to noise </t>
  </si>
  <si>
    <t>S/n</t>
  </si>
  <si>
    <t>Regret</t>
  </si>
  <si>
    <t>A1</t>
  </si>
  <si>
    <t>A2</t>
  </si>
  <si>
    <t>A3</t>
  </si>
  <si>
    <t>A4</t>
  </si>
  <si>
    <t>A5</t>
  </si>
  <si>
    <t>Gelderland</t>
  </si>
  <si>
    <t>Overijssel</t>
  </si>
  <si>
    <t>Total</t>
  </si>
  <si>
    <t>Safest</t>
  </si>
  <si>
    <t>policy</t>
  </si>
  <si>
    <t>A.1_Expected Annual Damage</t>
  </si>
  <si>
    <t>A.2_Expected Annual Damage</t>
  </si>
  <si>
    <t>A.3_Expected Annual Damage</t>
  </si>
  <si>
    <t>A.4_Expected Annual Damage</t>
  </si>
  <si>
    <t>A.5_Expected Annual Damage</t>
  </si>
  <si>
    <t>Gelderland_Damages</t>
  </si>
  <si>
    <t>Overijssel_Damages</t>
  </si>
  <si>
    <t>Total_Damages</t>
  </si>
  <si>
    <t>Regional Average</t>
  </si>
  <si>
    <t>Provincial average</t>
  </si>
  <si>
    <t>regional_normalized</t>
  </si>
  <si>
    <t>total_normalized</t>
  </si>
  <si>
    <t>Artimetic mean</t>
  </si>
  <si>
    <t>Max DR</t>
  </si>
  <si>
    <t>Signal to noise</t>
  </si>
  <si>
    <t>Policy ID</t>
  </si>
  <si>
    <t>0_RfR 0</t>
  </si>
  <si>
    <t>1_RfR 0</t>
  </si>
  <si>
    <t>2_RfR 0</t>
  </si>
  <si>
    <t>3_RfR 0</t>
  </si>
  <si>
    <t>4_RfR 0</t>
  </si>
  <si>
    <t>EWS_DaysToThreat</t>
  </si>
  <si>
    <t>A.1_DikeIncrease 0</t>
  </si>
  <si>
    <t>A.2_DikeIncrease 0</t>
  </si>
  <si>
    <t>A.3_DikeIncrease 0</t>
  </si>
  <si>
    <t>A.4_DikeIncrease 0</t>
  </si>
  <si>
    <t>A.5_DikeIncrease 0</t>
  </si>
  <si>
    <t>A.1_Dike Investment Costs</t>
  </si>
  <si>
    <t>A.1_Expected Number of Deaths</t>
  </si>
  <si>
    <t>A.2_Dike Investment Costs</t>
  </si>
  <si>
    <t>A.2_Expected Number of Deaths</t>
  </si>
  <si>
    <t>A.3_Dike Investment Costs</t>
  </si>
  <si>
    <t>A.3_Expected Number of Deaths</t>
  </si>
  <si>
    <t>A.4_Dike Investment Costs</t>
  </si>
  <si>
    <t>A.4_Expected Number of Deaths</t>
  </si>
  <si>
    <t>A.5_Dike Investment Costs</t>
  </si>
  <si>
    <t>A.5_Expected Number of Deaths</t>
  </si>
  <si>
    <t>RfR Total Costs</t>
  </si>
  <si>
    <t>Expected Evacuation Costs</t>
  </si>
  <si>
    <t>Gelderland_Deaths</t>
  </si>
  <si>
    <t>Gelderland_Investment</t>
  </si>
  <si>
    <t>Overijssel_Deaths</t>
  </si>
  <si>
    <t>Overijssel_Investment</t>
  </si>
  <si>
    <t>Total_Deaths</t>
  </si>
  <si>
    <t>Total_Investment</t>
  </si>
  <si>
    <t>Gelderland_RfR</t>
  </si>
  <si>
    <t>Overijssel_RfR</t>
  </si>
  <si>
    <t>SnS_high</t>
  </si>
  <si>
    <t>RfR0</t>
  </si>
  <si>
    <t>RfR1</t>
  </si>
  <si>
    <t>RfR2</t>
  </si>
  <si>
    <t>RfR3</t>
  </si>
  <si>
    <t>RfR4</t>
  </si>
  <si>
    <t>Project name</t>
  </si>
  <si>
    <t>Olburgen</t>
  </si>
  <si>
    <t>Havikervaard</t>
  </si>
  <si>
    <t>Tichelbeekse</t>
  </si>
  <si>
    <t>Welsummer</t>
  </si>
  <si>
    <t>Obstakelverwijdering</t>
  </si>
  <si>
    <t>A.1</t>
  </si>
  <si>
    <t>A.2</t>
  </si>
  <si>
    <t>A.3</t>
  </si>
  <si>
    <t>A.4</t>
  </si>
  <si>
    <t>A.5</t>
  </si>
  <si>
    <t>costs_1e6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</si>
</sst>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,,"/>
    <numFmt numFmtId="165" formatCode="#,##0.0"/>
    <numFmt numFmtId="166" formatCode="0.0"/>
  </numFmts>
  <fonts count="31">
    <font>
      <sz val="10.0"/>
      <color rgb="FF000000"/>
      <name val="Arial"/>
      <scheme val="minor"/>
    </font>
    <font>
      <b/>
      <color theme="1"/>
      <name val="EB Garamond"/>
    </font>
    <font>
      <b/>
      <color rgb="FFFFFFFF"/>
      <name val="EB Garamond"/>
    </font>
    <font>
      <color theme="1"/>
      <name val="EB Garamond"/>
    </font>
    <font/>
    <font>
      <b/>
      <color rgb="FF434343"/>
      <name val="EB Garamond"/>
    </font>
    <font>
      <b/>
      <color rgb="FF48A842"/>
      <name val="EB Garamond"/>
    </font>
    <font>
      <b/>
      <color rgb="FF666666"/>
      <name val="EB Garamond"/>
    </font>
    <font>
      <color rgb="FF000000"/>
      <name val="&quot;EB Garamond&quot;"/>
    </font>
    <font>
      <color theme="1"/>
      <name val="Arial"/>
      <scheme val="minor"/>
    </font>
    <font>
      <sz val="9.0"/>
      <color rgb="FF000000"/>
      <name val="&quot;Google Sans Mono&quot;"/>
    </font>
    <font>
      <b/>
      <color rgb="FF000000"/>
      <name val="&quot;EB Garamond&quot;"/>
    </font>
    <font>
      <color rgb="FF000000"/>
      <name val="EB Garamond"/>
    </font>
    <font>
      <sz val="7.0"/>
      <color rgb="FF000000"/>
      <name val="EB Garamond"/>
    </font>
    <font>
      <b/>
      <color theme="1"/>
      <name val="Arial"/>
      <scheme val="minor"/>
    </font>
    <font>
      <color rgb="FFFF0000"/>
      <name val="EB Garamond"/>
    </font>
    <font>
      <b/>
      <sz val="9.0"/>
      <color theme="1"/>
      <name val="Arial"/>
    </font>
    <font>
      <b/>
      <sz val="9.0"/>
      <color rgb="FF000000"/>
      <name val="Menlo"/>
    </font>
    <font>
      <sz val="9.0"/>
      <color theme="1"/>
      <name val="-apple-system"/>
    </font>
    <font>
      <sz val="9.0"/>
      <color rgb="FF000000"/>
      <name val="Menlo"/>
    </font>
    <font>
      <b/>
      <sz val="9.0"/>
      <color rgb="FFB5CEA8"/>
      <name val="Menlo"/>
    </font>
    <font>
      <sz val="9.0"/>
      <color rgb="FFD4D4D4"/>
      <name val="-apple-system"/>
    </font>
    <font>
      <sz val="9.0"/>
      <color rgb="FFD4D4D4"/>
      <name val="Arial"/>
    </font>
    <font>
      <b/>
      <sz val="9.0"/>
      <color theme="1"/>
      <name val="-apple-system"/>
    </font>
    <font>
      <b/>
      <sz val="9.0"/>
      <color rgb="FF000000"/>
      <name val="Arial"/>
    </font>
    <font>
      <sz val="9.0"/>
      <color rgb="FF000000"/>
      <name val="Arial"/>
    </font>
    <font>
      <b/>
      <sz val="9.0"/>
      <color rgb="FF569CD6"/>
      <name val="Arial"/>
    </font>
    <font>
      <b/>
      <sz val="9.0"/>
      <color rgb="FF569CD6"/>
      <name val="Menlo"/>
    </font>
    <font>
      <sz val="11.0"/>
      <color rgb="FF212529"/>
      <name val="EB Garamond"/>
    </font>
    <font>
      <sz val="11.0"/>
      <color theme="1"/>
      <name val="EB Garamond"/>
    </font>
    <font>
      <b/>
      <sz val="11.0"/>
      <color rgb="FF212529"/>
      <name val="EB Garamond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8A842"/>
        <bgColor rgb="FF48A842"/>
      </patternFill>
    </fill>
    <fill>
      <patternFill patternType="solid">
        <fgColor rgb="FF666666"/>
        <bgColor rgb="FF666666"/>
      </patternFill>
    </fill>
    <fill>
      <patternFill patternType="solid">
        <fgColor rgb="FF005B7F"/>
        <bgColor rgb="FF005B7F"/>
      </patternFill>
    </fill>
    <fill>
      <patternFill patternType="solid">
        <fgColor rgb="FFFFDD00"/>
        <bgColor rgb="FFFFDD00"/>
      </patternFill>
    </fill>
    <fill>
      <patternFill patternType="solid">
        <fgColor rgb="FF9E9E9E"/>
        <bgColor rgb="FF9E9E9E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2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666666"/>
      </left>
      <bottom style="thin">
        <color rgb="FF000000"/>
      </bottom>
    </border>
    <border>
      <right style="thin">
        <color rgb="FF666666"/>
      </right>
      <bottom style="thin">
        <color rgb="FF000000"/>
      </bottom>
    </border>
    <border>
      <left style="thin">
        <color rgb="FF666666"/>
      </left>
    </border>
    <border>
      <right style="thin">
        <color rgb="FF666666"/>
      </right>
    </border>
    <border>
      <left style="thin">
        <color rgb="FFDEE2E6"/>
      </left>
      <right style="thin">
        <color rgb="FFDEE2E6"/>
      </right>
      <top style="thin">
        <color rgb="FFDEE2E6"/>
      </top>
      <bottom style="thin">
        <color rgb="FFDEE2E6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3" fontId="2" numFmtId="0" xfId="0" applyAlignment="1" applyFill="1" applyFont="1">
      <alignment horizontal="center" vertical="center"/>
    </xf>
    <xf borderId="0" fillId="4" fontId="2" numFmtId="0" xfId="0" applyAlignment="1" applyFill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0" fontId="3" numFmtId="0" xfId="0" applyFont="1"/>
    <xf borderId="1" fillId="2" fontId="1" numFmtId="0" xfId="0" applyAlignment="1" applyBorder="1" applyFont="1">
      <alignment horizontal="center" vertical="center"/>
    </xf>
    <xf borderId="2" fillId="0" fontId="4" numFmtId="0" xfId="0" applyBorder="1" applyFont="1"/>
    <xf borderId="3" fillId="3" fontId="2" numFmtId="0" xfId="0" applyAlignment="1" applyBorder="1" applyFont="1">
      <alignment horizontal="center" readingOrder="0" vertical="center"/>
    </xf>
    <xf borderId="4" fillId="0" fontId="4" numFmtId="0" xfId="0" applyBorder="1" applyFont="1"/>
    <xf borderId="1" fillId="4" fontId="2" numFmtId="0" xfId="0" applyAlignment="1" applyBorder="1" applyFont="1">
      <alignment horizontal="center" readingOrder="0" vertical="center"/>
    </xf>
    <xf borderId="5" fillId="5" fontId="2" numFmtId="0" xfId="0" applyAlignment="1" applyBorder="1" applyFont="1">
      <alignment horizontal="center" readingOrder="0" shrinkToFit="0" vertical="center" wrapText="1"/>
    </xf>
    <xf borderId="1" fillId="6" fontId="5" numFmtId="0" xfId="0" applyAlignment="1" applyBorder="1" applyFill="1" applyFont="1">
      <alignment horizontal="center" readingOrder="0" shrinkToFit="0" vertical="center" wrapText="1"/>
    </xf>
    <xf borderId="6" fillId="2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left" readingOrder="0" shrinkToFit="0" wrapText="1"/>
    </xf>
    <xf borderId="0" fillId="0" fontId="9" numFmtId="0" xfId="0" applyAlignment="1" applyFont="1">
      <alignment readingOrder="0" shrinkToFit="0" wrapText="1"/>
    </xf>
    <xf borderId="3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vertical="bottom"/>
    </xf>
    <xf borderId="1" fillId="0" fontId="3" numFmtId="164" xfId="0" applyAlignment="1" applyBorder="1" applyFont="1" applyNumberFormat="1">
      <alignment vertical="bottom"/>
    </xf>
    <xf borderId="1" fillId="0" fontId="3" numFmtId="165" xfId="0" applyAlignment="1" applyBorder="1" applyFont="1" applyNumberFormat="1">
      <alignment vertical="bottom"/>
    </xf>
    <xf borderId="2" fillId="0" fontId="3" numFmtId="165" xfId="0" applyAlignment="1" applyBorder="1" applyFont="1" applyNumberFormat="1">
      <alignment vertical="bottom"/>
    </xf>
    <xf borderId="0" fillId="2" fontId="10" numFmtId="4" xfId="0" applyFont="1" applyNumberFormat="1"/>
    <xf borderId="10" fillId="0" fontId="3" numFmtId="4" xfId="0" applyAlignment="1" applyBorder="1" applyFont="1" applyNumberFormat="1">
      <alignment vertical="bottom"/>
    </xf>
    <xf borderId="9" fillId="0" fontId="11" numFmtId="0" xfId="0" applyAlignment="1" applyBorder="1" applyFont="1">
      <alignment horizontal="left" readingOrder="0" shrinkToFit="0" wrapText="1"/>
    </xf>
    <xf borderId="11" fillId="2" fontId="3" numFmtId="0" xfId="0" applyAlignment="1" applyBorder="1" applyFont="1">
      <alignment horizontal="center" vertical="bottom"/>
    </xf>
    <xf borderId="0" fillId="2" fontId="3" numFmtId="0" xfId="0" applyAlignment="1" applyFont="1">
      <alignment horizontal="center" vertical="bottom"/>
    </xf>
    <xf borderId="9" fillId="2" fontId="3" numFmtId="0" xfId="0" applyAlignment="1" applyBorder="1" applyFont="1">
      <alignment horizontal="center" vertical="bottom"/>
    </xf>
    <xf borderId="9" fillId="0" fontId="3" numFmtId="164" xfId="0" applyAlignment="1" applyBorder="1" applyFont="1" applyNumberFormat="1">
      <alignment vertical="bottom"/>
    </xf>
    <xf borderId="9" fillId="0" fontId="3" numFmtId="165" xfId="0" applyAlignment="1" applyBorder="1" applyFont="1" applyNumberFormat="1">
      <alignment vertical="bottom"/>
    </xf>
    <xf borderId="10" fillId="0" fontId="3" numFmtId="165" xfId="0" applyAlignment="1" applyBorder="1" applyFont="1" applyNumberFormat="1">
      <alignment vertical="bottom"/>
    </xf>
    <xf borderId="9" fillId="0" fontId="8" numFmtId="0" xfId="0" applyAlignment="1" applyBorder="1" applyFont="1">
      <alignment horizontal="left" readingOrder="0" shrinkToFit="0" wrapText="1"/>
    </xf>
    <xf borderId="12" fillId="0" fontId="8" numFmtId="0" xfId="0" applyAlignment="1" applyBorder="1" applyFont="1">
      <alignment horizontal="left" readingOrder="0" shrinkToFit="0" wrapText="1"/>
    </xf>
    <xf borderId="13" fillId="0" fontId="9" numFmtId="0" xfId="0" applyAlignment="1" applyBorder="1" applyFont="1">
      <alignment readingOrder="0" shrinkToFit="0" wrapText="1"/>
    </xf>
    <xf borderId="14" fillId="2" fontId="3" numFmtId="0" xfId="0" applyAlignment="1" applyBorder="1" applyFont="1">
      <alignment horizontal="center" vertical="bottom"/>
    </xf>
    <xf borderId="13" fillId="2" fontId="3" numFmtId="0" xfId="0" applyAlignment="1" applyBorder="1" applyFont="1">
      <alignment horizontal="center" vertical="bottom"/>
    </xf>
    <xf borderId="12" fillId="2" fontId="3" numFmtId="0" xfId="0" applyAlignment="1" applyBorder="1" applyFont="1">
      <alignment horizontal="center" vertical="bottom"/>
    </xf>
    <xf borderId="12" fillId="0" fontId="3" numFmtId="164" xfId="0" applyAlignment="1" applyBorder="1" applyFont="1" applyNumberFormat="1">
      <alignment vertical="bottom"/>
    </xf>
    <xf borderId="12" fillId="0" fontId="3" numFmtId="165" xfId="0" applyAlignment="1" applyBorder="1" applyFont="1" applyNumberFormat="1">
      <alignment vertical="bottom"/>
    </xf>
    <xf borderId="15" fillId="0" fontId="3" numFmtId="165" xfId="0" applyAlignment="1" applyBorder="1" applyFont="1" applyNumberFormat="1">
      <alignment vertical="bottom"/>
    </xf>
    <xf borderId="9" fillId="0" fontId="12" numFmtId="0" xfId="0" applyAlignment="1" applyBorder="1" applyFont="1">
      <alignment horizontal="left" readingOrder="0" vertical="bottom"/>
    </xf>
    <xf borderId="8" fillId="0" fontId="3" numFmtId="164" xfId="0" applyAlignment="1" applyBorder="1" applyFont="1" applyNumberFormat="1">
      <alignment vertical="bottom"/>
    </xf>
    <xf borderId="9" fillId="0" fontId="3" numFmtId="0" xfId="0" applyAlignment="1" applyBorder="1" applyFont="1">
      <alignment horizontal="left"/>
    </xf>
    <xf borderId="9" fillId="0" fontId="12" numFmtId="0" xfId="0" applyAlignment="1" applyBorder="1" applyFont="1">
      <alignment horizontal="left" readingOrder="0"/>
    </xf>
    <xf borderId="16" fillId="0" fontId="3" numFmtId="164" xfId="0" applyAlignment="1" applyBorder="1" applyFont="1" applyNumberFormat="1">
      <alignment vertical="bottom"/>
    </xf>
    <xf borderId="0" fillId="0" fontId="3" numFmtId="0" xfId="0" applyAlignment="1" applyFont="1">
      <alignment horizontal="center"/>
    </xf>
    <xf borderId="0" fillId="0" fontId="3" numFmtId="1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3" numFmtId="0" xfId="0" applyAlignment="1" applyFont="1">
      <alignment horizontal="left" readingOrder="0" shrinkToFit="0" wrapText="1"/>
    </xf>
    <xf borderId="1" fillId="2" fontId="1" numFmtId="0" xfId="0" applyAlignment="1" applyBorder="1" applyFont="1">
      <alignment horizontal="center" readingOrder="0" vertical="center"/>
    </xf>
    <xf borderId="4" fillId="3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4" fillId="7" fontId="1" numFmtId="0" xfId="0" applyAlignment="1" applyBorder="1" applyFill="1" applyFont="1">
      <alignment horizontal="center" vertical="center"/>
    </xf>
    <xf borderId="5" fillId="0" fontId="1" numFmtId="0" xfId="0" applyAlignment="1" applyBorder="1" applyFont="1">
      <alignment horizontal="center" readingOrder="0" shrinkToFit="0" vertical="center" wrapText="1"/>
    </xf>
    <xf borderId="4" fillId="6" fontId="2" numFmtId="0" xfId="0" applyAlignment="1" applyBorder="1" applyFont="1">
      <alignment horizontal="center" readingOrder="0" vertical="center"/>
    </xf>
    <xf borderId="12" fillId="2" fontId="1" numFmtId="0" xfId="0" applyAlignment="1" applyBorder="1" applyFont="1">
      <alignment horizontal="center" vertical="center"/>
    </xf>
    <xf borderId="12" fillId="0" fontId="4" numFmtId="0" xfId="0" applyBorder="1" applyFont="1"/>
    <xf borderId="13" fillId="0" fontId="6" numFmtId="0" xfId="0" applyAlignment="1" applyBorder="1" applyFont="1">
      <alignment horizontal="center" readingOrder="0" vertical="center"/>
    </xf>
    <xf borderId="12" fillId="0" fontId="6" numFmtId="0" xfId="0" applyAlignment="1" applyBorder="1" applyFont="1">
      <alignment horizontal="center" vertical="center"/>
    </xf>
    <xf borderId="13" fillId="0" fontId="6" numFmtId="0" xfId="0" applyAlignment="1" applyBorder="1" applyFont="1">
      <alignment horizontal="center" vertical="center"/>
    </xf>
    <xf borderId="13" fillId="0" fontId="7" numFmtId="0" xfId="0" applyAlignment="1" applyBorder="1" applyFont="1">
      <alignment horizontal="center" vertical="center"/>
    </xf>
    <xf borderId="15" fillId="0" fontId="7" numFmtId="0" xfId="0" applyAlignment="1" applyBorder="1" applyFont="1">
      <alignment horizontal="center" vertical="center"/>
    </xf>
    <xf borderId="16" fillId="0" fontId="4" numFmtId="0" xfId="0" applyBorder="1" applyFont="1"/>
    <xf borderId="13" fillId="0" fontId="14" numFmtId="0" xfId="0" applyAlignment="1" applyBorder="1" applyFont="1">
      <alignment horizontal="center" readingOrder="0"/>
    </xf>
    <xf borderId="17" fillId="0" fontId="14" numFmtId="0" xfId="0" applyAlignment="1" applyBorder="1" applyFont="1">
      <alignment horizontal="center" readingOrder="0"/>
    </xf>
    <xf borderId="18" fillId="0" fontId="14" numFmtId="0" xfId="0" applyAlignment="1" applyBorder="1" applyFont="1">
      <alignment horizontal="center" readingOrder="0"/>
    </xf>
    <xf borderId="15" fillId="0" fontId="14" numFmtId="0" xfId="0" applyAlignment="1" applyBorder="1" applyFont="1">
      <alignment horizontal="center" readingOrder="0"/>
    </xf>
    <xf borderId="5" fillId="0" fontId="3" numFmtId="0" xfId="0" applyAlignment="1" applyBorder="1" applyFont="1">
      <alignment readingOrder="0" vertical="bottom"/>
    </xf>
    <xf borderId="1" fillId="0" fontId="3" numFmtId="0" xfId="0" applyBorder="1" applyFont="1"/>
    <xf borderId="4" fillId="0" fontId="3" numFmtId="0" xfId="0" applyBorder="1" applyFont="1"/>
    <xf borderId="1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0" fontId="3" numFmtId="164" xfId="0" applyBorder="1" applyFont="1" applyNumberFormat="1"/>
    <xf borderId="0" fillId="0" fontId="3" numFmtId="166" xfId="0" applyAlignment="1" applyFont="1" applyNumberFormat="1">
      <alignment readingOrder="0"/>
    </xf>
    <xf borderId="19" fillId="0" fontId="3" numFmtId="166" xfId="0" applyAlignment="1" applyBorder="1" applyFont="1" applyNumberFormat="1">
      <alignment readingOrder="0"/>
    </xf>
    <xf borderId="20" fillId="0" fontId="3" numFmtId="166" xfId="0" applyAlignment="1" applyBorder="1" applyFont="1" applyNumberFormat="1">
      <alignment readingOrder="0"/>
    </xf>
    <xf borderId="10" fillId="0" fontId="3" numFmtId="166" xfId="0" applyAlignment="1" applyBorder="1" applyFont="1" applyNumberFormat="1">
      <alignment readingOrder="0"/>
    </xf>
    <xf borderId="8" fillId="0" fontId="9" numFmtId="0" xfId="0" applyAlignment="1" applyBorder="1" applyFont="1">
      <alignment readingOrder="0"/>
    </xf>
    <xf borderId="9" fillId="0" fontId="3" numFmtId="0" xfId="0" applyBorder="1" applyFont="1"/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3" numFmtId="164" xfId="0" applyBorder="1" applyFont="1" applyNumberFormat="1"/>
    <xf borderId="8" fillId="0" fontId="3" numFmtId="0" xfId="0" applyAlignment="1" applyBorder="1" applyFont="1">
      <alignment readingOrder="0" vertical="bottom"/>
    </xf>
    <xf borderId="8" fillId="0" fontId="9" numFmtId="0" xfId="0" applyBorder="1" applyFont="1"/>
    <xf borderId="8" fillId="0" fontId="15" numFmtId="0" xfId="0" applyAlignment="1" applyBorder="1" applyFont="1">
      <alignment readingOrder="0" vertical="bottom"/>
    </xf>
    <xf borderId="8" fillId="0" fontId="3" numFmtId="0" xfId="0" applyBorder="1" applyFont="1"/>
    <xf borderId="16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2" fillId="0" fontId="3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3" numFmtId="164" xfId="0" applyBorder="1" applyFont="1" applyNumberFormat="1"/>
    <xf borderId="13" fillId="0" fontId="3" numFmtId="166" xfId="0" applyAlignment="1" applyBorder="1" applyFont="1" applyNumberFormat="1">
      <alignment readingOrder="0"/>
    </xf>
    <xf borderId="17" fillId="0" fontId="3" numFmtId="166" xfId="0" applyAlignment="1" applyBorder="1" applyFont="1" applyNumberFormat="1">
      <alignment readingOrder="0"/>
    </xf>
    <xf borderId="18" fillId="0" fontId="3" numFmtId="166" xfId="0" applyAlignment="1" applyBorder="1" applyFont="1" applyNumberFormat="1">
      <alignment readingOrder="0"/>
    </xf>
    <xf borderId="15" fillId="0" fontId="3" numFmtId="166" xfId="0" applyAlignment="1" applyBorder="1" applyFont="1" applyNumberFormat="1">
      <alignment readingOrder="0"/>
    </xf>
    <xf borderId="0" fillId="8" fontId="16" numFmtId="0" xfId="0" applyAlignment="1" applyFill="1" applyFont="1">
      <alignment horizontal="center" readingOrder="0" shrinkToFit="0" wrapText="1"/>
    </xf>
    <xf borderId="0" fillId="8" fontId="17" numFmtId="0" xfId="0" applyAlignment="1" applyFont="1">
      <alignment horizontal="center" readingOrder="0" shrinkToFit="0" wrapText="1"/>
    </xf>
    <xf borderId="0" fillId="0" fontId="18" numFmtId="0" xfId="0" applyAlignment="1" applyFont="1">
      <alignment horizontal="right" readingOrder="0"/>
    </xf>
    <xf borderId="0" fillId="9" fontId="18" numFmtId="0" xfId="0" applyAlignment="1" applyFill="1" applyFont="1">
      <alignment horizontal="right" readingOrder="0"/>
    </xf>
    <xf borderId="0" fillId="10" fontId="19" numFmtId="0" xfId="0" applyAlignment="1" applyFill="1" applyFont="1">
      <alignment readingOrder="0"/>
    </xf>
    <xf borderId="0" fillId="8" fontId="19" numFmtId="0" xfId="0" applyAlignment="1" applyFont="1">
      <alignment readingOrder="0"/>
    </xf>
    <xf borderId="0" fillId="8" fontId="20" numFmtId="0" xfId="0" applyFont="1"/>
    <xf borderId="0" fillId="0" fontId="9" numFmtId="0" xfId="0" applyFont="1"/>
    <xf borderId="0" fillId="0" fontId="21" numFmtId="0" xfId="0" applyAlignment="1" applyFont="1">
      <alignment horizontal="right" readingOrder="0"/>
    </xf>
    <xf borderId="0" fillId="9" fontId="21" numFmtId="0" xfId="0" applyAlignment="1" applyFont="1">
      <alignment horizontal="right" readingOrder="0"/>
    </xf>
    <xf borderId="0" fillId="10" fontId="20" numFmtId="0" xfId="0" applyFont="1"/>
    <xf borderId="0" fillId="10" fontId="9" numFmtId="0" xfId="0" applyFont="1"/>
    <xf borderId="0" fillId="0" fontId="22" numFmtId="0" xfId="0" applyAlignment="1" applyFont="1">
      <alignment horizontal="right" readingOrder="0"/>
    </xf>
    <xf borderId="0" fillId="9" fontId="9" numFmtId="0" xfId="0" applyFont="1"/>
    <xf borderId="0" fillId="8" fontId="23" numFmtId="0" xfId="0" applyAlignment="1" applyFont="1">
      <alignment horizontal="center" readingOrder="0"/>
    </xf>
    <xf borderId="0" fillId="9" fontId="23" numFmtId="0" xfId="0" applyAlignment="1" applyFont="1">
      <alignment horizontal="center" readingOrder="0"/>
    </xf>
    <xf borderId="0" fillId="10" fontId="24" numFmtId="0" xfId="0" applyAlignment="1" applyFont="1">
      <alignment horizontal="center" readingOrder="0"/>
    </xf>
    <xf borderId="0" fillId="8" fontId="24" numFmtId="0" xfId="0" applyAlignment="1" applyFont="1">
      <alignment horizontal="center" readingOrder="0"/>
    </xf>
    <xf borderId="0" fillId="8" fontId="17" numFmtId="0" xfId="0" applyAlignment="1" applyFont="1">
      <alignment horizontal="center" readingOrder="0"/>
    </xf>
    <xf borderId="0" fillId="8" fontId="24" numFmtId="0" xfId="0" applyAlignment="1" applyFont="1">
      <alignment readingOrder="0" shrinkToFit="0" wrapText="1"/>
    </xf>
    <xf borderId="0" fillId="8" fontId="17" numFmtId="0" xfId="0" applyAlignment="1" applyFont="1">
      <alignment readingOrder="0" shrinkToFit="0" wrapText="1"/>
    </xf>
    <xf borderId="0" fillId="8" fontId="25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14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9" numFmtId="4" xfId="0" applyAlignment="1" applyFont="1" applyNumberFormat="1">
      <alignment readingOrder="0"/>
    </xf>
    <xf borderId="0" fillId="0" fontId="9" numFmtId="166" xfId="0" applyAlignment="1" applyFont="1" applyNumberFormat="1">
      <alignment horizontal="center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27" numFmtId="11" xfId="0" applyAlignment="1" applyFont="1" applyNumberFormat="1">
      <alignment readingOrder="0"/>
    </xf>
    <xf borderId="0" fillId="0" fontId="27" numFmtId="0" xfId="0" applyFont="1"/>
    <xf borderId="0" fillId="0" fontId="28" numFmtId="0" xfId="0" applyAlignment="1" applyFont="1">
      <alignment horizontal="left" readingOrder="0" shrinkToFit="0" vertical="top" wrapText="1"/>
    </xf>
    <xf borderId="0" fillId="0" fontId="28" numFmtId="0" xfId="0" applyAlignment="1" applyFont="1">
      <alignment horizontal="center" readingOrder="0" shrinkToFit="0" vertical="top" wrapText="1"/>
    </xf>
    <xf borderId="0" fillId="0" fontId="29" numFmtId="0" xfId="0" applyAlignment="1" applyFont="1">
      <alignment shrinkToFit="0" wrapText="1"/>
    </xf>
    <xf borderId="21" fillId="0" fontId="30" numFmtId="0" xfId="0" applyAlignment="1" applyBorder="1" applyFont="1">
      <alignment horizontal="left" readingOrder="0" shrinkToFit="0" vertical="top" wrapText="1"/>
    </xf>
    <xf borderId="21" fillId="0" fontId="30" numFmtId="0" xfId="0" applyAlignment="1" applyBorder="1" applyFont="1">
      <alignment horizontal="center" readingOrder="0" shrinkToFit="0" vertical="top" wrapText="1"/>
    </xf>
    <xf borderId="21" fillId="0" fontId="28" numFmtId="0" xfId="0" applyAlignment="1" applyBorder="1" applyFont="1">
      <alignment horizontal="left" readingOrder="0" shrinkToFit="0" vertical="top" wrapText="1"/>
    </xf>
    <xf borderId="21" fillId="0" fontId="28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5.38"/>
    <col customWidth="1" min="3" max="12" width="2.75"/>
    <col customWidth="1" min="13" max="13" width="10.38"/>
    <col customWidth="1" min="14" max="15" width="10.13"/>
    <col customWidth="1" min="16" max="17" width="9.5"/>
  </cols>
  <sheetData>
    <row r="1">
      <c r="A1" s="1"/>
      <c r="B1" s="1"/>
      <c r="C1" s="2"/>
      <c r="D1" s="2"/>
      <c r="E1" s="2"/>
      <c r="F1" s="2"/>
      <c r="G1" s="2"/>
      <c r="H1" s="3"/>
      <c r="I1" s="3"/>
      <c r="J1" s="3"/>
      <c r="K1" s="3"/>
      <c r="L1" s="3"/>
      <c r="M1" s="4"/>
      <c r="N1" s="5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</row>
    <row r="2">
      <c r="A2" s="7" t="s">
        <v>0</v>
      </c>
      <c r="B2" s="8"/>
      <c r="C2" s="9" t="s">
        <v>1</v>
      </c>
      <c r="D2" s="10"/>
      <c r="E2" s="10"/>
      <c r="F2" s="10"/>
      <c r="G2" s="8"/>
      <c r="H2" s="11" t="s">
        <v>2</v>
      </c>
      <c r="I2" s="10"/>
      <c r="J2" s="10"/>
      <c r="K2" s="10"/>
      <c r="L2" s="8"/>
      <c r="M2" s="12" t="s">
        <v>3</v>
      </c>
      <c r="N2" s="13" t="s">
        <v>4</v>
      </c>
      <c r="O2" s="8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>
      <c r="A3" s="14" t="s">
        <v>5</v>
      </c>
      <c r="B3" s="15" t="s">
        <v>6</v>
      </c>
      <c r="C3" s="16">
        <v>0.0</v>
      </c>
      <c r="D3" s="17">
        <v>1.0</v>
      </c>
      <c r="E3" s="17">
        <v>2.0</v>
      </c>
      <c r="F3" s="17">
        <v>3.0</v>
      </c>
      <c r="G3" s="18">
        <v>4.0</v>
      </c>
      <c r="H3" s="19">
        <v>1.0</v>
      </c>
      <c r="I3" s="20">
        <v>2.0</v>
      </c>
      <c r="J3" s="20">
        <v>3.0</v>
      </c>
      <c r="K3" s="20">
        <v>4.0</v>
      </c>
      <c r="L3" s="20">
        <v>5.0</v>
      </c>
      <c r="M3" s="21"/>
      <c r="N3" s="22" t="s">
        <v>7</v>
      </c>
      <c r="O3" s="23" t="s">
        <v>8</v>
      </c>
      <c r="P3" s="24"/>
      <c r="Q3" s="24" t="s">
        <v>9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</row>
    <row r="4">
      <c r="A4" s="25" t="s">
        <v>10</v>
      </c>
      <c r="B4" s="26">
        <v>7548.0</v>
      </c>
      <c r="C4" s="27">
        <f>VLOOKUP($B4,'Final policies - data source re'!$A$2:$AN$21,C$25,FALSE)</f>
        <v>1</v>
      </c>
      <c r="D4" s="28">
        <f>VLOOKUP($B4,'Final policies - data source re'!$A$2:$AN$21,D$25,FALSE)</f>
        <v>1</v>
      </c>
      <c r="E4" s="28">
        <f>VLOOKUP($B4,'Final policies - data source re'!$A$2:$AN$21,E$25,FALSE)</f>
        <v>0</v>
      </c>
      <c r="F4" s="28">
        <f>VLOOKUP($B4,'Final policies - data source re'!$A$2:$AN$21,F$25,FALSE)</f>
        <v>1</v>
      </c>
      <c r="G4" s="28">
        <f>VLOOKUP($B4,'Final policies - data source re'!$A$2:$AN$21,G$25,FALSE)</f>
        <v>1</v>
      </c>
      <c r="H4" s="29">
        <f>VLOOKUP($B4,'Final policies - data source re'!$A$2:$AN$21,H$25,FALSE)</f>
        <v>1</v>
      </c>
      <c r="I4" s="28">
        <f>VLOOKUP($B4,'Final policies - data source re'!$A$2:$AN$21,I$25,FALSE)</f>
        <v>5</v>
      </c>
      <c r="J4" s="28">
        <f>VLOOKUP($B4,'Final policies - data source re'!$A$2:$AN$21,J$25,FALSE)</f>
        <v>6</v>
      </c>
      <c r="K4" s="28">
        <f>VLOOKUP($B4,'Final policies - data source re'!$A$2:$AN$21,K$25,FALSE)</f>
        <v>1</v>
      </c>
      <c r="L4" s="28">
        <f>VLOOKUP($B4,'Final policies - data source re'!$A$2:$AN$21,L$25,FALSE)</f>
        <v>6</v>
      </c>
      <c r="M4" s="30">
        <f>VLOOKUP($B4,'Final policies - data source re'!$2:$21,M$25,FALSE)</f>
        <v>849798300</v>
      </c>
      <c r="N4" s="31">
        <f>if($Q4,"", 
((VLOOKUP($B4,Regret!$2:$20,N$25,false)-min(Regret!$J$2:$J$20)))/
(max(Regret!$J$2:$J$20)-MIN(Regret!$J$2:$J$20))
)</f>
        <v>0</v>
      </c>
      <c r="O4" s="32">
        <f>if($Q4,"", 
((VLOOKUP($B4,Regret!$2:$20,O$25,false)-min(Regret!$I$2:$I$20)))/
(max(Regret!$I$2:$I$20)-MIN(Regret!$I$2:$I$20))
)</f>
        <v>1</v>
      </c>
      <c r="P4" s="33"/>
      <c r="Q4" s="34" t="b">
        <f>VLOOKUP(B4,'Final policies - data source re'!$A$1:$AO$24,$Q$25,FALSE)</f>
        <v>0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</row>
    <row r="5">
      <c r="A5" s="35" t="s">
        <v>11</v>
      </c>
      <c r="B5" s="26">
        <v>7332.0</v>
      </c>
      <c r="C5" s="36">
        <f>VLOOKUP($B5,'Final policies - data source re'!$A$2:$AN$21,C$25,FALSE)</f>
        <v>0</v>
      </c>
      <c r="D5" s="37">
        <f>VLOOKUP($B5,'Final policies - data source re'!$A$2:$AN$21,D$25,FALSE)</f>
        <v>1</v>
      </c>
      <c r="E5" s="37">
        <f>VLOOKUP($B5,'Final policies - data source re'!$A$2:$AN$21,E$25,FALSE)</f>
        <v>1</v>
      </c>
      <c r="F5" s="37">
        <f>VLOOKUP($B5,'Final policies - data source re'!$A$2:$AN$21,F$25,FALSE)</f>
        <v>1</v>
      </c>
      <c r="G5" s="37">
        <f>VLOOKUP($B5,'Final policies - data source re'!$A$2:$AN$21,G$25,FALSE)</f>
        <v>1</v>
      </c>
      <c r="H5" s="38">
        <f>VLOOKUP($B5,'Final policies - data source re'!$A$2:$AN$21,H$25,FALSE)</f>
        <v>2</v>
      </c>
      <c r="I5" s="37">
        <f>VLOOKUP($B5,'Final policies - data source re'!$A$2:$AN$21,I$25,FALSE)</f>
        <v>2</v>
      </c>
      <c r="J5" s="37">
        <f>VLOOKUP($B5,'Final policies - data source re'!$A$2:$AN$21,J$25,FALSE)</f>
        <v>6</v>
      </c>
      <c r="K5" s="37">
        <f>VLOOKUP($B5,'Final policies - data source re'!$A$2:$AN$21,K$25,FALSE)</f>
        <v>1</v>
      </c>
      <c r="L5" s="37">
        <f>VLOOKUP($B5,'Final policies - data source re'!$A$2:$AN$21,L$25,FALSE)</f>
        <v>6</v>
      </c>
      <c r="M5" s="39">
        <f>VLOOKUP($B5,'Final policies - data source re'!$2:$20,M$25,FALSE)</f>
        <v>783866900</v>
      </c>
      <c r="N5" s="40">
        <f>if($Q5,"", 
((VLOOKUP($B5,Regret!$2:$20,N$25,false)-min(Regret!$J$2:$J$20)))/
(max(Regret!$J$2:$J$20)-MIN(Regret!$J$2:$J$20))
)</f>
        <v>0.06710179232</v>
      </c>
      <c r="O5" s="41">
        <f>if($Q5,"", 
((VLOOKUP($B5,Regret!$2:$20,O$25,false)-min(Regret!$I$2:$I$20)))/
(max(Regret!$I$2:$I$20)-MIN(Regret!$I$2:$I$20))
)</f>
        <v>0.4428663084</v>
      </c>
      <c r="P5" s="33"/>
      <c r="Q5" s="34" t="b">
        <f>VLOOKUP(B5,'Final policies - data source re'!$A$1:$AO$24,$Q$25,FALSE)</f>
        <v>0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</row>
    <row r="6">
      <c r="A6" s="35" t="s">
        <v>12</v>
      </c>
      <c r="B6" s="26">
        <v>5712.0</v>
      </c>
      <c r="C6" s="36">
        <f>VLOOKUP($B6,'Final policies - data source re'!$A$2:$AN$21,C$25,FALSE)</f>
        <v>1</v>
      </c>
      <c r="D6" s="37">
        <f>VLOOKUP($B6,'Final policies - data source re'!$A$2:$AN$21,D$25,FALSE)</f>
        <v>1</v>
      </c>
      <c r="E6" s="37">
        <f>VLOOKUP($B6,'Final policies - data source re'!$A$2:$AN$21,E$25,FALSE)</f>
        <v>1</v>
      </c>
      <c r="F6" s="37">
        <f>VLOOKUP($B6,'Final policies - data source re'!$A$2:$AN$21,F$25,FALSE)</f>
        <v>1</v>
      </c>
      <c r="G6" s="37">
        <f>VLOOKUP($B6,'Final policies - data source re'!$A$2:$AN$21,G$25,FALSE)</f>
        <v>0</v>
      </c>
      <c r="H6" s="38">
        <f>VLOOKUP($B6,'Final policies - data source re'!$A$2:$AN$21,H$25,FALSE)</f>
        <v>0</v>
      </c>
      <c r="I6" s="37">
        <f>VLOOKUP($B6,'Final policies - data source re'!$A$2:$AN$21,I$25,FALSE)</f>
        <v>2</v>
      </c>
      <c r="J6" s="37">
        <f>VLOOKUP($B6,'Final policies - data source re'!$A$2:$AN$21,J$25,FALSE)</f>
        <v>7</v>
      </c>
      <c r="K6" s="37">
        <f>VLOOKUP($B6,'Final policies - data source re'!$A$2:$AN$21,K$25,FALSE)</f>
        <v>1</v>
      </c>
      <c r="L6" s="37">
        <f>VLOOKUP($B6,'Final policies - data source re'!$A$2:$AN$21,L$25,FALSE)</f>
        <v>6</v>
      </c>
      <c r="M6" s="39">
        <f>VLOOKUP($B6,'Final policies - data source re'!$2:$20,M$25,FALSE)</f>
        <v>577934400</v>
      </c>
      <c r="N6" s="40">
        <f>if($Q6,"", 
((VLOOKUP($B6,Regret!$2:$20,N$25,false)-min(Regret!$J$2:$J$20)))/
(max(Regret!$J$2:$J$20)-MIN(Regret!$J$2:$J$20))
)</f>
        <v>0.1709316804</v>
      </c>
      <c r="O6" s="41">
        <f>if($Q6,"", 
((VLOOKUP($B6,Regret!$2:$20,O$25,false)-min(Regret!$I$2:$I$20)))/
(max(Regret!$I$2:$I$20)-MIN(Regret!$I$2:$I$20))
)</f>
        <v>0.4435439891</v>
      </c>
      <c r="P6" s="33"/>
      <c r="Q6" s="34" t="b">
        <f>VLOOKUP(B6,'Final policies - data source re'!$A$1:$AO$24,$Q$25,FALSE)</f>
        <v>0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>
      <c r="A7" s="35" t="s">
        <v>13</v>
      </c>
      <c r="B7" s="26">
        <v>5682.0</v>
      </c>
      <c r="C7" s="36">
        <f>VLOOKUP($B7,'Final policies - data source re'!$A$2:$AN$21,C$25,FALSE)</f>
        <v>1</v>
      </c>
      <c r="D7" s="37">
        <f>VLOOKUP($B7,'Final policies - data source re'!$A$2:$AN$21,D$25,FALSE)</f>
        <v>0</v>
      </c>
      <c r="E7" s="37">
        <f>VLOOKUP($B7,'Final policies - data source re'!$A$2:$AN$21,E$25,FALSE)</f>
        <v>0</v>
      </c>
      <c r="F7" s="37">
        <f>VLOOKUP($B7,'Final policies - data source re'!$A$2:$AN$21,F$25,FALSE)</f>
        <v>1</v>
      </c>
      <c r="G7" s="37">
        <f>VLOOKUP($B7,'Final policies - data source re'!$A$2:$AN$21,G$25,FALSE)</f>
        <v>0</v>
      </c>
      <c r="H7" s="38">
        <f>VLOOKUP($B7,'Final policies - data source re'!$A$2:$AN$21,H$25,FALSE)</f>
        <v>0</v>
      </c>
      <c r="I7" s="37">
        <f>VLOOKUP($B7,'Final policies - data source re'!$A$2:$AN$21,I$25,FALSE)</f>
        <v>3</v>
      </c>
      <c r="J7" s="37">
        <f>VLOOKUP($B7,'Final policies - data source re'!$A$2:$AN$21,J$25,FALSE)</f>
        <v>7</v>
      </c>
      <c r="K7" s="37">
        <f>VLOOKUP($B7,'Final policies - data source re'!$A$2:$AN$21,K$25,FALSE)</f>
        <v>2</v>
      </c>
      <c r="L7" s="37">
        <f>VLOOKUP($B7,'Final policies - data source re'!$A$2:$AN$21,L$25,FALSE)</f>
        <v>6</v>
      </c>
      <c r="M7" s="39">
        <f>VLOOKUP($B7,'Final policies - data source re'!$2:$20,M$25,FALSE)</f>
        <v>335470000</v>
      </c>
      <c r="N7" s="40">
        <f>if($Q7,"", 
((VLOOKUP($B7,Regret!$2:$20,N$25,false)-min(Regret!$J$2:$J$20)))/
(max(Regret!$J$2:$J$20)-MIN(Regret!$J$2:$J$20))
)</f>
        <v>0.5440996333</v>
      </c>
      <c r="O7" s="41">
        <f>if($Q7,"", 
((VLOOKUP($B7,Regret!$2:$20,O$25,false)-min(Regret!$I$2:$I$20)))/
(max(Regret!$I$2:$I$20)-MIN(Regret!$I$2:$I$20))
)</f>
        <v>0.1686783222</v>
      </c>
      <c r="P7" s="33"/>
      <c r="Q7" s="34" t="b">
        <f>VLOOKUP(B7,'Final policies - data source re'!$A$1:$AO$24,$Q$25,FALSE)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</row>
    <row r="8">
      <c r="A8" s="42" t="s">
        <v>14</v>
      </c>
      <c r="B8" s="26">
        <v>2939.0</v>
      </c>
      <c r="C8" s="36">
        <f>VLOOKUP($B8,'Final policies - data source re'!$A$2:$AN$21,C$25,FALSE)</f>
        <v>1</v>
      </c>
      <c r="D8" s="37">
        <f>VLOOKUP($B8,'Final policies - data source re'!$A$2:$AN$21,D$25,FALSE)</f>
        <v>0</v>
      </c>
      <c r="E8" s="37">
        <f>VLOOKUP($B8,'Final policies - data source re'!$A$2:$AN$21,E$25,FALSE)</f>
        <v>0</v>
      </c>
      <c r="F8" s="37">
        <f>VLOOKUP($B8,'Final policies - data source re'!$A$2:$AN$21,F$25,FALSE)</f>
        <v>1</v>
      </c>
      <c r="G8" s="37">
        <f>VLOOKUP($B8,'Final policies - data source re'!$A$2:$AN$21,G$25,FALSE)</f>
        <v>0</v>
      </c>
      <c r="H8" s="38">
        <f>VLOOKUP($B8,'Final policies - data source re'!$A$2:$AN$21,H$25,FALSE)</f>
        <v>0</v>
      </c>
      <c r="I8" s="37">
        <f>VLOOKUP($B8,'Final policies - data source re'!$A$2:$AN$21,I$25,FALSE)</f>
        <v>3</v>
      </c>
      <c r="J8" s="37">
        <f>VLOOKUP($B8,'Final policies - data source re'!$A$2:$AN$21,J$25,FALSE)</f>
        <v>6</v>
      </c>
      <c r="K8" s="37">
        <f>VLOOKUP($B8,'Final policies - data source re'!$A$2:$AN$21,K$25,FALSE)</f>
        <v>6</v>
      </c>
      <c r="L8" s="37">
        <f>VLOOKUP($B8,'Final policies - data source re'!$A$2:$AN$21,L$25,FALSE)</f>
        <v>7</v>
      </c>
      <c r="M8" s="39">
        <f>VLOOKUP($B8,'Final policies - data source re'!$2:$20,M$25,FALSE)</f>
        <v>341821500</v>
      </c>
      <c r="N8" s="40">
        <f>if($Q8,"", 
((VLOOKUP($B8,Regret!$2:$20,N$25,false)-min(Regret!$J$2:$J$20)))/
(max(Regret!$J$2:$J$20)-MIN(Regret!$J$2:$J$20))
)</f>
        <v>0.5592635235</v>
      </c>
      <c r="O8" s="41">
        <f>if($Q8,"", 
((VLOOKUP($B8,Regret!$2:$20,O$25,false)-min(Regret!$I$2:$I$20)))/
(max(Regret!$I$2:$I$20)-MIN(Regret!$I$2:$I$20))
)</f>
        <v>0.2323281739</v>
      </c>
      <c r="P8" s="33"/>
      <c r="Q8" s="34" t="b">
        <f>VLOOKUP(B8,'Final policies - data source re'!$A$1:$AO$24,$Q$25,FALSE)</f>
        <v>0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</row>
    <row r="9">
      <c r="A9" s="42" t="s">
        <v>8</v>
      </c>
      <c r="B9" s="26">
        <v>426.0</v>
      </c>
      <c r="C9" s="36">
        <f>VLOOKUP($B9,'Final policies - data source re'!$A$2:$AN$21,C$25,FALSE)</f>
        <v>0</v>
      </c>
      <c r="D9" s="37">
        <f>VLOOKUP($B9,'Final policies - data source re'!$A$2:$AN$21,D$25,FALSE)</f>
        <v>1</v>
      </c>
      <c r="E9" s="37">
        <f>VLOOKUP($B9,'Final policies - data source re'!$A$2:$AN$21,E$25,FALSE)</f>
        <v>1</v>
      </c>
      <c r="F9" s="37">
        <f>VLOOKUP($B9,'Final policies - data source re'!$A$2:$AN$21,F$25,FALSE)</f>
        <v>1</v>
      </c>
      <c r="G9" s="37">
        <f>VLOOKUP($B9,'Final policies - data source re'!$A$2:$AN$21,G$25,FALSE)</f>
        <v>0</v>
      </c>
      <c r="H9" s="38">
        <f>VLOOKUP($B9,'Final policies - data source re'!$A$2:$AN$21,H$25,FALSE)</f>
        <v>0</v>
      </c>
      <c r="I9" s="37">
        <f>VLOOKUP($B9,'Final policies - data source re'!$A$2:$AN$21,I$25,FALSE)</f>
        <v>3</v>
      </c>
      <c r="J9" s="37">
        <f>VLOOKUP($B9,'Final policies - data source re'!$A$2:$AN$21,J$25,FALSE)</f>
        <v>6</v>
      </c>
      <c r="K9" s="37">
        <f>VLOOKUP($B9,'Final policies - data source re'!$A$2:$AN$21,K$25,FALSE)</f>
        <v>2</v>
      </c>
      <c r="L9" s="37">
        <f>VLOOKUP($B9,'Final policies - data source re'!$A$2:$AN$21,L$25,FALSE)</f>
        <v>9</v>
      </c>
      <c r="M9" s="39">
        <f>VLOOKUP($B9,'Final policies - data source re'!$2:$20,M$25,FALSE)</f>
        <v>509387600</v>
      </c>
      <c r="N9" s="40">
        <f>if($Q9,"", 
((VLOOKUP($B9,Regret!$2:$20,N$25,false)-min(Regret!$J$2:$J$20)))/
(max(Regret!$J$2:$J$20)-MIN(Regret!$J$2:$J$20))
)</f>
        <v>0.5713122423</v>
      </c>
      <c r="O9" s="41">
        <f>if($Q9,"", 
((VLOOKUP($B9,Regret!$2:$20,O$25,false)-min(Regret!$I$2:$I$20)))/
(max(Regret!$I$2:$I$20)-MIN(Regret!$I$2:$I$20))
)</f>
        <v>0</v>
      </c>
      <c r="P9" s="33"/>
      <c r="Q9" s="34" t="b">
        <f>VLOOKUP(B9,'Final policies - data source re'!$A$1:$AO$24,$Q$25,FALSE)</f>
        <v>0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</row>
    <row r="10">
      <c r="A10" s="42" t="s">
        <v>15</v>
      </c>
      <c r="B10" s="26">
        <v>7401.0</v>
      </c>
      <c r="C10" s="36">
        <f>VLOOKUP($B10,'Final policies - data source re'!$A$2:$AN$21,C$25,FALSE)</f>
        <v>1</v>
      </c>
      <c r="D10" s="37">
        <f>VLOOKUP($B10,'Final policies - data source re'!$A$2:$AN$21,D$25,FALSE)</f>
        <v>0</v>
      </c>
      <c r="E10" s="37">
        <f>VLOOKUP($B10,'Final policies - data source re'!$A$2:$AN$21,E$25,FALSE)</f>
        <v>1</v>
      </c>
      <c r="F10" s="37">
        <f>VLOOKUP($B10,'Final policies - data source re'!$A$2:$AN$21,F$25,FALSE)</f>
        <v>1</v>
      </c>
      <c r="G10" s="37">
        <f>VLOOKUP($B10,'Final policies - data source re'!$A$2:$AN$21,G$25,FALSE)</f>
        <v>1</v>
      </c>
      <c r="H10" s="38">
        <f>VLOOKUP($B10,'Final policies - data source re'!$A$2:$AN$21,H$25,FALSE)</f>
        <v>0</v>
      </c>
      <c r="I10" s="37">
        <f>VLOOKUP($B10,'Final policies - data source re'!$A$2:$AN$21,I$25,FALSE)</f>
        <v>2</v>
      </c>
      <c r="J10" s="37">
        <f>VLOOKUP($B10,'Final policies - data source re'!$A$2:$AN$21,J$25,FALSE)</f>
        <v>7</v>
      </c>
      <c r="K10" s="37">
        <f>VLOOKUP($B10,'Final policies - data source re'!$A$2:$AN$21,K$25,FALSE)</f>
        <v>1</v>
      </c>
      <c r="L10" s="37">
        <f>VLOOKUP($B10,'Final policies - data source re'!$A$2:$AN$21,L$25,FALSE)</f>
        <v>6</v>
      </c>
      <c r="M10" s="39">
        <f>VLOOKUP($B10,'Final policies - data source re'!$2:$20,M$25,FALSE)</f>
        <v>616234500</v>
      </c>
      <c r="N10" s="40">
        <f>if($Q10,"", 
((VLOOKUP($B10,Regret!$2:$20,N$25,false)-min(Regret!$J$2:$J$20)))/
(max(Regret!$J$2:$J$20)-MIN(Regret!$J$2:$J$20))
)</f>
        <v>0.6878804778</v>
      </c>
      <c r="O10" s="41">
        <f>if($Q10,"", 
((VLOOKUP($B10,Regret!$2:$20,O$25,false)-min(Regret!$I$2:$I$20)))/
(max(Regret!$I$2:$I$20)-MIN(Regret!$I$2:$I$20))
)</f>
        <v>0.1514435801</v>
      </c>
      <c r="P10" s="33"/>
      <c r="Q10" s="34" t="b">
        <f>VLOOKUP(B10,'Final policies - data source re'!$A$1:$AO$24,$Q$25,FALSE)</f>
        <v>0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</row>
    <row r="11">
      <c r="A11" s="43" t="s">
        <v>16</v>
      </c>
      <c r="B11" s="44">
        <v>4898.0</v>
      </c>
      <c r="C11" s="45">
        <f>VLOOKUP($B11,'Final policies - data source re'!$A$2:$AN$21,C$25,FALSE)</f>
        <v>0</v>
      </c>
      <c r="D11" s="46">
        <f>VLOOKUP($B11,'Final policies - data source re'!$A$2:$AN$21,D$25,FALSE)</f>
        <v>0</v>
      </c>
      <c r="E11" s="46">
        <f>VLOOKUP($B11,'Final policies - data source re'!$A$2:$AN$21,E$25,FALSE)</f>
        <v>0</v>
      </c>
      <c r="F11" s="46">
        <f>VLOOKUP($B11,'Final policies - data source re'!$A$2:$AN$21,F$25,FALSE)</f>
        <v>1</v>
      </c>
      <c r="G11" s="46">
        <f>VLOOKUP($B11,'Final policies - data source re'!$A$2:$AN$21,G$25,FALSE)</f>
        <v>1</v>
      </c>
      <c r="H11" s="47">
        <f>VLOOKUP($B11,'Final policies - data source re'!$A$2:$AN$21,H$25,FALSE)</f>
        <v>2</v>
      </c>
      <c r="I11" s="46">
        <f>VLOOKUP($B11,'Final policies - data source re'!$A$2:$AN$21,I$25,FALSE)</f>
        <v>6</v>
      </c>
      <c r="J11" s="46">
        <f>VLOOKUP($B11,'Final policies - data source re'!$A$2:$AN$21,J$25,FALSE)</f>
        <v>9</v>
      </c>
      <c r="K11" s="46">
        <f>VLOOKUP($B11,'Final policies - data source re'!$A$2:$AN$21,K$25,FALSE)</f>
        <v>1</v>
      </c>
      <c r="L11" s="46">
        <f>VLOOKUP($B11,'Final policies - data source re'!$A$2:$AN$21,L$25,FALSE)</f>
        <v>7</v>
      </c>
      <c r="M11" s="48">
        <f>VLOOKUP($B11,'Final policies - data source re'!$2:$20,M$25,FALSE)</f>
        <v>571723700</v>
      </c>
      <c r="N11" s="49">
        <f>if($Q11,"", 
((VLOOKUP($B11,Regret!$2:$20,N$25,false)-min(Regret!$J$2:$J$20)))/
(max(Regret!$J$2:$J$20)-MIN(Regret!$J$2:$J$20))
)</f>
        <v>1</v>
      </c>
      <c r="O11" s="50">
        <f>if($Q11,"", 
((VLOOKUP($B11,Regret!$2:$20,O$25,false)-min(Regret!$I$2:$I$20)))/
(max(Regret!$I$2:$I$20)-MIN(Regret!$I$2:$I$20))
)</f>
        <v>0.828185901</v>
      </c>
      <c r="P11" s="33"/>
      <c r="Q11" s="34" t="b">
        <f>VLOOKUP(B11,'Final policies - data source re'!$A$1:$AO$24,$Q$25,FALSE)</f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</row>
    <row r="12" hidden="1">
      <c r="A12" s="51" t="s">
        <v>17</v>
      </c>
      <c r="B12" s="26">
        <v>205.0</v>
      </c>
      <c r="C12" s="36">
        <f>VLOOKUP($B12,'Final policies - data source re'!$A$2:$AN$21,C$25,FALSE)</f>
        <v>0</v>
      </c>
      <c r="D12" s="37">
        <f>VLOOKUP($B12,'Final policies - data source re'!$A$2:$AN$21,D$25,FALSE)</f>
        <v>0</v>
      </c>
      <c r="E12" s="37">
        <f>VLOOKUP($B12,'Final policies - data source re'!$A$2:$AN$21,E$25,FALSE)</f>
        <v>0</v>
      </c>
      <c r="F12" s="37">
        <f>VLOOKUP($B12,'Final policies - data source re'!$A$2:$AN$21,F$25,FALSE)</f>
        <v>1</v>
      </c>
      <c r="G12" s="37">
        <f>VLOOKUP($B12,'Final policies - data source re'!$A$2:$AN$21,G$25,FALSE)</f>
        <v>0</v>
      </c>
      <c r="H12" s="38">
        <f>VLOOKUP($B12,'Final policies - data source re'!$A$2:$AN$21,H$25,FALSE)</f>
        <v>2</v>
      </c>
      <c r="I12" s="37">
        <f>VLOOKUP($B12,'Final policies - data source re'!$A$2:$AN$21,I$25,FALSE)</f>
        <v>1</v>
      </c>
      <c r="J12" s="37">
        <f>VLOOKUP($B12,'Final policies - data source re'!$A$2:$AN$21,J$25,FALSE)</f>
        <v>7</v>
      </c>
      <c r="K12" s="37">
        <f>VLOOKUP($B12,'Final policies - data source re'!$A$2:$AN$21,K$25,FALSE)</f>
        <v>1</v>
      </c>
      <c r="L12" s="37">
        <f>VLOOKUP($B12,'Final policies - data source re'!$A$2:$AN$21,L$25,FALSE)</f>
        <v>6</v>
      </c>
      <c r="M12" s="52">
        <f>VLOOKUP($B12,'Final policies - data source re'!$2:$20,M$25,FALSE)</f>
        <v>277516400</v>
      </c>
      <c r="N12" s="40" t="str">
        <f>if($Q12,"", 
((VLOOKUP($B12,Regret!$2:$20,N$25,false)-min(Regret!$J$2:$J$20)))/
(max(Regret!$J$2:$J$20)-MIN(Regret!$J$2:$J$20))
)</f>
        <v/>
      </c>
      <c r="O12" s="40" t="str">
        <f>if($Q12,"", 
((VLOOKUP($B12,Regret!$2:$20,O$25,false)-min(Regret!$I$2:$I$20)))/
(max(Regret!$I$2:$I$20)-MIN(Regret!$I$2:$I$20))
)</f>
        <v/>
      </c>
      <c r="P12" s="33"/>
      <c r="Q12" s="34" t="b">
        <f>VLOOKUP(B12,'Final policies - data source re'!$A$1:$AO$24,$Q$25,FALSE)</f>
        <v>1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</row>
    <row r="13" hidden="1">
      <c r="A13" s="53"/>
      <c r="B13" s="26">
        <v>284.0</v>
      </c>
      <c r="C13" s="36">
        <f>VLOOKUP($B13,'Final policies - data source re'!$A$2:$AN$21,C$25,FALSE)</f>
        <v>0</v>
      </c>
      <c r="D13" s="37">
        <f>VLOOKUP($B13,'Final policies - data source re'!$A$2:$AN$21,D$25,FALSE)</f>
        <v>0</v>
      </c>
      <c r="E13" s="37">
        <f>VLOOKUP($B13,'Final policies - data source re'!$A$2:$AN$21,E$25,FALSE)</f>
        <v>1</v>
      </c>
      <c r="F13" s="37">
        <f>VLOOKUP($B13,'Final policies - data source re'!$A$2:$AN$21,F$25,FALSE)</f>
        <v>1</v>
      </c>
      <c r="G13" s="37">
        <f>VLOOKUP($B13,'Final policies - data source re'!$A$2:$AN$21,G$25,FALSE)</f>
        <v>0</v>
      </c>
      <c r="H13" s="38">
        <f>VLOOKUP($B13,'Final policies - data source re'!$A$2:$AN$21,H$25,FALSE)</f>
        <v>1</v>
      </c>
      <c r="I13" s="37">
        <f>VLOOKUP($B13,'Final policies - data source re'!$A$2:$AN$21,I$25,FALSE)</f>
        <v>2</v>
      </c>
      <c r="J13" s="37">
        <f>VLOOKUP($B13,'Final policies - data source re'!$A$2:$AN$21,J$25,FALSE)</f>
        <v>7</v>
      </c>
      <c r="K13" s="37">
        <f>VLOOKUP($B13,'Final policies - data source re'!$A$2:$AN$21,K$25,FALSE)</f>
        <v>2</v>
      </c>
      <c r="L13" s="37">
        <f>VLOOKUP($B13,'Final policies - data source re'!$A$2:$AN$21,L$25,FALSE)</f>
        <v>6</v>
      </c>
      <c r="M13" s="52">
        <f>VLOOKUP($B13,'Final policies - data source re'!$2:$20,M$25,FALSE)</f>
        <v>309240600</v>
      </c>
      <c r="N13" s="31" t="str">
        <f>if($Q13,"", 
((VLOOKUP($B13,Regret!$2:$20,N$25,false)-min(Regret!$J$2:$J$20)))/
(max(Regret!$J$2:$J$20)-MIN(Regret!$J$2:$J$20))
)</f>
        <v/>
      </c>
      <c r="O13" s="31" t="str">
        <f>if($Q13,"", 
((VLOOKUP($B13,Regret!$2:$20,O$25,false)-min(Regret!$I$2:$I$20)))/
(max(Regret!$I$2:$I$20)-MIN(Regret!$I$2:$I$20))
)</f>
        <v/>
      </c>
      <c r="P13" s="33"/>
      <c r="Q13" s="34" t="b">
        <f>VLOOKUP(B13,'Final policies - data source re'!$A$1:$AO$24,$Q$25,FALSE)</f>
        <v>1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</row>
    <row r="14" hidden="1">
      <c r="A14" s="51" t="s">
        <v>18</v>
      </c>
      <c r="B14" s="26">
        <v>798.0</v>
      </c>
      <c r="C14" s="36">
        <f>VLOOKUP($B14,'Final policies - data source re'!$A$2:$AN$21,C$25,FALSE)</f>
        <v>0</v>
      </c>
      <c r="D14" s="37">
        <f>VLOOKUP($B14,'Final policies - data source re'!$A$2:$AN$21,D$25,FALSE)</f>
        <v>0</v>
      </c>
      <c r="E14" s="37">
        <f>VLOOKUP($B14,'Final policies - data source re'!$A$2:$AN$21,E$25,FALSE)</f>
        <v>0</v>
      </c>
      <c r="F14" s="37">
        <f>VLOOKUP($B14,'Final policies - data source re'!$A$2:$AN$21,F$25,FALSE)</f>
        <v>1</v>
      </c>
      <c r="G14" s="37">
        <f>VLOOKUP($B14,'Final policies - data source re'!$A$2:$AN$21,G$25,FALSE)</f>
        <v>0</v>
      </c>
      <c r="H14" s="38">
        <f>VLOOKUP($B14,'Final policies - data source re'!$A$2:$AN$21,H$25,FALSE)</f>
        <v>3</v>
      </c>
      <c r="I14" s="37">
        <f>VLOOKUP($B14,'Final policies - data source re'!$A$2:$AN$21,I$25,FALSE)</f>
        <v>4</v>
      </c>
      <c r="J14" s="37">
        <f>VLOOKUP($B14,'Final policies - data source re'!$A$2:$AN$21,J$25,FALSE)</f>
        <v>6</v>
      </c>
      <c r="K14" s="37">
        <f>VLOOKUP($B14,'Final policies - data source re'!$A$2:$AN$21,K$25,FALSE)</f>
        <v>2</v>
      </c>
      <c r="L14" s="37">
        <f>VLOOKUP($B14,'Final policies - data source re'!$A$2:$AN$21,L$25,FALSE)</f>
        <v>7</v>
      </c>
      <c r="M14" s="52">
        <f>VLOOKUP($B14,'Final policies - data source re'!$2:$20,M$25,FALSE)</f>
        <v>299774500</v>
      </c>
      <c r="N14" s="31" t="str">
        <f>if($Q14,"", 
((VLOOKUP($B14,Regret!$2:$20,N$25,false)-min(Regret!$J$2:$J$20)))/
(max(Regret!$J$2:$J$20)-MIN(Regret!$J$2:$J$20))
)</f>
        <v/>
      </c>
      <c r="O14" s="31" t="str">
        <f>if($Q14,"", 
((VLOOKUP($B14,Regret!$2:$20,O$25,false)-min(Regret!$I$2:$I$20)))/
(max(Regret!$I$2:$I$20)-MIN(Regret!$I$2:$I$20))
)</f>
        <v/>
      </c>
      <c r="P14" s="33"/>
      <c r="Q14" s="34" t="b">
        <f>VLOOKUP(B14,'Final policies - data source re'!$A$1:$AO$24,$Q$25,FALSE)</f>
        <v>1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</row>
    <row r="15" hidden="1">
      <c r="A15" s="54" t="s">
        <v>19</v>
      </c>
      <c r="B15" s="26">
        <v>2551.0</v>
      </c>
      <c r="C15" s="36">
        <f>VLOOKUP($B15,'Final policies - data source re'!$A$2:$AN$21,C$25,FALSE)</f>
        <v>0</v>
      </c>
      <c r="D15" s="37">
        <f>VLOOKUP($B15,'Final policies - data source re'!$A$2:$AN$21,D$25,FALSE)</f>
        <v>0</v>
      </c>
      <c r="E15" s="37">
        <f>VLOOKUP($B15,'Final policies - data source re'!$A$2:$AN$21,E$25,FALSE)</f>
        <v>1</v>
      </c>
      <c r="F15" s="37">
        <f>VLOOKUP($B15,'Final policies - data source re'!$A$2:$AN$21,F$25,FALSE)</f>
        <v>1</v>
      </c>
      <c r="G15" s="37">
        <f>VLOOKUP($B15,'Final policies - data source re'!$A$2:$AN$21,G$25,FALSE)</f>
        <v>0</v>
      </c>
      <c r="H15" s="38">
        <f>VLOOKUP($B15,'Final policies - data source re'!$A$2:$AN$21,H$25,FALSE)</f>
        <v>2</v>
      </c>
      <c r="I15" s="37">
        <f>VLOOKUP($B15,'Final policies - data source re'!$A$2:$AN$21,I$25,FALSE)</f>
        <v>3</v>
      </c>
      <c r="J15" s="37">
        <f>VLOOKUP($B15,'Final policies - data source re'!$A$2:$AN$21,J$25,FALSE)</f>
        <v>7</v>
      </c>
      <c r="K15" s="37">
        <f>VLOOKUP($B15,'Final policies - data source re'!$A$2:$AN$21,K$25,FALSE)</f>
        <v>0</v>
      </c>
      <c r="L15" s="37">
        <f>VLOOKUP($B15,'Final policies - data source re'!$A$2:$AN$21,L$25,FALSE)</f>
        <v>6</v>
      </c>
      <c r="M15" s="52">
        <f>VLOOKUP($B15,'Final policies - data source re'!$2:$20,M$25,FALSE)</f>
        <v>311493100</v>
      </c>
      <c r="N15" s="31" t="str">
        <f>if($Q15,"", 
((VLOOKUP($B15,Regret!$2:$20,N$25,false)-min(Regret!$J$2:$J$20)))/
(max(Regret!$J$2:$J$20)-MIN(Regret!$J$2:$J$20))
)</f>
        <v/>
      </c>
      <c r="O15" s="31" t="str">
        <f>if($Q15,"", 
((VLOOKUP($B15,Regret!$2:$20,O$25,false)-min(Regret!$I$2:$I$20)))/
(max(Regret!$I$2:$I$20)-MIN(Regret!$I$2:$I$20))
)</f>
        <v/>
      </c>
      <c r="P15" s="33"/>
      <c r="Q15" s="34" t="b">
        <f>VLOOKUP(B15,'Final policies - data source re'!$A$1:$AO$24,$Q$25,FALSE)</f>
        <v>1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</row>
    <row r="16" hidden="1">
      <c r="A16" s="54" t="s">
        <v>20</v>
      </c>
      <c r="B16" s="26">
        <v>2722.0</v>
      </c>
      <c r="C16" s="36">
        <f>VLOOKUP($B16,'Final policies - data source re'!$A$2:$AN$21,C$25,FALSE)</f>
        <v>0</v>
      </c>
      <c r="D16" s="37">
        <f>VLOOKUP($B16,'Final policies - data source re'!$A$2:$AN$21,D$25,FALSE)</f>
        <v>0</v>
      </c>
      <c r="E16" s="37">
        <f>VLOOKUP($B16,'Final policies - data source re'!$A$2:$AN$21,E$25,FALSE)</f>
        <v>0</v>
      </c>
      <c r="F16" s="37">
        <f>VLOOKUP($B16,'Final policies - data source re'!$A$2:$AN$21,F$25,FALSE)</f>
        <v>1</v>
      </c>
      <c r="G16" s="37">
        <f>VLOOKUP($B16,'Final policies - data source re'!$A$2:$AN$21,G$25,FALSE)</f>
        <v>0</v>
      </c>
      <c r="H16" s="38">
        <f>VLOOKUP($B16,'Final policies - data source re'!$A$2:$AN$21,H$25,FALSE)</f>
        <v>4</v>
      </c>
      <c r="I16" s="37">
        <f>VLOOKUP($B16,'Final policies - data source re'!$A$2:$AN$21,I$25,FALSE)</f>
        <v>1</v>
      </c>
      <c r="J16" s="37">
        <f>VLOOKUP($B16,'Final policies - data source re'!$A$2:$AN$21,J$25,FALSE)</f>
        <v>6</v>
      </c>
      <c r="K16" s="37">
        <f>VLOOKUP($B16,'Final policies - data source re'!$A$2:$AN$21,K$25,FALSE)</f>
        <v>1</v>
      </c>
      <c r="L16" s="37">
        <f>VLOOKUP($B16,'Final policies - data source re'!$A$2:$AN$21,L$25,FALSE)</f>
        <v>6</v>
      </c>
      <c r="M16" s="52">
        <f>VLOOKUP($B16,'Final policies - data source re'!$2:$20,M$25,FALSE)</f>
        <v>285286300</v>
      </c>
      <c r="N16" s="31" t="str">
        <f>if($Q16,"", 
((VLOOKUP($B16,Regret!$2:$20,N$25,false)-min(Regret!$J$2:$J$20)))/
(max(Regret!$J$2:$J$20)-MIN(Regret!$J$2:$J$20))
)</f>
        <v/>
      </c>
      <c r="O16" s="31" t="str">
        <f>if($Q16,"", 
((VLOOKUP($B16,Regret!$2:$20,O$25,false)-min(Regret!$I$2:$I$20)))/
(max(Regret!$I$2:$I$20)-MIN(Regret!$I$2:$I$20))
)</f>
        <v/>
      </c>
      <c r="P16" s="33"/>
      <c r="Q16" s="34" t="b">
        <f>VLOOKUP(B16,'Final policies - data source re'!$A$1:$AO$24,$Q$25,FALSE)</f>
        <v>1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</row>
    <row r="17" hidden="1">
      <c r="A17" s="54"/>
      <c r="B17" s="26">
        <v>3032.0</v>
      </c>
      <c r="C17" s="36">
        <f>VLOOKUP($B17,'Final policies - data source re'!$A$2:$AN$21,C$25,FALSE)</f>
        <v>0</v>
      </c>
      <c r="D17" s="37">
        <f>VLOOKUP($B17,'Final policies - data source re'!$A$2:$AN$21,D$25,FALSE)</f>
        <v>0</v>
      </c>
      <c r="E17" s="37">
        <f>VLOOKUP($B17,'Final policies - data source re'!$A$2:$AN$21,E$25,FALSE)</f>
        <v>1</v>
      </c>
      <c r="F17" s="37">
        <f>VLOOKUP($B17,'Final policies - data source re'!$A$2:$AN$21,F$25,FALSE)</f>
        <v>1</v>
      </c>
      <c r="G17" s="37">
        <f>VLOOKUP($B17,'Final policies - data source re'!$A$2:$AN$21,G$25,FALSE)</f>
        <v>1</v>
      </c>
      <c r="H17" s="38">
        <f>VLOOKUP($B17,'Final policies - data source re'!$A$2:$AN$21,H$25,FALSE)</f>
        <v>1</v>
      </c>
      <c r="I17" s="37">
        <f>VLOOKUP($B17,'Final policies - data source re'!$A$2:$AN$21,I$25,FALSE)</f>
        <v>2</v>
      </c>
      <c r="J17" s="37">
        <f>VLOOKUP($B17,'Final policies - data source re'!$A$2:$AN$21,J$25,FALSE)</f>
        <v>6</v>
      </c>
      <c r="K17" s="37">
        <f>VLOOKUP($B17,'Final policies - data source re'!$A$2:$AN$21,K$25,FALSE)</f>
        <v>1</v>
      </c>
      <c r="L17" s="37">
        <f>VLOOKUP($B17,'Final policies - data source re'!$A$2:$AN$21,L$25,FALSE)</f>
        <v>7</v>
      </c>
      <c r="M17" s="52">
        <f>VLOOKUP($B17,'Final policies - data source re'!$2:$20,M$25,FALSE)</f>
        <v>565426400</v>
      </c>
      <c r="N17" s="31" t="str">
        <f>if($Q17,"", 
((VLOOKUP($B17,Regret!$2:$20,N$25,false)-min(Regret!$J$2:$J$20)))/
(max(Regret!$J$2:$J$20)-MIN(Regret!$J$2:$J$20))
)</f>
        <v/>
      </c>
      <c r="O17" s="31" t="str">
        <f>if($Q17,"", 
((VLOOKUP($B17,Regret!$2:$20,O$25,false)-min(Regret!$I$2:$I$20)))/
(max(Regret!$I$2:$I$20)-MIN(Regret!$I$2:$I$20))
)</f>
        <v/>
      </c>
      <c r="P17" s="33"/>
      <c r="Q17" s="34" t="b">
        <f>VLOOKUP(B17,'Final policies - data source re'!$A$1:$AO$24,$Q$25,FALSE)</f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</row>
    <row r="18" hidden="1">
      <c r="A18" s="54"/>
      <c r="B18" s="26">
        <v>3869.0</v>
      </c>
      <c r="C18" s="36">
        <f>VLOOKUP($B18,'Final policies - data source re'!$A$2:$AN$21,C$25,FALSE)</f>
        <v>0</v>
      </c>
      <c r="D18" s="37">
        <f>VLOOKUP($B18,'Final policies - data source re'!$A$2:$AN$21,D$25,FALSE)</f>
        <v>0</v>
      </c>
      <c r="E18" s="37">
        <f>VLOOKUP($B18,'Final policies - data source re'!$A$2:$AN$21,E$25,FALSE)</f>
        <v>0</v>
      </c>
      <c r="F18" s="37">
        <f>VLOOKUP($B18,'Final policies - data source re'!$A$2:$AN$21,F$25,FALSE)</f>
        <v>1</v>
      </c>
      <c r="G18" s="37">
        <f>VLOOKUP($B18,'Final policies - data source re'!$A$2:$AN$21,G$25,FALSE)</f>
        <v>0</v>
      </c>
      <c r="H18" s="38">
        <f>VLOOKUP($B18,'Final policies - data source re'!$A$2:$AN$21,H$25,FALSE)</f>
        <v>3</v>
      </c>
      <c r="I18" s="37">
        <f>VLOOKUP($B18,'Final policies - data source re'!$A$2:$AN$21,I$25,FALSE)</f>
        <v>3</v>
      </c>
      <c r="J18" s="37">
        <f>VLOOKUP($B18,'Final policies - data source re'!$A$2:$AN$21,J$25,FALSE)</f>
        <v>6</v>
      </c>
      <c r="K18" s="37">
        <f>VLOOKUP($B18,'Final policies - data source re'!$A$2:$AN$21,K$25,FALSE)</f>
        <v>0</v>
      </c>
      <c r="L18" s="37">
        <f>VLOOKUP($B18,'Final policies - data source re'!$A$2:$AN$21,L$25,FALSE)</f>
        <v>6</v>
      </c>
      <c r="M18" s="52">
        <f>VLOOKUP($B18,'Final policies - data source re'!$2:$20,M$25,FALSE)</f>
        <v>283006700</v>
      </c>
      <c r="N18" s="31" t="str">
        <f>if($Q18,"", 
((VLOOKUP($B18,Regret!$2:$20,N$25,false)-min(Regret!$J$2:$J$20)))/
(max(Regret!$J$2:$J$20)-MIN(Regret!$J$2:$J$20))
)</f>
        <v/>
      </c>
      <c r="O18" s="31" t="str">
        <f>if($Q18,"", 
((VLOOKUP($B18,Regret!$2:$20,O$25,false)-min(Regret!$I$2:$I$20)))/
(max(Regret!$I$2:$I$20)-MIN(Regret!$I$2:$I$20))
)</f>
        <v/>
      </c>
      <c r="P18" s="33"/>
      <c r="Q18" s="34" t="b">
        <f>VLOOKUP(B18,'Final policies - data source re'!$A$1:$AO$24,$Q$25,FALSE)</f>
        <v>1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</row>
    <row r="19" hidden="1">
      <c r="A19" s="54"/>
      <c r="B19" s="26">
        <v>4958.0</v>
      </c>
      <c r="C19" s="36">
        <f>VLOOKUP($B19,'Final policies - data source re'!$A$2:$AN$21,C$25,FALSE)</f>
        <v>1</v>
      </c>
      <c r="D19" s="37">
        <f>VLOOKUP($B19,'Final policies - data source re'!$A$2:$AN$21,D$25,FALSE)</f>
        <v>0</v>
      </c>
      <c r="E19" s="37">
        <f>VLOOKUP($B19,'Final policies - data source re'!$A$2:$AN$21,E$25,FALSE)</f>
        <v>0</v>
      </c>
      <c r="F19" s="37">
        <f>VLOOKUP($B19,'Final policies - data source re'!$A$2:$AN$21,F$25,FALSE)</f>
        <v>1</v>
      </c>
      <c r="G19" s="37">
        <f>VLOOKUP($B19,'Final policies - data source re'!$A$2:$AN$21,G$25,FALSE)</f>
        <v>1</v>
      </c>
      <c r="H19" s="38">
        <f>VLOOKUP($B19,'Final policies - data source re'!$A$2:$AN$21,H$25,FALSE)</f>
        <v>3</v>
      </c>
      <c r="I19" s="37">
        <f>VLOOKUP($B19,'Final policies - data source re'!$A$2:$AN$21,I$25,FALSE)</f>
        <v>4</v>
      </c>
      <c r="J19" s="37">
        <f>VLOOKUP($B19,'Final policies - data source re'!$A$2:$AN$21,J$25,FALSE)</f>
        <v>6</v>
      </c>
      <c r="K19" s="37">
        <f>VLOOKUP($B19,'Final policies - data source re'!$A$2:$AN$21,K$25,FALSE)</f>
        <v>1</v>
      </c>
      <c r="L19" s="37">
        <f>VLOOKUP($B19,'Final policies - data source re'!$A$2:$AN$21,L$25,FALSE)</f>
        <v>6</v>
      </c>
      <c r="M19" s="52">
        <f>VLOOKUP($B19,'Final policies - data source re'!$2:$20,M$25,FALSE)</f>
        <v>635543300</v>
      </c>
      <c r="N19" s="31" t="str">
        <f>if($Q19,"", 
((VLOOKUP($B19,Regret!$2:$20,N$25,false)-min(Regret!$J$2:$J$20)))/
(max(Regret!$J$2:$J$20)-MIN(Regret!$J$2:$J$20))
)</f>
        <v/>
      </c>
      <c r="O19" s="31" t="str">
        <f>if($Q19,"", 
((VLOOKUP($B19,Regret!$2:$20,O$25,false)-min(Regret!$I$2:$I$20)))/
(max(Regret!$I$2:$I$20)-MIN(Regret!$I$2:$I$20))
)</f>
        <v/>
      </c>
      <c r="P19" s="33"/>
      <c r="Q19" s="34" t="b">
        <f>VLOOKUP(B19,'Final policies - data source re'!$A$1:$AO$24,$Q$25,FALSE)</f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</row>
    <row r="20" hidden="1">
      <c r="A20" s="54"/>
      <c r="B20" s="26">
        <v>6534.0</v>
      </c>
      <c r="C20" s="36">
        <f>VLOOKUP($B20,'Final policies - data source re'!$A$2:$AN$21,C$25,FALSE)</f>
        <v>0</v>
      </c>
      <c r="D20" s="37">
        <f>VLOOKUP($B20,'Final policies - data source re'!$A$2:$AN$21,D$25,FALSE)</f>
        <v>0</v>
      </c>
      <c r="E20" s="37">
        <f>VLOOKUP($B20,'Final policies - data source re'!$A$2:$AN$21,E$25,FALSE)</f>
        <v>0</v>
      </c>
      <c r="F20" s="37">
        <f>VLOOKUP($B20,'Final policies - data source re'!$A$2:$AN$21,F$25,FALSE)</f>
        <v>1</v>
      </c>
      <c r="G20" s="37">
        <f>VLOOKUP($B20,'Final policies - data source re'!$A$2:$AN$21,G$25,FALSE)</f>
        <v>1</v>
      </c>
      <c r="H20" s="38">
        <f>VLOOKUP($B20,'Final policies - data source re'!$A$2:$AN$21,H$25,FALSE)</f>
        <v>2</v>
      </c>
      <c r="I20" s="37">
        <f>VLOOKUP($B20,'Final policies - data source re'!$A$2:$AN$21,I$25,FALSE)</f>
        <v>5</v>
      </c>
      <c r="J20" s="37">
        <f>VLOOKUP($B20,'Final policies - data source re'!$A$2:$AN$21,J$25,FALSE)</f>
        <v>6</v>
      </c>
      <c r="K20" s="37">
        <f>VLOOKUP($B20,'Final policies - data source re'!$A$2:$AN$21,K$25,FALSE)</f>
        <v>1</v>
      </c>
      <c r="L20" s="37">
        <f>VLOOKUP($B20,'Final policies - data source re'!$A$2:$AN$21,L$25,FALSE)</f>
        <v>9</v>
      </c>
      <c r="M20" s="52">
        <f>VLOOKUP($B20,'Final policies - data source re'!$2:$20,M$25,FALSE)</f>
        <v>564798900</v>
      </c>
      <c r="N20" s="31" t="str">
        <f>if($Q20,"", 
((VLOOKUP($B20,Regret!$2:$20,N$25,false)-min(Regret!$J$2:$J$20)))/
(max(Regret!$J$2:$J$20)-MIN(Regret!$J$2:$J$20))
)</f>
        <v/>
      </c>
      <c r="O20" s="31" t="str">
        <f>if($Q20,"", 
((VLOOKUP($B20,Regret!$2:$20,O$25,false)-min(Regret!$I$2:$I$20)))/
(max(Regret!$I$2:$I$20)-MIN(Regret!$I$2:$I$20))
)</f>
        <v/>
      </c>
      <c r="P20" s="33"/>
      <c r="Q20" s="34" t="b">
        <f>VLOOKUP(B20,'Final policies - data source re'!$A$1:$AO$24,$Q$25,FALSE)</f>
        <v>1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</row>
    <row r="21" hidden="1">
      <c r="A21" s="54"/>
      <c r="B21" s="26">
        <v>6835.0</v>
      </c>
      <c r="C21" s="36">
        <f>VLOOKUP($B21,'Final policies - data source re'!$A$2:$AN$21,C$25,FALSE)</f>
        <v>0</v>
      </c>
      <c r="D21" s="37">
        <f>VLOOKUP($B21,'Final policies - data source re'!$A$2:$AN$21,D$25,FALSE)</f>
        <v>0</v>
      </c>
      <c r="E21" s="37">
        <f>VLOOKUP($B21,'Final policies - data source re'!$A$2:$AN$21,E$25,FALSE)</f>
        <v>0</v>
      </c>
      <c r="F21" s="37">
        <f>VLOOKUP($B21,'Final policies - data source re'!$A$2:$AN$21,F$25,FALSE)</f>
        <v>1</v>
      </c>
      <c r="G21" s="37">
        <f>VLOOKUP($B21,'Final policies - data source re'!$A$2:$AN$21,G$25,FALSE)</f>
        <v>0</v>
      </c>
      <c r="H21" s="38">
        <f>VLOOKUP($B21,'Final policies - data source re'!$A$2:$AN$21,H$25,FALSE)</f>
        <v>2</v>
      </c>
      <c r="I21" s="37">
        <f>VLOOKUP($B21,'Final policies - data source re'!$A$2:$AN$21,I$25,FALSE)</f>
        <v>3</v>
      </c>
      <c r="J21" s="37">
        <f>VLOOKUP($B21,'Final policies - data source re'!$A$2:$AN$21,J$25,FALSE)</f>
        <v>6</v>
      </c>
      <c r="K21" s="37">
        <f>VLOOKUP($B21,'Final policies - data source re'!$A$2:$AN$21,K$25,FALSE)</f>
        <v>0</v>
      </c>
      <c r="L21" s="37">
        <f>VLOOKUP($B21,'Final policies - data source re'!$A$2:$AN$21,L$25,FALSE)</f>
        <v>7</v>
      </c>
      <c r="M21" s="52">
        <f>VLOOKUP($B21,'Final policies - data source re'!$2:$20,M$25,FALSE)</f>
        <v>281890200</v>
      </c>
      <c r="N21" s="31" t="str">
        <f>if($Q21,"", 
((VLOOKUP($B21,Regret!$2:$20,N$25,false)-min(Regret!$J$2:$J$20)))/
(max(Regret!$J$2:$J$20)-MIN(Regret!$J$2:$J$20))
)</f>
        <v/>
      </c>
      <c r="O21" s="31" t="str">
        <f>if($Q21,"", 
((VLOOKUP($B21,Regret!$2:$20,O$25,false)-min(Regret!$I$2:$I$20)))/
(max(Regret!$I$2:$I$20)-MIN(Regret!$I$2:$I$20))
)</f>
        <v/>
      </c>
      <c r="P21" s="33"/>
      <c r="Q21" s="34" t="b">
        <f>VLOOKUP(B21,'Final policies - data source re'!$A$1:$AO$24,$Q$25,FALSE)</f>
        <v>1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</row>
    <row r="22" hidden="1">
      <c r="A22" s="54"/>
      <c r="B22" s="26">
        <v>7116.0</v>
      </c>
      <c r="C22" s="36">
        <f>VLOOKUP($B22,'Final policies - data source re'!$A$2:$AN$21,C$25,FALSE)</f>
        <v>0</v>
      </c>
      <c r="D22" s="37">
        <f>VLOOKUP($B22,'Final policies - data source re'!$A$2:$AN$21,D$25,FALSE)</f>
        <v>0</v>
      </c>
      <c r="E22" s="37">
        <f>VLOOKUP($B22,'Final policies - data source re'!$A$2:$AN$21,E$25,FALSE)</f>
        <v>1</v>
      </c>
      <c r="F22" s="37">
        <f>VLOOKUP($B22,'Final policies - data source re'!$A$2:$AN$21,F$25,FALSE)</f>
        <v>1</v>
      </c>
      <c r="G22" s="37">
        <f>VLOOKUP($B22,'Final policies - data source re'!$A$2:$AN$21,G$25,FALSE)</f>
        <v>0</v>
      </c>
      <c r="H22" s="38">
        <f>VLOOKUP($B22,'Final policies - data source re'!$A$2:$AN$21,H$25,FALSE)</f>
        <v>2</v>
      </c>
      <c r="I22" s="37">
        <f>VLOOKUP($B22,'Final policies - data source re'!$A$2:$AN$21,I$25,FALSE)</f>
        <v>0</v>
      </c>
      <c r="J22" s="37">
        <f>VLOOKUP($B22,'Final policies - data source re'!$A$2:$AN$21,J$25,FALSE)</f>
        <v>6</v>
      </c>
      <c r="K22" s="37">
        <f>VLOOKUP($B22,'Final policies - data source re'!$A$2:$AN$21,K$25,FALSE)</f>
        <v>0</v>
      </c>
      <c r="L22" s="37">
        <f>VLOOKUP($B22,'Final policies - data source re'!$A$2:$AN$21,L$25,FALSE)</f>
        <v>6</v>
      </c>
      <c r="M22" s="55">
        <f>VLOOKUP($B22,'Final policies - data source re'!$2:$20,M$25,FALSE)</f>
        <v>260827700</v>
      </c>
      <c r="N22" s="31" t="str">
        <f>if($Q22,"", 
((VLOOKUP($B22,Regret!$2:$20,N$25,false)-min(Regret!$J$2:$J$20)))/
(max(Regret!$J$2:$J$20)-MIN(Regret!$J$2:$J$20))
)</f>
        <v/>
      </c>
      <c r="O22" s="31" t="str">
        <f>if($Q22,"", 
((VLOOKUP($B22,Regret!$2:$20,O$25,false)-min(Regret!$I$2:$I$20)))/
(max(Regret!$I$2:$I$20)-MIN(Regret!$I$2:$I$20))
)</f>
        <v/>
      </c>
      <c r="P22" s="33"/>
      <c r="Q22" s="34" t="b">
        <f>VLOOKUP(B22,'Final policies - data source re'!$A$1:$AO$24,$Q$25,FALSE)</f>
        <v>1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</row>
    <row r="23">
      <c r="A23" s="56"/>
      <c r="B23" s="56"/>
      <c r="C23" s="56"/>
      <c r="D23" s="56"/>
      <c r="E23" s="56"/>
      <c r="F23" s="56"/>
      <c r="G23" s="56"/>
      <c r="H23" s="57"/>
      <c r="I23" s="57"/>
      <c r="J23" s="57"/>
      <c r="K23" s="57"/>
      <c r="L23" s="57"/>
      <c r="M23" s="56"/>
      <c r="N23" s="56"/>
      <c r="O23" s="58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P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</row>
    <row r="25">
      <c r="A25" s="59" t="s">
        <v>21</v>
      </c>
      <c r="C25" s="59">
        <v>2.0</v>
      </c>
      <c r="D25" s="59">
        <v>3.0</v>
      </c>
      <c r="E25" s="59">
        <v>4.0</v>
      </c>
      <c r="F25" s="59">
        <v>5.0</v>
      </c>
      <c r="G25" s="59">
        <v>6.0</v>
      </c>
      <c r="H25" s="59">
        <v>8.0</v>
      </c>
      <c r="I25" s="59">
        <v>9.0</v>
      </c>
      <c r="J25" s="59">
        <v>10.0</v>
      </c>
      <c r="K25" s="59">
        <v>11.0</v>
      </c>
      <c r="L25" s="59">
        <v>12.0</v>
      </c>
      <c r="M25" s="59">
        <v>38.0</v>
      </c>
      <c r="N25" s="59">
        <v>10.0</v>
      </c>
      <c r="O25" s="60">
        <v>9.0</v>
      </c>
      <c r="P25" s="59">
        <v>11.0</v>
      </c>
      <c r="Q25" s="59">
        <v>41.0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</row>
    <row r="26">
      <c r="A26" s="6"/>
      <c r="B26" s="6"/>
      <c r="C26" s="5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59"/>
      <c r="O27" s="59"/>
      <c r="P27" s="61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1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59"/>
      <c r="O29" s="6"/>
      <c r="P29" s="61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</row>
  </sheetData>
  <autoFilter ref="$A$3:$Q$22">
    <filterColumn colId="16">
      <filters>
        <filter val="FALSE"/>
      </filters>
    </filterColumn>
    <sortState ref="A3:Q22">
      <sortCondition ref="N3:N22"/>
      <sortCondition ref="Q3:Q22"/>
    </sortState>
  </autoFilter>
  <mergeCells count="5">
    <mergeCell ref="A2:B2"/>
    <mergeCell ref="C2:G2"/>
    <mergeCell ref="H2:L2"/>
    <mergeCell ref="N2:O2"/>
    <mergeCell ref="A25:B25"/>
  </mergeCells>
  <conditionalFormatting sqref="C4:G22">
    <cfRule type="colorScale" priority="1">
      <colorScale>
        <cfvo type="min"/>
        <cfvo type="max"/>
        <color rgb="FFFFFFFF"/>
        <color rgb="FFB7E1CD"/>
      </colorScale>
    </cfRule>
  </conditionalFormatting>
  <conditionalFormatting sqref="H4:L22">
    <cfRule type="colorScale" priority="2">
      <colorScale>
        <cfvo type="min"/>
        <cfvo type="max"/>
        <color rgb="FFFFFFFF"/>
        <color rgb="FF999999"/>
      </colorScale>
    </cfRule>
  </conditionalFormatting>
  <conditionalFormatting sqref="N4:O22">
    <cfRule type="colorScale" priority="3">
      <colorScale>
        <cfvo type="min"/>
        <cfvo type="percent" val="60"/>
        <cfvo type="max"/>
        <color rgb="FFD9EAD3"/>
        <color rgb="FFFFF2CC"/>
        <color rgb="FFF4CCCC"/>
      </colorScale>
    </cfRule>
  </conditionalFormatting>
  <conditionalFormatting sqref="M4:M11">
    <cfRule type="colorScale" priority="4">
      <colorScale>
        <cfvo type="min"/>
        <cfvo type="max"/>
        <color rgb="FFFFFFFF"/>
        <color rgb="FF9FC5E8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7.5"/>
    <col customWidth="1" hidden="1" min="3" max="4" width="5.75"/>
    <col customWidth="1" hidden="1" min="5" max="5" width="7.88"/>
    <col customWidth="1" min="6" max="15" width="4.25"/>
    <col customWidth="1" min="16" max="16" width="12.13"/>
    <col customWidth="1" min="17" max="21" width="4.25"/>
    <col customWidth="1" min="22" max="22" width="9.75"/>
    <col customWidth="1" min="23" max="23" width="9.13"/>
    <col customWidth="1" min="24" max="24" width="7.88"/>
  </cols>
  <sheetData>
    <row r="1">
      <c r="A1" s="7" t="s">
        <v>0</v>
      </c>
      <c r="B1" s="62" t="s">
        <v>0</v>
      </c>
      <c r="C1" s="63"/>
      <c r="D1" s="63"/>
      <c r="E1" s="63"/>
      <c r="F1" s="64" t="s">
        <v>22</v>
      </c>
      <c r="G1" s="10"/>
      <c r="H1" s="10"/>
      <c r="I1" s="10"/>
      <c r="J1" s="10"/>
      <c r="K1" s="65" t="s">
        <v>23</v>
      </c>
      <c r="L1" s="10"/>
      <c r="M1" s="10"/>
      <c r="N1" s="10"/>
      <c r="O1" s="8"/>
      <c r="P1" s="66" t="s">
        <v>24</v>
      </c>
      <c r="Q1" s="67" t="s">
        <v>25</v>
      </c>
      <c r="R1" s="10"/>
      <c r="S1" s="10"/>
      <c r="T1" s="10"/>
      <c r="U1" s="10"/>
      <c r="V1" s="10"/>
      <c r="W1" s="10"/>
      <c r="X1" s="8"/>
      <c r="Y1" s="6"/>
      <c r="Z1" s="6"/>
      <c r="AA1" s="6"/>
      <c r="AB1" s="6"/>
      <c r="AC1" s="6"/>
      <c r="AD1" s="6"/>
      <c r="AE1" s="6"/>
    </row>
    <row r="2">
      <c r="A2" s="68" t="s">
        <v>5</v>
      </c>
      <c r="B2" s="69"/>
      <c r="C2" s="70" t="s">
        <v>6</v>
      </c>
      <c r="D2" s="70" t="s">
        <v>26</v>
      </c>
      <c r="E2" s="70" t="s">
        <v>27</v>
      </c>
      <c r="F2" s="71">
        <v>0.0</v>
      </c>
      <c r="G2" s="72">
        <v>1.0</v>
      </c>
      <c r="H2" s="72">
        <v>2.0</v>
      </c>
      <c r="I2" s="72">
        <v>3.0</v>
      </c>
      <c r="J2" s="72">
        <v>4.0</v>
      </c>
      <c r="K2" s="73">
        <v>1.0</v>
      </c>
      <c r="L2" s="73">
        <v>2.0</v>
      </c>
      <c r="M2" s="73">
        <v>3.0</v>
      </c>
      <c r="N2" s="73">
        <v>4.0</v>
      </c>
      <c r="O2" s="74">
        <v>5.0</v>
      </c>
      <c r="P2" s="75"/>
      <c r="Q2" s="76" t="s">
        <v>28</v>
      </c>
      <c r="R2" s="76" t="s">
        <v>29</v>
      </c>
      <c r="S2" s="76" t="s">
        <v>30</v>
      </c>
      <c r="T2" s="76" t="s">
        <v>31</v>
      </c>
      <c r="U2" s="76" t="s">
        <v>32</v>
      </c>
      <c r="V2" s="77" t="s">
        <v>33</v>
      </c>
      <c r="W2" s="78" t="s">
        <v>34</v>
      </c>
      <c r="X2" s="79" t="s">
        <v>35</v>
      </c>
      <c r="Y2" s="6"/>
      <c r="Z2" s="6"/>
      <c r="AA2" s="6"/>
      <c r="AB2" s="6"/>
      <c r="AC2" s="6"/>
      <c r="AD2" s="6"/>
      <c r="AE2" s="6"/>
    </row>
    <row r="3">
      <c r="A3" s="80" t="s">
        <v>18</v>
      </c>
      <c r="B3" s="81">
        <f>'Final policies - data source re'!A3</f>
        <v>205</v>
      </c>
      <c r="C3" s="82">
        <f>'Final policies - data source re'!B3</f>
        <v>0</v>
      </c>
      <c r="D3" s="82">
        <f>'Final policies - data source re'!C3</f>
        <v>0</v>
      </c>
      <c r="E3" s="82">
        <f>'Final policies - data source re'!D3</f>
        <v>0</v>
      </c>
      <c r="F3" s="83">
        <f>'Final policies - data source re'!B3</f>
        <v>0</v>
      </c>
      <c r="G3" s="84">
        <f>'Final policies - data source re'!C3</f>
        <v>0</v>
      </c>
      <c r="H3" s="84">
        <f>'Final policies - data source re'!D3</f>
        <v>0</v>
      </c>
      <c r="I3" s="84">
        <f>'Final policies - data source re'!E3</f>
        <v>1</v>
      </c>
      <c r="J3" s="84">
        <f>'Final policies - data source re'!F3</f>
        <v>0</v>
      </c>
      <c r="K3" s="84">
        <f>'Final policies - data source re'!H3</f>
        <v>2</v>
      </c>
      <c r="L3" s="84">
        <f>'Final policies - data source re'!I3</f>
        <v>1</v>
      </c>
      <c r="M3" s="84">
        <f>'Final policies - data source re'!J3</f>
        <v>7</v>
      </c>
      <c r="N3" s="84">
        <f>'Final policies - data source re'!K3</f>
        <v>1</v>
      </c>
      <c r="O3" s="85">
        <f>'Final policies - data source re'!L3</f>
        <v>6</v>
      </c>
      <c r="P3" s="86">
        <f>'Final policies - data source re'!AL3</f>
        <v>277516400</v>
      </c>
      <c r="Q3" s="87">
        <f>VLOOKUP($B3,'Signal to noise - Data source'!$K$1:$S$20,Q$23)</f>
        <v>0.5115580597</v>
      </c>
      <c r="R3" s="87">
        <f>VLOOKUP($B3,'Signal to noise - Data source'!$K$1:$S$20,R$23)</f>
        <v>0.7542683902</v>
      </c>
      <c r="S3" s="87">
        <f>VLOOKUP($B3,'Signal to noise - Data source'!$K$1:$S$20,S$23)</f>
        <v>0.1949992007</v>
      </c>
      <c r="T3" s="87">
        <f>VLOOKUP($B3,'Signal to noise - Data source'!$K$1:$S$20,T$23)</f>
        <v>0.364733781</v>
      </c>
      <c r="U3" s="87">
        <f>VLOOKUP($B3,'Signal to noise - Data source'!$K$1:$S$20,U$23)</f>
        <v>0.1814022271</v>
      </c>
      <c r="V3" s="88">
        <f>VLOOKUP($B3,'Signal to noise - Data source'!$K$1:$S$20,V$23)</f>
        <v>0.5917801077</v>
      </c>
      <c r="W3" s="89">
        <f>VLOOKUP($B3,'Signal to noise - Data source'!$K$1:$S$20,W$23)</f>
        <v>0.3666180738</v>
      </c>
      <c r="X3" s="90">
        <f>VLOOKUP($B3,'Signal to noise - Data source'!$K$1:$S$20,X$23)</f>
        <v>0.5939755834</v>
      </c>
      <c r="Y3" s="6"/>
      <c r="Z3" s="6"/>
      <c r="AA3" s="6"/>
      <c r="AB3" s="6"/>
      <c r="AC3" s="6"/>
      <c r="AD3" s="6"/>
      <c r="AE3" s="6"/>
    </row>
    <row r="4">
      <c r="A4" s="91" t="s">
        <v>36</v>
      </c>
      <c r="B4" s="92">
        <f>'Final policies - data source re'!A4</f>
        <v>284</v>
      </c>
      <c r="C4" s="6">
        <f>'Final policies - data source re'!B4</f>
        <v>0</v>
      </c>
      <c r="D4" s="6">
        <f>'Final policies - data source re'!C4</f>
        <v>0</v>
      </c>
      <c r="E4" s="6">
        <f>'Final policies - data source re'!D4</f>
        <v>1</v>
      </c>
      <c r="F4" s="93">
        <f>'Final policies - data source re'!B4</f>
        <v>0</v>
      </c>
      <c r="G4" s="56">
        <f>'Final policies - data source re'!C4</f>
        <v>0</v>
      </c>
      <c r="H4" s="56">
        <f>'Final policies - data source re'!D4</f>
        <v>1</v>
      </c>
      <c r="I4" s="56">
        <f>'Final policies - data source re'!E4</f>
        <v>1</v>
      </c>
      <c r="J4" s="56">
        <f>'Final policies - data source re'!F4</f>
        <v>0</v>
      </c>
      <c r="K4" s="56">
        <f>'Final policies - data source re'!H4</f>
        <v>1</v>
      </c>
      <c r="L4" s="56">
        <f>'Final policies - data source re'!I4</f>
        <v>2</v>
      </c>
      <c r="M4" s="56">
        <f>'Final policies - data source re'!J4</f>
        <v>7</v>
      </c>
      <c r="N4" s="56">
        <f>'Final policies - data source re'!K4</f>
        <v>2</v>
      </c>
      <c r="O4" s="94">
        <f>'Final policies - data source re'!L4</f>
        <v>6</v>
      </c>
      <c r="P4" s="95">
        <f>'Final policies - data source re'!AL4</f>
        <v>309240600</v>
      </c>
      <c r="Q4" s="87">
        <f>VLOOKUP($B4,'Signal to noise - Data source'!$K$1:$S$20,Q$23)</f>
        <v>1</v>
      </c>
      <c r="R4" s="87">
        <f>VLOOKUP($B4,'Signal to noise - Data source'!$K$1:$S$20,R$23)</f>
        <v>0.1897618086</v>
      </c>
      <c r="S4" s="87">
        <f>VLOOKUP($B4,'Signal to noise - Data source'!$K$1:$S$20,S$23)</f>
        <v>0.03052408791</v>
      </c>
      <c r="T4" s="87">
        <f>VLOOKUP($B4,'Signal to noise - Data source'!$K$1:$S$20,T$23)</f>
        <v>0.158243666</v>
      </c>
      <c r="U4" s="87">
        <f>VLOOKUP($B4,'Signal to noise - Data source'!$K$1:$S$20,U$23)</f>
        <v>0.2654982509</v>
      </c>
      <c r="V4" s="88">
        <f>VLOOKUP($B4,'Signal to noise - Data source'!$K$1:$S$20,V$23)</f>
        <v>0.9978481973</v>
      </c>
      <c r="W4" s="89">
        <f>VLOOKUP($B4,'Signal to noise - Data source'!$K$1:$S$20,W$23)</f>
        <v>0.1826930691</v>
      </c>
      <c r="X4" s="90">
        <f>VLOOKUP($B4,'Signal to noise - Data source'!$K$1:$S$20,X$23)</f>
        <v>0.9974285237</v>
      </c>
      <c r="Y4" s="6"/>
      <c r="Z4" s="6"/>
      <c r="AA4" s="6"/>
      <c r="AB4" s="6"/>
      <c r="AC4" s="6"/>
      <c r="AD4" s="6"/>
      <c r="AE4" s="6"/>
    </row>
    <row r="5">
      <c r="A5" s="96" t="s">
        <v>19</v>
      </c>
      <c r="B5" s="92">
        <f>'Final policies - data source re'!A5</f>
        <v>798</v>
      </c>
      <c r="C5" s="6">
        <f>'Final policies - data source re'!B5</f>
        <v>0</v>
      </c>
      <c r="D5" s="6">
        <f>'Final policies - data source re'!C5</f>
        <v>0</v>
      </c>
      <c r="E5" s="6">
        <f>'Final policies - data source re'!D5</f>
        <v>0</v>
      </c>
      <c r="F5" s="93">
        <f>'Final policies - data source re'!B5</f>
        <v>0</v>
      </c>
      <c r="G5" s="56">
        <f>'Final policies - data source re'!C5</f>
        <v>0</v>
      </c>
      <c r="H5" s="56">
        <f>'Final policies - data source re'!D5</f>
        <v>0</v>
      </c>
      <c r="I5" s="56">
        <f>'Final policies - data source re'!E5</f>
        <v>1</v>
      </c>
      <c r="J5" s="56">
        <f>'Final policies - data source re'!F5</f>
        <v>0</v>
      </c>
      <c r="K5" s="56">
        <f>'Final policies - data source re'!H5</f>
        <v>3</v>
      </c>
      <c r="L5" s="56">
        <f>'Final policies - data source re'!I5</f>
        <v>4</v>
      </c>
      <c r="M5" s="56">
        <f>'Final policies - data source re'!J5</f>
        <v>6</v>
      </c>
      <c r="N5" s="56">
        <f>'Final policies - data source re'!K5</f>
        <v>2</v>
      </c>
      <c r="O5" s="94">
        <f>'Final policies - data source re'!L5</f>
        <v>7</v>
      </c>
      <c r="P5" s="95">
        <f>'Final policies - data source re'!AL5</f>
        <v>299774500</v>
      </c>
      <c r="Q5" s="87">
        <f>VLOOKUP($B5,'Signal to noise - Data source'!$K$1:$S$20,Q$23)</f>
        <v>0.2313444365</v>
      </c>
      <c r="R5" s="87">
        <f>VLOOKUP($B5,'Signal to noise - Data source'!$K$1:$S$20,R$23)</f>
        <v>0.05900848444</v>
      </c>
      <c r="S5" s="87">
        <f>VLOOKUP($B5,'Signal to noise - Data source'!$K$1:$S$20,S$23)</f>
        <v>1</v>
      </c>
      <c r="T5" s="87">
        <f>VLOOKUP($B5,'Signal to noise - Data source'!$K$1:$S$20,T$23)</f>
        <v>0.2632253295</v>
      </c>
      <c r="U5" s="87">
        <f>VLOOKUP($B5,'Signal to noise - Data source'!$K$1:$S$20,U$23)</f>
        <v>0.1636155192</v>
      </c>
      <c r="V5" s="88">
        <f>VLOOKUP($B5,'Signal to noise - Data source'!$K$1:$S$20,V$23)</f>
        <v>0.2406984457</v>
      </c>
      <c r="W5" s="89">
        <f>VLOOKUP($B5,'Signal to noise - Data source'!$K$1:$S$20,W$23)</f>
        <v>0.2659576429</v>
      </c>
      <c r="X5" s="90">
        <f>VLOOKUP($B5,'Signal to noise - Data source'!$K$1:$S$20,X$23)</f>
        <v>0.2418649842</v>
      </c>
      <c r="Y5" s="6"/>
      <c r="Z5" s="6"/>
      <c r="AA5" s="6"/>
      <c r="AB5" s="6"/>
      <c r="AC5" s="6"/>
      <c r="AD5" s="6"/>
      <c r="AE5" s="6"/>
    </row>
    <row r="6">
      <c r="A6" s="97"/>
      <c r="B6" s="92">
        <f>'Final policies - data source re'!A6</f>
        <v>2551</v>
      </c>
      <c r="C6" s="6">
        <f>'Final policies - data source re'!B6</f>
        <v>0</v>
      </c>
      <c r="D6" s="6">
        <f>'Final policies - data source re'!C6</f>
        <v>0</v>
      </c>
      <c r="E6" s="6">
        <f>'Final policies - data source re'!D6</f>
        <v>1</v>
      </c>
      <c r="F6" s="93">
        <f>'Final policies - data source re'!B6</f>
        <v>0</v>
      </c>
      <c r="G6" s="56">
        <f>'Final policies - data source re'!C6</f>
        <v>0</v>
      </c>
      <c r="H6" s="56">
        <f>'Final policies - data source re'!D6</f>
        <v>1</v>
      </c>
      <c r="I6" s="56">
        <f>'Final policies - data source re'!E6</f>
        <v>1</v>
      </c>
      <c r="J6" s="56">
        <f>'Final policies - data source re'!F6</f>
        <v>0</v>
      </c>
      <c r="K6" s="56">
        <f>'Final policies - data source re'!H6</f>
        <v>2</v>
      </c>
      <c r="L6" s="56">
        <f>'Final policies - data source re'!I6</f>
        <v>3</v>
      </c>
      <c r="M6" s="56">
        <f>'Final policies - data source re'!J6</f>
        <v>7</v>
      </c>
      <c r="N6" s="56">
        <f>'Final policies - data source re'!K6</f>
        <v>0</v>
      </c>
      <c r="O6" s="94">
        <f>'Final policies - data source re'!L6</f>
        <v>6</v>
      </c>
      <c r="P6" s="95">
        <f>'Final policies - data source re'!AL6</f>
        <v>311493100</v>
      </c>
      <c r="Q6" s="87">
        <f>VLOOKUP($B6,'Signal to noise - Data source'!$K$1:$S$20,Q$23)</f>
        <v>0.5115580597</v>
      </c>
      <c r="R6" s="87">
        <f>VLOOKUP($B6,'Signal to noise - Data source'!$K$1:$S$20,R$23)</f>
        <v>0.0845656875</v>
      </c>
      <c r="S6" s="87">
        <f>VLOOKUP($B6,'Signal to noise - Data source'!$K$1:$S$20,S$23)</f>
        <v>0.0388395959</v>
      </c>
      <c r="T6" s="87">
        <f>VLOOKUP($B6,'Signal to noise - Data source'!$K$1:$S$20,T$23)</f>
        <v>0.9309146794</v>
      </c>
      <c r="U6" s="87">
        <f>VLOOKUP($B6,'Signal to noise - Data source'!$K$1:$S$20,U$23)</f>
        <v>0.3575928784</v>
      </c>
      <c r="V6" s="88">
        <f>VLOOKUP($B6,'Signal to noise - Data source'!$K$1:$S$20,V$23)</f>
        <v>0.5078487391</v>
      </c>
      <c r="W6" s="89">
        <f>VLOOKUP($B6,'Signal to noise - Data source'!$K$1:$S$20,W$23)</f>
        <v>0.924253644</v>
      </c>
      <c r="X6" s="90">
        <f>VLOOKUP($B6,'Signal to noise - Data source'!$K$1:$S$20,X$23)</f>
        <v>0.5183230934</v>
      </c>
      <c r="Y6" s="6"/>
      <c r="Z6" s="6"/>
      <c r="AA6" s="6"/>
      <c r="AB6" s="6"/>
      <c r="AC6" s="6"/>
      <c r="AD6" s="6"/>
      <c r="AE6" s="6"/>
    </row>
    <row r="7">
      <c r="A7" s="97"/>
      <c r="B7" s="92">
        <f>'Final policies - data source re'!A7</f>
        <v>2722</v>
      </c>
      <c r="C7" s="6">
        <f>'Final policies - data source re'!B7</f>
        <v>0</v>
      </c>
      <c r="D7" s="6">
        <f>'Final policies - data source re'!C7</f>
        <v>0</v>
      </c>
      <c r="E7" s="6">
        <f>'Final policies - data source re'!D7</f>
        <v>0</v>
      </c>
      <c r="F7" s="93">
        <f>'Final policies - data source re'!B7</f>
        <v>0</v>
      </c>
      <c r="G7" s="56">
        <f>'Final policies - data source re'!C7</f>
        <v>0</v>
      </c>
      <c r="H7" s="56">
        <f>'Final policies - data source re'!D7</f>
        <v>0</v>
      </c>
      <c r="I7" s="56">
        <f>'Final policies - data source re'!E7</f>
        <v>1</v>
      </c>
      <c r="J7" s="56">
        <f>'Final policies - data source re'!F7</f>
        <v>0</v>
      </c>
      <c r="K7" s="56">
        <f>'Final policies - data source re'!H7</f>
        <v>4</v>
      </c>
      <c r="L7" s="56">
        <f>'Final policies - data source re'!I7</f>
        <v>1</v>
      </c>
      <c r="M7" s="56">
        <f>'Final policies - data source re'!J7</f>
        <v>6</v>
      </c>
      <c r="N7" s="56">
        <f>'Final policies - data source re'!K7</f>
        <v>1</v>
      </c>
      <c r="O7" s="94">
        <f>'Final policies - data source re'!L7</f>
        <v>6</v>
      </c>
      <c r="P7" s="95">
        <f>'Final policies - data source re'!AL7</f>
        <v>285286300</v>
      </c>
      <c r="Q7" s="87">
        <f>VLOOKUP($B7,'Signal to noise - Data source'!$K$1:$S$20,Q$23)</f>
        <v>0.08041585252</v>
      </c>
      <c r="R7" s="87">
        <f>VLOOKUP($B7,'Signal to noise - Data source'!$K$1:$S$20,R$23)</f>
        <v>0.8448436103</v>
      </c>
      <c r="S7" s="87">
        <f>VLOOKUP($B7,'Signal to noise - Data source'!$K$1:$S$20,S$23)</f>
        <v>0.8855611042</v>
      </c>
      <c r="T7" s="87">
        <f>VLOOKUP($B7,'Signal to noise - Data source'!$K$1:$S$20,T$23)</f>
        <v>0.4513904271</v>
      </c>
      <c r="U7" s="87">
        <f>VLOOKUP($B7,'Signal to noise - Data source'!$K$1:$S$20,U$23)</f>
        <v>0.3472453769</v>
      </c>
      <c r="V7" s="88">
        <f>VLOOKUP($B7,'Signal to noise - Data source'!$K$1:$S$20,V$23)</f>
        <v>0.15943801</v>
      </c>
      <c r="W7" s="89">
        <f>VLOOKUP($B7,'Signal to noise - Data source'!$K$1:$S$20,W$23)</f>
        <v>0.4773610986</v>
      </c>
      <c r="X7" s="90">
        <f>VLOOKUP($B7,'Signal to noise - Data source'!$K$1:$S$20,X$23)</f>
        <v>0.161092411</v>
      </c>
      <c r="Y7" s="6"/>
      <c r="Z7" s="6"/>
      <c r="AA7" s="6"/>
      <c r="AB7" s="6"/>
      <c r="AC7" s="6"/>
      <c r="AD7" s="6"/>
      <c r="AE7" s="6"/>
    </row>
    <row r="8">
      <c r="A8" s="98"/>
      <c r="B8" s="92">
        <f>'Final policies - data source re'!A8</f>
        <v>3032</v>
      </c>
      <c r="C8" s="6">
        <f>'Final policies - data source re'!B8</f>
        <v>0</v>
      </c>
      <c r="D8" s="6">
        <f>'Final policies - data source re'!C8</f>
        <v>0</v>
      </c>
      <c r="E8" s="6">
        <f>'Final policies - data source re'!D8</f>
        <v>1</v>
      </c>
      <c r="F8" s="93">
        <f>'Final policies - data source re'!B8</f>
        <v>0</v>
      </c>
      <c r="G8" s="56">
        <f>'Final policies - data source re'!C8</f>
        <v>0</v>
      </c>
      <c r="H8" s="56">
        <f>'Final policies - data source re'!D8</f>
        <v>1</v>
      </c>
      <c r="I8" s="56">
        <f>'Final policies - data source re'!E8</f>
        <v>1</v>
      </c>
      <c r="J8" s="56">
        <f>'Final policies - data source re'!F8</f>
        <v>1</v>
      </c>
      <c r="K8" s="56">
        <f>'Final policies - data source re'!H8</f>
        <v>1</v>
      </c>
      <c r="L8" s="56">
        <f>'Final policies - data source re'!I8</f>
        <v>2</v>
      </c>
      <c r="M8" s="56">
        <f>'Final policies - data source re'!J8</f>
        <v>6</v>
      </c>
      <c r="N8" s="56">
        <f>'Final policies - data source re'!K8</f>
        <v>1</v>
      </c>
      <c r="O8" s="94">
        <f>'Final policies - data source re'!L8</f>
        <v>7</v>
      </c>
      <c r="P8" s="95">
        <f>'Final policies - data source re'!AL8</f>
        <v>565426400</v>
      </c>
      <c r="Q8" s="87">
        <f>VLOOKUP($B8,'Signal to noise - Data source'!$K$1:$S$20,Q$23)</f>
        <v>1</v>
      </c>
      <c r="R8" s="87">
        <f>VLOOKUP($B8,'Signal to noise - Data source'!$K$1:$S$20,R$23)</f>
        <v>0.1897618086</v>
      </c>
      <c r="S8" s="87">
        <f>VLOOKUP($B8,'Signal to noise - Data source'!$K$1:$S$20,S$23)</f>
        <v>0.1321440116</v>
      </c>
      <c r="T8" s="87">
        <f>VLOOKUP($B8,'Signal to noise - Data source'!$K$1:$S$20,T$23)</f>
        <v>0.1946179057</v>
      </c>
      <c r="U8" s="87">
        <f>VLOOKUP($B8,'Signal to noise - Data source'!$K$1:$S$20,U$23)</f>
        <v>0.0488515797</v>
      </c>
      <c r="V8" s="88">
        <f>VLOOKUP($B8,'Signal to noise - Data source'!$K$1:$S$20,V$23)</f>
        <v>1</v>
      </c>
      <c r="W8" s="89">
        <f>VLOOKUP($B8,'Signal to noise - Data source'!$K$1:$S$20,W$23)</f>
        <v>0.1826701559</v>
      </c>
      <c r="X8" s="90">
        <f>VLOOKUP($B8,'Signal to noise - Data source'!$K$1:$S$20,X$23)</f>
        <v>1</v>
      </c>
      <c r="Y8" s="6"/>
      <c r="Z8" s="6"/>
      <c r="AA8" s="6"/>
      <c r="AB8" s="6"/>
      <c r="AC8" s="6"/>
      <c r="AD8" s="6"/>
      <c r="AE8" s="6"/>
    </row>
    <row r="9">
      <c r="A9" s="99"/>
      <c r="B9" s="92">
        <f>'Final policies - data source re'!A9</f>
        <v>3869</v>
      </c>
      <c r="C9" s="6">
        <f>'Final policies - data source re'!B9</f>
        <v>0</v>
      </c>
      <c r="D9" s="6">
        <f>'Final policies - data source re'!C9</f>
        <v>0</v>
      </c>
      <c r="E9" s="6">
        <f>'Final policies - data source re'!D9</f>
        <v>0</v>
      </c>
      <c r="F9" s="93">
        <f>'Final policies - data source re'!B9</f>
        <v>0</v>
      </c>
      <c r="G9" s="56">
        <f>'Final policies - data source re'!C9</f>
        <v>0</v>
      </c>
      <c r="H9" s="56">
        <f>'Final policies - data source re'!D9</f>
        <v>0</v>
      </c>
      <c r="I9" s="56">
        <f>'Final policies - data source re'!E9</f>
        <v>1</v>
      </c>
      <c r="J9" s="56">
        <f>'Final policies - data source re'!F9</f>
        <v>0</v>
      </c>
      <c r="K9" s="56">
        <f>'Final policies - data source re'!H9</f>
        <v>3</v>
      </c>
      <c r="L9" s="56">
        <f>'Final policies - data source re'!I9</f>
        <v>3</v>
      </c>
      <c r="M9" s="56">
        <f>'Final policies - data source re'!J9</f>
        <v>6</v>
      </c>
      <c r="N9" s="56">
        <f>'Final policies - data source re'!K9</f>
        <v>0</v>
      </c>
      <c r="O9" s="94">
        <f>'Final policies - data source re'!L9</f>
        <v>6</v>
      </c>
      <c r="P9" s="95">
        <f>'Final policies - data source re'!AL9</f>
        <v>283006700</v>
      </c>
      <c r="Q9" s="87">
        <f>VLOOKUP($B9,'Signal to noise - Data source'!$K$1:$S$20,Q$23)</f>
        <v>0.2313444365</v>
      </c>
      <c r="R9" s="87">
        <f>VLOOKUP($B9,'Signal to noise - Data source'!$K$1:$S$20,R$23)</f>
        <v>0.1606801548</v>
      </c>
      <c r="S9" s="87">
        <f>VLOOKUP($B9,'Signal to noise - Data source'!$K$1:$S$20,S$23)</f>
        <v>0.9777873347</v>
      </c>
      <c r="T9" s="87">
        <f>VLOOKUP($B9,'Signal to noise - Data source'!$K$1:$S$20,T$23)</f>
        <v>1</v>
      </c>
      <c r="U9" s="87">
        <f>VLOOKUP($B9,'Signal to noise - Data source'!$K$1:$S$20,U$23)</f>
        <v>0.4160901027</v>
      </c>
      <c r="V9" s="88">
        <f>VLOOKUP($B9,'Signal to noise - Data source'!$K$1:$S$20,V$23)</f>
        <v>0.2573264934</v>
      </c>
      <c r="W9" s="89">
        <f>VLOOKUP($B9,'Signal to noise - Data source'!$K$1:$S$20,W$23)</f>
        <v>1</v>
      </c>
      <c r="X9" s="90">
        <f>VLOOKUP($B9,'Signal to noise - Data source'!$K$1:$S$20,X$23)</f>
        <v>0.2669853563</v>
      </c>
      <c r="Y9" s="6"/>
      <c r="Z9" s="6"/>
      <c r="AA9" s="6"/>
      <c r="AB9" s="6"/>
      <c r="AC9" s="6"/>
      <c r="AD9" s="6"/>
      <c r="AE9" s="6"/>
    </row>
    <row r="10">
      <c r="A10" s="99"/>
      <c r="B10" s="92">
        <f>'Final policies - data source re'!A10</f>
        <v>4958</v>
      </c>
      <c r="C10" s="6">
        <f>'Final policies - data source re'!B10</f>
        <v>1</v>
      </c>
      <c r="D10" s="6">
        <f>'Final policies - data source re'!C10</f>
        <v>0</v>
      </c>
      <c r="E10" s="6">
        <f>'Final policies - data source re'!D10</f>
        <v>0</v>
      </c>
      <c r="F10" s="93">
        <f>'Final policies - data source re'!B10</f>
        <v>1</v>
      </c>
      <c r="G10" s="56">
        <f>'Final policies - data source re'!C10</f>
        <v>0</v>
      </c>
      <c r="H10" s="56">
        <f>'Final policies - data source re'!D10</f>
        <v>0</v>
      </c>
      <c r="I10" s="56">
        <f>'Final policies - data source re'!E10</f>
        <v>1</v>
      </c>
      <c r="J10" s="56">
        <f>'Final policies - data source re'!F10</f>
        <v>1</v>
      </c>
      <c r="K10" s="56">
        <f>'Final policies - data source re'!H10</f>
        <v>3</v>
      </c>
      <c r="L10" s="56">
        <f>'Final policies - data source re'!I10</f>
        <v>4</v>
      </c>
      <c r="M10" s="56">
        <f>'Final policies - data source re'!J10</f>
        <v>6</v>
      </c>
      <c r="N10" s="56">
        <f>'Final policies - data source re'!K10</f>
        <v>1</v>
      </c>
      <c r="O10" s="94">
        <f>'Final policies - data source re'!L10</f>
        <v>6</v>
      </c>
      <c r="P10" s="95">
        <f>'Final policies - data source re'!AL10</f>
        <v>635543300</v>
      </c>
      <c r="Q10" s="87">
        <f>VLOOKUP($B10,'Signal to noise - Data source'!$K$1:$S$20,Q$23)</f>
        <v>0</v>
      </c>
      <c r="R10" s="87">
        <f>VLOOKUP($B10,'Signal to noise - Data source'!$K$1:$S$20,R$23)</f>
        <v>0.06568422744</v>
      </c>
      <c r="S10" s="87">
        <f>VLOOKUP($B10,'Signal to noise - Data source'!$K$1:$S$20,S$23)</f>
        <v>0.9570989846</v>
      </c>
      <c r="T10" s="87">
        <f>VLOOKUP($B10,'Signal to noise - Data source'!$K$1:$S$20,T$23)</f>
        <v>0.373396612</v>
      </c>
      <c r="U10" s="87">
        <f>VLOOKUP($B10,'Signal to noise - Data source'!$K$1:$S$20,U$23)</f>
        <v>0.912070185</v>
      </c>
      <c r="V10" s="88">
        <f>VLOOKUP($B10,'Signal to noise - Data source'!$K$1:$S$20,V$23)</f>
        <v>0</v>
      </c>
      <c r="W10" s="89">
        <f>VLOOKUP($B10,'Signal to noise - Data source'!$K$1:$S$20,W$23)</f>
        <v>0.4710668772</v>
      </c>
      <c r="X10" s="90">
        <f>VLOOKUP($B10,'Signal to noise - Data source'!$K$1:$S$20,X$23)</f>
        <v>0</v>
      </c>
      <c r="Y10" s="6"/>
      <c r="Z10" s="6"/>
      <c r="AA10" s="6"/>
      <c r="AB10" s="6"/>
      <c r="AC10" s="6"/>
      <c r="AD10" s="6"/>
      <c r="AE10" s="6"/>
    </row>
    <row r="11">
      <c r="A11" s="99"/>
      <c r="B11" s="92">
        <f>'Final policies - data source re'!A11</f>
        <v>6534</v>
      </c>
      <c r="C11" s="6">
        <f>'Final policies - data source re'!B11</f>
        <v>0</v>
      </c>
      <c r="D11" s="6">
        <f>'Final policies - data source re'!C11</f>
        <v>0</v>
      </c>
      <c r="E11" s="6">
        <f>'Final policies - data source re'!D11</f>
        <v>0</v>
      </c>
      <c r="F11" s="93">
        <f>'Final policies - data source re'!B11</f>
        <v>0</v>
      </c>
      <c r="G11" s="56">
        <f>'Final policies - data source re'!C11</f>
        <v>0</v>
      </c>
      <c r="H11" s="56">
        <f>'Final policies - data source re'!D11</f>
        <v>0</v>
      </c>
      <c r="I11" s="56">
        <f>'Final policies - data source re'!E11</f>
        <v>1</v>
      </c>
      <c r="J11" s="56">
        <f>'Final policies - data source re'!F11</f>
        <v>1</v>
      </c>
      <c r="K11" s="56">
        <f>'Final policies - data source re'!H11</f>
        <v>2</v>
      </c>
      <c r="L11" s="56">
        <f>'Final policies - data source re'!I11</f>
        <v>5</v>
      </c>
      <c r="M11" s="56">
        <f>'Final policies - data source re'!J11</f>
        <v>6</v>
      </c>
      <c r="N11" s="56">
        <f>'Final policies - data source re'!K11</f>
        <v>1</v>
      </c>
      <c r="O11" s="94">
        <f>'Final policies - data source re'!L11</f>
        <v>9</v>
      </c>
      <c r="P11" s="95">
        <f>'Final policies - data source re'!AL11</f>
        <v>564798900</v>
      </c>
      <c r="Q11" s="87">
        <f>VLOOKUP($B11,'Signal to noise - Data source'!$K$1:$S$20,Q$23)</f>
        <v>0.5115580597</v>
      </c>
      <c r="R11" s="87">
        <f>VLOOKUP($B11,'Signal to noise - Data source'!$K$1:$S$20,R$23)</f>
        <v>0.01407259487</v>
      </c>
      <c r="S11" s="87">
        <f>VLOOKUP($B11,'Signal to noise - Data source'!$K$1:$S$20,S$23)</f>
        <v>0.8863456917</v>
      </c>
      <c r="T11" s="87">
        <f>VLOOKUP($B11,'Signal to noise - Data source'!$K$1:$S$20,T$23)</f>
        <v>0.2917097505</v>
      </c>
      <c r="U11" s="87">
        <f>VLOOKUP($B11,'Signal to noise - Data source'!$K$1:$S$20,U$23)</f>
        <v>0</v>
      </c>
      <c r="V11" s="88">
        <f>VLOOKUP($B11,'Signal to noise - Data source'!$K$1:$S$20,V$23)</f>
        <v>0.5042802584</v>
      </c>
      <c r="W11" s="89">
        <f>VLOOKUP($B11,'Signal to noise - Data source'!$K$1:$S$20,W$23)</f>
        <v>0.2568367134</v>
      </c>
      <c r="X11" s="90">
        <f>VLOOKUP($B11,'Signal to noise - Data source'!$K$1:$S$20,X$23)</f>
        <v>0.5062165539</v>
      </c>
      <c r="Y11" s="6"/>
      <c r="Z11" s="6"/>
      <c r="AA11" s="6"/>
      <c r="AB11" s="6"/>
      <c r="AC11" s="6"/>
      <c r="AD11" s="6"/>
      <c r="AE11" s="6"/>
    </row>
    <row r="12">
      <c r="A12" s="99"/>
      <c r="B12" s="92">
        <f>'Final policies - data source re'!A12</f>
        <v>6835</v>
      </c>
      <c r="C12" s="6">
        <f>'Final policies - data source re'!B12</f>
        <v>0</v>
      </c>
      <c r="D12" s="6">
        <f>'Final policies - data source re'!C12</f>
        <v>0</v>
      </c>
      <c r="E12" s="6">
        <f>'Final policies - data source re'!D12</f>
        <v>0</v>
      </c>
      <c r="F12" s="93">
        <f>'Final policies - data source re'!B12</f>
        <v>0</v>
      </c>
      <c r="G12" s="56">
        <f>'Final policies - data source re'!C12</f>
        <v>0</v>
      </c>
      <c r="H12" s="56">
        <f>'Final policies - data source re'!D12</f>
        <v>0</v>
      </c>
      <c r="I12" s="56">
        <f>'Final policies - data source re'!E12</f>
        <v>1</v>
      </c>
      <c r="J12" s="56">
        <f>'Final policies - data source re'!F12</f>
        <v>0</v>
      </c>
      <c r="K12" s="56">
        <f>'Final policies - data source re'!H12</f>
        <v>2</v>
      </c>
      <c r="L12" s="56">
        <f>'Final policies - data source re'!I12</f>
        <v>3</v>
      </c>
      <c r="M12" s="56">
        <f>'Final policies - data source re'!J12</f>
        <v>6</v>
      </c>
      <c r="N12" s="56">
        <f>'Final policies - data source re'!K12</f>
        <v>0</v>
      </c>
      <c r="O12" s="94">
        <f>'Final policies - data source re'!L12</f>
        <v>7</v>
      </c>
      <c r="P12" s="95">
        <f>'Final policies - data source re'!AL12</f>
        <v>281890200</v>
      </c>
      <c r="Q12" s="87">
        <f>VLOOKUP($B12,'Signal to noise - Data source'!$K$1:$S$20,Q$23)</f>
        <v>0.5115580597</v>
      </c>
      <c r="R12" s="87">
        <f>VLOOKUP($B12,'Signal to noise - Data source'!$K$1:$S$20,R$23)</f>
        <v>0.1477049856</v>
      </c>
      <c r="S12" s="87">
        <f>VLOOKUP($B12,'Signal to noise - Data source'!$K$1:$S$20,S$23)</f>
        <v>0.9424851597</v>
      </c>
      <c r="T12" s="87">
        <f>VLOOKUP($B12,'Signal to noise - Data source'!$K$1:$S$20,T$23)</f>
        <v>0.8825296714</v>
      </c>
      <c r="U12" s="87">
        <f>VLOOKUP($B12,'Signal to noise - Data source'!$K$1:$S$20,U$23)</f>
        <v>0.05145163418</v>
      </c>
      <c r="V12" s="88">
        <f>VLOOKUP($B12,'Signal to noise - Data source'!$K$1:$S$20,V$23)</f>
        <v>0.5322993855</v>
      </c>
      <c r="W12" s="89">
        <f>VLOOKUP($B12,'Signal to noise - Data source'!$K$1:$S$20,W$23)</f>
        <v>0.8105293246</v>
      </c>
      <c r="X12" s="90">
        <f>VLOOKUP($B12,'Signal to noise - Data source'!$K$1:$S$20,X$23)</f>
        <v>0.5412150057</v>
      </c>
      <c r="Y12" s="6"/>
      <c r="Z12" s="6"/>
      <c r="AA12" s="6"/>
      <c r="AB12" s="6"/>
      <c r="AC12" s="6"/>
      <c r="AD12" s="6"/>
      <c r="AE12" s="6"/>
    </row>
    <row r="13">
      <c r="A13" s="99"/>
      <c r="B13" s="92">
        <f>'Final policies - data source re'!A13</f>
        <v>7116</v>
      </c>
      <c r="C13" s="6">
        <f>'Final policies - data source re'!B13</f>
        <v>0</v>
      </c>
      <c r="D13" s="6">
        <f>'Final policies - data source re'!C13</f>
        <v>0</v>
      </c>
      <c r="E13" s="6">
        <f>'Final policies - data source re'!D13</f>
        <v>1</v>
      </c>
      <c r="F13" s="93">
        <f>'Final policies - data source re'!B13</f>
        <v>0</v>
      </c>
      <c r="G13" s="56">
        <f>'Final policies - data source re'!C13</f>
        <v>0</v>
      </c>
      <c r="H13" s="56">
        <f>'Final policies - data source re'!D13</f>
        <v>1</v>
      </c>
      <c r="I13" s="56">
        <f>'Final policies - data source re'!E13</f>
        <v>1</v>
      </c>
      <c r="J13" s="56">
        <f>'Final policies - data source re'!F13</f>
        <v>0</v>
      </c>
      <c r="K13" s="56">
        <f>'Final policies - data source re'!H13</f>
        <v>2</v>
      </c>
      <c r="L13" s="56">
        <f>'Final policies - data source re'!I13</f>
        <v>0</v>
      </c>
      <c r="M13" s="56">
        <f>'Final policies - data source re'!J13</f>
        <v>6</v>
      </c>
      <c r="N13" s="56">
        <f>'Final policies - data source re'!K13</f>
        <v>0</v>
      </c>
      <c r="O13" s="94">
        <f>'Final policies - data source re'!L13</f>
        <v>6</v>
      </c>
      <c r="P13" s="95">
        <f>'Final policies - data source re'!AL13</f>
        <v>260827700</v>
      </c>
      <c r="Q13" s="87">
        <f>VLOOKUP($B13,'Signal to noise - Data source'!$K$1:$S$20,Q$23)</f>
        <v>0.5115580597</v>
      </c>
      <c r="R13" s="87">
        <f>VLOOKUP($B13,'Signal to noise - Data source'!$K$1:$S$20,R$23)</f>
        <v>1</v>
      </c>
      <c r="S13" s="87">
        <f>VLOOKUP($B13,'Signal to noise - Data source'!$K$1:$S$20,S$23)</f>
        <v>0.146522559</v>
      </c>
      <c r="T13" s="87">
        <f>VLOOKUP($B13,'Signal to noise - Data source'!$K$1:$S$20,T$23)</f>
        <v>0.664283273</v>
      </c>
      <c r="U13" s="87">
        <f>VLOOKUP($B13,'Signal to noise - Data source'!$K$1:$S$20,U$23)</f>
        <v>0.1274048188</v>
      </c>
      <c r="V13" s="88">
        <f>VLOOKUP($B13,'Signal to noise - Data source'!$K$1:$S$20,V$23)</f>
        <v>0.6140254424</v>
      </c>
      <c r="W13" s="89">
        <f>VLOOKUP($B13,'Signal to noise - Data source'!$K$1:$S$20,W$23)</f>
        <v>0.6336924345</v>
      </c>
      <c r="X13" s="90">
        <f>VLOOKUP($B13,'Signal to noise - Data source'!$K$1:$S$20,X$23)</f>
        <v>0.6192777011</v>
      </c>
      <c r="Y13" s="6"/>
      <c r="Z13" s="6"/>
      <c r="AA13" s="6"/>
      <c r="AB13" s="6"/>
      <c r="AC13" s="6"/>
      <c r="AD13" s="6"/>
      <c r="AE13" s="6"/>
    </row>
    <row r="14">
      <c r="A14" s="99"/>
      <c r="B14" s="92">
        <f>'Final policies - data source re'!A14</f>
        <v>426</v>
      </c>
      <c r="C14" s="6">
        <f>'Final policies - data source re'!B14</f>
        <v>0</v>
      </c>
      <c r="D14" s="6">
        <f>'Final policies - data source re'!C14</f>
        <v>1</v>
      </c>
      <c r="E14" s="6">
        <f>'Final policies - data source re'!D14</f>
        <v>1</v>
      </c>
      <c r="F14" s="93">
        <f>'Final policies - data source re'!B14</f>
        <v>0</v>
      </c>
      <c r="G14" s="56">
        <f>'Final policies - data source re'!C14</f>
        <v>1</v>
      </c>
      <c r="H14" s="56">
        <f>'Final policies - data source re'!D14</f>
        <v>1</v>
      </c>
      <c r="I14" s="56">
        <f>'Final policies - data source re'!E14</f>
        <v>1</v>
      </c>
      <c r="J14" s="56">
        <f>'Final policies - data source re'!F14</f>
        <v>0</v>
      </c>
      <c r="K14" s="56">
        <f>'Final policies - data source re'!H14</f>
        <v>0</v>
      </c>
      <c r="L14" s="56">
        <f>'Final policies - data source re'!I14</f>
        <v>3</v>
      </c>
      <c r="M14" s="56">
        <f>'Final policies - data source re'!J14</f>
        <v>6</v>
      </c>
      <c r="N14" s="56">
        <f>'Final policies - data source re'!K14</f>
        <v>2</v>
      </c>
      <c r="O14" s="94">
        <f>'Final policies - data source re'!L14</f>
        <v>9</v>
      </c>
      <c r="P14" s="95">
        <f>'Final policies - data source re'!AL14</f>
        <v>509387600</v>
      </c>
      <c r="Q14" s="87">
        <f>VLOOKUP($B14,'Signal to noise - Data source'!$K$1:$S$20,Q$23)</f>
        <v>0.4816555574</v>
      </c>
      <c r="R14" s="87">
        <f>VLOOKUP($B14,'Signal to noise - Data source'!$K$1:$S$20,R$23)</f>
        <v>0.08267499145</v>
      </c>
      <c r="S14" s="87">
        <f>VLOOKUP($B14,'Signal to noise - Data source'!$K$1:$S$20,S$23)</f>
        <v>0.1898288085</v>
      </c>
      <c r="T14" s="87">
        <f>VLOOKUP($B14,'Signal to noise - Data source'!$K$1:$S$20,T$23)</f>
        <v>0.2177833638</v>
      </c>
      <c r="U14" s="87">
        <f>VLOOKUP($B14,'Signal to noise - Data source'!$K$1:$S$20,U$23)</f>
        <v>0.0005094871482</v>
      </c>
      <c r="V14" s="88">
        <f>VLOOKUP($B14,'Signal to noise - Data source'!$K$1:$S$20,V$23)</f>
        <v>0.4790226253</v>
      </c>
      <c r="W14" s="89">
        <f>VLOOKUP($B14,'Signal to noise - Data source'!$K$1:$S$20,W$23)</f>
        <v>0.1903422687</v>
      </c>
      <c r="X14" s="90">
        <f>VLOOKUP($B14,'Signal to noise - Data source'!$K$1:$S$20,X$23)</f>
        <v>0.4790764849</v>
      </c>
      <c r="Y14" s="6"/>
      <c r="Z14" s="6"/>
      <c r="AA14" s="6"/>
      <c r="AB14" s="6"/>
      <c r="AC14" s="6"/>
      <c r="AD14" s="6"/>
      <c r="AE14" s="6"/>
    </row>
    <row r="15">
      <c r="A15" s="99"/>
      <c r="B15" s="92">
        <f>'Final policies - data source re'!A15</f>
        <v>2939</v>
      </c>
      <c r="C15" s="6">
        <f>'Final policies - data source re'!B15</f>
        <v>1</v>
      </c>
      <c r="D15" s="6">
        <f>'Final policies - data source re'!C15</f>
        <v>0</v>
      </c>
      <c r="E15" s="6">
        <f>'Final policies - data source re'!D15</f>
        <v>0</v>
      </c>
      <c r="F15" s="93">
        <f>'Final policies - data source re'!B15</f>
        <v>1</v>
      </c>
      <c r="G15" s="56">
        <f>'Final policies - data source re'!C15</f>
        <v>0</v>
      </c>
      <c r="H15" s="56">
        <f>'Final policies - data source re'!D15</f>
        <v>0</v>
      </c>
      <c r="I15" s="56">
        <f>'Final policies - data source re'!E15</f>
        <v>1</v>
      </c>
      <c r="J15" s="56">
        <f>'Final policies - data source re'!F15</f>
        <v>0</v>
      </c>
      <c r="K15" s="56">
        <f>'Final policies - data source re'!H15</f>
        <v>0</v>
      </c>
      <c r="L15" s="56">
        <f>'Final policies - data source re'!I15</f>
        <v>3</v>
      </c>
      <c r="M15" s="56">
        <f>'Final policies - data source re'!J15</f>
        <v>6</v>
      </c>
      <c r="N15" s="56">
        <f>'Final policies - data source re'!K15</f>
        <v>6</v>
      </c>
      <c r="O15" s="94">
        <f>'Final policies - data source re'!L15</f>
        <v>7</v>
      </c>
      <c r="P15" s="95">
        <f>'Final policies - data source re'!AL15</f>
        <v>341821500</v>
      </c>
      <c r="Q15" s="87">
        <f>VLOOKUP($B15,'Signal to noise - Data source'!$K$1:$S$20,Q$23)</f>
        <v>0.4139276258</v>
      </c>
      <c r="R15" s="87">
        <f>VLOOKUP($B15,'Signal to noise - Data source'!$K$1:$S$20,R$23)</f>
        <v>0.1471377905</v>
      </c>
      <c r="S15" s="87">
        <f>VLOOKUP($B15,'Signal to noise - Data source'!$K$1:$S$20,S$23)</f>
        <v>0.9448024472</v>
      </c>
      <c r="T15" s="87">
        <f>VLOOKUP($B15,'Signal to noise - Data source'!$K$1:$S$20,T$23)</f>
        <v>0</v>
      </c>
      <c r="U15" s="87">
        <f>VLOOKUP($B15,'Signal to noise - Data source'!$K$1:$S$20,U$23)</f>
        <v>0.09612175708</v>
      </c>
      <c r="V15" s="88">
        <f>VLOOKUP($B15,'Signal to noise - Data source'!$K$1:$S$20,V$23)</f>
        <v>0.4327317163</v>
      </c>
      <c r="W15" s="89">
        <f>VLOOKUP($B15,'Signal to noise - Data source'!$K$1:$S$20,W$23)</f>
        <v>0</v>
      </c>
      <c r="X15" s="90">
        <f>VLOOKUP($B15,'Signal to noise - Data source'!$K$1:$S$20,X$23)</f>
        <v>0.4283875825</v>
      </c>
      <c r="Y15" s="6"/>
      <c r="Z15" s="6"/>
      <c r="AA15" s="6"/>
      <c r="AB15" s="6"/>
      <c r="AC15" s="6"/>
      <c r="AD15" s="6"/>
      <c r="AE15" s="6"/>
    </row>
    <row r="16">
      <c r="A16" s="99"/>
      <c r="B16" s="92">
        <f>'Final policies - data source re'!A16</f>
        <v>4898</v>
      </c>
      <c r="C16" s="6">
        <f>'Final policies - data source re'!B16</f>
        <v>0</v>
      </c>
      <c r="D16" s="6">
        <f>'Final policies - data source re'!C16</f>
        <v>0</v>
      </c>
      <c r="E16" s="6">
        <f>'Final policies - data source re'!D16</f>
        <v>0</v>
      </c>
      <c r="F16" s="93">
        <f>'Final policies - data source re'!B16</f>
        <v>0</v>
      </c>
      <c r="G16" s="56">
        <f>'Final policies - data source re'!C16</f>
        <v>0</v>
      </c>
      <c r="H16" s="56">
        <f>'Final policies - data source re'!D16</f>
        <v>0</v>
      </c>
      <c r="I16" s="56">
        <f>'Final policies - data source re'!E16</f>
        <v>1</v>
      </c>
      <c r="J16" s="56">
        <f>'Final policies - data source re'!F16</f>
        <v>1</v>
      </c>
      <c r="K16" s="56">
        <f>'Final policies - data source re'!H16</f>
        <v>2</v>
      </c>
      <c r="L16" s="56">
        <f>'Final policies - data source re'!I16</f>
        <v>6</v>
      </c>
      <c r="M16" s="56">
        <f>'Final policies - data source re'!J16</f>
        <v>9</v>
      </c>
      <c r="N16" s="56">
        <f>'Final policies - data source re'!K16</f>
        <v>1</v>
      </c>
      <c r="O16" s="94">
        <f>'Final policies - data source re'!L16</f>
        <v>7</v>
      </c>
      <c r="P16" s="95">
        <f>'Final policies - data source re'!AL16</f>
        <v>571723700</v>
      </c>
      <c r="Q16" s="87">
        <f>VLOOKUP($B16,'Signal to noise - Data source'!$K$1:$S$20,Q$23)</f>
        <v>0.5115580597</v>
      </c>
      <c r="R16" s="87">
        <f>VLOOKUP($B16,'Signal to noise - Data source'!$K$1:$S$20,R$23)</f>
        <v>0</v>
      </c>
      <c r="S16" s="87">
        <f>VLOOKUP($B16,'Signal to noise - Data source'!$K$1:$S$20,S$23)</f>
        <v>0</v>
      </c>
      <c r="T16" s="87">
        <f>VLOOKUP($B16,'Signal to noise - Data source'!$K$1:$S$20,T$23)</f>
        <v>0.3052066538</v>
      </c>
      <c r="U16" s="87">
        <f>VLOOKUP($B16,'Signal to noise - Data source'!$K$1:$S$20,U$23)</f>
        <v>0.1668576111</v>
      </c>
      <c r="V16" s="88">
        <f>VLOOKUP($B16,'Signal to noise - Data source'!$K$1:$S$20,V$23)</f>
        <v>0.4837068151</v>
      </c>
      <c r="W16" s="89">
        <f>VLOOKUP($B16,'Signal to noise - Data source'!$K$1:$S$20,W$23)</f>
        <v>0.3050568152</v>
      </c>
      <c r="X16" s="90">
        <f>VLOOKUP($B16,'Signal to noise - Data source'!$K$1:$S$20,X$23)</f>
        <v>0.4866299291</v>
      </c>
      <c r="Y16" s="6"/>
      <c r="Z16" s="6"/>
      <c r="AA16" s="6"/>
      <c r="AB16" s="6"/>
      <c r="AC16" s="6"/>
      <c r="AD16" s="6"/>
      <c r="AE16" s="6"/>
    </row>
    <row r="17">
      <c r="A17" s="99"/>
      <c r="B17" s="92">
        <f>'Final policies - data source re'!A17</f>
        <v>5682</v>
      </c>
      <c r="C17" s="6">
        <f>'Final policies - data source re'!B17</f>
        <v>1</v>
      </c>
      <c r="D17" s="6">
        <f>'Final policies - data source re'!C17</f>
        <v>0</v>
      </c>
      <c r="E17" s="6">
        <f>'Final policies - data source re'!D17</f>
        <v>0</v>
      </c>
      <c r="F17" s="93">
        <f>'Final policies - data source re'!B17</f>
        <v>1</v>
      </c>
      <c r="G17" s="56">
        <f>'Final policies - data source re'!C17</f>
        <v>0</v>
      </c>
      <c r="H17" s="56">
        <f>'Final policies - data source re'!D17</f>
        <v>0</v>
      </c>
      <c r="I17" s="56">
        <f>'Final policies - data source re'!E17</f>
        <v>1</v>
      </c>
      <c r="J17" s="56">
        <f>'Final policies - data source re'!F17</f>
        <v>0</v>
      </c>
      <c r="K17" s="56">
        <f>'Final policies - data source re'!H17</f>
        <v>0</v>
      </c>
      <c r="L17" s="56">
        <f>'Final policies - data source re'!I17</f>
        <v>3</v>
      </c>
      <c r="M17" s="56">
        <f>'Final policies - data source re'!J17</f>
        <v>7</v>
      </c>
      <c r="N17" s="56">
        <f>'Final policies - data source re'!K17</f>
        <v>2</v>
      </c>
      <c r="O17" s="94">
        <f>'Final policies - data source re'!L17</f>
        <v>6</v>
      </c>
      <c r="P17" s="95">
        <f>'Final policies - data source re'!AL17</f>
        <v>335470000</v>
      </c>
      <c r="Q17" s="87">
        <f>VLOOKUP($B17,'Signal to noise - Data source'!$K$1:$S$20,Q$23)</f>
        <v>0.4139276258</v>
      </c>
      <c r="R17" s="87">
        <f>VLOOKUP($B17,'Signal to noise - Data source'!$K$1:$S$20,R$23)</f>
        <v>0.1471377905</v>
      </c>
      <c r="S17" s="87">
        <f>VLOOKUP($B17,'Signal to noise - Data source'!$K$1:$S$20,S$23)</f>
        <v>0.2358869951</v>
      </c>
      <c r="T17" s="87">
        <f>VLOOKUP($B17,'Signal to noise - Data source'!$K$1:$S$20,T$23)</f>
        <v>0.2174752483</v>
      </c>
      <c r="U17" s="87">
        <f>VLOOKUP($B17,'Signal to noise - Data source'!$K$1:$S$20,U$23)</f>
        <v>0.397802267</v>
      </c>
      <c r="V17" s="88">
        <f>VLOOKUP($B17,'Signal to noise - Data source'!$K$1:$S$20,V$23)</f>
        <v>0.424126301</v>
      </c>
      <c r="W17" s="89">
        <f>VLOOKUP($B17,'Signal to noise - Data source'!$K$1:$S$20,W$23)</f>
        <v>0.2560781466</v>
      </c>
      <c r="X17" s="90">
        <f>VLOOKUP($B17,'Signal to noise - Data source'!$K$1:$S$20,X$23)</f>
        <v>0.4247817634</v>
      </c>
      <c r="Y17" s="6"/>
      <c r="Z17" s="6"/>
      <c r="AA17" s="6"/>
      <c r="AB17" s="6"/>
      <c r="AC17" s="6"/>
      <c r="AD17" s="6"/>
      <c r="AE17" s="6"/>
    </row>
    <row r="18">
      <c r="A18" s="99"/>
      <c r="B18" s="92">
        <f>'Final policies - data source re'!A18</f>
        <v>5712</v>
      </c>
      <c r="C18" s="6">
        <f>'Final policies - data source re'!B18</f>
        <v>1</v>
      </c>
      <c r="D18" s="6">
        <f>'Final policies - data source re'!C18</f>
        <v>1</v>
      </c>
      <c r="E18" s="6">
        <f>'Final policies - data source re'!D18</f>
        <v>1</v>
      </c>
      <c r="F18" s="93">
        <f>'Final policies - data source re'!B18</f>
        <v>1</v>
      </c>
      <c r="G18" s="56">
        <f>'Final policies - data source re'!C18</f>
        <v>1</v>
      </c>
      <c r="H18" s="56">
        <f>'Final policies - data source re'!D18</f>
        <v>1</v>
      </c>
      <c r="I18" s="56">
        <f>'Final policies - data source re'!E18</f>
        <v>1</v>
      </c>
      <c r="J18" s="56">
        <f>'Final policies - data source re'!F18</f>
        <v>0</v>
      </c>
      <c r="K18" s="56">
        <f>'Final policies - data source re'!H18</f>
        <v>0</v>
      </c>
      <c r="L18" s="56">
        <f>'Final policies - data source re'!I18</f>
        <v>2</v>
      </c>
      <c r="M18" s="56">
        <f>'Final policies - data source re'!J18</f>
        <v>7</v>
      </c>
      <c r="N18" s="56">
        <f>'Final policies - data source re'!K18</f>
        <v>1</v>
      </c>
      <c r="O18" s="94">
        <f>'Final policies - data source re'!L18</f>
        <v>6</v>
      </c>
      <c r="P18" s="95">
        <f>'Final policies - data source re'!AL18</f>
        <v>577934400</v>
      </c>
      <c r="Q18" s="87">
        <f>VLOOKUP($B18,'Signal to noise - Data source'!$K$1:$S$20,Q$23)</f>
        <v>0.09014071568</v>
      </c>
      <c r="R18" s="87">
        <f>VLOOKUP($B18,'Signal to noise - Data source'!$K$1:$S$20,R$23)</f>
        <v>0.2450854403</v>
      </c>
      <c r="S18" s="87">
        <f>VLOOKUP($B18,'Signal to noise - Data source'!$K$1:$S$20,S$23)</f>
        <v>0.03823060967</v>
      </c>
      <c r="T18" s="87">
        <f>VLOOKUP($B18,'Signal to noise - Data source'!$K$1:$S$20,T$23)</f>
        <v>0.5513059111</v>
      </c>
      <c r="U18" s="87">
        <f>VLOOKUP($B18,'Signal to noise - Data source'!$K$1:$S$20,U$23)</f>
        <v>0.5913920364</v>
      </c>
      <c r="V18" s="88">
        <f>VLOOKUP($B18,'Signal to noise - Data source'!$K$1:$S$20,V$23)</f>
        <v>0.1085807996</v>
      </c>
      <c r="W18" s="89">
        <f>VLOOKUP($B18,'Signal to noise - Data source'!$K$1:$S$20,W$23)</f>
        <v>0.6058774369</v>
      </c>
      <c r="X18" s="90">
        <f>VLOOKUP($B18,'Signal to noise - Data source'!$K$1:$S$20,X$23)</f>
        <v>0.1119407115</v>
      </c>
      <c r="Y18" s="6"/>
      <c r="Z18" s="6"/>
      <c r="AA18" s="6"/>
      <c r="AB18" s="6"/>
      <c r="AC18" s="6"/>
      <c r="AD18" s="6"/>
      <c r="AE18" s="6"/>
    </row>
    <row r="19">
      <c r="A19" s="99"/>
      <c r="B19" s="92">
        <f>'Final policies - data source re'!A19</f>
        <v>7332</v>
      </c>
      <c r="C19" s="6">
        <f>'Final policies - data source re'!B19</f>
        <v>0</v>
      </c>
      <c r="D19" s="6">
        <f>'Final policies - data source re'!C19</f>
        <v>1</v>
      </c>
      <c r="E19" s="6">
        <f>'Final policies - data source re'!D19</f>
        <v>1</v>
      </c>
      <c r="F19" s="93">
        <f>'Final policies - data source re'!B19</f>
        <v>0</v>
      </c>
      <c r="G19" s="56">
        <f>'Final policies - data source re'!C19</f>
        <v>1</v>
      </c>
      <c r="H19" s="56">
        <f>'Final policies - data source re'!D19</f>
        <v>1</v>
      </c>
      <c r="I19" s="56">
        <f>'Final policies - data source re'!E19</f>
        <v>1</v>
      </c>
      <c r="J19" s="56">
        <f>'Final policies - data source re'!F19</f>
        <v>1</v>
      </c>
      <c r="K19" s="56">
        <f>'Final policies - data source re'!H19</f>
        <v>2</v>
      </c>
      <c r="L19" s="56">
        <f>'Final policies - data source re'!I19</f>
        <v>2</v>
      </c>
      <c r="M19" s="56">
        <f>'Final policies - data source re'!J19</f>
        <v>6</v>
      </c>
      <c r="N19" s="56">
        <f>'Final policies - data source re'!K19</f>
        <v>1</v>
      </c>
      <c r="O19" s="94">
        <f>'Final policies - data source re'!L19</f>
        <v>6</v>
      </c>
      <c r="P19" s="95">
        <f>'Final policies - data source re'!AL19</f>
        <v>783866900</v>
      </c>
      <c r="Q19" s="87">
        <f>VLOOKUP($B19,'Signal to noise - Data source'!$K$1:$S$20,Q$23)</f>
        <v>0.08077941902</v>
      </c>
      <c r="R19" s="87">
        <f>VLOOKUP($B19,'Signal to noise - Data source'!$K$1:$S$20,R$23)</f>
        <v>0.2438634107</v>
      </c>
      <c r="S19" s="87">
        <f>VLOOKUP($B19,'Signal to noise - Data source'!$K$1:$S$20,S$23)</f>
        <v>0.1605989486</v>
      </c>
      <c r="T19" s="87">
        <f>VLOOKUP($B19,'Signal to noise - Data source'!$K$1:$S$20,T$23)</f>
        <v>0.3145452999</v>
      </c>
      <c r="U19" s="87">
        <f>VLOOKUP($B19,'Signal to noise - Data source'!$K$1:$S$20,U$23)</f>
        <v>0.5726564786</v>
      </c>
      <c r="V19" s="88">
        <f>VLOOKUP($B19,'Signal to noise - Data source'!$K$1:$S$20,V$23)</f>
        <v>0.1003443596</v>
      </c>
      <c r="W19" s="89">
        <f>VLOOKUP($B19,'Signal to noise - Data source'!$K$1:$S$20,W$23)</f>
        <v>0.3756760809</v>
      </c>
      <c r="X19" s="90">
        <f>VLOOKUP($B19,'Signal to noise - Data source'!$K$1:$S$20,X$23)</f>
        <v>0.1012375659</v>
      </c>
      <c r="Y19" s="6"/>
      <c r="Z19" s="6"/>
      <c r="AA19" s="6"/>
      <c r="AB19" s="6"/>
      <c r="AC19" s="6"/>
      <c r="AD19" s="6"/>
      <c r="AE19" s="6"/>
    </row>
    <row r="20">
      <c r="A20" s="99"/>
      <c r="B20" s="92">
        <f>'Final policies - data source re'!A20</f>
        <v>7401</v>
      </c>
      <c r="C20" s="6">
        <f>'Final policies - data source re'!B20</f>
        <v>1</v>
      </c>
      <c r="D20" s="6">
        <f>'Final policies - data source re'!C20</f>
        <v>0</v>
      </c>
      <c r="E20" s="6">
        <f>'Final policies - data source re'!D20</f>
        <v>1</v>
      </c>
      <c r="F20" s="93">
        <f>'Final policies - data source re'!B20</f>
        <v>1</v>
      </c>
      <c r="G20" s="56">
        <f>'Final policies - data source re'!C20</f>
        <v>0</v>
      </c>
      <c r="H20" s="56">
        <f>'Final policies - data source re'!D20</f>
        <v>1</v>
      </c>
      <c r="I20" s="56">
        <f>'Final policies - data source re'!E20</f>
        <v>1</v>
      </c>
      <c r="J20" s="56">
        <f>'Final policies - data source re'!F20</f>
        <v>1</v>
      </c>
      <c r="K20" s="56">
        <f>'Final policies - data source re'!H20</f>
        <v>0</v>
      </c>
      <c r="L20" s="56">
        <f>'Final policies - data source re'!I20</f>
        <v>2</v>
      </c>
      <c r="M20" s="56">
        <f>'Final policies - data source re'!J20</f>
        <v>7</v>
      </c>
      <c r="N20" s="56">
        <f>'Final policies - data source re'!K20</f>
        <v>1</v>
      </c>
      <c r="O20" s="94">
        <f>'Final policies - data source re'!L20</f>
        <v>6</v>
      </c>
      <c r="P20" s="95">
        <f>'Final policies - data source re'!AL20</f>
        <v>616234500</v>
      </c>
      <c r="Q20" s="87">
        <f>VLOOKUP($B20,'Signal to noise - Data source'!$K$1:$S$20,Q$23)</f>
        <v>0.4139276258</v>
      </c>
      <c r="R20" s="87">
        <f>VLOOKUP($B20,'Signal to noise - Data source'!$K$1:$S$20,R$23)</f>
        <v>0.2161829276</v>
      </c>
      <c r="S20" s="87">
        <f>VLOOKUP($B20,'Signal to noise - Data source'!$K$1:$S$20,S$23)</f>
        <v>0.02753132693</v>
      </c>
      <c r="T20" s="87">
        <f>VLOOKUP($B20,'Signal to noise - Data source'!$K$1:$S$20,T$23)</f>
        <v>0.2580992671</v>
      </c>
      <c r="U20" s="87">
        <f>VLOOKUP($B20,'Signal to noise - Data source'!$K$1:$S$20,U$23)</f>
        <v>0.337930867</v>
      </c>
      <c r="V20" s="88">
        <f>VLOOKUP($B20,'Signal to noise - Data source'!$K$1:$S$20,V$23)</f>
        <v>0.4296722458</v>
      </c>
      <c r="W20" s="89">
        <f>VLOOKUP($B20,'Signal to noise - Data source'!$K$1:$S$20,W$23)</f>
        <v>0.2890798307</v>
      </c>
      <c r="X20" s="90">
        <f>VLOOKUP($B20,'Signal to noise - Data source'!$K$1:$S$20,X$23)</f>
        <v>0.4309842312</v>
      </c>
      <c r="Y20" s="6"/>
      <c r="Z20" s="6"/>
      <c r="AA20" s="6"/>
      <c r="AB20" s="6"/>
      <c r="AC20" s="6"/>
      <c r="AD20" s="6"/>
      <c r="AE20" s="6"/>
    </row>
    <row r="21">
      <c r="A21" s="100"/>
      <c r="B21" s="101">
        <f>'Final policies - data source re'!A21</f>
        <v>7548</v>
      </c>
      <c r="C21" s="102">
        <f>'Final policies - data source re'!B21</f>
        <v>1</v>
      </c>
      <c r="D21" s="102">
        <f>'Final policies - data source re'!C21</f>
        <v>1</v>
      </c>
      <c r="E21" s="102">
        <f>'Final policies - data source re'!D21</f>
        <v>0</v>
      </c>
      <c r="F21" s="103">
        <f>'Final policies - data source re'!B21</f>
        <v>1</v>
      </c>
      <c r="G21" s="104">
        <f>'Final policies - data source re'!C21</f>
        <v>1</v>
      </c>
      <c r="H21" s="104">
        <f>'Final policies - data source re'!D21</f>
        <v>0</v>
      </c>
      <c r="I21" s="104">
        <f>'Final policies - data source re'!E21</f>
        <v>1</v>
      </c>
      <c r="J21" s="104">
        <f>'Final policies - data source re'!F21</f>
        <v>1</v>
      </c>
      <c r="K21" s="104">
        <f>'Final policies - data source re'!H21</f>
        <v>1</v>
      </c>
      <c r="L21" s="104">
        <f>'Final policies - data source re'!I21</f>
        <v>5</v>
      </c>
      <c r="M21" s="104">
        <f>'Final policies - data source re'!J21</f>
        <v>6</v>
      </c>
      <c r="N21" s="104">
        <f>'Final policies - data source re'!K21</f>
        <v>1</v>
      </c>
      <c r="O21" s="105">
        <f>'Final policies - data source re'!L21</f>
        <v>6</v>
      </c>
      <c r="P21" s="106">
        <f>'Final policies - data source re'!AL21</f>
        <v>849798300</v>
      </c>
      <c r="Q21" s="107">
        <f>VLOOKUP($B21,'Signal to noise - Data source'!$K$1:$S$20,Q$23)</f>
        <v>0.01105817994</v>
      </c>
      <c r="R21" s="107">
        <f>VLOOKUP($B21,'Signal to noise - Data source'!$K$1:$S$20,R$23)</f>
        <v>0.01840878807</v>
      </c>
      <c r="S21" s="107">
        <f>VLOOKUP($B21,'Signal to noise - Data source'!$K$1:$S$20,S$23)</f>
        <v>0.9677669775</v>
      </c>
      <c r="T21" s="107">
        <f>VLOOKUP($B21,'Signal to noise - Data source'!$K$1:$S$20,T$23)</f>
        <v>0.3853633214</v>
      </c>
      <c r="U21" s="107">
        <f>VLOOKUP($B21,'Signal to noise - Data source'!$K$1:$S$20,U$23)</f>
        <v>1</v>
      </c>
      <c r="V21" s="108">
        <f>VLOOKUP($B21,'Signal to noise - Data source'!$K$1:$S$20,V$23)</f>
        <v>0.006041901597</v>
      </c>
      <c r="W21" s="109">
        <f>VLOOKUP($B21,'Signal to noise - Data source'!$K$1:$S$20,W$23)</f>
        <v>0.4907054096</v>
      </c>
      <c r="X21" s="110">
        <f>VLOOKUP($B21,'Signal to noise - Data source'!$K$1:$S$20,X$23)</f>
        <v>0.006717245697</v>
      </c>
      <c r="Y21" s="6"/>
      <c r="Z21" s="6"/>
      <c r="AA21" s="6"/>
      <c r="AB21" s="6"/>
      <c r="AC21" s="6"/>
      <c r="AD21" s="6"/>
      <c r="AE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>
      <c r="A23" s="59" t="s">
        <v>21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59">
        <v>2.0</v>
      </c>
      <c r="R23" s="59">
        <v>3.0</v>
      </c>
      <c r="S23" s="59">
        <v>4.0</v>
      </c>
      <c r="T23" s="59">
        <v>5.0</v>
      </c>
      <c r="U23" s="59">
        <v>6.0</v>
      </c>
      <c r="V23" s="59">
        <v>7.0</v>
      </c>
      <c r="W23" s="59">
        <v>8.0</v>
      </c>
      <c r="X23" s="59">
        <v>9.0</v>
      </c>
      <c r="Y23" s="6"/>
      <c r="Z23" s="6"/>
      <c r="AA23" s="6"/>
      <c r="AB23" s="6"/>
      <c r="AC23" s="6"/>
      <c r="AD23" s="6"/>
      <c r="AE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59"/>
      <c r="X24" s="6"/>
      <c r="Y24" s="6"/>
      <c r="Z24" s="6"/>
      <c r="AA24" s="6"/>
      <c r="AB24" s="6"/>
      <c r="AC24" s="6"/>
      <c r="AD24" s="6"/>
      <c r="AE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</sheetData>
  <mergeCells count="6">
    <mergeCell ref="B1:B2"/>
    <mergeCell ref="F1:J1"/>
    <mergeCell ref="K1:O1"/>
    <mergeCell ref="P1:P2"/>
    <mergeCell ref="Q1:X1"/>
    <mergeCell ref="A23:B23"/>
  </mergeCells>
  <conditionalFormatting sqref="Q3:X21">
    <cfRule type="colorScale" priority="1">
      <colorScale>
        <cfvo type="min"/>
        <cfvo type="percent" val="50"/>
        <cfvo type="max"/>
        <color rgb="FFD9EAD3"/>
        <color rgb="FFFFF2CC"/>
        <color rgb="FFF4CCCC"/>
      </colorScale>
    </cfRule>
  </conditionalFormatting>
  <conditionalFormatting sqref="F3:J21">
    <cfRule type="colorScale" priority="2">
      <colorScale>
        <cfvo type="min"/>
        <cfvo type="max"/>
        <color rgb="FFFFFFFF"/>
        <color rgb="FFB6D7A8"/>
      </colorScale>
    </cfRule>
  </conditionalFormatting>
  <conditionalFormatting sqref="K3:O21">
    <cfRule type="colorScale" priority="3">
      <colorScale>
        <cfvo type="min"/>
        <cfvo type="max"/>
        <color rgb="FFFFFFFF"/>
        <color rgb="FF999999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  <col customWidth="1" min="10" max="10" width="13.63"/>
    <col customWidth="1" min="11" max="12" width="15.63"/>
    <col customWidth="1" min="13" max="13" width="12.88"/>
  </cols>
  <sheetData>
    <row r="1">
      <c r="A1" s="111" t="str">
        <f>'Regret - Data source'!A1</f>
        <v>policy</v>
      </c>
      <c r="B1" s="111" t="str">
        <f>'Regret - Data source'!B1</f>
        <v>A.1_Expected Annual Damage</v>
      </c>
      <c r="C1" s="111" t="str">
        <f>'Regret - Data source'!C1</f>
        <v>A.2_Expected Annual Damage</v>
      </c>
      <c r="D1" s="111" t="str">
        <f>'Regret - Data source'!D1</f>
        <v>A.3_Expected Annual Damage</v>
      </c>
      <c r="E1" s="111" t="str">
        <f>'Regret - Data source'!E1</f>
        <v>A.4_Expected Annual Damage</v>
      </c>
      <c r="F1" s="111" t="str">
        <f>'Regret - Data source'!F1</f>
        <v>A.5_Expected Annual Damage</v>
      </c>
      <c r="G1" s="111" t="str">
        <f>'Regret - Data source'!G1</f>
        <v>Gelderland_Damages</v>
      </c>
      <c r="H1" s="111" t="str">
        <f>'Regret - Data source'!H1</f>
        <v>Overijssel_Damages</v>
      </c>
      <c r="I1" s="111" t="str">
        <f>'Regret - Data source'!I1</f>
        <v>Total_Damages</v>
      </c>
      <c r="J1" s="111" t="str">
        <f>'Regret - Data source'!J1</f>
        <v>Regional Average</v>
      </c>
      <c r="K1" s="111" t="str">
        <f>'Regret - Data source'!K1</f>
        <v>Provincial average</v>
      </c>
      <c r="L1" s="111" t="str">
        <f>'Regret - Data source'!L1</f>
        <v>regional_normalized</v>
      </c>
      <c r="M1" s="111" t="str">
        <f>'Regret - Data source'!M1</f>
        <v>total_normalized</v>
      </c>
      <c r="N1" s="111" t="str">
        <f>'Regret - Data source'!N1</f>
        <v>Artimetic mean</v>
      </c>
      <c r="O1" s="111" t="str">
        <f>'Regret - Data source'!O1</f>
        <v>Max DR</v>
      </c>
      <c r="P1" s="111" t="str">
        <f>'Regret - Data source'!P1</f>
        <v>Signal to noise</v>
      </c>
      <c r="Q1" s="111" t="str">
        <f>'Regret - Data source'!Q1</f>
        <v/>
      </c>
      <c r="R1" s="111" t="str">
        <f>'Regret - Data source'!R1</f>
        <v/>
      </c>
      <c r="S1" s="112"/>
      <c r="T1" s="112"/>
      <c r="U1" s="112"/>
      <c r="V1" s="112"/>
      <c r="W1" s="112"/>
      <c r="X1" s="112"/>
      <c r="Y1" s="112"/>
      <c r="Z1" s="112"/>
      <c r="AA1" s="112"/>
      <c r="AB1" s="112"/>
    </row>
    <row r="2">
      <c r="A2" s="113">
        <f>IFERROR(__xludf.DUMMYFUNCTION("FILTER('Regret - Data source'!2:35,'Regret - Data source'!P2:P35=FALSE)"),426.0)</f>
        <v>426</v>
      </c>
      <c r="B2" s="113">
        <f>IFERROR(__xludf.DUMMYFUNCTION("""COMPUTED_VALUE"""),0.86554)</f>
        <v>0.86554</v>
      </c>
      <c r="C2" s="113">
        <f>IFERROR(__xludf.DUMMYFUNCTION("""COMPUTED_VALUE"""),0.914594)</f>
        <v>0.914594</v>
      </c>
      <c r="D2" s="113">
        <f>IFERROR(__xludf.DUMMYFUNCTION("""COMPUTED_VALUE"""),0.483775)</f>
        <v>0.483775</v>
      </c>
      <c r="E2" s="113">
        <f>IFERROR(__xludf.DUMMYFUNCTION("""COMPUTED_VALUE"""),0.921736)</f>
        <v>0.921736</v>
      </c>
      <c r="F2" s="113">
        <f>IFERROR(__xludf.DUMMYFUNCTION("""COMPUTED_VALUE"""),1.0)</f>
        <v>1</v>
      </c>
      <c r="G2" s="113">
        <f>IFERROR(__xludf.DUMMYFUNCTION("""COMPUTED_VALUE"""),0.75062)</f>
        <v>0.75062</v>
      </c>
      <c r="H2" s="113">
        <f>IFERROR(__xludf.DUMMYFUNCTION("""COMPUTED_VALUE"""),1.0)</f>
        <v>1</v>
      </c>
      <c r="I2" s="114">
        <f>IFERROR(__xludf.DUMMYFUNCTION("""COMPUTED_VALUE"""),0.75062)</f>
        <v>0.75062</v>
      </c>
      <c r="J2" s="115">
        <f>IFERROR(__xludf.DUMMYFUNCTION("""COMPUTED_VALUE"""),3.669277180757)</f>
        <v>3.669277181</v>
      </c>
      <c r="K2" s="116">
        <f>IFERROR(__xludf.DUMMYFUNCTION("""COMPUTED_VALUE"""),1.819679927061)</f>
        <v>1.819679927</v>
      </c>
      <c r="L2" s="116">
        <f>IFERROR(__xludf.DUMMYFUNCTION("""COMPUTED_VALUE"""),0.6150615233384268)</f>
        <v>0.6150615233</v>
      </c>
      <c r="M2" s="116">
        <f>IFERROR(__xludf.DUMMYFUNCTION("""COMPUTED_VALUE"""),0.6485234404619453)</f>
        <v>0.6485234405</v>
      </c>
      <c r="N2" s="116">
        <f>IFERROR(__xludf.DUMMYFUNCTION("""COMPUTED_VALUE"""),0.837129)</f>
        <v>0.837129</v>
      </c>
      <c r="O2" s="116">
        <f>IFERROR(__xludf.DUMMYFUNCTION("""COMPUTED_VALUE"""),1.0)</f>
        <v>1</v>
      </c>
      <c r="P2" s="116" t="b">
        <f>IFERROR(__xludf.DUMMYFUNCTION("""COMPUTED_VALUE"""),FALSE)</f>
        <v>0</v>
      </c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</row>
    <row r="3">
      <c r="A3" s="113">
        <f>IFERROR(__xludf.DUMMYFUNCTION("""COMPUTED_VALUE"""),2939.0)</f>
        <v>2939</v>
      </c>
      <c r="B3" s="113">
        <f>IFERROR(__xludf.DUMMYFUNCTION("""COMPUTED_VALUE"""),0.909206)</f>
        <v>0.909206</v>
      </c>
      <c r="C3" s="113">
        <f>IFERROR(__xludf.DUMMYFUNCTION("""COMPUTED_VALUE"""),0.853087)</f>
        <v>0.853087</v>
      </c>
      <c r="D3" s="113">
        <f>IFERROR(__xludf.DUMMYFUNCTION("""COMPUTED_VALUE"""),0.293363)</f>
        <v>0.293363</v>
      </c>
      <c r="E3" s="113">
        <f>IFERROR(__xludf.DUMMYFUNCTION("""COMPUTED_VALUE"""),1.0)</f>
        <v>1</v>
      </c>
      <c r="F3" s="113">
        <f>IFERROR(__xludf.DUMMYFUNCTION("""COMPUTED_VALUE"""),1.0)</f>
        <v>1</v>
      </c>
      <c r="G3" s="113">
        <f>IFERROR(__xludf.DUMMYFUNCTION("""COMPUTED_VALUE"""),0.792685)</f>
        <v>0.792685</v>
      </c>
      <c r="H3" s="113">
        <f>IFERROR(__xludf.DUMMYFUNCTION("""COMPUTED_VALUE"""),1.0)</f>
        <v>1</v>
      </c>
      <c r="I3" s="114">
        <f>IFERROR(__xludf.DUMMYFUNCTION("""COMPUTED_VALUE"""),0.808558)</f>
        <v>0.808558</v>
      </c>
      <c r="J3" s="115">
        <f>IFERROR(__xludf.DUMMYFUNCTION("""COMPUTED_VALUE"""),3.640474829774)</f>
        <v>3.64047483</v>
      </c>
      <c r="K3" s="116">
        <f>IFERROR(__xludf.DUMMYFUNCTION("""COMPUTED_VALUE"""),1.640474829774)</f>
        <v>1.64047483</v>
      </c>
      <c r="L3" s="116">
        <f>IFERROR(__xludf.DUMMYFUNCTION("""COMPUTED_VALUE"""),0.6042424239589446)</f>
        <v>0.604242424</v>
      </c>
      <c r="M3" s="116">
        <f>IFERROR(__xludf.DUMMYFUNCTION("""COMPUTED_VALUE"""),0.7301813476979538)</f>
        <v>0.7301813477</v>
      </c>
      <c r="N3" s="116">
        <f>IFERROR(__xludf.DUMMYFUNCTION("""COMPUTED_VALUE"""),0.8111311999999999)</f>
        <v>0.8111312</v>
      </c>
      <c r="O3" s="116">
        <f>IFERROR(__xludf.DUMMYFUNCTION("""COMPUTED_VALUE"""),1.0)</f>
        <v>1</v>
      </c>
      <c r="P3" s="116" t="b">
        <f>IFERROR(__xludf.DUMMYFUNCTION("""COMPUTED_VALUE"""),FALSE)</f>
        <v>0</v>
      </c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</row>
    <row r="4">
      <c r="A4" s="113">
        <f>IFERROR(__xludf.DUMMYFUNCTION("""COMPUTED_VALUE"""),4898.0)</f>
        <v>4898</v>
      </c>
      <c r="B4" s="113">
        <f>IFERROR(__xludf.DUMMYFUNCTION("""COMPUTED_VALUE"""),0.912821)</f>
        <v>0.912821</v>
      </c>
      <c r="C4" s="113">
        <f>IFERROR(__xludf.DUMMYFUNCTION("""COMPUTED_VALUE"""),1.0)</f>
        <v>1</v>
      </c>
      <c r="D4" s="113">
        <f>IFERROR(__xludf.DUMMYFUNCTION("""COMPUTED_VALUE"""),1.0)</f>
        <v>1</v>
      </c>
      <c r="E4" s="113">
        <f>IFERROR(__xludf.DUMMYFUNCTION("""COMPUTED_VALUE"""),0.927798)</f>
        <v>0.927798</v>
      </c>
      <c r="F4" s="113">
        <f>IFERROR(__xludf.DUMMYFUNCTION("""COMPUTED_VALUE"""),1.0)</f>
        <v>1</v>
      </c>
      <c r="G4" s="113">
        <f>IFERROR(__xludf.DUMMYFUNCTION("""COMPUTED_VALUE"""),0.957153)</f>
        <v>0.957153</v>
      </c>
      <c r="H4" s="113">
        <f>IFERROR(__xludf.DUMMYFUNCTION("""COMPUTED_VALUE"""),1.0)</f>
        <v>1</v>
      </c>
      <c r="I4" s="114">
        <f>IFERROR(__xludf.DUMMYFUNCTION("""COMPUTED_VALUE"""),0.957153)</f>
        <v>0.957153</v>
      </c>
      <c r="J4" s="115">
        <f>IFERROR(__xludf.DUMMYFUNCTION("""COMPUTED_VALUE"""),4.694051306845)</f>
        <v>4.694051307</v>
      </c>
      <c r="K4" s="116">
        <f>IFERROR(__xludf.DUMMYFUNCTION("""COMPUTED_VALUE"""),2.833242178041)</f>
        <v>2.833242178</v>
      </c>
      <c r="L4" s="116">
        <f>IFERROR(__xludf.DUMMYFUNCTION("""COMPUTED_VALUE"""),1.0)</f>
        <v>1</v>
      </c>
      <c r="M4" s="116">
        <f>IFERROR(__xludf.DUMMYFUNCTION("""COMPUTED_VALUE"""),0.9396113716154982)</f>
        <v>0.9396113716</v>
      </c>
      <c r="N4" s="116">
        <f>IFERROR(__xludf.DUMMYFUNCTION("""COMPUTED_VALUE"""),0.9681238000000001)</f>
        <v>0.9681238</v>
      </c>
      <c r="O4" s="116">
        <f>IFERROR(__xludf.DUMMYFUNCTION("""COMPUTED_VALUE"""),1.0)</f>
        <v>1</v>
      </c>
      <c r="P4" s="116" t="b">
        <f>IFERROR(__xludf.DUMMYFUNCTION("""COMPUTED_VALUE"""),FALSE)</f>
        <v>0</v>
      </c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</row>
    <row r="5">
      <c r="A5" s="113">
        <f>IFERROR(__xludf.DUMMYFUNCTION("""COMPUTED_VALUE"""),5682.0)</f>
        <v>5682</v>
      </c>
      <c r="B5" s="113">
        <f>IFERROR(__xludf.DUMMYFUNCTION("""COMPUTED_VALUE"""),0.909206)</f>
        <v>0.909206</v>
      </c>
      <c r="C5" s="113">
        <f>IFERROR(__xludf.DUMMYFUNCTION("""COMPUTED_VALUE"""),0.853087)</f>
        <v>0.853087</v>
      </c>
      <c r="D5" s="113">
        <f>IFERROR(__xludf.DUMMYFUNCTION("""COMPUTED_VALUE"""),0.451117)</f>
        <v>0.451117</v>
      </c>
      <c r="E5" s="113">
        <f>IFERROR(__xludf.DUMMYFUNCTION("""COMPUTED_VALUE"""),0.919949)</f>
        <v>0.919949</v>
      </c>
      <c r="F5" s="113">
        <f>IFERROR(__xludf.DUMMYFUNCTION("""COMPUTED_VALUE"""),1.0)</f>
        <v>1</v>
      </c>
      <c r="G5" s="113">
        <f>IFERROR(__xludf.DUMMYFUNCTION("""COMPUTED_VALUE"""),0.792685)</f>
        <v>0.792685</v>
      </c>
      <c r="H5" s="113">
        <f>IFERROR(__xludf.DUMMYFUNCTION("""COMPUTED_VALUE"""),1.0)</f>
        <v>1</v>
      </c>
      <c r="I5" s="114">
        <f>IFERROR(__xludf.DUMMYFUNCTION("""COMPUTED_VALUE"""),0.792685)</f>
        <v>0.792685</v>
      </c>
      <c r="J5" s="115">
        <f>IFERROR(__xludf.DUMMYFUNCTION("""COMPUTED_VALUE"""),3.604225690295)</f>
        <v>3.60422569</v>
      </c>
      <c r="K5" s="116">
        <f>IFERROR(__xludf.DUMMYFUNCTION("""COMPUTED_VALUE"""),1.7579195276939998)</f>
        <v>1.757919528</v>
      </c>
      <c r="L5" s="116">
        <f>IFERROR(__xludf.DUMMYFUNCTION("""COMPUTED_VALUE"""),0.5906260687289328)</f>
        <v>0.5906260687</v>
      </c>
      <c r="M5" s="116">
        <f>IFERROR(__xludf.DUMMYFUNCTION("""COMPUTED_VALUE"""),0.7078099168312141)</f>
        <v>0.7078099168</v>
      </c>
      <c r="N5" s="116">
        <f>IFERROR(__xludf.DUMMYFUNCTION("""COMPUTED_VALUE"""),0.8266718000000001)</f>
        <v>0.8266718</v>
      </c>
      <c r="O5" s="116">
        <f>IFERROR(__xludf.DUMMYFUNCTION("""COMPUTED_VALUE"""),1.0)</f>
        <v>1</v>
      </c>
      <c r="P5" s="116" t="b">
        <f>IFERROR(__xludf.DUMMYFUNCTION("""COMPUTED_VALUE"""),FALSE)</f>
        <v>0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</row>
    <row r="6">
      <c r="A6" s="113">
        <f>IFERROR(__xludf.DUMMYFUNCTION("""COMPUTED_VALUE"""),5712.0)</f>
        <v>5712</v>
      </c>
      <c r="B6" s="113">
        <f>IFERROR(__xludf.DUMMYFUNCTION("""COMPUTED_VALUE"""),0.994271)</f>
        <v>0.994271</v>
      </c>
      <c r="C6" s="113">
        <f>IFERROR(__xludf.DUMMYFUNCTION("""COMPUTED_VALUE"""),0.684379)</f>
        <v>0.684379</v>
      </c>
      <c r="D6" s="113">
        <f>IFERROR(__xludf.DUMMYFUNCTION("""COMPUTED_VALUE"""),0.8164)</f>
        <v>0.8164</v>
      </c>
      <c r="E6" s="113">
        <f>IFERROR(__xludf.DUMMYFUNCTION("""COMPUTED_VALUE"""),0.531426)</f>
        <v>0.531426</v>
      </c>
      <c r="F6" s="113">
        <f>IFERROR(__xludf.DUMMYFUNCTION("""COMPUTED_VALUE"""),0.553443)</f>
        <v>0.553443</v>
      </c>
      <c r="G6" s="113">
        <f>IFERROR(__xludf.DUMMYFUNCTION("""COMPUTED_VALUE"""),0.863679)</f>
        <v>0.863679</v>
      </c>
      <c r="H6" s="113">
        <f>IFERROR(__xludf.DUMMYFUNCTION("""COMPUTED_VALUE"""),0.534106)</f>
        <v>0.534106</v>
      </c>
      <c r="I6" s="114">
        <f>IFERROR(__xludf.DUMMYFUNCTION("""COMPUTED_VALUE"""),0.861231)</f>
        <v>0.861231</v>
      </c>
      <c r="J6" s="115">
        <f>IFERROR(__xludf.DUMMYFUNCTION("""COMPUTED_VALUE"""),2.712171144807)</f>
        <v>2.712171145</v>
      </c>
      <c r="K6" s="116">
        <f>IFERROR(__xludf.DUMMYFUNCTION("""COMPUTED_VALUE"""),2.123458397082)</f>
        <v>2.123458397</v>
      </c>
      <c r="L6" s="116">
        <f>IFERROR(__xludf.DUMMYFUNCTION("""COMPUTED_VALUE"""),0.2555413811890217)</f>
        <v>0.2555413812</v>
      </c>
      <c r="M6" s="116">
        <f>IFERROR(__xludf.DUMMYFUNCTION("""COMPUTED_VALUE"""),0.80441875575212)</f>
        <v>0.8044187558</v>
      </c>
      <c r="N6" s="116">
        <f>IFERROR(__xludf.DUMMYFUNCTION("""COMPUTED_VALUE"""),0.7159838)</f>
        <v>0.7159838</v>
      </c>
      <c r="O6" s="116">
        <f>IFERROR(__xludf.DUMMYFUNCTION("""COMPUTED_VALUE"""),0.994271)</f>
        <v>0.994271</v>
      </c>
      <c r="P6" s="116" t="b">
        <f>IFERROR(__xludf.DUMMYFUNCTION("""COMPUTED_VALUE"""),FALSE)</f>
        <v>0</v>
      </c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</row>
    <row r="7">
      <c r="A7" s="113">
        <f>IFERROR(__xludf.DUMMYFUNCTION("""COMPUTED_VALUE"""),7332.0)</f>
        <v>7332</v>
      </c>
      <c r="B7" s="113">
        <f>IFERROR(__xludf.DUMMYFUNCTION("""COMPUTED_VALUE"""),0.994451)</f>
        <v>0.994451</v>
      </c>
      <c r="C7" s="113">
        <f>IFERROR(__xludf.DUMMYFUNCTION("""COMPUTED_VALUE"""),0.758314)</f>
        <v>0.758314</v>
      </c>
      <c r="D7" s="113">
        <f>IFERROR(__xludf.DUMMYFUNCTION("""COMPUTED_VALUE"""),0.512188)</f>
        <v>0.512188</v>
      </c>
      <c r="E7" s="113">
        <f>IFERROR(__xludf.DUMMYFUNCTION("""COMPUTED_VALUE"""),0.551884)</f>
        <v>0.551884</v>
      </c>
      <c r="F7" s="113">
        <f>IFERROR(__xludf.DUMMYFUNCTION("""COMPUTED_VALUE"""),0.577132)</f>
        <v>0.577132</v>
      </c>
      <c r="G7" s="113">
        <f>IFERROR(__xludf.DUMMYFUNCTION("""COMPUTED_VALUE"""),0.862697)</f>
        <v>0.862697</v>
      </c>
      <c r="H7" s="113">
        <f>IFERROR(__xludf.DUMMYFUNCTION("""COMPUTED_VALUE"""),0.556967)</f>
        <v>0.556967</v>
      </c>
      <c r="I7" s="114">
        <f>IFERROR(__xludf.DUMMYFUNCTION("""COMPUTED_VALUE"""),0.861062)</f>
        <v>0.861062</v>
      </c>
      <c r="J7" s="115">
        <f>IFERROR(__xludf.DUMMYFUNCTION("""COMPUTED_VALUE"""),2.463966756221)</f>
        <v>2.463966756</v>
      </c>
      <c r="K7" s="116">
        <f>IFERROR(__xludf.DUMMYFUNCTION("""COMPUTED_VALUE"""),1.826309461341)</f>
        <v>1.826309461</v>
      </c>
      <c r="L7" s="116">
        <f>IFERROR(__xludf.DUMMYFUNCTION("""COMPUTED_VALUE"""),0.16230774383349839)</f>
        <v>0.1623077438</v>
      </c>
      <c r="M7" s="116">
        <f>IFERROR(__xludf.DUMMYFUNCTION("""COMPUTED_VALUE"""),0.804180566889493)</f>
        <v>0.8041805669</v>
      </c>
      <c r="N7" s="116">
        <f>IFERROR(__xludf.DUMMYFUNCTION("""COMPUTED_VALUE"""),0.6787938)</f>
        <v>0.6787938</v>
      </c>
      <c r="O7" s="116">
        <f>IFERROR(__xludf.DUMMYFUNCTION("""COMPUTED_VALUE"""),0.994451)</f>
        <v>0.994451</v>
      </c>
      <c r="P7" s="116" t="b">
        <f>IFERROR(__xludf.DUMMYFUNCTION("""COMPUTED_VALUE"""),FALSE)</f>
        <v>0</v>
      </c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</row>
    <row r="8">
      <c r="A8" s="113">
        <f>IFERROR(__xludf.DUMMYFUNCTION("""COMPUTED_VALUE"""),7401.0)</f>
        <v>7401</v>
      </c>
      <c r="B8" s="113">
        <f>IFERROR(__xludf.DUMMYFUNCTION("""COMPUTED_VALUE"""),0.909206)</f>
        <v>0.909206</v>
      </c>
      <c r="C8" s="113">
        <f>IFERROR(__xludf.DUMMYFUNCTION("""COMPUTED_VALUE"""),0.787731)</f>
        <v>0.787731</v>
      </c>
      <c r="D8" s="113">
        <f>IFERROR(__xludf.DUMMYFUNCTION("""COMPUTED_VALUE"""),0.818458)</f>
        <v>0.818458</v>
      </c>
      <c r="E8" s="113">
        <f>IFERROR(__xludf.DUMMYFUNCTION("""COMPUTED_VALUE"""),0.911528)</f>
        <v>0.911528</v>
      </c>
      <c r="F8" s="113">
        <f>IFERROR(__xludf.DUMMYFUNCTION("""COMPUTED_VALUE"""),1.0)</f>
        <v>1</v>
      </c>
      <c r="G8" s="113">
        <f>IFERROR(__xludf.DUMMYFUNCTION("""COMPUTED_VALUE"""),0.788387)</f>
        <v>0.788387</v>
      </c>
      <c r="H8" s="113">
        <f>IFERROR(__xludf.DUMMYFUNCTION("""COMPUTED_VALUE"""),1.0)</f>
        <v>1</v>
      </c>
      <c r="I8" s="114">
        <f>IFERROR(__xludf.DUMMYFUNCTION("""COMPUTED_VALUE"""),0.788387)</f>
        <v>0.788387</v>
      </c>
      <c r="J8" s="115">
        <f>IFERROR(__xludf.DUMMYFUNCTION("""COMPUTED_VALUE"""),3.9479324713449997)</f>
        <v>3.947932471</v>
      </c>
      <c r="K8" s="116">
        <f>IFERROR(__xludf.DUMMYFUNCTION("""COMPUTED_VALUE"""),2.117049176561)</f>
        <v>2.117049177</v>
      </c>
      <c r="L8" s="116">
        <f>IFERROR(__xludf.DUMMYFUNCTION("""COMPUTED_VALUE"""),0.7197335094297515)</f>
        <v>0.7197335094</v>
      </c>
      <c r="M8" s="116">
        <f>IFERROR(__xludf.DUMMYFUNCTION("""COMPUTED_VALUE"""),0.7017523089520957)</f>
        <v>0.701752309</v>
      </c>
      <c r="N8" s="116">
        <f>IFERROR(__xludf.DUMMYFUNCTION("""COMPUTED_VALUE"""),0.8853846000000001)</f>
        <v>0.8853846</v>
      </c>
      <c r="O8" s="116">
        <f>IFERROR(__xludf.DUMMYFUNCTION("""COMPUTED_VALUE"""),1.0)</f>
        <v>1</v>
      </c>
      <c r="P8" s="116" t="b">
        <f>IFERROR(__xludf.DUMMYFUNCTION("""COMPUTED_VALUE"""),FALSE)</f>
        <v>0</v>
      </c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</row>
    <row r="9">
      <c r="A9" s="113">
        <f>IFERROR(__xludf.DUMMYFUNCTION("""COMPUTED_VALUE"""),7548.0)</f>
        <v>7548</v>
      </c>
      <c r="B9" s="113">
        <f>IFERROR(__xludf.DUMMYFUNCTION("""COMPUTED_VALUE"""),1.0)</f>
        <v>1</v>
      </c>
      <c r="C9" s="113">
        <f>IFERROR(__xludf.DUMMYFUNCTION("""COMPUTED_VALUE"""),0.916719)</f>
        <v>0.916719</v>
      </c>
      <c r="D9" s="113">
        <f>IFERROR(__xludf.DUMMYFUNCTION("""COMPUTED_VALUE"""),0.085071)</f>
        <v>0.085071</v>
      </c>
      <c r="E9" s="113">
        <f>IFERROR(__xludf.DUMMYFUNCTION("""COMPUTED_VALUE"""),0.524956)</f>
        <v>0.524956</v>
      </c>
      <c r="F9" s="113">
        <f>IFERROR(__xludf.DUMMYFUNCTION("""COMPUTED_VALUE"""),0.424701)</f>
        <v>0.424701</v>
      </c>
      <c r="G9" s="113">
        <f>IFERROR(__xludf.DUMMYFUNCTION("""COMPUTED_VALUE"""),1.0)</f>
        <v>1</v>
      </c>
      <c r="H9" s="113">
        <f>IFERROR(__xludf.DUMMYFUNCTION("""COMPUTED_VALUE"""),0.409863)</f>
        <v>0.409863</v>
      </c>
      <c r="I9" s="114">
        <f>IFERROR(__xludf.DUMMYFUNCTION("""COMPUTED_VALUE"""),1.0)</f>
        <v>1</v>
      </c>
      <c r="J9" s="115">
        <f>IFERROR(__xludf.DUMMYFUNCTION("""COMPUTED_VALUE"""),2.303560541339)</f>
        <v>2.303560541</v>
      </c>
      <c r="K9" s="116">
        <f>IFERROR(__xludf.DUMMYFUNCTION("""COMPUTED_VALUE"""),1.847610800002)</f>
        <v>1.8476108</v>
      </c>
      <c r="L9" s="116">
        <f>IFERROR(__xludf.DUMMYFUNCTION("""COMPUTED_VALUE"""),0.10205395479665083)</f>
        <v>0.1020539548</v>
      </c>
      <c r="M9" s="116">
        <f>IFERROR(__xludf.DUMMYFUNCTION("""COMPUTED_VALUE"""),1.0)</f>
        <v>1</v>
      </c>
      <c r="N9" s="116">
        <f>IFERROR(__xludf.DUMMYFUNCTION("""COMPUTED_VALUE"""),0.5902894)</f>
        <v>0.5902894</v>
      </c>
      <c r="O9" s="116">
        <f>IFERROR(__xludf.DUMMYFUNCTION("""COMPUTED_VALUE"""),1.0)</f>
        <v>1</v>
      </c>
      <c r="P9" s="116" t="b">
        <f>IFERROR(__xludf.DUMMYFUNCTION("""COMPUTED_VALUE"""),FALSE)</f>
        <v>0</v>
      </c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</row>
    <row r="10">
      <c r="A10" s="113"/>
      <c r="B10" s="113"/>
      <c r="C10" s="113"/>
      <c r="D10" s="113"/>
      <c r="E10" s="113"/>
      <c r="F10" s="113"/>
      <c r="G10" s="113"/>
      <c r="H10" s="113"/>
      <c r="I10" s="114"/>
      <c r="J10" s="115"/>
      <c r="K10" s="116"/>
      <c r="L10" s="116"/>
      <c r="M10" s="116"/>
      <c r="N10" s="116"/>
      <c r="O10" s="116"/>
      <c r="P10" s="116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</row>
    <row r="11">
      <c r="A11" s="113"/>
      <c r="B11" s="113"/>
      <c r="C11" s="113"/>
      <c r="D11" s="113"/>
      <c r="E11" s="113"/>
      <c r="F11" s="113"/>
      <c r="G11" s="113"/>
      <c r="H11" s="113"/>
      <c r="I11" s="114"/>
      <c r="J11" s="115"/>
      <c r="K11" s="116"/>
      <c r="L11" s="116"/>
      <c r="M11" s="116"/>
      <c r="N11" s="116"/>
      <c r="O11" s="116"/>
      <c r="P11" s="116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</row>
    <row r="12">
      <c r="A12" s="113"/>
      <c r="B12" s="113"/>
      <c r="C12" s="113"/>
      <c r="D12" s="113"/>
      <c r="E12" s="113"/>
      <c r="F12" s="113"/>
      <c r="G12" s="113"/>
      <c r="H12" s="113"/>
      <c r="I12" s="114"/>
      <c r="J12" s="115"/>
      <c r="K12" s="116"/>
      <c r="L12" s="116"/>
      <c r="M12" s="116"/>
      <c r="N12" s="116"/>
      <c r="O12" s="116"/>
      <c r="P12" s="116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</row>
    <row r="13">
      <c r="A13" s="113"/>
      <c r="B13" s="113"/>
      <c r="C13" s="113"/>
      <c r="D13" s="113"/>
      <c r="E13" s="113"/>
      <c r="F13" s="113"/>
      <c r="G13" s="113"/>
      <c r="H13" s="113"/>
      <c r="I13" s="114"/>
      <c r="J13" s="115"/>
      <c r="K13" s="116"/>
      <c r="L13" s="116"/>
      <c r="M13" s="116"/>
      <c r="N13" s="116"/>
      <c r="O13" s="116"/>
      <c r="P13" s="116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</row>
    <row r="14">
      <c r="A14" s="113"/>
      <c r="B14" s="113"/>
      <c r="C14" s="113"/>
      <c r="D14" s="113"/>
      <c r="E14" s="113"/>
      <c r="F14" s="113"/>
      <c r="G14" s="113"/>
      <c r="H14" s="113"/>
      <c r="I14" s="114"/>
      <c r="J14" s="115"/>
      <c r="K14" s="116"/>
      <c r="L14" s="116"/>
      <c r="M14" s="116"/>
      <c r="N14" s="116"/>
      <c r="O14" s="116"/>
      <c r="P14" s="116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</row>
    <row r="15">
      <c r="A15" s="113"/>
      <c r="B15" s="113"/>
      <c r="C15" s="113"/>
      <c r="D15" s="113"/>
      <c r="E15" s="113"/>
      <c r="F15" s="113"/>
      <c r="G15" s="113"/>
      <c r="H15" s="113"/>
      <c r="I15" s="114"/>
      <c r="J15" s="115"/>
      <c r="K15" s="116"/>
      <c r="L15" s="116"/>
      <c r="M15" s="116"/>
      <c r="N15" s="116"/>
      <c r="O15" s="116"/>
      <c r="P15" s="116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</row>
    <row r="16">
      <c r="A16" s="113"/>
      <c r="B16" s="113"/>
      <c r="C16" s="113"/>
      <c r="D16" s="113"/>
      <c r="E16" s="113"/>
      <c r="F16" s="113"/>
      <c r="G16" s="113"/>
      <c r="H16" s="113"/>
      <c r="I16" s="114"/>
      <c r="J16" s="115"/>
      <c r="K16" s="116"/>
      <c r="L16" s="116"/>
      <c r="M16" s="116"/>
      <c r="N16" s="116"/>
      <c r="O16" s="116"/>
      <c r="P16" s="116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</row>
    <row r="17">
      <c r="A17" s="113"/>
      <c r="B17" s="113"/>
      <c r="C17" s="113"/>
      <c r="D17" s="113"/>
      <c r="E17" s="113"/>
      <c r="F17" s="113"/>
      <c r="G17" s="113"/>
      <c r="H17" s="113"/>
      <c r="I17" s="114"/>
      <c r="J17" s="115"/>
      <c r="K17" s="116"/>
      <c r="L17" s="116"/>
      <c r="M17" s="116"/>
      <c r="N17" s="116"/>
      <c r="O17" s="116"/>
      <c r="P17" s="116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</row>
    <row r="18">
      <c r="A18" s="113"/>
      <c r="B18" s="113"/>
      <c r="C18" s="113"/>
      <c r="D18" s="113"/>
      <c r="E18" s="113"/>
      <c r="F18" s="113"/>
      <c r="G18" s="113"/>
      <c r="H18" s="113"/>
      <c r="I18" s="114"/>
      <c r="J18" s="115"/>
      <c r="K18" s="116"/>
      <c r="L18" s="116"/>
      <c r="M18" s="116"/>
      <c r="N18" s="116"/>
      <c r="O18" s="116"/>
      <c r="P18" s="116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</row>
    <row r="19">
      <c r="A19" s="113"/>
      <c r="B19" s="113"/>
      <c r="C19" s="113"/>
      <c r="D19" s="113"/>
      <c r="E19" s="113"/>
      <c r="F19" s="113"/>
      <c r="G19" s="113"/>
      <c r="H19" s="113"/>
      <c r="I19" s="114"/>
      <c r="J19" s="115"/>
      <c r="K19" s="116"/>
      <c r="L19" s="116"/>
      <c r="M19" s="116"/>
      <c r="N19" s="116"/>
      <c r="O19" s="116"/>
      <c r="P19" s="116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</row>
    <row r="20">
      <c r="A20" s="113"/>
      <c r="B20" s="113"/>
      <c r="C20" s="113"/>
      <c r="D20" s="113"/>
      <c r="E20" s="113"/>
      <c r="F20" s="113"/>
      <c r="G20" s="113"/>
      <c r="H20" s="113"/>
      <c r="I20" s="114"/>
      <c r="J20" s="115"/>
      <c r="K20" s="116"/>
      <c r="L20" s="116"/>
      <c r="M20" s="116"/>
      <c r="N20" s="116"/>
      <c r="O20" s="116"/>
      <c r="P20" s="116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</row>
    <row r="21">
      <c r="A21" s="118"/>
      <c r="B21" s="119"/>
      <c r="C21" s="119"/>
      <c r="D21" s="119"/>
      <c r="E21" s="119"/>
      <c r="F21" s="119"/>
      <c r="G21" s="119"/>
      <c r="H21" s="119"/>
      <c r="I21" s="120"/>
      <c r="J21" s="121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</row>
    <row r="22">
      <c r="A22" s="119"/>
      <c r="B22" s="119"/>
      <c r="C22" s="119"/>
      <c r="D22" s="119"/>
      <c r="E22" s="119"/>
      <c r="F22" s="119"/>
      <c r="G22" s="119"/>
      <c r="H22" s="119"/>
      <c r="I22" s="120"/>
      <c r="J22" s="121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</row>
    <row r="23">
      <c r="A23" s="119"/>
      <c r="B23" s="119"/>
      <c r="C23" s="119"/>
      <c r="D23" s="119"/>
      <c r="E23" s="119"/>
      <c r="F23" s="119"/>
      <c r="G23" s="119"/>
      <c r="H23" s="119"/>
      <c r="I23" s="120"/>
      <c r="J23" s="122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</row>
    <row r="24">
      <c r="A24" s="123">
        <v>1.0</v>
      </c>
      <c r="B24" s="123">
        <v>2.0</v>
      </c>
      <c r="C24" s="123">
        <v>3.0</v>
      </c>
      <c r="D24" s="123">
        <v>4.0</v>
      </c>
      <c r="E24" s="123">
        <v>5.0</v>
      </c>
      <c r="F24" s="123">
        <v>6.0</v>
      </c>
      <c r="G24" s="123">
        <v>7.0</v>
      </c>
      <c r="H24" s="123">
        <v>8.0</v>
      </c>
      <c r="I24" s="123">
        <v>9.0</v>
      </c>
      <c r="J24" s="123">
        <v>10.0</v>
      </c>
      <c r="K24" s="123">
        <v>11.0</v>
      </c>
      <c r="L24" s="123">
        <v>12.0</v>
      </c>
      <c r="M24" s="123">
        <v>13.0</v>
      </c>
      <c r="N24" s="123">
        <v>14.0</v>
      </c>
      <c r="O24" s="123">
        <v>15.0</v>
      </c>
      <c r="P24" s="123">
        <v>16.0</v>
      </c>
    </row>
    <row r="25">
      <c r="A25" s="119"/>
      <c r="B25" s="119"/>
      <c r="C25" s="119"/>
      <c r="D25" s="119"/>
      <c r="E25" s="119"/>
      <c r="F25" s="119"/>
      <c r="G25" s="119"/>
      <c r="H25" s="119"/>
      <c r="I25" s="120"/>
      <c r="J25" s="122"/>
    </row>
    <row r="26">
      <c r="A26" s="119"/>
      <c r="B26" s="119"/>
      <c r="C26" s="119"/>
      <c r="D26" s="119"/>
      <c r="E26" s="119"/>
      <c r="F26" s="119"/>
      <c r="G26" s="119"/>
      <c r="H26" s="119"/>
      <c r="I26" s="120"/>
      <c r="J26" s="122"/>
    </row>
    <row r="27">
      <c r="A27" s="119"/>
      <c r="B27" s="119"/>
      <c r="C27" s="119"/>
      <c r="D27" s="119"/>
      <c r="E27" s="119"/>
      <c r="F27" s="119"/>
      <c r="G27" s="119"/>
      <c r="H27" s="119"/>
      <c r="I27" s="120"/>
      <c r="J27" s="122"/>
    </row>
    <row r="28">
      <c r="A28" s="119"/>
      <c r="B28" s="119"/>
      <c r="C28" s="119"/>
      <c r="D28" s="119"/>
      <c r="E28" s="119"/>
      <c r="F28" s="119"/>
      <c r="G28" s="119"/>
      <c r="H28" s="119"/>
      <c r="I28" s="120"/>
      <c r="J28" s="122"/>
    </row>
    <row r="29">
      <c r="A29" s="119"/>
      <c r="B29" s="119"/>
      <c r="C29" s="119"/>
      <c r="D29" s="119"/>
      <c r="E29" s="119"/>
      <c r="F29" s="119"/>
      <c r="G29" s="119"/>
      <c r="H29" s="119"/>
      <c r="I29" s="120"/>
      <c r="J29" s="122"/>
    </row>
    <row r="30">
      <c r="A30" s="119"/>
      <c r="B30" s="119"/>
      <c r="C30" s="119"/>
      <c r="D30" s="119"/>
      <c r="E30" s="119"/>
      <c r="F30" s="119"/>
      <c r="G30" s="119"/>
      <c r="H30" s="119"/>
      <c r="I30" s="120"/>
      <c r="J30" s="122"/>
    </row>
    <row r="31">
      <c r="I31" s="124"/>
      <c r="J31" s="122"/>
    </row>
    <row r="32">
      <c r="I32" s="124"/>
      <c r="J32" s="122"/>
    </row>
    <row r="33">
      <c r="I33" s="124"/>
      <c r="J33" s="122"/>
    </row>
    <row r="34">
      <c r="I34" s="124"/>
      <c r="J34" s="122"/>
    </row>
    <row r="35">
      <c r="I35" s="124"/>
      <c r="J35" s="122"/>
    </row>
    <row r="36">
      <c r="I36" s="124"/>
      <c r="J36" s="122"/>
    </row>
    <row r="37">
      <c r="I37" s="124"/>
      <c r="J37" s="122"/>
    </row>
    <row r="38">
      <c r="I38" s="124"/>
      <c r="J38" s="122"/>
    </row>
    <row r="39">
      <c r="I39" s="124"/>
      <c r="J39" s="122"/>
    </row>
    <row r="40">
      <c r="I40" s="124"/>
      <c r="J40" s="122"/>
    </row>
    <row r="41">
      <c r="I41" s="124"/>
      <c r="J41" s="122"/>
    </row>
    <row r="42">
      <c r="I42" s="124"/>
      <c r="J42" s="122"/>
    </row>
    <row r="43">
      <c r="I43" s="124"/>
      <c r="J43" s="122"/>
    </row>
    <row r="44">
      <c r="I44" s="124"/>
      <c r="J44" s="122"/>
    </row>
    <row r="45">
      <c r="I45" s="124"/>
      <c r="J45" s="122"/>
    </row>
    <row r="46">
      <c r="I46" s="124"/>
      <c r="J46" s="122"/>
    </row>
    <row r="47">
      <c r="I47" s="124"/>
      <c r="J47" s="122"/>
    </row>
    <row r="48">
      <c r="I48" s="124"/>
      <c r="J48" s="122"/>
    </row>
    <row r="49">
      <c r="I49" s="124"/>
      <c r="J49" s="122"/>
    </row>
    <row r="50">
      <c r="I50" s="124"/>
      <c r="J50" s="122"/>
    </row>
    <row r="51">
      <c r="I51" s="124"/>
      <c r="J51" s="122"/>
    </row>
    <row r="52">
      <c r="I52" s="124"/>
      <c r="J52" s="122"/>
    </row>
    <row r="53">
      <c r="I53" s="124"/>
      <c r="J53" s="122"/>
    </row>
    <row r="54">
      <c r="I54" s="124"/>
      <c r="J54" s="122"/>
    </row>
    <row r="55">
      <c r="I55" s="124"/>
      <c r="J55" s="122"/>
    </row>
    <row r="56">
      <c r="I56" s="124"/>
      <c r="J56" s="122"/>
    </row>
    <row r="57">
      <c r="I57" s="124"/>
      <c r="J57" s="122"/>
    </row>
    <row r="58">
      <c r="I58" s="124"/>
      <c r="J58" s="122"/>
    </row>
    <row r="59">
      <c r="I59" s="124"/>
      <c r="J59" s="122"/>
    </row>
    <row r="60">
      <c r="I60" s="124"/>
      <c r="J60" s="122"/>
    </row>
    <row r="61">
      <c r="I61" s="124"/>
      <c r="J61" s="122"/>
    </row>
    <row r="62">
      <c r="I62" s="124"/>
      <c r="J62" s="122"/>
    </row>
    <row r="63">
      <c r="I63" s="124"/>
      <c r="J63" s="122"/>
    </row>
    <row r="64">
      <c r="I64" s="124"/>
      <c r="J64" s="122"/>
    </row>
    <row r="65">
      <c r="I65" s="124"/>
      <c r="J65" s="122"/>
    </row>
    <row r="66">
      <c r="I66" s="124"/>
      <c r="J66" s="122"/>
    </row>
    <row r="67">
      <c r="I67" s="124"/>
      <c r="J67" s="122"/>
    </row>
    <row r="68">
      <c r="I68" s="124"/>
      <c r="J68" s="122"/>
    </row>
    <row r="69">
      <c r="I69" s="124"/>
      <c r="J69" s="122"/>
    </row>
    <row r="70">
      <c r="I70" s="124"/>
      <c r="J70" s="122"/>
    </row>
    <row r="71">
      <c r="I71" s="124"/>
      <c r="J71" s="122"/>
    </row>
    <row r="72">
      <c r="I72" s="124"/>
      <c r="J72" s="122"/>
    </row>
    <row r="73">
      <c r="I73" s="124"/>
      <c r="J73" s="122"/>
    </row>
    <row r="74">
      <c r="I74" s="124"/>
      <c r="J74" s="122"/>
    </row>
    <row r="75">
      <c r="I75" s="124"/>
      <c r="J75" s="122"/>
    </row>
    <row r="76">
      <c r="I76" s="124"/>
      <c r="J76" s="122"/>
    </row>
    <row r="77">
      <c r="I77" s="124"/>
      <c r="J77" s="122"/>
    </row>
    <row r="78">
      <c r="I78" s="124"/>
      <c r="J78" s="122"/>
    </row>
    <row r="79">
      <c r="I79" s="124"/>
      <c r="J79" s="122"/>
    </row>
    <row r="80">
      <c r="I80" s="124"/>
      <c r="J80" s="122"/>
    </row>
    <row r="81">
      <c r="I81" s="124"/>
      <c r="J81" s="122"/>
    </row>
    <row r="82">
      <c r="I82" s="124"/>
      <c r="J82" s="122"/>
    </row>
    <row r="83">
      <c r="I83" s="124"/>
      <c r="J83" s="122"/>
    </row>
    <row r="84">
      <c r="I84" s="124"/>
      <c r="J84" s="122"/>
    </row>
    <row r="85">
      <c r="I85" s="124"/>
      <c r="J85" s="122"/>
    </row>
    <row r="86">
      <c r="I86" s="124"/>
      <c r="J86" s="122"/>
    </row>
    <row r="87">
      <c r="I87" s="124"/>
      <c r="J87" s="122"/>
    </row>
    <row r="88">
      <c r="I88" s="124"/>
      <c r="J88" s="122"/>
    </row>
    <row r="89">
      <c r="I89" s="124"/>
      <c r="J89" s="122"/>
    </row>
    <row r="90">
      <c r="I90" s="124"/>
      <c r="J90" s="122"/>
    </row>
    <row r="91">
      <c r="I91" s="124"/>
      <c r="J91" s="122"/>
    </row>
    <row r="92">
      <c r="I92" s="124"/>
      <c r="J92" s="122"/>
    </row>
    <row r="93">
      <c r="I93" s="124"/>
      <c r="J93" s="122"/>
    </row>
    <row r="94">
      <c r="I94" s="124"/>
      <c r="J94" s="122"/>
    </row>
    <row r="95">
      <c r="I95" s="124"/>
      <c r="J95" s="122"/>
    </row>
    <row r="96">
      <c r="I96" s="124"/>
      <c r="J96" s="122"/>
    </row>
    <row r="97">
      <c r="I97" s="124"/>
      <c r="J97" s="122"/>
    </row>
    <row r="98">
      <c r="I98" s="124"/>
      <c r="J98" s="122"/>
    </row>
    <row r="99">
      <c r="I99" s="124"/>
      <c r="J99" s="122"/>
    </row>
    <row r="100">
      <c r="I100" s="124"/>
      <c r="J100" s="122"/>
    </row>
    <row r="101">
      <c r="I101" s="124"/>
      <c r="J101" s="122"/>
    </row>
    <row r="102">
      <c r="I102" s="124"/>
      <c r="J102" s="122"/>
    </row>
    <row r="103">
      <c r="I103" s="124"/>
      <c r="J103" s="122"/>
    </row>
    <row r="104">
      <c r="I104" s="124"/>
      <c r="J104" s="122"/>
    </row>
    <row r="105">
      <c r="I105" s="124"/>
      <c r="J105" s="122"/>
    </row>
    <row r="106">
      <c r="I106" s="124"/>
      <c r="J106" s="122"/>
    </row>
    <row r="107">
      <c r="I107" s="124"/>
      <c r="J107" s="122"/>
    </row>
    <row r="108">
      <c r="I108" s="124"/>
      <c r="J108" s="122"/>
    </row>
    <row r="109">
      <c r="I109" s="124"/>
      <c r="J109" s="122"/>
    </row>
    <row r="110">
      <c r="I110" s="124"/>
      <c r="J110" s="122"/>
    </row>
    <row r="111">
      <c r="I111" s="124"/>
      <c r="J111" s="122"/>
    </row>
    <row r="112">
      <c r="I112" s="124"/>
      <c r="J112" s="122"/>
    </row>
    <row r="113">
      <c r="I113" s="124"/>
      <c r="J113" s="122"/>
    </row>
    <row r="114">
      <c r="I114" s="124"/>
      <c r="J114" s="122"/>
    </row>
    <row r="115">
      <c r="I115" s="124"/>
      <c r="J115" s="122"/>
    </row>
    <row r="116">
      <c r="I116" s="124"/>
      <c r="J116" s="122"/>
    </row>
    <row r="117">
      <c r="I117" s="124"/>
      <c r="J117" s="122"/>
    </row>
    <row r="118">
      <c r="I118" s="124"/>
      <c r="J118" s="122"/>
    </row>
    <row r="119">
      <c r="I119" s="124"/>
      <c r="J119" s="122"/>
    </row>
    <row r="120">
      <c r="I120" s="124"/>
      <c r="J120" s="122"/>
    </row>
    <row r="121">
      <c r="I121" s="124"/>
      <c r="J121" s="122"/>
    </row>
    <row r="122">
      <c r="I122" s="124"/>
      <c r="J122" s="122"/>
    </row>
    <row r="123">
      <c r="I123" s="124"/>
      <c r="J123" s="122"/>
    </row>
    <row r="124">
      <c r="I124" s="124"/>
      <c r="J124" s="122"/>
    </row>
    <row r="125">
      <c r="I125" s="124"/>
      <c r="J125" s="122"/>
    </row>
    <row r="126">
      <c r="I126" s="124"/>
      <c r="J126" s="122"/>
    </row>
    <row r="127">
      <c r="I127" s="124"/>
      <c r="J127" s="122"/>
    </row>
    <row r="128">
      <c r="I128" s="124"/>
      <c r="J128" s="122"/>
    </row>
    <row r="129">
      <c r="I129" s="124"/>
      <c r="J129" s="122"/>
    </row>
    <row r="130">
      <c r="I130" s="124"/>
      <c r="J130" s="122"/>
    </row>
    <row r="131">
      <c r="I131" s="124"/>
      <c r="J131" s="122"/>
    </row>
    <row r="132">
      <c r="I132" s="124"/>
      <c r="J132" s="122"/>
    </row>
    <row r="133">
      <c r="I133" s="124"/>
      <c r="J133" s="122"/>
    </row>
    <row r="134">
      <c r="I134" s="124"/>
      <c r="J134" s="122"/>
    </row>
    <row r="135">
      <c r="I135" s="124"/>
      <c r="J135" s="122"/>
    </row>
    <row r="136">
      <c r="I136" s="124"/>
      <c r="J136" s="122"/>
    </row>
    <row r="137">
      <c r="I137" s="124"/>
      <c r="J137" s="122"/>
    </row>
    <row r="138">
      <c r="I138" s="124"/>
      <c r="J138" s="122"/>
    </row>
    <row r="139">
      <c r="I139" s="124"/>
      <c r="J139" s="122"/>
    </row>
    <row r="140">
      <c r="I140" s="124"/>
      <c r="J140" s="122"/>
    </row>
    <row r="141">
      <c r="I141" s="124"/>
      <c r="J141" s="122"/>
    </row>
    <row r="142">
      <c r="I142" s="124"/>
      <c r="J142" s="122"/>
    </row>
    <row r="143">
      <c r="I143" s="124"/>
      <c r="J143" s="122"/>
    </row>
    <row r="144">
      <c r="I144" s="124"/>
      <c r="J144" s="122"/>
    </row>
    <row r="145">
      <c r="I145" s="124"/>
      <c r="J145" s="122"/>
    </row>
    <row r="146">
      <c r="I146" s="124"/>
      <c r="J146" s="122"/>
    </row>
    <row r="147">
      <c r="I147" s="124"/>
      <c r="J147" s="122"/>
    </row>
    <row r="148">
      <c r="I148" s="124"/>
      <c r="J148" s="122"/>
    </row>
    <row r="149">
      <c r="I149" s="124"/>
      <c r="J149" s="122"/>
    </row>
    <row r="150">
      <c r="I150" s="124"/>
      <c r="J150" s="122"/>
    </row>
    <row r="151">
      <c r="I151" s="124"/>
      <c r="J151" s="122"/>
    </row>
    <row r="152">
      <c r="I152" s="124"/>
      <c r="J152" s="122"/>
    </row>
    <row r="153">
      <c r="I153" s="124"/>
      <c r="J153" s="122"/>
    </row>
    <row r="154">
      <c r="I154" s="124"/>
      <c r="J154" s="122"/>
    </row>
    <row r="155">
      <c r="I155" s="124"/>
      <c r="J155" s="122"/>
    </row>
    <row r="156">
      <c r="I156" s="124"/>
      <c r="J156" s="122"/>
    </row>
    <row r="157">
      <c r="I157" s="124"/>
      <c r="J157" s="122"/>
    </row>
    <row r="158">
      <c r="I158" s="124"/>
      <c r="J158" s="122"/>
    </row>
    <row r="159">
      <c r="I159" s="124"/>
      <c r="J159" s="122"/>
    </row>
    <row r="160">
      <c r="I160" s="124"/>
      <c r="J160" s="122"/>
    </row>
    <row r="161">
      <c r="I161" s="124"/>
      <c r="J161" s="122"/>
    </row>
    <row r="162">
      <c r="I162" s="124"/>
      <c r="J162" s="122"/>
    </row>
    <row r="163">
      <c r="I163" s="124"/>
      <c r="J163" s="122"/>
    </row>
    <row r="164">
      <c r="I164" s="124"/>
      <c r="J164" s="122"/>
    </row>
    <row r="165">
      <c r="I165" s="124"/>
      <c r="J165" s="122"/>
    </row>
    <row r="166">
      <c r="I166" s="124"/>
      <c r="J166" s="122"/>
    </row>
    <row r="167">
      <c r="I167" s="124"/>
      <c r="J167" s="122"/>
    </row>
    <row r="168">
      <c r="I168" s="124"/>
      <c r="J168" s="122"/>
    </row>
    <row r="169">
      <c r="I169" s="124"/>
      <c r="J169" s="122"/>
    </row>
    <row r="170">
      <c r="I170" s="124"/>
      <c r="J170" s="122"/>
    </row>
    <row r="171">
      <c r="I171" s="124"/>
      <c r="J171" s="122"/>
    </row>
    <row r="172">
      <c r="I172" s="124"/>
      <c r="J172" s="122"/>
    </row>
    <row r="173">
      <c r="I173" s="124"/>
      <c r="J173" s="122"/>
    </row>
    <row r="174">
      <c r="I174" s="124"/>
      <c r="J174" s="122"/>
    </row>
    <row r="175">
      <c r="I175" s="124"/>
      <c r="J175" s="122"/>
    </row>
    <row r="176">
      <c r="I176" s="124"/>
      <c r="J176" s="122"/>
    </row>
    <row r="177">
      <c r="I177" s="124"/>
      <c r="J177" s="122"/>
    </row>
    <row r="178">
      <c r="I178" s="124"/>
      <c r="J178" s="122"/>
    </row>
    <row r="179">
      <c r="I179" s="124"/>
      <c r="J179" s="122"/>
    </row>
    <row r="180">
      <c r="I180" s="124"/>
      <c r="J180" s="122"/>
    </row>
    <row r="181">
      <c r="I181" s="124"/>
      <c r="J181" s="122"/>
    </row>
    <row r="182">
      <c r="I182" s="124"/>
      <c r="J182" s="122"/>
    </row>
    <row r="183">
      <c r="I183" s="124"/>
      <c r="J183" s="122"/>
    </row>
    <row r="184">
      <c r="I184" s="124"/>
      <c r="J184" s="122"/>
    </row>
    <row r="185">
      <c r="I185" s="124"/>
      <c r="J185" s="122"/>
    </row>
    <row r="186">
      <c r="I186" s="124"/>
      <c r="J186" s="122"/>
    </row>
    <row r="187">
      <c r="I187" s="124"/>
      <c r="J187" s="122"/>
    </row>
    <row r="188">
      <c r="I188" s="124"/>
      <c r="J188" s="122"/>
    </row>
    <row r="189">
      <c r="I189" s="124"/>
      <c r="J189" s="122"/>
    </row>
    <row r="190">
      <c r="I190" s="124"/>
      <c r="J190" s="122"/>
    </row>
    <row r="191">
      <c r="I191" s="124"/>
      <c r="J191" s="122"/>
    </row>
    <row r="192">
      <c r="I192" s="124"/>
      <c r="J192" s="122"/>
    </row>
    <row r="193">
      <c r="I193" s="124"/>
      <c r="J193" s="122"/>
    </row>
    <row r="194">
      <c r="I194" s="124"/>
      <c r="J194" s="122"/>
    </row>
    <row r="195">
      <c r="I195" s="124"/>
      <c r="J195" s="122"/>
    </row>
    <row r="196">
      <c r="I196" s="124"/>
      <c r="J196" s="122"/>
    </row>
    <row r="197">
      <c r="I197" s="124"/>
      <c r="J197" s="122"/>
    </row>
    <row r="198">
      <c r="I198" s="124"/>
      <c r="J198" s="122"/>
    </row>
    <row r="199">
      <c r="I199" s="124"/>
      <c r="J199" s="122"/>
    </row>
    <row r="200">
      <c r="I200" s="124"/>
      <c r="J200" s="122"/>
    </row>
    <row r="201">
      <c r="I201" s="124"/>
      <c r="J201" s="122"/>
    </row>
    <row r="202">
      <c r="I202" s="124"/>
      <c r="J202" s="122"/>
    </row>
    <row r="203">
      <c r="I203" s="124"/>
      <c r="J203" s="122"/>
    </row>
    <row r="204">
      <c r="I204" s="124"/>
      <c r="J204" s="122"/>
    </row>
    <row r="205">
      <c r="I205" s="124"/>
      <c r="J205" s="122"/>
    </row>
    <row r="206">
      <c r="I206" s="124"/>
      <c r="J206" s="122"/>
    </row>
    <row r="207">
      <c r="I207" s="124"/>
      <c r="J207" s="122"/>
    </row>
    <row r="208">
      <c r="I208" s="124"/>
      <c r="J208" s="122"/>
    </row>
    <row r="209">
      <c r="I209" s="124"/>
      <c r="J209" s="122"/>
    </row>
    <row r="210">
      <c r="I210" s="124"/>
      <c r="J210" s="122"/>
    </row>
    <row r="211">
      <c r="I211" s="124"/>
      <c r="J211" s="122"/>
    </row>
    <row r="212">
      <c r="I212" s="124"/>
      <c r="J212" s="122"/>
    </row>
    <row r="213">
      <c r="I213" s="124"/>
      <c r="J213" s="122"/>
    </row>
    <row r="214">
      <c r="I214" s="124"/>
      <c r="J214" s="122"/>
    </row>
    <row r="215">
      <c r="I215" s="124"/>
      <c r="J215" s="122"/>
    </row>
    <row r="216">
      <c r="I216" s="124"/>
      <c r="J216" s="122"/>
    </row>
    <row r="217">
      <c r="I217" s="124"/>
      <c r="J217" s="122"/>
    </row>
    <row r="218">
      <c r="I218" s="124"/>
      <c r="J218" s="122"/>
    </row>
    <row r="219">
      <c r="I219" s="124"/>
      <c r="J219" s="122"/>
    </row>
    <row r="220">
      <c r="I220" s="124"/>
      <c r="J220" s="122"/>
    </row>
    <row r="221">
      <c r="I221" s="124"/>
      <c r="J221" s="122"/>
    </row>
    <row r="222">
      <c r="I222" s="124"/>
      <c r="J222" s="122"/>
    </row>
    <row r="223">
      <c r="I223" s="124"/>
      <c r="J223" s="122"/>
    </row>
    <row r="224">
      <c r="I224" s="124"/>
      <c r="J224" s="122"/>
    </row>
    <row r="225">
      <c r="I225" s="124"/>
      <c r="J225" s="122"/>
    </row>
    <row r="226">
      <c r="I226" s="124"/>
      <c r="J226" s="122"/>
    </row>
    <row r="227">
      <c r="I227" s="124"/>
      <c r="J227" s="122"/>
    </row>
    <row r="228">
      <c r="I228" s="124"/>
      <c r="J228" s="122"/>
    </row>
    <row r="229">
      <c r="I229" s="124"/>
      <c r="J229" s="122"/>
    </row>
    <row r="230">
      <c r="I230" s="124"/>
      <c r="J230" s="122"/>
    </row>
    <row r="231">
      <c r="I231" s="124"/>
      <c r="J231" s="122"/>
    </row>
    <row r="232">
      <c r="I232" s="124"/>
      <c r="J232" s="122"/>
    </row>
    <row r="233">
      <c r="I233" s="124"/>
      <c r="J233" s="122"/>
    </row>
    <row r="234">
      <c r="I234" s="124"/>
      <c r="J234" s="122"/>
    </row>
    <row r="235">
      <c r="I235" s="124"/>
      <c r="J235" s="122"/>
    </row>
    <row r="236">
      <c r="I236" s="124"/>
      <c r="J236" s="122"/>
    </row>
    <row r="237">
      <c r="I237" s="124"/>
      <c r="J237" s="122"/>
    </row>
    <row r="238">
      <c r="I238" s="124"/>
      <c r="J238" s="122"/>
    </row>
    <row r="239">
      <c r="I239" s="124"/>
      <c r="J239" s="122"/>
    </row>
    <row r="240">
      <c r="I240" s="124"/>
      <c r="J240" s="122"/>
    </row>
    <row r="241">
      <c r="I241" s="124"/>
      <c r="J241" s="122"/>
    </row>
    <row r="242">
      <c r="I242" s="124"/>
      <c r="J242" s="122"/>
    </row>
    <row r="243">
      <c r="I243" s="124"/>
      <c r="J243" s="122"/>
    </row>
    <row r="244">
      <c r="I244" s="124"/>
      <c r="J244" s="122"/>
    </row>
    <row r="245">
      <c r="I245" s="124"/>
      <c r="J245" s="122"/>
    </row>
    <row r="246">
      <c r="I246" s="124"/>
      <c r="J246" s="122"/>
    </row>
    <row r="247">
      <c r="I247" s="124"/>
      <c r="J247" s="122"/>
    </row>
    <row r="248">
      <c r="I248" s="124"/>
      <c r="J248" s="122"/>
    </row>
    <row r="249">
      <c r="I249" s="124"/>
      <c r="J249" s="122"/>
    </row>
    <row r="250">
      <c r="I250" s="124"/>
      <c r="J250" s="122"/>
    </row>
    <row r="251">
      <c r="I251" s="124"/>
      <c r="J251" s="122"/>
    </row>
    <row r="252">
      <c r="I252" s="124"/>
      <c r="J252" s="122"/>
    </row>
    <row r="253">
      <c r="I253" s="124"/>
      <c r="J253" s="122"/>
    </row>
    <row r="254">
      <c r="I254" s="124"/>
      <c r="J254" s="122"/>
    </row>
    <row r="255">
      <c r="I255" s="124"/>
      <c r="J255" s="122"/>
    </row>
    <row r="256">
      <c r="I256" s="124"/>
      <c r="J256" s="122"/>
    </row>
    <row r="257">
      <c r="I257" s="124"/>
      <c r="J257" s="122"/>
    </row>
    <row r="258">
      <c r="I258" s="124"/>
      <c r="J258" s="122"/>
    </row>
    <row r="259">
      <c r="I259" s="124"/>
      <c r="J259" s="122"/>
    </row>
    <row r="260">
      <c r="I260" s="124"/>
      <c r="J260" s="122"/>
    </row>
    <row r="261">
      <c r="I261" s="124"/>
      <c r="J261" s="122"/>
    </row>
    <row r="262">
      <c r="I262" s="124"/>
      <c r="J262" s="122"/>
    </row>
    <row r="263">
      <c r="I263" s="124"/>
      <c r="J263" s="122"/>
    </row>
    <row r="264">
      <c r="I264" s="124"/>
      <c r="J264" s="122"/>
    </row>
    <row r="265">
      <c r="I265" s="124"/>
      <c r="J265" s="122"/>
    </row>
    <row r="266">
      <c r="I266" s="124"/>
      <c r="J266" s="122"/>
    </row>
    <row r="267">
      <c r="I267" s="124"/>
      <c r="J267" s="122"/>
    </row>
    <row r="268">
      <c r="I268" s="124"/>
      <c r="J268" s="122"/>
    </row>
    <row r="269">
      <c r="I269" s="124"/>
      <c r="J269" s="122"/>
    </row>
    <row r="270">
      <c r="I270" s="124"/>
      <c r="J270" s="122"/>
    </row>
    <row r="271">
      <c r="I271" s="124"/>
      <c r="J271" s="122"/>
    </row>
    <row r="272">
      <c r="I272" s="124"/>
      <c r="J272" s="122"/>
    </row>
    <row r="273">
      <c r="I273" s="124"/>
      <c r="J273" s="122"/>
    </row>
    <row r="274">
      <c r="I274" s="124"/>
      <c r="J274" s="122"/>
    </row>
    <row r="275">
      <c r="I275" s="124"/>
      <c r="J275" s="122"/>
    </row>
    <row r="276">
      <c r="I276" s="124"/>
      <c r="J276" s="122"/>
    </row>
    <row r="277">
      <c r="I277" s="124"/>
      <c r="J277" s="122"/>
    </row>
    <row r="278">
      <c r="I278" s="124"/>
      <c r="J278" s="122"/>
    </row>
    <row r="279">
      <c r="I279" s="124"/>
      <c r="J279" s="122"/>
    </row>
    <row r="280">
      <c r="I280" s="124"/>
      <c r="J280" s="122"/>
    </row>
    <row r="281">
      <c r="I281" s="124"/>
      <c r="J281" s="122"/>
    </row>
    <row r="282">
      <c r="I282" s="124"/>
      <c r="J282" s="122"/>
    </row>
    <row r="283">
      <c r="I283" s="124"/>
      <c r="J283" s="122"/>
    </row>
    <row r="284">
      <c r="I284" s="124"/>
      <c r="J284" s="122"/>
    </row>
    <row r="285">
      <c r="I285" s="124"/>
      <c r="J285" s="122"/>
    </row>
    <row r="286">
      <c r="I286" s="124"/>
      <c r="J286" s="122"/>
    </row>
    <row r="287">
      <c r="I287" s="124"/>
      <c r="J287" s="122"/>
    </row>
    <row r="288">
      <c r="I288" s="124"/>
      <c r="J288" s="122"/>
    </row>
    <row r="289">
      <c r="I289" s="124"/>
      <c r="J289" s="122"/>
    </row>
    <row r="290">
      <c r="I290" s="124"/>
      <c r="J290" s="122"/>
    </row>
    <row r="291">
      <c r="I291" s="124"/>
      <c r="J291" s="122"/>
    </row>
    <row r="292">
      <c r="I292" s="124"/>
      <c r="J292" s="122"/>
    </row>
    <row r="293">
      <c r="I293" s="124"/>
      <c r="J293" s="122"/>
    </row>
    <row r="294">
      <c r="I294" s="124"/>
      <c r="J294" s="122"/>
    </row>
    <row r="295">
      <c r="I295" s="124"/>
      <c r="J295" s="122"/>
    </row>
    <row r="296">
      <c r="I296" s="124"/>
      <c r="J296" s="122"/>
    </row>
    <row r="297">
      <c r="I297" s="124"/>
      <c r="J297" s="122"/>
    </row>
    <row r="298">
      <c r="I298" s="124"/>
      <c r="J298" s="122"/>
    </row>
    <row r="299">
      <c r="I299" s="124"/>
      <c r="J299" s="122"/>
    </row>
    <row r="300">
      <c r="I300" s="124"/>
      <c r="J300" s="122"/>
    </row>
    <row r="301">
      <c r="I301" s="124"/>
      <c r="J301" s="122"/>
    </row>
    <row r="302">
      <c r="I302" s="124"/>
      <c r="J302" s="122"/>
    </row>
    <row r="303">
      <c r="I303" s="124"/>
      <c r="J303" s="122"/>
    </row>
    <row r="304">
      <c r="I304" s="124"/>
      <c r="J304" s="122"/>
    </row>
    <row r="305">
      <c r="I305" s="124"/>
      <c r="J305" s="122"/>
    </row>
    <row r="306">
      <c r="I306" s="124"/>
      <c r="J306" s="122"/>
    </row>
    <row r="307">
      <c r="I307" s="124"/>
      <c r="J307" s="122"/>
    </row>
    <row r="308">
      <c r="I308" s="124"/>
      <c r="J308" s="122"/>
    </row>
    <row r="309">
      <c r="I309" s="124"/>
      <c r="J309" s="122"/>
    </row>
    <row r="310">
      <c r="I310" s="124"/>
      <c r="J310" s="122"/>
    </row>
    <row r="311">
      <c r="I311" s="124"/>
      <c r="J311" s="122"/>
    </row>
    <row r="312">
      <c r="I312" s="124"/>
      <c r="J312" s="122"/>
    </row>
    <row r="313">
      <c r="I313" s="124"/>
      <c r="J313" s="122"/>
    </row>
    <row r="314">
      <c r="I314" s="124"/>
      <c r="J314" s="122"/>
    </row>
    <row r="315">
      <c r="I315" s="124"/>
      <c r="J315" s="122"/>
    </row>
    <row r="316">
      <c r="I316" s="124"/>
      <c r="J316" s="122"/>
    </row>
    <row r="317">
      <c r="I317" s="124"/>
      <c r="J317" s="122"/>
    </row>
    <row r="318">
      <c r="I318" s="124"/>
      <c r="J318" s="122"/>
    </row>
    <row r="319">
      <c r="I319" s="124"/>
      <c r="J319" s="122"/>
    </row>
    <row r="320">
      <c r="I320" s="124"/>
      <c r="J320" s="122"/>
    </row>
    <row r="321">
      <c r="I321" s="124"/>
      <c r="J321" s="122"/>
    </row>
    <row r="322">
      <c r="I322" s="124"/>
      <c r="J322" s="122"/>
    </row>
    <row r="323">
      <c r="I323" s="124"/>
      <c r="J323" s="122"/>
    </row>
    <row r="324">
      <c r="I324" s="124"/>
      <c r="J324" s="122"/>
    </row>
    <row r="325">
      <c r="I325" s="124"/>
      <c r="J325" s="122"/>
    </row>
    <row r="326">
      <c r="I326" s="124"/>
      <c r="J326" s="122"/>
    </row>
    <row r="327">
      <c r="I327" s="124"/>
      <c r="J327" s="122"/>
    </row>
    <row r="328">
      <c r="I328" s="124"/>
      <c r="J328" s="122"/>
    </row>
    <row r="329">
      <c r="I329" s="124"/>
      <c r="J329" s="122"/>
    </row>
    <row r="330">
      <c r="I330" s="124"/>
      <c r="J330" s="122"/>
    </row>
    <row r="331">
      <c r="I331" s="124"/>
      <c r="J331" s="122"/>
    </row>
    <row r="332">
      <c r="I332" s="124"/>
      <c r="J332" s="122"/>
    </row>
    <row r="333">
      <c r="I333" s="124"/>
      <c r="J333" s="122"/>
    </row>
    <row r="334">
      <c r="I334" s="124"/>
      <c r="J334" s="122"/>
    </row>
    <row r="335">
      <c r="I335" s="124"/>
      <c r="J335" s="122"/>
    </row>
    <row r="336">
      <c r="I336" s="124"/>
      <c r="J336" s="122"/>
    </row>
    <row r="337">
      <c r="I337" s="124"/>
      <c r="J337" s="122"/>
    </row>
    <row r="338">
      <c r="I338" s="124"/>
      <c r="J338" s="122"/>
    </row>
    <row r="339">
      <c r="I339" s="124"/>
      <c r="J339" s="122"/>
    </row>
    <row r="340">
      <c r="I340" s="124"/>
      <c r="J340" s="122"/>
    </row>
    <row r="341">
      <c r="I341" s="124"/>
      <c r="J341" s="122"/>
    </row>
    <row r="342">
      <c r="I342" s="124"/>
      <c r="J342" s="122"/>
    </row>
    <row r="343">
      <c r="I343" s="124"/>
      <c r="J343" s="122"/>
    </row>
    <row r="344">
      <c r="I344" s="124"/>
      <c r="J344" s="122"/>
    </row>
    <row r="345">
      <c r="I345" s="124"/>
      <c r="J345" s="122"/>
    </row>
    <row r="346">
      <c r="I346" s="124"/>
      <c r="J346" s="122"/>
    </row>
    <row r="347">
      <c r="I347" s="124"/>
      <c r="J347" s="122"/>
    </row>
    <row r="348">
      <c r="I348" s="124"/>
      <c r="J348" s="122"/>
    </row>
    <row r="349">
      <c r="I349" s="124"/>
      <c r="J349" s="122"/>
    </row>
    <row r="350">
      <c r="I350" s="124"/>
      <c r="J350" s="122"/>
    </row>
    <row r="351">
      <c r="I351" s="124"/>
      <c r="J351" s="122"/>
    </row>
    <row r="352">
      <c r="I352" s="124"/>
      <c r="J352" s="122"/>
    </row>
    <row r="353">
      <c r="I353" s="124"/>
      <c r="J353" s="122"/>
    </row>
    <row r="354">
      <c r="I354" s="124"/>
      <c r="J354" s="122"/>
    </row>
    <row r="355">
      <c r="I355" s="124"/>
      <c r="J355" s="122"/>
    </row>
    <row r="356">
      <c r="I356" s="124"/>
      <c r="J356" s="122"/>
    </row>
    <row r="357">
      <c r="I357" s="124"/>
      <c r="J357" s="122"/>
    </row>
    <row r="358">
      <c r="I358" s="124"/>
      <c r="J358" s="122"/>
    </row>
    <row r="359">
      <c r="I359" s="124"/>
      <c r="J359" s="122"/>
    </row>
    <row r="360">
      <c r="I360" s="124"/>
      <c r="J360" s="122"/>
    </row>
    <row r="361">
      <c r="I361" s="124"/>
      <c r="J361" s="122"/>
    </row>
    <row r="362">
      <c r="I362" s="124"/>
      <c r="J362" s="122"/>
    </row>
    <row r="363">
      <c r="I363" s="124"/>
      <c r="J363" s="122"/>
    </row>
    <row r="364">
      <c r="I364" s="124"/>
      <c r="J364" s="122"/>
    </row>
    <row r="365">
      <c r="I365" s="124"/>
      <c r="J365" s="122"/>
    </row>
    <row r="366">
      <c r="I366" s="124"/>
      <c r="J366" s="122"/>
    </row>
    <row r="367">
      <c r="I367" s="124"/>
      <c r="J367" s="122"/>
    </row>
    <row r="368">
      <c r="I368" s="124"/>
      <c r="J368" s="122"/>
    </row>
    <row r="369">
      <c r="I369" s="124"/>
      <c r="J369" s="122"/>
    </row>
    <row r="370">
      <c r="I370" s="124"/>
      <c r="J370" s="122"/>
    </row>
    <row r="371">
      <c r="I371" s="124"/>
      <c r="J371" s="122"/>
    </row>
    <row r="372">
      <c r="I372" s="124"/>
      <c r="J372" s="122"/>
    </row>
    <row r="373">
      <c r="I373" s="124"/>
      <c r="J373" s="122"/>
    </row>
    <row r="374">
      <c r="I374" s="124"/>
      <c r="J374" s="122"/>
    </row>
    <row r="375">
      <c r="I375" s="124"/>
      <c r="J375" s="122"/>
    </row>
    <row r="376">
      <c r="I376" s="124"/>
      <c r="J376" s="122"/>
    </row>
    <row r="377">
      <c r="I377" s="124"/>
      <c r="J377" s="122"/>
    </row>
    <row r="378">
      <c r="I378" s="124"/>
      <c r="J378" s="122"/>
    </row>
    <row r="379">
      <c r="I379" s="124"/>
      <c r="J379" s="122"/>
    </row>
    <row r="380">
      <c r="I380" s="124"/>
      <c r="J380" s="122"/>
    </row>
    <row r="381">
      <c r="I381" s="124"/>
      <c r="J381" s="122"/>
    </row>
    <row r="382">
      <c r="I382" s="124"/>
      <c r="J382" s="122"/>
    </row>
    <row r="383">
      <c r="I383" s="124"/>
      <c r="J383" s="122"/>
    </row>
    <row r="384">
      <c r="I384" s="124"/>
      <c r="J384" s="122"/>
    </row>
    <row r="385">
      <c r="I385" s="124"/>
      <c r="J385" s="122"/>
    </row>
    <row r="386">
      <c r="I386" s="124"/>
      <c r="J386" s="122"/>
    </row>
    <row r="387">
      <c r="I387" s="124"/>
      <c r="J387" s="122"/>
    </row>
    <row r="388">
      <c r="I388" s="124"/>
      <c r="J388" s="122"/>
    </row>
    <row r="389">
      <c r="I389" s="124"/>
      <c r="J389" s="122"/>
    </row>
    <row r="390">
      <c r="I390" s="124"/>
      <c r="J390" s="122"/>
    </row>
    <row r="391">
      <c r="I391" s="124"/>
      <c r="J391" s="122"/>
    </row>
    <row r="392">
      <c r="I392" s="124"/>
      <c r="J392" s="122"/>
    </row>
    <row r="393">
      <c r="I393" s="124"/>
      <c r="J393" s="122"/>
    </row>
    <row r="394">
      <c r="I394" s="124"/>
      <c r="J394" s="122"/>
    </row>
    <row r="395">
      <c r="I395" s="124"/>
      <c r="J395" s="122"/>
    </row>
    <row r="396">
      <c r="I396" s="124"/>
      <c r="J396" s="122"/>
    </row>
    <row r="397">
      <c r="I397" s="124"/>
      <c r="J397" s="122"/>
    </row>
    <row r="398">
      <c r="I398" s="124"/>
      <c r="J398" s="122"/>
    </row>
    <row r="399">
      <c r="I399" s="124"/>
      <c r="J399" s="122"/>
    </row>
    <row r="400">
      <c r="I400" s="124"/>
      <c r="J400" s="122"/>
    </row>
    <row r="401">
      <c r="I401" s="124"/>
      <c r="J401" s="122"/>
    </row>
    <row r="402">
      <c r="I402" s="124"/>
      <c r="J402" s="122"/>
    </row>
    <row r="403">
      <c r="I403" s="124"/>
      <c r="J403" s="122"/>
    </row>
    <row r="404">
      <c r="I404" s="124"/>
      <c r="J404" s="122"/>
    </row>
    <row r="405">
      <c r="I405" s="124"/>
      <c r="J405" s="122"/>
    </row>
    <row r="406">
      <c r="I406" s="124"/>
      <c r="J406" s="122"/>
    </row>
    <row r="407">
      <c r="I407" s="124"/>
      <c r="J407" s="122"/>
    </row>
    <row r="408">
      <c r="I408" s="124"/>
      <c r="J408" s="122"/>
    </row>
    <row r="409">
      <c r="I409" s="124"/>
      <c r="J409" s="122"/>
    </row>
    <row r="410">
      <c r="I410" s="124"/>
      <c r="J410" s="122"/>
    </row>
    <row r="411">
      <c r="I411" s="124"/>
      <c r="J411" s="122"/>
    </row>
    <row r="412">
      <c r="I412" s="124"/>
      <c r="J412" s="122"/>
    </row>
    <row r="413">
      <c r="I413" s="124"/>
      <c r="J413" s="122"/>
    </row>
    <row r="414">
      <c r="I414" s="124"/>
      <c r="J414" s="122"/>
    </row>
    <row r="415">
      <c r="I415" s="124"/>
      <c r="J415" s="122"/>
    </row>
    <row r="416">
      <c r="I416" s="124"/>
      <c r="J416" s="122"/>
    </row>
    <row r="417">
      <c r="I417" s="124"/>
      <c r="J417" s="122"/>
    </row>
    <row r="418">
      <c r="I418" s="124"/>
      <c r="J418" s="122"/>
    </row>
    <row r="419">
      <c r="I419" s="124"/>
      <c r="J419" s="122"/>
    </row>
    <row r="420">
      <c r="I420" s="124"/>
      <c r="J420" s="122"/>
    </row>
    <row r="421">
      <c r="I421" s="124"/>
      <c r="J421" s="122"/>
    </row>
    <row r="422">
      <c r="I422" s="124"/>
      <c r="J422" s="122"/>
    </row>
    <row r="423">
      <c r="I423" s="124"/>
      <c r="J423" s="122"/>
    </row>
    <row r="424">
      <c r="I424" s="124"/>
      <c r="J424" s="122"/>
    </row>
    <row r="425">
      <c r="I425" s="124"/>
      <c r="J425" s="122"/>
    </row>
    <row r="426">
      <c r="I426" s="124"/>
      <c r="J426" s="122"/>
    </row>
    <row r="427">
      <c r="I427" s="124"/>
      <c r="J427" s="122"/>
    </row>
    <row r="428">
      <c r="I428" s="124"/>
      <c r="J428" s="122"/>
    </row>
    <row r="429">
      <c r="I429" s="124"/>
      <c r="J429" s="122"/>
    </row>
    <row r="430">
      <c r="I430" s="124"/>
      <c r="J430" s="122"/>
    </row>
    <row r="431">
      <c r="I431" s="124"/>
      <c r="J431" s="122"/>
    </row>
    <row r="432">
      <c r="I432" s="124"/>
      <c r="J432" s="122"/>
    </row>
    <row r="433">
      <c r="I433" s="124"/>
      <c r="J433" s="122"/>
    </row>
    <row r="434">
      <c r="I434" s="124"/>
      <c r="J434" s="122"/>
    </row>
    <row r="435">
      <c r="I435" s="124"/>
      <c r="J435" s="122"/>
    </row>
    <row r="436">
      <c r="I436" s="124"/>
      <c r="J436" s="122"/>
    </row>
    <row r="437">
      <c r="I437" s="124"/>
      <c r="J437" s="122"/>
    </row>
    <row r="438">
      <c r="I438" s="124"/>
      <c r="J438" s="122"/>
    </row>
    <row r="439">
      <c r="I439" s="124"/>
      <c r="J439" s="122"/>
    </row>
    <row r="440">
      <c r="I440" s="124"/>
      <c r="J440" s="122"/>
    </row>
    <row r="441">
      <c r="I441" s="124"/>
      <c r="J441" s="122"/>
    </row>
    <row r="442">
      <c r="I442" s="124"/>
      <c r="J442" s="122"/>
    </row>
    <row r="443">
      <c r="I443" s="124"/>
      <c r="J443" s="122"/>
    </row>
    <row r="444">
      <c r="I444" s="124"/>
      <c r="J444" s="122"/>
    </row>
    <row r="445">
      <c r="I445" s="124"/>
      <c r="J445" s="122"/>
    </row>
    <row r="446">
      <c r="I446" s="124"/>
      <c r="J446" s="122"/>
    </row>
    <row r="447">
      <c r="I447" s="124"/>
      <c r="J447" s="122"/>
    </row>
    <row r="448">
      <c r="I448" s="124"/>
      <c r="J448" s="122"/>
    </row>
    <row r="449">
      <c r="I449" s="124"/>
      <c r="J449" s="122"/>
    </row>
    <row r="450">
      <c r="I450" s="124"/>
      <c r="J450" s="122"/>
    </row>
    <row r="451">
      <c r="I451" s="124"/>
      <c r="J451" s="122"/>
    </row>
    <row r="452">
      <c r="I452" s="124"/>
      <c r="J452" s="122"/>
    </row>
    <row r="453">
      <c r="I453" s="124"/>
      <c r="J453" s="122"/>
    </row>
    <row r="454">
      <c r="I454" s="124"/>
      <c r="J454" s="122"/>
    </row>
    <row r="455">
      <c r="I455" s="124"/>
      <c r="J455" s="122"/>
    </row>
    <row r="456">
      <c r="I456" s="124"/>
      <c r="J456" s="122"/>
    </row>
    <row r="457">
      <c r="I457" s="124"/>
      <c r="J457" s="122"/>
    </row>
    <row r="458">
      <c r="I458" s="124"/>
      <c r="J458" s="122"/>
    </row>
    <row r="459">
      <c r="I459" s="124"/>
      <c r="J459" s="122"/>
    </row>
    <row r="460">
      <c r="I460" s="124"/>
      <c r="J460" s="122"/>
    </row>
    <row r="461">
      <c r="I461" s="124"/>
      <c r="J461" s="122"/>
    </row>
    <row r="462">
      <c r="I462" s="124"/>
      <c r="J462" s="122"/>
    </row>
    <row r="463">
      <c r="I463" s="124"/>
      <c r="J463" s="122"/>
    </row>
    <row r="464">
      <c r="I464" s="124"/>
      <c r="J464" s="122"/>
    </row>
    <row r="465">
      <c r="I465" s="124"/>
      <c r="J465" s="122"/>
    </row>
    <row r="466">
      <c r="I466" s="124"/>
      <c r="J466" s="122"/>
    </row>
    <row r="467">
      <c r="I467" s="124"/>
      <c r="J467" s="122"/>
    </row>
    <row r="468">
      <c r="I468" s="124"/>
      <c r="J468" s="122"/>
    </row>
    <row r="469">
      <c r="I469" s="124"/>
      <c r="J469" s="122"/>
    </row>
    <row r="470">
      <c r="I470" s="124"/>
      <c r="J470" s="122"/>
    </row>
    <row r="471">
      <c r="I471" s="124"/>
      <c r="J471" s="122"/>
    </row>
    <row r="472">
      <c r="I472" s="124"/>
      <c r="J472" s="122"/>
    </row>
    <row r="473">
      <c r="I473" s="124"/>
      <c r="J473" s="122"/>
    </row>
    <row r="474">
      <c r="I474" s="124"/>
      <c r="J474" s="122"/>
    </row>
    <row r="475">
      <c r="I475" s="124"/>
      <c r="J475" s="122"/>
    </row>
    <row r="476">
      <c r="I476" s="124"/>
      <c r="J476" s="122"/>
    </row>
    <row r="477">
      <c r="I477" s="124"/>
      <c r="J477" s="122"/>
    </row>
    <row r="478">
      <c r="I478" s="124"/>
      <c r="J478" s="122"/>
    </row>
    <row r="479">
      <c r="I479" s="124"/>
      <c r="J479" s="122"/>
    </row>
    <row r="480">
      <c r="I480" s="124"/>
      <c r="J480" s="122"/>
    </row>
    <row r="481">
      <c r="I481" s="124"/>
      <c r="J481" s="122"/>
    </row>
    <row r="482">
      <c r="I482" s="124"/>
      <c r="J482" s="122"/>
    </row>
    <row r="483">
      <c r="I483" s="124"/>
      <c r="J483" s="122"/>
    </row>
    <row r="484">
      <c r="I484" s="124"/>
      <c r="J484" s="122"/>
    </row>
    <row r="485">
      <c r="I485" s="124"/>
      <c r="J485" s="122"/>
    </row>
    <row r="486">
      <c r="I486" s="124"/>
      <c r="J486" s="122"/>
    </row>
    <row r="487">
      <c r="I487" s="124"/>
      <c r="J487" s="122"/>
    </row>
    <row r="488">
      <c r="I488" s="124"/>
      <c r="J488" s="122"/>
    </row>
    <row r="489">
      <c r="I489" s="124"/>
      <c r="J489" s="122"/>
    </row>
    <row r="490">
      <c r="I490" s="124"/>
      <c r="J490" s="122"/>
    </row>
    <row r="491">
      <c r="I491" s="124"/>
      <c r="J491" s="122"/>
    </row>
    <row r="492">
      <c r="I492" s="124"/>
      <c r="J492" s="122"/>
    </row>
    <row r="493">
      <c r="I493" s="124"/>
      <c r="J493" s="122"/>
    </row>
    <row r="494">
      <c r="I494" s="124"/>
      <c r="J494" s="122"/>
    </row>
    <row r="495">
      <c r="I495" s="124"/>
      <c r="J495" s="122"/>
    </row>
    <row r="496">
      <c r="I496" s="124"/>
      <c r="J496" s="122"/>
    </row>
    <row r="497">
      <c r="I497" s="124"/>
      <c r="J497" s="122"/>
    </row>
    <row r="498">
      <c r="I498" s="124"/>
      <c r="J498" s="122"/>
    </row>
    <row r="499">
      <c r="I499" s="124"/>
      <c r="J499" s="122"/>
    </row>
    <row r="500">
      <c r="I500" s="124"/>
      <c r="J500" s="122"/>
    </row>
    <row r="501">
      <c r="I501" s="124"/>
      <c r="J501" s="122"/>
    </row>
    <row r="502">
      <c r="I502" s="124"/>
      <c r="J502" s="122"/>
    </row>
    <row r="503">
      <c r="I503" s="124"/>
      <c r="J503" s="122"/>
    </row>
    <row r="504">
      <c r="I504" s="124"/>
      <c r="J504" s="122"/>
    </row>
    <row r="505">
      <c r="I505" s="124"/>
      <c r="J505" s="122"/>
    </row>
    <row r="506">
      <c r="I506" s="124"/>
      <c r="J506" s="122"/>
    </row>
    <row r="507">
      <c r="I507" s="124"/>
      <c r="J507" s="122"/>
    </row>
    <row r="508">
      <c r="I508" s="124"/>
      <c r="J508" s="122"/>
    </row>
    <row r="509">
      <c r="I509" s="124"/>
      <c r="J509" s="122"/>
    </row>
    <row r="510">
      <c r="I510" s="124"/>
      <c r="J510" s="122"/>
    </row>
    <row r="511">
      <c r="I511" s="124"/>
      <c r="J511" s="122"/>
    </row>
    <row r="512">
      <c r="I512" s="124"/>
      <c r="J512" s="122"/>
    </row>
    <row r="513">
      <c r="I513" s="124"/>
      <c r="J513" s="122"/>
    </row>
    <row r="514">
      <c r="I514" s="124"/>
      <c r="J514" s="122"/>
    </row>
    <row r="515">
      <c r="I515" s="124"/>
      <c r="J515" s="122"/>
    </row>
    <row r="516">
      <c r="I516" s="124"/>
      <c r="J516" s="122"/>
    </row>
    <row r="517">
      <c r="I517" s="124"/>
      <c r="J517" s="122"/>
    </row>
    <row r="518">
      <c r="I518" s="124"/>
      <c r="J518" s="122"/>
    </row>
    <row r="519">
      <c r="I519" s="124"/>
      <c r="J519" s="122"/>
    </row>
    <row r="520">
      <c r="I520" s="124"/>
      <c r="J520" s="122"/>
    </row>
    <row r="521">
      <c r="I521" s="124"/>
      <c r="J521" s="122"/>
    </row>
    <row r="522">
      <c r="I522" s="124"/>
      <c r="J522" s="122"/>
    </row>
    <row r="523">
      <c r="I523" s="124"/>
      <c r="J523" s="122"/>
    </row>
    <row r="524">
      <c r="I524" s="124"/>
      <c r="J524" s="122"/>
    </row>
    <row r="525">
      <c r="I525" s="124"/>
      <c r="J525" s="122"/>
    </row>
    <row r="526">
      <c r="I526" s="124"/>
      <c r="J526" s="122"/>
    </row>
    <row r="527">
      <c r="I527" s="124"/>
      <c r="J527" s="122"/>
    </row>
    <row r="528">
      <c r="I528" s="124"/>
      <c r="J528" s="122"/>
    </row>
    <row r="529">
      <c r="I529" s="124"/>
      <c r="J529" s="122"/>
    </row>
    <row r="530">
      <c r="I530" s="124"/>
      <c r="J530" s="122"/>
    </row>
    <row r="531">
      <c r="I531" s="124"/>
      <c r="J531" s="122"/>
    </row>
    <row r="532">
      <c r="I532" s="124"/>
      <c r="J532" s="122"/>
    </row>
    <row r="533">
      <c r="I533" s="124"/>
      <c r="J533" s="122"/>
    </row>
    <row r="534">
      <c r="I534" s="124"/>
      <c r="J534" s="122"/>
    </row>
    <row r="535">
      <c r="I535" s="124"/>
      <c r="J535" s="122"/>
    </row>
    <row r="536">
      <c r="I536" s="124"/>
      <c r="J536" s="122"/>
    </row>
    <row r="537">
      <c r="I537" s="124"/>
      <c r="J537" s="122"/>
    </row>
    <row r="538">
      <c r="I538" s="124"/>
      <c r="J538" s="122"/>
    </row>
    <row r="539">
      <c r="I539" s="124"/>
      <c r="J539" s="122"/>
    </row>
    <row r="540">
      <c r="I540" s="124"/>
      <c r="J540" s="122"/>
    </row>
    <row r="541">
      <c r="I541" s="124"/>
      <c r="J541" s="122"/>
    </row>
    <row r="542">
      <c r="I542" s="124"/>
      <c r="J542" s="122"/>
    </row>
    <row r="543">
      <c r="I543" s="124"/>
      <c r="J543" s="122"/>
    </row>
    <row r="544">
      <c r="I544" s="124"/>
      <c r="J544" s="122"/>
    </row>
    <row r="545">
      <c r="I545" s="124"/>
      <c r="J545" s="122"/>
    </row>
    <row r="546">
      <c r="I546" s="124"/>
      <c r="J546" s="122"/>
    </row>
    <row r="547">
      <c r="I547" s="124"/>
      <c r="J547" s="122"/>
    </row>
    <row r="548">
      <c r="I548" s="124"/>
      <c r="J548" s="122"/>
    </row>
    <row r="549">
      <c r="I549" s="124"/>
      <c r="J549" s="122"/>
    </row>
    <row r="550">
      <c r="I550" s="124"/>
      <c r="J550" s="122"/>
    </row>
    <row r="551">
      <c r="I551" s="124"/>
      <c r="J551" s="122"/>
    </row>
    <row r="552">
      <c r="I552" s="124"/>
      <c r="J552" s="122"/>
    </row>
    <row r="553">
      <c r="I553" s="124"/>
      <c r="J553" s="122"/>
    </row>
    <row r="554">
      <c r="I554" s="124"/>
      <c r="J554" s="122"/>
    </row>
    <row r="555">
      <c r="I555" s="124"/>
      <c r="J555" s="122"/>
    </row>
    <row r="556">
      <c r="I556" s="124"/>
      <c r="J556" s="122"/>
    </row>
    <row r="557">
      <c r="I557" s="124"/>
      <c r="J557" s="122"/>
    </row>
    <row r="558">
      <c r="I558" s="124"/>
      <c r="J558" s="122"/>
    </row>
    <row r="559">
      <c r="I559" s="124"/>
      <c r="J559" s="122"/>
    </row>
    <row r="560">
      <c r="I560" s="124"/>
      <c r="J560" s="122"/>
    </row>
    <row r="561">
      <c r="I561" s="124"/>
      <c r="J561" s="122"/>
    </row>
    <row r="562">
      <c r="I562" s="124"/>
      <c r="J562" s="122"/>
    </row>
    <row r="563">
      <c r="I563" s="124"/>
      <c r="J563" s="122"/>
    </row>
    <row r="564">
      <c r="I564" s="124"/>
      <c r="J564" s="122"/>
    </row>
    <row r="565">
      <c r="I565" s="124"/>
      <c r="J565" s="122"/>
    </row>
    <row r="566">
      <c r="I566" s="124"/>
      <c r="J566" s="122"/>
    </row>
    <row r="567">
      <c r="I567" s="124"/>
      <c r="J567" s="122"/>
    </row>
    <row r="568">
      <c r="I568" s="124"/>
      <c r="J568" s="122"/>
    </row>
    <row r="569">
      <c r="I569" s="124"/>
      <c r="J569" s="122"/>
    </row>
    <row r="570">
      <c r="I570" s="124"/>
      <c r="J570" s="122"/>
    </row>
    <row r="571">
      <c r="I571" s="124"/>
      <c r="J571" s="122"/>
    </row>
    <row r="572">
      <c r="I572" s="124"/>
      <c r="J572" s="122"/>
    </row>
    <row r="573">
      <c r="I573" s="124"/>
      <c r="J573" s="122"/>
    </row>
    <row r="574">
      <c r="I574" s="124"/>
      <c r="J574" s="122"/>
    </row>
    <row r="575">
      <c r="I575" s="124"/>
      <c r="J575" s="122"/>
    </row>
    <row r="576">
      <c r="I576" s="124"/>
      <c r="J576" s="122"/>
    </row>
    <row r="577">
      <c r="I577" s="124"/>
      <c r="J577" s="122"/>
    </row>
    <row r="578">
      <c r="I578" s="124"/>
      <c r="J578" s="122"/>
    </row>
    <row r="579">
      <c r="I579" s="124"/>
      <c r="J579" s="122"/>
    </row>
    <row r="580">
      <c r="I580" s="124"/>
      <c r="J580" s="122"/>
    </row>
    <row r="581">
      <c r="I581" s="124"/>
      <c r="J581" s="122"/>
    </row>
    <row r="582">
      <c r="I582" s="124"/>
      <c r="J582" s="122"/>
    </row>
    <row r="583">
      <c r="I583" s="124"/>
      <c r="J583" s="122"/>
    </row>
    <row r="584">
      <c r="I584" s="124"/>
      <c r="J584" s="122"/>
    </row>
    <row r="585">
      <c r="I585" s="124"/>
      <c r="J585" s="122"/>
    </row>
    <row r="586">
      <c r="I586" s="124"/>
      <c r="J586" s="122"/>
    </row>
    <row r="587">
      <c r="I587" s="124"/>
      <c r="J587" s="122"/>
    </row>
    <row r="588">
      <c r="I588" s="124"/>
      <c r="J588" s="122"/>
    </row>
    <row r="589">
      <c r="I589" s="124"/>
      <c r="J589" s="122"/>
    </row>
    <row r="590">
      <c r="I590" s="124"/>
      <c r="J590" s="122"/>
    </row>
    <row r="591">
      <c r="I591" s="124"/>
      <c r="J591" s="122"/>
    </row>
    <row r="592">
      <c r="I592" s="124"/>
      <c r="J592" s="122"/>
    </row>
    <row r="593">
      <c r="I593" s="124"/>
      <c r="J593" s="122"/>
    </row>
    <row r="594">
      <c r="I594" s="124"/>
      <c r="J594" s="122"/>
    </row>
    <row r="595">
      <c r="I595" s="124"/>
      <c r="J595" s="122"/>
    </row>
    <row r="596">
      <c r="I596" s="124"/>
      <c r="J596" s="122"/>
    </row>
    <row r="597">
      <c r="I597" s="124"/>
      <c r="J597" s="122"/>
    </row>
    <row r="598">
      <c r="I598" s="124"/>
      <c r="J598" s="122"/>
    </row>
    <row r="599">
      <c r="I599" s="124"/>
      <c r="J599" s="122"/>
    </row>
    <row r="600">
      <c r="I600" s="124"/>
      <c r="J600" s="122"/>
    </row>
    <row r="601">
      <c r="I601" s="124"/>
      <c r="J601" s="122"/>
    </row>
    <row r="602">
      <c r="I602" s="124"/>
      <c r="J602" s="122"/>
    </row>
    <row r="603">
      <c r="I603" s="124"/>
      <c r="J603" s="122"/>
    </row>
    <row r="604">
      <c r="I604" s="124"/>
      <c r="J604" s="122"/>
    </row>
    <row r="605">
      <c r="I605" s="124"/>
      <c r="J605" s="122"/>
    </row>
    <row r="606">
      <c r="I606" s="124"/>
      <c r="J606" s="122"/>
    </row>
    <row r="607">
      <c r="I607" s="124"/>
      <c r="J607" s="122"/>
    </row>
    <row r="608">
      <c r="I608" s="124"/>
      <c r="J608" s="122"/>
    </row>
    <row r="609">
      <c r="I609" s="124"/>
      <c r="J609" s="122"/>
    </row>
    <row r="610">
      <c r="I610" s="124"/>
      <c r="J610" s="122"/>
    </row>
    <row r="611">
      <c r="I611" s="124"/>
      <c r="J611" s="122"/>
    </row>
    <row r="612">
      <c r="I612" s="124"/>
      <c r="J612" s="122"/>
    </row>
    <row r="613">
      <c r="I613" s="124"/>
      <c r="J613" s="122"/>
    </row>
    <row r="614">
      <c r="I614" s="124"/>
      <c r="J614" s="122"/>
    </row>
    <row r="615">
      <c r="I615" s="124"/>
      <c r="J615" s="122"/>
    </row>
    <row r="616">
      <c r="I616" s="124"/>
      <c r="J616" s="122"/>
    </row>
    <row r="617">
      <c r="I617" s="124"/>
      <c r="J617" s="122"/>
    </row>
    <row r="618">
      <c r="I618" s="124"/>
      <c r="J618" s="122"/>
    </row>
    <row r="619">
      <c r="I619" s="124"/>
      <c r="J619" s="122"/>
    </row>
    <row r="620">
      <c r="I620" s="124"/>
      <c r="J620" s="122"/>
    </row>
    <row r="621">
      <c r="I621" s="124"/>
      <c r="J621" s="122"/>
    </row>
    <row r="622">
      <c r="I622" s="124"/>
      <c r="J622" s="122"/>
    </row>
    <row r="623">
      <c r="I623" s="124"/>
      <c r="J623" s="122"/>
    </row>
    <row r="624">
      <c r="I624" s="124"/>
      <c r="J624" s="122"/>
    </row>
    <row r="625">
      <c r="I625" s="124"/>
      <c r="J625" s="122"/>
    </row>
    <row r="626">
      <c r="I626" s="124"/>
      <c r="J626" s="122"/>
    </row>
    <row r="627">
      <c r="I627" s="124"/>
      <c r="J627" s="122"/>
    </row>
    <row r="628">
      <c r="I628" s="124"/>
      <c r="J628" s="122"/>
    </row>
    <row r="629">
      <c r="I629" s="124"/>
      <c r="J629" s="122"/>
    </row>
    <row r="630">
      <c r="I630" s="124"/>
      <c r="J630" s="122"/>
    </row>
    <row r="631">
      <c r="I631" s="124"/>
      <c r="J631" s="122"/>
    </row>
    <row r="632">
      <c r="I632" s="124"/>
      <c r="J632" s="122"/>
    </row>
    <row r="633">
      <c r="I633" s="124"/>
      <c r="J633" s="122"/>
    </row>
    <row r="634">
      <c r="I634" s="124"/>
      <c r="J634" s="122"/>
    </row>
    <row r="635">
      <c r="I635" s="124"/>
      <c r="J635" s="122"/>
    </row>
    <row r="636">
      <c r="I636" s="124"/>
      <c r="J636" s="122"/>
    </row>
    <row r="637">
      <c r="I637" s="124"/>
      <c r="J637" s="122"/>
    </row>
    <row r="638">
      <c r="I638" s="124"/>
      <c r="J638" s="122"/>
    </row>
    <row r="639">
      <c r="I639" s="124"/>
      <c r="J639" s="122"/>
    </row>
    <row r="640">
      <c r="I640" s="124"/>
      <c r="J640" s="122"/>
    </row>
    <row r="641">
      <c r="I641" s="124"/>
      <c r="J641" s="122"/>
    </row>
    <row r="642">
      <c r="I642" s="124"/>
      <c r="J642" s="122"/>
    </row>
    <row r="643">
      <c r="I643" s="124"/>
      <c r="J643" s="122"/>
    </row>
    <row r="644">
      <c r="I644" s="124"/>
      <c r="J644" s="122"/>
    </row>
    <row r="645">
      <c r="I645" s="124"/>
      <c r="J645" s="122"/>
    </row>
    <row r="646">
      <c r="I646" s="124"/>
      <c r="J646" s="122"/>
    </row>
    <row r="647">
      <c r="I647" s="124"/>
      <c r="J647" s="122"/>
    </row>
    <row r="648">
      <c r="I648" s="124"/>
      <c r="J648" s="122"/>
    </row>
    <row r="649">
      <c r="I649" s="124"/>
      <c r="J649" s="122"/>
    </row>
    <row r="650">
      <c r="I650" s="124"/>
      <c r="J650" s="122"/>
    </row>
    <row r="651">
      <c r="I651" s="124"/>
      <c r="J651" s="122"/>
    </row>
    <row r="652">
      <c r="I652" s="124"/>
      <c r="J652" s="122"/>
    </row>
    <row r="653">
      <c r="I653" s="124"/>
      <c r="J653" s="122"/>
    </row>
    <row r="654">
      <c r="I654" s="124"/>
      <c r="J654" s="122"/>
    </row>
    <row r="655">
      <c r="I655" s="124"/>
      <c r="J655" s="122"/>
    </row>
    <row r="656">
      <c r="I656" s="124"/>
      <c r="J656" s="122"/>
    </row>
    <row r="657">
      <c r="I657" s="124"/>
      <c r="J657" s="122"/>
    </row>
    <row r="658">
      <c r="I658" s="124"/>
      <c r="J658" s="122"/>
    </row>
    <row r="659">
      <c r="I659" s="124"/>
      <c r="J659" s="122"/>
    </row>
    <row r="660">
      <c r="I660" s="124"/>
      <c r="J660" s="122"/>
    </row>
    <row r="661">
      <c r="I661" s="124"/>
      <c r="J661" s="122"/>
    </row>
    <row r="662">
      <c r="I662" s="124"/>
      <c r="J662" s="122"/>
    </row>
    <row r="663">
      <c r="I663" s="124"/>
      <c r="J663" s="122"/>
    </row>
    <row r="664">
      <c r="I664" s="124"/>
      <c r="J664" s="122"/>
    </row>
    <row r="665">
      <c r="I665" s="124"/>
      <c r="J665" s="122"/>
    </row>
    <row r="666">
      <c r="I666" s="124"/>
      <c r="J666" s="122"/>
    </row>
    <row r="667">
      <c r="I667" s="124"/>
      <c r="J667" s="122"/>
    </row>
    <row r="668">
      <c r="I668" s="124"/>
      <c r="J668" s="122"/>
    </row>
    <row r="669">
      <c r="I669" s="124"/>
      <c r="J669" s="122"/>
    </row>
    <row r="670">
      <c r="I670" s="124"/>
      <c r="J670" s="122"/>
    </row>
    <row r="671">
      <c r="I671" s="124"/>
      <c r="J671" s="122"/>
    </row>
    <row r="672">
      <c r="I672" s="124"/>
      <c r="J672" s="122"/>
    </row>
    <row r="673">
      <c r="I673" s="124"/>
      <c r="J673" s="122"/>
    </row>
    <row r="674">
      <c r="I674" s="124"/>
      <c r="J674" s="122"/>
    </row>
    <row r="675">
      <c r="I675" s="124"/>
      <c r="J675" s="122"/>
    </row>
    <row r="676">
      <c r="I676" s="124"/>
      <c r="J676" s="122"/>
    </row>
    <row r="677">
      <c r="I677" s="124"/>
      <c r="J677" s="122"/>
    </row>
    <row r="678">
      <c r="I678" s="124"/>
      <c r="J678" s="122"/>
    </row>
    <row r="679">
      <c r="I679" s="124"/>
      <c r="J679" s="122"/>
    </row>
    <row r="680">
      <c r="I680" s="124"/>
      <c r="J680" s="122"/>
    </row>
    <row r="681">
      <c r="I681" s="124"/>
      <c r="J681" s="122"/>
    </row>
    <row r="682">
      <c r="I682" s="124"/>
      <c r="J682" s="122"/>
    </row>
    <row r="683">
      <c r="I683" s="124"/>
      <c r="J683" s="122"/>
    </row>
    <row r="684">
      <c r="I684" s="124"/>
      <c r="J684" s="122"/>
    </row>
    <row r="685">
      <c r="I685" s="124"/>
      <c r="J685" s="122"/>
    </row>
    <row r="686">
      <c r="I686" s="124"/>
      <c r="J686" s="122"/>
    </row>
    <row r="687">
      <c r="I687" s="124"/>
      <c r="J687" s="122"/>
    </row>
    <row r="688">
      <c r="I688" s="124"/>
      <c r="J688" s="122"/>
    </row>
    <row r="689">
      <c r="I689" s="124"/>
      <c r="J689" s="122"/>
    </row>
    <row r="690">
      <c r="I690" s="124"/>
      <c r="J690" s="122"/>
    </row>
    <row r="691">
      <c r="I691" s="124"/>
      <c r="J691" s="122"/>
    </row>
    <row r="692">
      <c r="I692" s="124"/>
      <c r="J692" s="122"/>
    </row>
    <row r="693">
      <c r="I693" s="124"/>
      <c r="J693" s="122"/>
    </row>
    <row r="694">
      <c r="I694" s="124"/>
      <c r="J694" s="122"/>
    </row>
    <row r="695">
      <c r="I695" s="124"/>
      <c r="J695" s="122"/>
    </row>
    <row r="696">
      <c r="I696" s="124"/>
      <c r="J696" s="122"/>
    </row>
    <row r="697">
      <c r="I697" s="124"/>
      <c r="J697" s="122"/>
    </row>
    <row r="698">
      <c r="I698" s="124"/>
      <c r="J698" s="122"/>
    </row>
    <row r="699">
      <c r="I699" s="124"/>
      <c r="J699" s="122"/>
    </row>
    <row r="700">
      <c r="I700" s="124"/>
      <c r="J700" s="122"/>
    </row>
    <row r="701">
      <c r="I701" s="124"/>
      <c r="J701" s="122"/>
    </row>
    <row r="702">
      <c r="I702" s="124"/>
      <c r="J702" s="122"/>
    </row>
    <row r="703">
      <c r="I703" s="124"/>
      <c r="J703" s="122"/>
    </row>
    <row r="704">
      <c r="I704" s="124"/>
      <c r="J704" s="122"/>
    </row>
    <row r="705">
      <c r="I705" s="124"/>
      <c r="J705" s="122"/>
    </row>
    <row r="706">
      <c r="I706" s="124"/>
      <c r="J706" s="122"/>
    </row>
    <row r="707">
      <c r="I707" s="124"/>
      <c r="J707" s="122"/>
    </row>
    <row r="708">
      <c r="I708" s="124"/>
      <c r="J708" s="122"/>
    </row>
    <row r="709">
      <c r="I709" s="124"/>
      <c r="J709" s="122"/>
    </row>
    <row r="710">
      <c r="I710" s="124"/>
      <c r="J710" s="122"/>
    </row>
    <row r="711">
      <c r="I711" s="124"/>
      <c r="J711" s="122"/>
    </row>
    <row r="712">
      <c r="I712" s="124"/>
      <c r="J712" s="122"/>
    </row>
    <row r="713">
      <c r="I713" s="124"/>
      <c r="J713" s="122"/>
    </row>
    <row r="714">
      <c r="I714" s="124"/>
      <c r="J714" s="122"/>
    </row>
    <row r="715">
      <c r="I715" s="124"/>
      <c r="J715" s="122"/>
    </row>
    <row r="716">
      <c r="I716" s="124"/>
      <c r="J716" s="122"/>
    </row>
    <row r="717">
      <c r="I717" s="124"/>
      <c r="J717" s="122"/>
    </row>
    <row r="718">
      <c r="I718" s="124"/>
      <c r="J718" s="122"/>
    </row>
    <row r="719">
      <c r="I719" s="124"/>
      <c r="J719" s="122"/>
    </row>
    <row r="720">
      <c r="I720" s="124"/>
      <c r="J720" s="122"/>
    </row>
    <row r="721">
      <c r="I721" s="124"/>
      <c r="J721" s="122"/>
    </row>
    <row r="722">
      <c r="I722" s="124"/>
      <c r="J722" s="122"/>
    </row>
    <row r="723">
      <c r="I723" s="124"/>
      <c r="J723" s="122"/>
    </row>
    <row r="724">
      <c r="I724" s="124"/>
      <c r="J724" s="122"/>
    </row>
    <row r="725">
      <c r="I725" s="124"/>
      <c r="J725" s="122"/>
    </row>
    <row r="726">
      <c r="I726" s="124"/>
      <c r="J726" s="122"/>
    </row>
    <row r="727">
      <c r="I727" s="124"/>
      <c r="J727" s="122"/>
    </row>
    <row r="728">
      <c r="I728" s="124"/>
      <c r="J728" s="122"/>
    </row>
    <row r="729">
      <c r="I729" s="124"/>
      <c r="J729" s="122"/>
    </row>
    <row r="730">
      <c r="I730" s="124"/>
      <c r="J730" s="122"/>
    </row>
    <row r="731">
      <c r="I731" s="124"/>
      <c r="J731" s="122"/>
    </row>
    <row r="732">
      <c r="I732" s="124"/>
      <c r="J732" s="122"/>
    </row>
    <row r="733">
      <c r="I733" s="124"/>
      <c r="J733" s="122"/>
    </row>
    <row r="734">
      <c r="I734" s="124"/>
      <c r="J734" s="122"/>
    </row>
    <row r="735">
      <c r="I735" s="124"/>
      <c r="J735" s="122"/>
    </row>
    <row r="736">
      <c r="I736" s="124"/>
      <c r="J736" s="122"/>
    </row>
    <row r="737">
      <c r="I737" s="124"/>
      <c r="J737" s="122"/>
    </row>
    <row r="738">
      <c r="I738" s="124"/>
      <c r="J738" s="122"/>
    </row>
    <row r="739">
      <c r="I739" s="124"/>
      <c r="J739" s="122"/>
    </row>
    <row r="740">
      <c r="I740" s="124"/>
      <c r="J740" s="122"/>
    </row>
    <row r="741">
      <c r="I741" s="124"/>
      <c r="J741" s="122"/>
    </row>
    <row r="742">
      <c r="I742" s="124"/>
      <c r="J742" s="122"/>
    </row>
    <row r="743">
      <c r="I743" s="124"/>
      <c r="J743" s="122"/>
    </row>
    <row r="744">
      <c r="I744" s="124"/>
      <c r="J744" s="122"/>
    </row>
    <row r="745">
      <c r="I745" s="124"/>
      <c r="J745" s="122"/>
    </row>
    <row r="746">
      <c r="I746" s="124"/>
      <c r="J746" s="122"/>
    </row>
    <row r="747">
      <c r="I747" s="124"/>
      <c r="J747" s="122"/>
    </row>
    <row r="748">
      <c r="I748" s="124"/>
      <c r="J748" s="122"/>
    </row>
    <row r="749">
      <c r="I749" s="124"/>
      <c r="J749" s="122"/>
    </row>
    <row r="750">
      <c r="I750" s="124"/>
      <c r="J750" s="122"/>
    </row>
    <row r="751">
      <c r="I751" s="124"/>
      <c r="J751" s="122"/>
    </row>
    <row r="752">
      <c r="I752" s="124"/>
      <c r="J752" s="122"/>
    </row>
    <row r="753">
      <c r="I753" s="124"/>
      <c r="J753" s="122"/>
    </row>
    <row r="754">
      <c r="I754" s="124"/>
      <c r="J754" s="122"/>
    </row>
    <row r="755">
      <c r="I755" s="124"/>
      <c r="J755" s="122"/>
    </row>
    <row r="756">
      <c r="I756" s="124"/>
      <c r="J756" s="122"/>
    </row>
    <row r="757">
      <c r="I757" s="124"/>
      <c r="J757" s="122"/>
    </row>
    <row r="758">
      <c r="I758" s="124"/>
      <c r="J758" s="122"/>
    </row>
    <row r="759">
      <c r="I759" s="124"/>
      <c r="J759" s="122"/>
    </row>
    <row r="760">
      <c r="I760" s="124"/>
      <c r="J760" s="122"/>
    </row>
    <row r="761">
      <c r="I761" s="124"/>
      <c r="J761" s="122"/>
    </row>
    <row r="762">
      <c r="I762" s="124"/>
      <c r="J762" s="122"/>
    </row>
    <row r="763">
      <c r="I763" s="124"/>
      <c r="J763" s="122"/>
    </row>
    <row r="764">
      <c r="I764" s="124"/>
      <c r="J764" s="122"/>
    </row>
    <row r="765">
      <c r="I765" s="124"/>
      <c r="J765" s="122"/>
    </row>
    <row r="766">
      <c r="I766" s="124"/>
      <c r="J766" s="122"/>
    </row>
    <row r="767">
      <c r="I767" s="124"/>
      <c r="J767" s="122"/>
    </row>
    <row r="768">
      <c r="I768" s="124"/>
      <c r="J768" s="122"/>
    </row>
    <row r="769">
      <c r="I769" s="124"/>
      <c r="J769" s="122"/>
    </row>
    <row r="770">
      <c r="I770" s="124"/>
      <c r="J770" s="122"/>
    </row>
    <row r="771">
      <c r="I771" s="124"/>
      <c r="J771" s="122"/>
    </row>
    <row r="772">
      <c r="I772" s="124"/>
      <c r="J772" s="122"/>
    </row>
    <row r="773">
      <c r="I773" s="124"/>
      <c r="J773" s="122"/>
    </row>
    <row r="774">
      <c r="I774" s="124"/>
      <c r="J774" s="122"/>
    </row>
    <row r="775">
      <c r="I775" s="124"/>
      <c r="J775" s="122"/>
    </row>
    <row r="776">
      <c r="I776" s="124"/>
      <c r="J776" s="122"/>
    </row>
    <row r="777">
      <c r="I777" s="124"/>
      <c r="J777" s="122"/>
    </row>
    <row r="778">
      <c r="I778" s="124"/>
      <c r="J778" s="122"/>
    </row>
    <row r="779">
      <c r="I779" s="124"/>
      <c r="J779" s="122"/>
    </row>
    <row r="780">
      <c r="I780" s="124"/>
      <c r="J780" s="122"/>
    </row>
    <row r="781">
      <c r="I781" s="124"/>
      <c r="J781" s="122"/>
    </row>
    <row r="782">
      <c r="I782" s="124"/>
      <c r="J782" s="122"/>
    </row>
    <row r="783">
      <c r="I783" s="124"/>
      <c r="J783" s="122"/>
    </row>
    <row r="784">
      <c r="I784" s="124"/>
      <c r="J784" s="122"/>
    </row>
    <row r="785">
      <c r="I785" s="124"/>
      <c r="J785" s="122"/>
    </row>
    <row r="786">
      <c r="I786" s="124"/>
      <c r="J786" s="122"/>
    </row>
    <row r="787">
      <c r="I787" s="124"/>
      <c r="J787" s="122"/>
    </row>
    <row r="788">
      <c r="I788" s="124"/>
      <c r="J788" s="122"/>
    </row>
    <row r="789">
      <c r="I789" s="124"/>
      <c r="J789" s="122"/>
    </row>
    <row r="790">
      <c r="I790" s="124"/>
      <c r="J790" s="122"/>
    </row>
    <row r="791">
      <c r="I791" s="124"/>
      <c r="J791" s="122"/>
    </row>
    <row r="792">
      <c r="I792" s="124"/>
      <c r="J792" s="122"/>
    </row>
    <row r="793">
      <c r="I793" s="124"/>
      <c r="J793" s="122"/>
    </row>
    <row r="794">
      <c r="I794" s="124"/>
      <c r="J794" s="122"/>
    </row>
    <row r="795">
      <c r="I795" s="124"/>
      <c r="J795" s="122"/>
    </row>
    <row r="796">
      <c r="I796" s="124"/>
      <c r="J796" s="122"/>
    </row>
    <row r="797">
      <c r="I797" s="124"/>
      <c r="J797" s="122"/>
    </row>
    <row r="798">
      <c r="I798" s="124"/>
      <c r="J798" s="122"/>
    </row>
    <row r="799">
      <c r="I799" s="124"/>
      <c r="J799" s="122"/>
    </row>
    <row r="800">
      <c r="I800" s="124"/>
      <c r="J800" s="122"/>
    </row>
    <row r="801">
      <c r="I801" s="124"/>
      <c r="J801" s="122"/>
    </row>
    <row r="802">
      <c r="I802" s="124"/>
      <c r="J802" s="122"/>
    </row>
    <row r="803">
      <c r="I803" s="124"/>
      <c r="J803" s="122"/>
    </row>
    <row r="804">
      <c r="I804" s="124"/>
      <c r="J804" s="122"/>
    </row>
    <row r="805">
      <c r="I805" s="124"/>
      <c r="J805" s="122"/>
    </row>
    <row r="806">
      <c r="I806" s="124"/>
      <c r="J806" s="122"/>
    </row>
    <row r="807">
      <c r="I807" s="124"/>
      <c r="J807" s="122"/>
    </row>
    <row r="808">
      <c r="I808" s="124"/>
      <c r="J808" s="122"/>
    </row>
    <row r="809">
      <c r="I809" s="124"/>
      <c r="J809" s="122"/>
    </row>
    <row r="810">
      <c r="I810" s="124"/>
      <c r="J810" s="122"/>
    </row>
    <row r="811">
      <c r="I811" s="124"/>
      <c r="J811" s="122"/>
    </row>
    <row r="812">
      <c r="I812" s="124"/>
      <c r="J812" s="122"/>
    </row>
    <row r="813">
      <c r="I813" s="124"/>
      <c r="J813" s="122"/>
    </row>
    <row r="814">
      <c r="I814" s="124"/>
      <c r="J814" s="122"/>
    </row>
    <row r="815">
      <c r="I815" s="124"/>
      <c r="J815" s="122"/>
    </row>
    <row r="816">
      <c r="I816" s="124"/>
      <c r="J816" s="122"/>
    </row>
    <row r="817">
      <c r="I817" s="124"/>
      <c r="J817" s="122"/>
    </row>
    <row r="818">
      <c r="I818" s="124"/>
      <c r="J818" s="122"/>
    </row>
    <row r="819">
      <c r="I819" s="124"/>
      <c r="J819" s="122"/>
    </row>
    <row r="820">
      <c r="I820" s="124"/>
      <c r="J820" s="122"/>
    </row>
    <row r="821">
      <c r="I821" s="124"/>
      <c r="J821" s="122"/>
    </row>
    <row r="822">
      <c r="I822" s="124"/>
      <c r="J822" s="122"/>
    </row>
    <row r="823">
      <c r="I823" s="124"/>
      <c r="J823" s="122"/>
    </row>
    <row r="824">
      <c r="I824" s="124"/>
      <c r="J824" s="122"/>
    </row>
    <row r="825">
      <c r="I825" s="124"/>
      <c r="J825" s="122"/>
    </row>
    <row r="826">
      <c r="I826" s="124"/>
      <c r="J826" s="122"/>
    </row>
    <row r="827">
      <c r="I827" s="124"/>
      <c r="J827" s="122"/>
    </row>
    <row r="828">
      <c r="I828" s="124"/>
      <c r="J828" s="122"/>
    </row>
    <row r="829">
      <c r="I829" s="124"/>
      <c r="J829" s="122"/>
    </row>
    <row r="830">
      <c r="I830" s="124"/>
      <c r="J830" s="122"/>
    </row>
    <row r="831">
      <c r="I831" s="124"/>
      <c r="J831" s="122"/>
    </row>
    <row r="832">
      <c r="I832" s="124"/>
      <c r="J832" s="122"/>
    </row>
    <row r="833">
      <c r="I833" s="124"/>
      <c r="J833" s="122"/>
    </row>
    <row r="834">
      <c r="I834" s="124"/>
      <c r="J834" s="122"/>
    </row>
    <row r="835">
      <c r="I835" s="124"/>
      <c r="J835" s="122"/>
    </row>
    <row r="836">
      <c r="I836" s="124"/>
      <c r="J836" s="122"/>
    </row>
    <row r="837">
      <c r="I837" s="124"/>
      <c r="J837" s="122"/>
    </row>
    <row r="838">
      <c r="I838" s="124"/>
      <c r="J838" s="122"/>
    </row>
    <row r="839">
      <c r="I839" s="124"/>
      <c r="J839" s="122"/>
    </row>
    <row r="840">
      <c r="I840" s="124"/>
      <c r="J840" s="122"/>
    </row>
    <row r="841">
      <c r="I841" s="124"/>
      <c r="J841" s="122"/>
    </row>
    <row r="842">
      <c r="I842" s="124"/>
      <c r="J842" s="122"/>
    </row>
    <row r="843">
      <c r="I843" s="124"/>
      <c r="J843" s="122"/>
    </row>
    <row r="844">
      <c r="I844" s="124"/>
      <c r="J844" s="122"/>
    </row>
    <row r="845">
      <c r="I845" s="124"/>
      <c r="J845" s="122"/>
    </row>
    <row r="846">
      <c r="I846" s="124"/>
      <c r="J846" s="122"/>
    </row>
    <row r="847">
      <c r="I847" s="124"/>
      <c r="J847" s="122"/>
    </row>
    <row r="848">
      <c r="I848" s="124"/>
      <c r="J848" s="122"/>
    </row>
    <row r="849">
      <c r="I849" s="124"/>
      <c r="J849" s="122"/>
    </row>
    <row r="850">
      <c r="I850" s="124"/>
      <c r="J850" s="122"/>
    </row>
    <row r="851">
      <c r="I851" s="124"/>
      <c r="J851" s="122"/>
    </row>
    <row r="852">
      <c r="I852" s="124"/>
      <c r="J852" s="122"/>
    </row>
    <row r="853">
      <c r="I853" s="124"/>
      <c r="J853" s="122"/>
    </row>
    <row r="854">
      <c r="I854" s="124"/>
      <c r="J854" s="122"/>
    </row>
    <row r="855">
      <c r="I855" s="124"/>
      <c r="J855" s="122"/>
    </row>
    <row r="856">
      <c r="I856" s="124"/>
      <c r="J856" s="122"/>
    </row>
    <row r="857">
      <c r="I857" s="124"/>
      <c r="J857" s="122"/>
    </row>
    <row r="858">
      <c r="I858" s="124"/>
      <c r="J858" s="122"/>
    </row>
    <row r="859">
      <c r="I859" s="124"/>
      <c r="J859" s="122"/>
    </row>
    <row r="860">
      <c r="I860" s="124"/>
      <c r="J860" s="122"/>
    </row>
    <row r="861">
      <c r="I861" s="124"/>
      <c r="J861" s="122"/>
    </row>
    <row r="862">
      <c r="I862" s="124"/>
      <c r="J862" s="122"/>
    </row>
    <row r="863">
      <c r="I863" s="124"/>
      <c r="J863" s="122"/>
    </row>
    <row r="864">
      <c r="I864" s="124"/>
      <c r="J864" s="122"/>
    </row>
    <row r="865">
      <c r="I865" s="124"/>
      <c r="J865" s="122"/>
    </row>
    <row r="866">
      <c r="I866" s="124"/>
      <c r="J866" s="122"/>
    </row>
    <row r="867">
      <c r="I867" s="124"/>
      <c r="J867" s="122"/>
    </row>
    <row r="868">
      <c r="I868" s="124"/>
      <c r="J868" s="122"/>
    </row>
    <row r="869">
      <c r="I869" s="124"/>
      <c r="J869" s="122"/>
    </row>
    <row r="870">
      <c r="I870" s="124"/>
      <c r="J870" s="122"/>
    </row>
    <row r="871">
      <c r="I871" s="124"/>
      <c r="J871" s="122"/>
    </row>
    <row r="872">
      <c r="I872" s="124"/>
      <c r="J872" s="122"/>
    </row>
    <row r="873">
      <c r="I873" s="124"/>
      <c r="J873" s="122"/>
    </row>
    <row r="874">
      <c r="I874" s="124"/>
      <c r="J874" s="122"/>
    </row>
    <row r="875">
      <c r="I875" s="124"/>
      <c r="J875" s="122"/>
    </row>
    <row r="876">
      <c r="I876" s="124"/>
      <c r="J876" s="122"/>
    </row>
    <row r="877">
      <c r="I877" s="124"/>
      <c r="J877" s="122"/>
    </row>
    <row r="878">
      <c r="I878" s="124"/>
      <c r="J878" s="122"/>
    </row>
    <row r="879">
      <c r="I879" s="124"/>
      <c r="J879" s="122"/>
    </row>
    <row r="880">
      <c r="I880" s="124"/>
      <c r="J880" s="122"/>
    </row>
    <row r="881">
      <c r="I881" s="124"/>
      <c r="J881" s="122"/>
    </row>
    <row r="882">
      <c r="I882" s="124"/>
      <c r="J882" s="122"/>
    </row>
    <row r="883">
      <c r="I883" s="124"/>
      <c r="J883" s="122"/>
    </row>
    <row r="884">
      <c r="I884" s="124"/>
      <c r="J884" s="122"/>
    </row>
    <row r="885">
      <c r="I885" s="124"/>
      <c r="J885" s="122"/>
    </row>
    <row r="886">
      <c r="I886" s="124"/>
      <c r="J886" s="122"/>
    </row>
    <row r="887">
      <c r="I887" s="124"/>
      <c r="J887" s="122"/>
    </row>
    <row r="888">
      <c r="I888" s="124"/>
      <c r="J888" s="122"/>
    </row>
    <row r="889">
      <c r="I889" s="124"/>
      <c r="J889" s="122"/>
    </row>
    <row r="890">
      <c r="I890" s="124"/>
      <c r="J890" s="122"/>
    </row>
    <row r="891">
      <c r="I891" s="124"/>
      <c r="J891" s="122"/>
    </row>
    <row r="892">
      <c r="I892" s="124"/>
      <c r="J892" s="122"/>
    </row>
    <row r="893">
      <c r="I893" s="124"/>
      <c r="J893" s="122"/>
    </row>
    <row r="894">
      <c r="I894" s="124"/>
      <c r="J894" s="122"/>
    </row>
    <row r="895">
      <c r="I895" s="124"/>
      <c r="J895" s="122"/>
    </row>
    <row r="896">
      <c r="I896" s="124"/>
      <c r="J896" s="122"/>
    </row>
    <row r="897">
      <c r="I897" s="124"/>
      <c r="J897" s="122"/>
    </row>
    <row r="898">
      <c r="I898" s="124"/>
      <c r="J898" s="122"/>
    </row>
    <row r="899">
      <c r="I899" s="124"/>
      <c r="J899" s="122"/>
    </row>
    <row r="900">
      <c r="I900" s="124"/>
      <c r="J900" s="122"/>
    </row>
    <row r="901">
      <c r="I901" s="124"/>
      <c r="J901" s="122"/>
    </row>
    <row r="902">
      <c r="I902" s="124"/>
      <c r="J902" s="122"/>
    </row>
    <row r="903">
      <c r="I903" s="124"/>
      <c r="J903" s="122"/>
    </row>
    <row r="904">
      <c r="I904" s="124"/>
      <c r="J904" s="122"/>
    </row>
    <row r="905">
      <c r="I905" s="124"/>
      <c r="J905" s="122"/>
    </row>
    <row r="906">
      <c r="I906" s="124"/>
      <c r="J906" s="122"/>
    </row>
    <row r="907">
      <c r="I907" s="124"/>
      <c r="J907" s="122"/>
    </row>
    <row r="908">
      <c r="I908" s="124"/>
      <c r="J908" s="122"/>
    </row>
    <row r="909">
      <c r="I909" s="124"/>
      <c r="J909" s="122"/>
    </row>
    <row r="910">
      <c r="I910" s="124"/>
      <c r="J910" s="122"/>
    </row>
    <row r="911">
      <c r="I911" s="124"/>
      <c r="J911" s="122"/>
    </row>
    <row r="912">
      <c r="I912" s="124"/>
      <c r="J912" s="122"/>
    </row>
    <row r="913">
      <c r="I913" s="124"/>
      <c r="J913" s="122"/>
    </row>
    <row r="914">
      <c r="I914" s="124"/>
      <c r="J914" s="122"/>
    </row>
    <row r="915">
      <c r="I915" s="124"/>
      <c r="J915" s="122"/>
    </row>
    <row r="916">
      <c r="I916" s="124"/>
      <c r="J916" s="122"/>
    </row>
    <row r="917">
      <c r="I917" s="124"/>
      <c r="J917" s="122"/>
    </row>
    <row r="918">
      <c r="I918" s="124"/>
      <c r="J918" s="122"/>
    </row>
    <row r="919">
      <c r="I919" s="124"/>
      <c r="J919" s="122"/>
    </row>
    <row r="920">
      <c r="I920" s="124"/>
      <c r="J920" s="122"/>
    </row>
    <row r="921">
      <c r="I921" s="124"/>
      <c r="J921" s="122"/>
    </row>
    <row r="922">
      <c r="I922" s="124"/>
      <c r="J922" s="122"/>
    </row>
    <row r="923">
      <c r="I923" s="124"/>
      <c r="J923" s="122"/>
    </row>
    <row r="924">
      <c r="I924" s="124"/>
      <c r="J924" s="122"/>
    </row>
    <row r="925">
      <c r="I925" s="124"/>
      <c r="J925" s="122"/>
    </row>
    <row r="926">
      <c r="I926" s="124"/>
      <c r="J926" s="122"/>
    </row>
    <row r="927">
      <c r="I927" s="124"/>
      <c r="J927" s="122"/>
    </row>
    <row r="928">
      <c r="I928" s="124"/>
      <c r="J928" s="122"/>
    </row>
    <row r="929">
      <c r="I929" s="124"/>
      <c r="J929" s="122"/>
    </row>
    <row r="930">
      <c r="I930" s="124"/>
      <c r="J930" s="122"/>
    </row>
    <row r="931">
      <c r="I931" s="124"/>
      <c r="J931" s="122"/>
    </row>
    <row r="932">
      <c r="I932" s="124"/>
      <c r="J932" s="122"/>
    </row>
    <row r="933">
      <c r="I933" s="124"/>
      <c r="J933" s="122"/>
    </row>
    <row r="934">
      <c r="I934" s="124"/>
      <c r="J934" s="122"/>
    </row>
    <row r="935">
      <c r="I935" s="124"/>
      <c r="J935" s="122"/>
    </row>
    <row r="936">
      <c r="I936" s="124"/>
      <c r="J936" s="122"/>
    </row>
    <row r="937">
      <c r="I937" s="124"/>
      <c r="J937" s="122"/>
    </row>
    <row r="938">
      <c r="I938" s="124"/>
      <c r="J938" s="122"/>
    </row>
    <row r="939">
      <c r="I939" s="124"/>
      <c r="J939" s="122"/>
    </row>
    <row r="940">
      <c r="I940" s="124"/>
      <c r="J940" s="122"/>
    </row>
    <row r="941">
      <c r="I941" s="124"/>
      <c r="J941" s="122"/>
    </row>
    <row r="942">
      <c r="I942" s="124"/>
      <c r="J942" s="122"/>
    </row>
    <row r="943">
      <c r="I943" s="124"/>
      <c r="J943" s="122"/>
    </row>
    <row r="944">
      <c r="I944" s="124"/>
      <c r="J944" s="122"/>
    </row>
    <row r="945">
      <c r="I945" s="124"/>
      <c r="J945" s="122"/>
    </row>
    <row r="946">
      <c r="I946" s="124"/>
      <c r="J946" s="122"/>
    </row>
    <row r="947">
      <c r="I947" s="124"/>
      <c r="J947" s="122"/>
    </row>
    <row r="948">
      <c r="I948" s="124"/>
      <c r="J948" s="122"/>
    </row>
    <row r="949">
      <c r="I949" s="124"/>
      <c r="J949" s="122"/>
    </row>
    <row r="950">
      <c r="I950" s="124"/>
      <c r="J950" s="122"/>
    </row>
    <row r="951">
      <c r="I951" s="124"/>
      <c r="J951" s="122"/>
    </row>
    <row r="952">
      <c r="I952" s="124"/>
      <c r="J952" s="122"/>
    </row>
    <row r="953">
      <c r="I953" s="124"/>
      <c r="J953" s="122"/>
    </row>
    <row r="954">
      <c r="I954" s="124"/>
      <c r="J954" s="122"/>
    </row>
    <row r="955">
      <c r="I955" s="124"/>
      <c r="J955" s="122"/>
    </row>
    <row r="956">
      <c r="I956" s="124"/>
      <c r="J956" s="122"/>
    </row>
    <row r="957">
      <c r="I957" s="124"/>
      <c r="J957" s="122"/>
    </row>
    <row r="958">
      <c r="I958" s="124"/>
      <c r="J958" s="122"/>
    </row>
    <row r="959">
      <c r="I959" s="124"/>
      <c r="J959" s="122"/>
    </row>
    <row r="960">
      <c r="I960" s="124"/>
      <c r="J960" s="122"/>
    </row>
    <row r="961">
      <c r="I961" s="124"/>
      <c r="J961" s="122"/>
    </row>
    <row r="962">
      <c r="I962" s="124"/>
      <c r="J962" s="122"/>
    </row>
    <row r="963">
      <c r="I963" s="124"/>
      <c r="J963" s="122"/>
    </row>
    <row r="964">
      <c r="I964" s="124"/>
      <c r="J964" s="122"/>
    </row>
    <row r="965">
      <c r="I965" s="124"/>
      <c r="J965" s="122"/>
    </row>
    <row r="966">
      <c r="I966" s="124"/>
      <c r="J966" s="122"/>
    </row>
    <row r="967">
      <c r="I967" s="124"/>
      <c r="J967" s="122"/>
    </row>
    <row r="968">
      <c r="I968" s="124"/>
      <c r="J968" s="122"/>
    </row>
    <row r="969">
      <c r="I969" s="124"/>
      <c r="J969" s="122"/>
    </row>
    <row r="970">
      <c r="I970" s="124"/>
      <c r="J970" s="122"/>
    </row>
    <row r="971">
      <c r="I971" s="124"/>
      <c r="J971" s="122"/>
    </row>
    <row r="972">
      <c r="I972" s="124"/>
      <c r="J972" s="122"/>
    </row>
    <row r="973">
      <c r="I973" s="124"/>
      <c r="J973" s="122"/>
    </row>
    <row r="974">
      <c r="I974" s="124"/>
      <c r="J974" s="122"/>
    </row>
    <row r="975">
      <c r="I975" s="124"/>
      <c r="J975" s="122"/>
    </row>
    <row r="976">
      <c r="I976" s="124"/>
      <c r="J976" s="122"/>
    </row>
    <row r="977">
      <c r="I977" s="124"/>
      <c r="J977" s="122"/>
    </row>
    <row r="978">
      <c r="I978" s="124"/>
      <c r="J978" s="122"/>
    </row>
    <row r="979">
      <c r="I979" s="124"/>
      <c r="J979" s="122"/>
    </row>
    <row r="980">
      <c r="I980" s="124"/>
      <c r="J980" s="122"/>
    </row>
    <row r="981">
      <c r="I981" s="124"/>
      <c r="J981" s="122"/>
    </row>
    <row r="982">
      <c r="I982" s="124"/>
      <c r="J982" s="122"/>
    </row>
    <row r="983">
      <c r="I983" s="124"/>
      <c r="J983" s="122"/>
    </row>
    <row r="984">
      <c r="I984" s="124"/>
      <c r="J984" s="122"/>
    </row>
    <row r="985">
      <c r="I985" s="124"/>
      <c r="J985" s="122"/>
    </row>
    <row r="986">
      <c r="I986" s="124"/>
      <c r="J986" s="122"/>
    </row>
    <row r="987">
      <c r="I987" s="124"/>
      <c r="J987" s="122"/>
    </row>
    <row r="988">
      <c r="I988" s="124"/>
      <c r="J988" s="122"/>
    </row>
    <row r="989">
      <c r="I989" s="124"/>
      <c r="J989" s="122"/>
    </row>
    <row r="990">
      <c r="I990" s="124"/>
      <c r="J990" s="122"/>
    </row>
    <row r="991">
      <c r="I991" s="124"/>
      <c r="J991" s="122"/>
    </row>
    <row r="992">
      <c r="I992" s="124"/>
      <c r="J992" s="122"/>
    </row>
    <row r="993">
      <c r="I993" s="124"/>
      <c r="J993" s="122"/>
    </row>
    <row r="994">
      <c r="I994" s="124"/>
      <c r="J994" s="122"/>
    </row>
    <row r="995">
      <c r="I995" s="124"/>
      <c r="J995" s="122"/>
    </row>
    <row r="996">
      <c r="I996" s="124"/>
      <c r="J996" s="122"/>
    </row>
    <row r="997">
      <c r="I997" s="124"/>
      <c r="J997" s="122"/>
    </row>
    <row r="998">
      <c r="I998" s="124"/>
      <c r="J998" s="122"/>
    </row>
    <row r="999">
      <c r="I999" s="124"/>
      <c r="J999" s="122"/>
    </row>
    <row r="1000">
      <c r="I1000" s="124"/>
      <c r="J1000" s="122"/>
    </row>
    <row r="1001">
      <c r="I1001" s="124"/>
      <c r="J1001" s="122"/>
    </row>
    <row r="1002">
      <c r="I1002" s="124"/>
      <c r="J1002" s="122"/>
    </row>
    <row r="1003">
      <c r="I1003" s="124"/>
      <c r="J1003" s="122"/>
    </row>
    <row r="1004">
      <c r="I1004" s="124"/>
      <c r="J1004" s="122"/>
    </row>
    <row r="1005">
      <c r="I1005" s="124"/>
      <c r="J1005" s="122"/>
    </row>
    <row r="1006">
      <c r="I1006" s="124"/>
      <c r="J1006" s="122"/>
    </row>
    <row r="1007">
      <c r="I1007" s="124"/>
      <c r="J1007" s="122"/>
    </row>
    <row r="1008">
      <c r="I1008" s="124"/>
      <c r="J1008" s="1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D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2.63"/>
    <col customWidth="1" min="10" max="10" width="13.63"/>
    <col customWidth="1" min="11" max="12" width="15.63"/>
    <col customWidth="1" min="13" max="13" width="12.88"/>
  </cols>
  <sheetData>
    <row r="1">
      <c r="A1" s="125" t="s">
        <v>37</v>
      </c>
      <c r="B1" s="125" t="s">
        <v>38</v>
      </c>
      <c r="C1" s="125" t="s">
        <v>39</v>
      </c>
      <c r="D1" s="125" t="s">
        <v>40</v>
      </c>
      <c r="E1" s="125" t="s">
        <v>41</v>
      </c>
      <c r="F1" s="125" t="s">
        <v>42</v>
      </c>
      <c r="G1" s="125" t="s">
        <v>43</v>
      </c>
      <c r="H1" s="125" t="s">
        <v>44</v>
      </c>
      <c r="I1" s="126" t="s">
        <v>45</v>
      </c>
      <c r="J1" s="127" t="s">
        <v>46</v>
      </c>
      <c r="K1" s="128" t="s">
        <v>47</v>
      </c>
      <c r="L1" s="128" t="s">
        <v>48</v>
      </c>
      <c r="M1" s="128" t="s">
        <v>49</v>
      </c>
      <c r="N1" s="128" t="s">
        <v>50</v>
      </c>
      <c r="O1" s="128" t="s">
        <v>51</v>
      </c>
      <c r="P1" s="128" t="s">
        <v>52</v>
      </c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</row>
    <row r="2">
      <c r="A2" s="113">
        <v>205.0</v>
      </c>
      <c r="B2" s="113">
        <v>0.912821</v>
      </c>
      <c r="C2" s="113">
        <v>0.62265</v>
      </c>
      <c r="D2" s="113">
        <v>0.451515</v>
      </c>
      <c r="E2" s="113">
        <v>0.920395</v>
      </c>
      <c r="F2" s="113">
        <v>1.0</v>
      </c>
      <c r="G2" s="113">
        <v>0.788433</v>
      </c>
      <c r="H2" s="113">
        <v>1.0</v>
      </c>
      <c r="I2" s="114">
        <v>0.782814</v>
      </c>
      <c r="J2" s="115">
        <f t="shared" ref="J2:J20" si="1">SUMSQ(B2:F2)</f>
        <v>3.271927952</v>
      </c>
      <c r="K2" s="116">
        <f t="shared" ref="K2:K20" si="2">SUMSQ(B2:D2)</f>
        <v>1.424800996</v>
      </c>
      <c r="L2" s="116">
        <f t="shared" ref="L2:L20" si="3">(J2-MIN($J$2:$J$20))/(MAX($J$2:$J$20)-MIN($J$2:$J$20))</f>
        <v>0.4658042353</v>
      </c>
      <c r="M2" s="116">
        <f t="shared" ref="M2:M20" si="4">(I2-MIN($I$2:$I$20))/(MAX($I$2:$I$20)-MIN($I$2:$I$20))</f>
        <v>0.6938977141</v>
      </c>
      <c r="N2" s="116">
        <f t="shared" ref="N2:N20" si="5">AVERAGE(B2:F2)</f>
        <v>0.7814762</v>
      </c>
      <c r="O2" s="116">
        <f t="shared" ref="O2:O20" si="6">max(B2:F2)</f>
        <v>1</v>
      </c>
      <c r="P2" s="116" t="b">
        <f>VLOOKUP(A2,'Final policies - data source re'!$A$2:$AO$21,41,FALSE)</f>
        <v>1</v>
      </c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</row>
    <row r="3">
      <c r="A3" s="113">
        <v>284.0</v>
      </c>
      <c r="B3" s="113">
        <v>0.0</v>
      </c>
      <c r="C3" s="113">
        <v>0.914594</v>
      </c>
      <c r="D3" s="113">
        <v>0.8164</v>
      </c>
      <c r="E3" s="113">
        <v>0.966103</v>
      </c>
      <c r="F3" s="113">
        <v>1.0</v>
      </c>
      <c r="G3" s="113">
        <v>0.487752</v>
      </c>
      <c r="H3" s="113">
        <v>1.0</v>
      </c>
      <c r="I3" s="114">
        <v>0.487752</v>
      </c>
      <c r="J3" s="115">
        <f t="shared" si="1"/>
        <v>3.436346151</v>
      </c>
      <c r="K3" s="116">
        <f t="shared" si="2"/>
        <v>1.502991145</v>
      </c>
      <c r="L3" s="116">
        <f t="shared" si="3"/>
        <v>0.5275650563</v>
      </c>
      <c r="M3" s="116">
        <f t="shared" si="4"/>
        <v>0.2780368728</v>
      </c>
      <c r="N3" s="116">
        <f t="shared" si="5"/>
        <v>0.7394194</v>
      </c>
      <c r="O3" s="116">
        <f t="shared" si="6"/>
        <v>1</v>
      </c>
      <c r="P3" s="116" t="b">
        <f>VLOOKUP(A3,'Final policies - data source re'!$A$2:$AO$21,41,FALSE)</f>
        <v>1</v>
      </c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</row>
    <row r="4">
      <c r="A4" s="113">
        <v>798.0</v>
      </c>
      <c r="B4" s="113">
        <v>0.976308</v>
      </c>
      <c r="C4" s="113">
        <v>0.932409</v>
      </c>
      <c r="D4" s="113">
        <v>0.301498</v>
      </c>
      <c r="E4" s="113">
        <v>0.718598</v>
      </c>
      <c r="F4" s="113">
        <v>1.0</v>
      </c>
      <c r="G4" s="113">
        <v>0.912601</v>
      </c>
      <c r="H4" s="113">
        <v>1.0</v>
      </c>
      <c r="I4" s="114">
        <v>0.912601</v>
      </c>
      <c r="J4" s="115">
        <f t="shared" si="1"/>
        <v>3.429847984</v>
      </c>
      <c r="K4" s="116">
        <f t="shared" si="2"/>
        <v>1.913464898</v>
      </c>
      <c r="L4" s="116">
        <f t="shared" si="3"/>
        <v>0.5251241332</v>
      </c>
      <c r="M4" s="116">
        <f t="shared" si="4"/>
        <v>0.8768197136</v>
      </c>
      <c r="N4" s="116">
        <f t="shared" si="5"/>
        <v>0.7857626</v>
      </c>
      <c r="O4" s="116">
        <f t="shared" si="6"/>
        <v>1</v>
      </c>
      <c r="P4" s="116" t="b">
        <f>VLOOKUP(A4,'Final policies - data source re'!$A$2:$AO$21,41,FALSE)</f>
        <v>1</v>
      </c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</row>
    <row r="5">
      <c r="A5" s="113">
        <v>2551.0</v>
      </c>
      <c r="B5" s="113">
        <v>0.912821</v>
      </c>
      <c r="C5" s="113">
        <v>0.929617</v>
      </c>
      <c r="D5" s="113">
        <v>0.813928</v>
      </c>
      <c r="E5" s="113">
        <v>0.90114</v>
      </c>
      <c r="F5" s="113">
        <v>1.0</v>
      </c>
      <c r="G5" s="113">
        <v>0.797616</v>
      </c>
      <c r="H5" s="113">
        <v>1.0</v>
      </c>
      <c r="I5" s="114">
        <v>0.797512</v>
      </c>
      <c r="J5" s="115">
        <f t="shared" si="1"/>
        <v>4.171962034</v>
      </c>
      <c r="K5" s="116">
        <f t="shared" si="2"/>
        <v>2.359908734</v>
      </c>
      <c r="L5" s="116">
        <f t="shared" si="3"/>
        <v>0.8038862961</v>
      </c>
      <c r="M5" s="116">
        <f t="shared" si="4"/>
        <v>0.7146130981</v>
      </c>
      <c r="N5" s="116">
        <f t="shared" si="5"/>
        <v>0.9115012</v>
      </c>
      <c r="O5" s="116">
        <f t="shared" si="6"/>
        <v>1</v>
      </c>
      <c r="P5" s="116" t="b">
        <f>VLOOKUP(A5,'Final policies - data source re'!$A$2:$AO$21,41,FALSE)</f>
        <v>1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</row>
    <row r="6">
      <c r="A6" s="113">
        <v>2722.0</v>
      </c>
      <c r="B6" s="113">
        <v>0.997342</v>
      </c>
      <c r="C6" s="113">
        <v>0.227802</v>
      </c>
      <c r="D6" s="113">
        <v>0.089972</v>
      </c>
      <c r="E6" s="113">
        <v>0.802567</v>
      </c>
      <c r="F6" s="113">
        <v>0.577132</v>
      </c>
      <c r="G6" s="113">
        <v>0.861526</v>
      </c>
      <c r="H6" s="113">
        <v>0.556967</v>
      </c>
      <c r="I6" s="114">
        <v>0.858589</v>
      </c>
      <c r="J6" s="115">
        <f t="shared" si="1"/>
        <v>2.031874912</v>
      </c>
      <c r="K6" s="116">
        <f t="shared" si="2"/>
        <v>1.054679777</v>
      </c>
      <c r="L6" s="116">
        <f t="shared" si="3"/>
        <v>0</v>
      </c>
      <c r="M6" s="116">
        <f t="shared" si="4"/>
        <v>0.8006951168</v>
      </c>
      <c r="N6" s="116">
        <f t="shared" si="5"/>
        <v>0.538963</v>
      </c>
      <c r="O6" s="116">
        <f t="shared" si="6"/>
        <v>0.997342</v>
      </c>
      <c r="P6" s="116" t="b">
        <f>VLOOKUP(A6,'Final policies - data source re'!$A$2:$AO$21,41,FALSE)</f>
        <v>1</v>
      </c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</row>
    <row r="7">
      <c r="A7" s="113">
        <v>3032.0</v>
      </c>
      <c r="B7" s="113">
        <v>0.0</v>
      </c>
      <c r="C7" s="113">
        <v>0.914594</v>
      </c>
      <c r="D7" s="113">
        <v>0.664902</v>
      </c>
      <c r="E7" s="113">
        <v>0.956226</v>
      </c>
      <c r="F7" s="113">
        <v>1.0</v>
      </c>
      <c r="G7" s="113">
        <v>0.290479</v>
      </c>
      <c r="H7" s="113">
        <v>1.0</v>
      </c>
      <c r="I7" s="114">
        <v>0.290479</v>
      </c>
      <c r="J7" s="115">
        <f t="shared" si="1"/>
        <v>3.192945018</v>
      </c>
      <c r="K7" s="116">
        <f t="shared" si="2"/>
        <v>1.278576854</v>
      </c>
      <c r="L7" s="116">
        <f t="shared" si="3"/>
        <v>0.4361356775</v>
      </c>
      <c r="M7" s="116">
        <f t="shared" si="4"/>
        <v>0</v>
      </c>
      <c r="N7" s="116">
        <f t="shared" si="5"/>
        <v>0.7071444</v>
      </c>
      <c r="O7" s="116">
        <f t="shared" si="6"/>
        <v>1</v>
      </c>
      <c r="P7" s="116" t="b">
        <f>VLOOKUP(A7,'Final policies - data source re'!$A$2:$AO$21,41,FALSE)</f>
        <v>1</v>
      </c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</row>
    <row r="8">
      <c r="A8" s="113">
        <v>3869.0</v>
      </c>
      <c r="B8" s="113">
        <v>0.976308</v>
      </c>
      <c r="C8" s="113">
        <v>0.884247</v>
      </c>
      <c r="D8" s="113">
        <v>0.301498</v>
      </c>
      <c r="E8" s="113">
        <v>0.585184</v>
      </c>
      <c r="F8" s="113">
        <v>0.994232</v>
      </c>
      <c r="G8" s="113">
        <v>0.848075</v>
      </c>
      <c r="H8" s="113">
        <v>0.988784</v>
      </c>
      <c r="I8" s="114">
        <v>0.845199</v>
      </c>
      <c r="J8" s="115">
        <f t="shared" si="1"/>
        <v>3.156908696</v>
      </c>
      <c r="K8" s="116">
        <f t="shared" si="2"/>
        <v>1.825971112</v>
      </c>
      <c r="L8" s="116">
        <f t="shared" si="3"/>
        <v>0.4225992634</v>
      </c>
      <c r="M8" s="116">
        <f t="shared" si="4"/>
        <v>0.78182323</v>
      </c>
      <c r="N8" s="116">
        <f t="shared" si="5"/>
        <v>0.7482938</v>
      </c>
      <c r="O8" s="116">
        <f t="shared" si="6"/>
        <v>0.994232</v>
      </c>
      <c r="P8" s="116" t="b">
        <f>VLOOKUP(A8,'Final policies - data source re'!$A$2:$AO$21,41,FALSE)</f>
        <v>1</v>
      </c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</row>
    <row r="9">
      <c r="A9" s="113">
        <v>4958.0</v>
      </c>
      <c r="B9" s="113">
        <v>1.0</v>
      </c>
      <c r="C9" s="113">
        <v>0.85327</v>
      </c>
      <c r="D9" s="113">
        <v>0.085071</v>
      </c>
      <c r="E9" s="113">
        <v>0.524956</v>
      </c>
      <c r="F9" s="113">
        <v>0.424701</v>
      </c>
      <c r="G9" s="113">
        <v>0.930722</v>
      </c>
      <c r="H9" s="113">
        <v>0.409863</v>
      </c>
      <c r="I9" s="114">
        <v>0.930722</v>
      </c>
      <c r="J9" s="115">
        <f t="shared" si="1"/>
        <v>2.191256509</v>
      </c>
      <c r="K9" s="116">
        <f t="shared" si="2"/>
        <v>1.735306768</v>
      </c>
      <c r="L9" s="116">
        <f t="shared" si="3"/>
        <v>0.05986890941</v>
      </c>
      <c r="M9" s="116">
        <f t="shared" si="4"/>
        <v>0.9023594791</v>
      </c>
      <c r="N9" s="116">
        <f t="shared" si="5"/>
        <v>0.5775996</v>
      </c>
      <c r="O9" s="116">
        <f t="shared" si="6"/>
        <v>1</v>
      </c>
      <c r="P9" s="116" t="b">
        <f>VLOOKUP(A9,'Final policies - data source re'!$A$2:$AO$21,41,FALSE)</f>
        <v>1</v>
      </c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</row>
    <row r="10">
      <c r="A10" s="113">
        <v>6534.0</v>
      </c>
      <c r="B10" s="113">
        <v>0.912821</v>
      </c>
      <c r="C10" s="113">
        <v>0.981256</v>
      </c>
      <c r="D10" s="113">
        <v>0.308299</v>
      </c>
      <c r="E10" s="113">
        <v>0.927798</v>
      </c>
      <c r="F10" s="113">
        <v>1.0</v>
      </c>
      <c r="G10" s="113">
        <v>0.901019</v>
      </c>
      <c r="H10" s="113">
        <v>1.0</v>
      </c>
      <c r="I10" s="114">
        <v>0.901019</v>
      </c>
      <c r="J10" s="115">
        <f t="shared" si="1"/>
        <v>3.751962918</v>
      </c>
      <c r="K10" s="116">
        <f t="shared" si="2"/>
        <v>1.891153789</v>
      </c>
      <c r="L10" s="116">
        <f t="shared" si="3"/>
        <v>0.6461209742</v>
      </c>
      <c r="M10" s="116">
        <f t="shared" si="4"/>
        <v>0.8604960248</v>
      </c>
      <c r="N10" s="116">
        <f t="shared" si="5"/>
        <v>0.8260348</v>
      </c>
      <c r="O10" s="116">
        <f t="shared" si="6"/>
        <v>1</v>
      </c>
      <c r="P10" s="116" t="b">
        <f>VLOOKUP(A10,'Final policies - data source re'!$A$2:$AO$21,41,FALSE)</f>
        <v>1</v>
      </c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</row>
    <row r="11">
      <c r="A11" s="113">
        <v>6835.0</v>
      </c>
      <c r="B11" s="113">
        <v>0.912821</v>
      </c>
      <c r="C11" s="113">
        <v>0.906827</v>
      </c>
      <c r="D11" s="113">
        <v>0.308299</v>
      </c>
      <c r="E11" s="113">
        <v>0.90114</v>
      </c>
      <c r="F11" s="113">
        <v>1.0</v>
      </c>
      <c r="G11" s="113">
        <v>0.795847</v>
      </c>
      <c r="H11" s="113">
        <v>1.0</v>
      </c>
      <c r="I11" s="114">
        <v>0.795847</v>
      </c>
      <c r="J11" s="115">
        <f t="shared" si="1"/>
        <v>3.562678959</v>
      </c>
      <c r="K11" s="116">
        <f t="shared" si="2"/>
        <v>1.750625659</v>
      </c>
      <c r="L11" s="116">
        <f t="shared" si="3"/>
        <v>0.5750197658</v>
      </c>
      <c r="M11" s="116">
        <f t="shared" si="4"/>
        <v>0.7122664445</v>
      </c>
      <c r="N11" s="116">
        <f t="shared" si="5"/>
        <v>0.8058174</v>
      </c>
      <c r="O11" s="116">
        <f t="shared" si="6"/>
        <v>1</v>
      </c>
      <c r="P11" s="116" t="b">
        <f>VLOOKUP(A11,'Final policies - data source re'!$A$2:$AO$21,41,FALSE)</f>
        <v>1</v>
      </c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</row>
    <row r="12">
      <c r="A12" s="113">
        <v>7116.0</v>
      </c>
      <c r="B12" s="113">
        <v>0.912821</v>
      </c>
      <c r="C12" s="113">
        <v>0.586427</v>
      </c>
      <c r="D12" s="113">
        <v>0.486324</v>
      </c>
      <c r="E12" s="113">
        <v>0.90114</v>
      </c>
      <c r="F12" s="113">
        <v>1.0</v>
      </c>
      <c r="G12" s="113">
        <v>0.788433</v>
      </c>
      <c r="H12" s="113">
        <v>1.0</v>
      </c>
      <c r="I12" s="114">
        <v>0.78101</v>
      </c>
      <c r="J12" s="115">
        <f t="shared" si="1"/>
        <v>3.225703137</v>
      </c>
      <c r="K12" s="116">
        <f t="shared" si="2"/>
        <v>1.413649837</v>
      </c>
      <c r="L12" s="116">
        <f t="shared" si="3"/>
        <v>0.4484406921</v>
      </c>
      <c r="M12" s="116">
        <f t="shared" si="4"/>
        <v>0.6913551537</v>
      </c>
      <c r="N12" s="116">
        <f t="shared" si="5"/>
        <v>0.7773424</v>
      </c>
      <c r="O12" s="116">
        <f t="shared" si="6"/>
        <v>1</v>
      </c>
      <c r="P12" s="116" t="b">
        <f>VLOOKUP(A12,'Final policies - data source re'!$A$2:$AO$21,41,FALSE)</f>
        <v>1</v>
      </c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</row>
    <row r="13">
      <c r="A13" s="113">
        <v>426.0</v>
      </c>
      <c r="B13" s="113">
        <v>0.86554</v>
      </c>
      <c r="C13" s="113">
        <v>0.914594</v>
      </c>
      <c r="D13" s="113">
        <v>0.483775</v>
      </c>
      <c r="E13" s="113">
        <v>0.921736</v>
      </c>
      <c r="F13" s="113">
        <v>1.0</v>
      </c>
      <c r="G13" s="113">
        <v>0.75062</v>
      </c>
      <c r="H13" s="113">
        <v>1.0</v>
      </c>
      <c r="I13" s="114">
        <v>0.75062</v>
      </c>
      <c r="J13" s="115">
        <f t="shared" si="1"/>
        <v>3.669277181</v>
      </c>
      <c r="K13" s="116">
        <f t="shared" si="2"/>
        <v>1.819679927</v>
      </c>
      <c r="L13" s="116">
        <f t="shared" si="3"/>
        <v>0.6150615233</v>
      </c>
      <c r="M13" s="116">
        <f t="shared" si="4"/>
        <v>0.6485234405</v>
      </c>
      <c r="N13" s="116">
        <f t="shared" si="5"/>
        <v>0.837129</v>
      </c>
      <c r="O13" s="116">
        <f t="shared" si="6"/>
        <v>1</v>
      </c>
      <c r="P13" s="116" t="b">
        <f>VLOOKUP(A13,'Final policies - data source re'!$A$2:$AO$21,41,FALSE)</f>
        <v>0</v>
      </c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</row>
    <row r="14">
      <c r="A14" s="113">
        <v>2939.0</v>
      </c>
      <c r="B14" s="113">
        <v>0.909206</v>
      </c>
      <c r="C14" s="113">
        <v>0.853087</v>
      </c>
      <c r="D14" s="113">
        <v>0.293363</v>
      </c>
      <c r="E14" s="113">
        <v>1.0</v>
      </c>
      <c r="F14" s="113">
        <v>1.0</v>
      </c>
      <c r="G14" s="113">
        <v>0.792685</v>
      </c>
      <c r="H14" s="113">
        <v>1.0</v>
      </c>
      <c r="I14" s="114">
        <v>0.808558</v>
      </c>
      <c r="J14" s="115">
        <f t="shared" si="1"/>
        <v>3.64047483</v>
      </c>
      <c r="K14" s="116">
        <f t="shared" si="2"/>
        <v>1.64047483</v>
      </c>
      <c r="L14" s="116">
        <f t="shared" si="3"/>
        <v>0.604242424</v>
      </c>
      <c r="M14" s="116">
        <f t="shared" si="4"/>
        <v>0.7301813477</v>
      </c>
      <c r="N14" s="116">
        <f t="shared" si="5"/>
        <v>0.8111312</v>
      </c>
      <c r="O14" s="116">
        <f t="shared" si="6"/>
        <v>1</v>
      </c>
      <c r="P14" s="116" t="b">
        <f>VLOOKUP(A14,'Final policies - data source re'!$A$2:$AO$21,41,FALSE)</f>
        <v>0</v>
      </c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</row>
    <row r="15">
      <c r="A15" s="113">
        <v>4898.0</v>
      </c>
      <c r="B15" s="113">
        <v>0.912821</v>
      </c>
      <c r="C15" s="113">
        <v>1.0</v>
      </c>
      <c r="D15" s="113">
        <v>1.0</v>
      </c>
      <c r="E15" s="113">
        <v>0.927798</v>
      </c>
      <c r="F15" s="113">
        <v>1.0</v>
      </c>
      <c r="G15" s="113">
        <v>0.957153</v>
      </c>
      <c r="H15" s="113">
        <v>1.0</v>
      </c>
      <c r="I15" s="114">
        <v>0.957153</v>
      </c>
      <c r="J15" s="115">
        <f t="shared" si="1"/>
        <v>4.694051307</v>
      </c>
      <c r="K15" s="116">
        <f t="shared" si="2"/>
        <v>2.833242178</v>
      </c>
      <c r="L15" s="116">
        <f t="shared" si="3"/>
        <v>1</v>
      </c>
      <c r="M15" s="116">
        <f t="shared" si="4"/>
        <v>0.9396113716</v>
      </c>
      <c r="N15" s="116">
        <f t="shared" si="5"/>
        <v>0.9681238</v>
      </c>
      <c r="O15" s="116">
        <f t="shared" si="6"/>
        <v>1</v>
      </c>
      <c r="P15" s="116" t="b">
        <f>VLOOKUP(A15,'Final policies - data source re'!$A$2:$AO$21,41,FALSE)</f>
        <v>0</v>
      </c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</row>
    <row r="16">
      <c r="A16" s="113">
        <v>5682.0</v>
      </c>
      <c r="B16" s="113">
        <v>0.909206</v>
      </c>
      <c r="C16" s="113">
        <v>0.853087</v>
      </c>
      <c r="D16" s="113">
        <v>0.451117</v>
      </c>
      <c r="E16" s="113">
        <v>0.919949</v>
      </c>
      <c r="F16" s="113">
        <v>1.0</v>
      </c>
      <c r="G16" s="113">
        <v>0.792685</v>
      </c>
      <c r="H16" s="113">
        <v>1.0</v>
      </c>
      <c r="I16" s="114">
        <v>0.792685</v>
      </c>
      <c r="J16" s="115">
        <f t="shared" si="1"/>
        <v>3.60422569</v>
      </c>
      <c r="K16" s="116">
        <f t="shared" si="2"/>
        <v>1.757919528</v>
      </c>
      <c r="L16" s="116">
        <f t="shared" si="3"/>
        <v>0.5906260687</v>
      </c>
      <c r="M16" s="116">
        <f t="shared" si="4"/>
        <v>0.7078099168</v>
      </c>
      <c r="N16" s="116">
        <f t="shared" si="5"/>
        <v>0.8266718</v>
      </c>
      <c r="O16" s="116">
        <f t="shared" si="6"/>
        <v>1</v>
      </c>
      <c r="P16" s="116" t="b">
        <f>VLOOKUP(A16,'Final policies - data source re'!$A$2:$AO$21,41,FALSE)</f>
        <v>0</v>
      </c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</row>
    <row r="17">
      <c r="A17" s="113">
        <v>5712.0</v>
      </c>
      <c r="B17" s="113">
        <v>0.994271</v>
      </c>
      <c r="C17" s="113">
        <v>0.684379</v>
      </c>
      <c r="D17" s="113">
        <v>0.8164</v>
      </c>
      <c r="E17" s="113">
        <v>0.531426</v>
      </c>
      <c r="F17" s="113">
        <v>0.553443</v>
      </c>
      <c r="G17" s="113">
        <v>0.863679</v>
      </c>
      <c r="H17" s="113">
        <v>0.534106</v>
      </c>
      <c r="I17" s="114">
        <v>0.861231</v>
      </c>
      <c r="J17" s="115">
        <f t="shared" si="1"/>
        <v>2.712171145</v>
      </c>
      <c r="K17" s="116">
        <f t="shared" si="2"/>
        <v>2.123458397</v>
      </c>
      <c r="L17" s="116">
        <f t="shared" si="3"/>
        <v>0.2555413812</v>
      </c>
      <c r="M17" s="116">
        <f t="shared" si="4"/>
        <v>0.8044187558</v>
      </c>
      <c r="N17" s="116">
        <f t="shared" si="5"/>
        <v>0.7159838</v>
      </c>
      <c r="O17" s="116">
        <f t="shared" si="6"/>
        <v>0.994271</v>
      </c>
      <c r="P17" s="116" t="b">
        <f>VLOOKUP(A17,'Final policies - data source re'!$A$2:$AO$21,41,FALSE)</f>
        <v>0</v>
      </c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</row>
    <row r="18">
      <c r="A18" s="113">
        <v>7332.0</v>
      </c>
      <c r="B18" s="113">
        <v>0.994451</v>
      </c>
      <c r="C18" s="113">
        <v>0.758314</v>
      </c>
      <c r="D18" s="113">
        <v>0.512188</v>
      </c>
      <c r="E18" s="113">
        <v>0.551884</v>
      </c>
      <c r="F18" s="113">
        <v>0.577132</v>
      </c>
      <c r="G18" s="113">
        <v>0.862697</v>
      </c>
      <c r="H18" s="113">
        <v>0.556967</v>
      </c>
      <c r="I18" s="114">
        <v>0.861062</v>
      </c>
      <c r="J18" s="115">
        <f t="shared" si="1"/>
        <v>2.463966756</v>
      </c>
      <c r="K18" s="116">
        <f t="shared" si="2"/>
        <v>1.826309461</v>
      </c>
      <c r="L18" s="116">
        <f t="shared" si="3"/>
        <v>0.1623077438</v>
      </c>
      <c r="M18" s="116">
        <f t="shared" si="4"/>
        <v>0.8041805669</v>
      </c>
      <c r="N18" s="116">
        <f t="shared" si="5"/>
        <v>0.6787938</v>
      </c>
      <c r="O18" s="116">
        <f t="shared" si="6"/>
        <v>0.994451</v>
      </c>
      <c r="P18" s="116" t="b">
        <f>VLOOKUP(A18,'Final policies - data source re'!$A$2:$AO$21,41,FALSE)</f>
        <v>0</v>
      </c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</row>
    <row r="19">
      <c r="A19" s="113">
        <v>7401.0</v>
      </c>
      <c r="B19" s="113">
        <v>0.909206</v>
      </c>
      <c r="C19" s="113">
        <v>0.787731</v>
      </c>
      <c r="D19" s="113">
        <v>0.818458</v>
      </c>
      <c r="E19" s="113">
        <v>0.911528</v>
      </c>
      <c r="F19" s="113">
        <v>1.0</v>
      </c>
      <c r="G19" s="113">
        <v>0.788387</v>
      </c>
      <c r="H19" s="113">
        <v>1.0</v>
      </c>
      <c r="I19" s="114">
        <v>0.788387</v>
      </c>
      <c r="J19" s="115">
        <f t="shared" si="1"/>
        <v>3.947932471</v>
      </c>
      <c r="K19" s="116">
        <f t="shared" si="2"/>
        <v>2.117049177</v>
      </c>
      <c r="L19" s="116">
        <f t="shared" si="3"/>
        <v>0.7197335094</v>
      </c>
      <c r="M19" s="116">
        <f t="shared" si="4"/>
        <v>0.701752309</v>
      </c>
      <c r="N19" s="116">
        <f t="shared" si="5"/>
        <v>0.8853846</v>
      </c>
      <c r="O19" s="116">
        <f t="shared" si="6"/>
        <v>1</v>
      </c>
      <c r="P19" s="116" t="b">
        <f>VLOOKUP(A19,'Final policies - data source re'!$A$2:$AO$21,41,FALSE)</f>
        <v>0</v>
      </c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</row>
    <row r="20">
      <c r="A20" s="113">
        <v>7548.0</v>
      </c>
      <c r="B20" s="113">
        <v>1.0</v>
      </c>
      <c r="C20" s="113">
        <v>0.916719</v>
      </c>
      <c r="D20" s="113">
        <v>0.085071</v>
      </c>
      <c r="E20" s="113">
        <v>0.524956</v>
      </c>
      <c r="F20" s="113">
        <v>0.424701</v>
      </c>
      <c r="G20" s="113">
        <v>1.0</v>
      </c>
      <c r="H20" s="113">
        <v>0.409863</v>
      </c>
      <c r="I20" s="114">
        <v>1.0</v>
      </c>
      <c r="J20" s="115">
        <f t="shared" si="1"/>
        <v>2.303560541</v>
      </c>
      <c r="K20" s="116">
        <f t="shared" si="2"/>
        <v>1.8476108</v>
      </c>
      <c r="L20" s="116">
        <f t="shared" si="3"/>
        <v>0.1020539548</v>
      </c>
      <c r="M20" s="116">
        <f t="shared" si="4"/>
        <v>1</v>
      </c>
      <c r="N20" s="116">
        <f t="shared" si="5"/>
        <v>0.5902894</v>
      </c>
      <c r="O20" s="116">
        <f t="shared" si="6"/>
        <v>1</v>
      </c>
      <c r="P20" s="116" t="b">
        <f>VLOOKUP(A20,'Final policies - data source re'!$A$2:$AO$21,41,FALSE)</f>
        <v>0</v>
      </c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</row>
    <row r="21">
      <c r="A21" s="123">
        <v>1.0</v>
      </c>
      <c r="B21" s="123">
        <v>2.0</v>
      </c>
      <c r="C21" s="123">
        <v>3.0</v>
      </c>
      <c r="D21" s="123">
        <v>4.0</v>
      </c>
      <c r="E21" s="123">
        <v>5.0</v>
      </c>
      <c r="F21" s="123">
        <v>6.0</v>
      </c>
      <c r="G21" s="123">
        <v>7.0</v>
      </c>
      <c r="H21" s="123">
        <v>8.0</v>
      </c>
      <c r="I21" s="123">
        <v>9.0</v>
      </c>
      <c r="J21" s="123">
        <v>10.0</v>
      </c>
      <c r="K21" s="123">
        <v>11.0</v>
      </c>
      <c r="L21" s="123">
        <v>12.0</v>
      </c>
      <c r="M21" s="123">
        <v>13.0</v>
      </c>
      <c r="N21" s="123">
        <v>14.0</v>
      </c>
      <c r="O21" s="123">
        <v>15.0</v>
      </c>
      <c r="P21" s="123">
        <v>16.0</v>
      </c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</row>
    <row r="22">
      <c r="B22" s="119"/>
      <c r="C22" s="119"/>
      <c r="D22" s="119"/>
      <c r="E22" s="119"/>
      <c r="F22" s="119"/>
      <c r="G22" s="119"/>
      <c r="H22" s="119"/>
      <c r="I22" s="120"/>
      <c r="J22" s="121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</row>
    <row r="23">
      <c r="A23" s="119"/>
      <c r="B23" s="119"/>
      <c r="C23" s="119"/>
      <c r="D23" s="119"/>
      <c r="E23" s="119"/>
      <c r="F23" s="119"/>
      <c r="G23" s="119"/>
      <c r="H23" s="119"/>
      <c r="I23" s="120"/>
      <c r="J23" s="121"/>
      <c r="K23" s="117"/>
      <c r="L23" s="117"/>
      <c r="M23" s="117"/>
      <c r="N23" s="117"/>
      <c r="O23" s="117"/>
      <c r="P23" s="117"/>
    </row>
    <row r="24">
      <c r="A24" s="119"/>
      <c r="B24" s="119"/>
      <c r="C24" s="119"/>
      <c r="D24" s="119"/>
      <c r="E24" s="119"/>
      <c r="F24" s="119"/>
      <c r="G24" s="119"/>
      <c r="H24" s="119"/>
      <c r="I24" s="120"/>
      <c r="J24" s="122"/>
    </row>
    <row r="25">
      <c r="A25" s="119"/>
      <c r="B25" s="119"/>
      <c r="C25" s="119"/>
      <c r="D25" s="119"/>
      <c r="E25" s="119"/>
      <c r="F25" s="119"/>
      <c r="G25" s="119"/>
      <c r="H25" s="119"/>
      <c r="I25" s="120"/>
      <c r="J25" s="122"/>
    </row>
    <row r="26">
      <c r="A26" s="119"/>
      <c r="B26" s="119"/>
      <c r="C26" s="119"/>
      <c r="D26" s="119"/>
      <c r="E26" s="119"/>
      <c r="F26" s="119"/>
      <c r="G26" s="119"/>
      <c r="H26" s="119"/>
      <c r="I26" s="120"/>
      <c r="J26" s="122"/>
    </row>
    <row r="27">
      <c r="A27" s="119"/>
      <c r="B27" s="119"/>
      <c r="C27" s="119"/>
      <c r="D27" s="119"/>
      <c r="E27" s="119"/>
      <c r="F27" s="119"/>
      <c r="G27" s="119"/>
      <c r="H27" s="119"/>
      <c r="I27" s="120"/>
      <c r="J27" s="122"/>
    </row>
    <row r="28">
      <c r="A28" s="119"/>
      <c r="B28" s="119"/>
      <c r="C28" s="119"/>
      <c r="D28" s="119"/>
      <c r="E28" s="119"/>
      <c r="F28" s="119"/>
      <c r="G28" s="119"/>
      <c r="H28" s="119"/>
      <c r="I28" s="120"/>
      <c r="J28" s="122"/>
    </row>
    <row r="29">
      <c r="A29" s="119"/>
      <c r="B29" s="119"/>
      <c r="C29" s="119"/>
      <c r="D29" s="119"/>
      <c r="E29" s="119"/>
      <c r="F29" s="119"/>
      <c r="G29" s="119"/>
      <c r="H29" s="119"/>
      <c r="I29" s="120"/>
      <c r="J29" s="122"/>
    </row>
    <row r="30">
      <c r="A30" s="119"/>
      <c r="B30" s="119"/>
      <c r="C30" s="119"/>
      <c r="D30" s="119"/>
      <c r="E30" s="119"/>
      <c r="F30" s="119"/>
      <c r="G30" s="119"/>
      <c r="H30" s="119"/>
      <c r="I30" s="120"/>
      <c r="J30" s="122"/>
    </row>
    <row r="31">
      <c r="I31" s="124"/>
      <c r="J31" s="122"/>
    </row>
    <row r="32">
      <c r="I32" s="124"/>
      <c r="J32" s="122"/>
    </row>
    <row r="33">
      <c r="I33" s="124"/>
      <c r="J33" s="122"/>
    </row>
    <row r="34">
      <c r="I34" s="124"/>
      <c r="J34" s="122"/>
    </row>
    <row r="35">
      <c r="I35" s="124"/>
      <c r="J35" s="122"/>
    </row>
    <row r="36">
      <c r="I36" s="124"/>
      <c r="J36" s="122"/>
    </row>
    <row r="37">
      <c r="I37" s="124"/>
      <c r="J37" s="122"/>
    </row>
    <row r="38">
      <c r="I38" s="124"/>
      <c r="J38" s="122"/>
    </row>
    <row r="39">
      <c r="I39" s="124"/>
      <c r="J39" s="122"/>
    </row>
    <row r="40">
      <c r="I40" s="124"/>
      <c r="J40" s="122"/>
    </row>
    <row r="41">
      <c r="I41" s="124"/>
      <c r="J41" s="122"/>
    </row>
    <row r="42">
      <c r="I42" s="124"/>
      <c r="J42" s="122"/>
    </row>
    <row r="43">
      <c r="I43" s="124"/>
      <c r="J43" s="122"/>
    </row>
    <row r="44">
      <c r="I44" s="124"/>
      <c r="J44" s="122"/>
    </row>
    <row r="45">
      <c r="I45" s="124"/>
      <c r="J45" s="122"/>
    </row>
    <row r="46">
      <c r="I46" s="124"/>
      <c r="J46" s="122"/>
    </row>
    <row r="47">
      <c r="I47" s="124"/>
      <c r="J47" s="122"/>
    </row>
    <row r="48">
      <c r="I48" s="124"/>
      <c r="J48" s="122"/>
    </row>
    <row r="49">
      <c r="I49" s="124"/>
      <c r="J49" s="122"/>
    </row>
    <row r="50">
      <c r="I50" s="124"/>
      <c r="J50" s="122"/>
    </row>
    <row r="51">
      <c r="I51" s="124"/>
      <c r="J51" s="122"/>
    </row>
    <row r="52">
      <c r="I52" s="124"/>
      <c r="J52" s="122"/>
    </row>
    <row r="53">
      <c r="I53" s="124"/>
      <c r="J53" s="122"/>
    </row>
    <row r="54">
      <c r="I54" s="124"/>
      <c r="J54" s="122"/>
    </row>
    <row r="55">
      <c r="I55" s="124"/>
      <c r="J55" s="122"/>
    </row>
    <row r="56">
      <c r="I56" s="124"/>
      <c r="J56" s="122"/>
    </row>
    <row r="57">
      <c r="I57" s="124"/>
      <c r="J57" s="122"/>
    </row>
    <row r="58">
      <c r="I58" s="124"/>
      <c r="J58" s="122"/>
    </row>
    <row r="59">
      <c r="I59" s="124"/>
      <c r="J59" s="122"/>
    </row>
    <row r="60">
      <c r="I60" s="124"/>
      <c r="J60" s="122"/>
    </row>
    <row r="61">
      <c r="I61" s="124"/>
      <c r="J61" s="122"/>
    </row>
    <row r="62">
      <c r="I62" s="124"/>
      <c r="J62" s="122"/>
    </row>
    <row r="63">
      <c r="I63" s="124"/>
      <c r="J63" s="122"/>
    </row>
    <row r="64">
      <c r="I64" s="124"/>
      <c r="J64" s="122"/>
    </row>
    <row r="65">
      <c r="I65" s="124"/>
      <c r="J65" s="122"/>
    </row>
    <row r="66">
      <c r="I66" s="124"/>
      <c r="J66" s="122"/>
    </row>
    <row r="67">
      <c r="I67" s="124"/>
      <c r="J67" s="122"/>
    </row>
    <row r="68">
      <c r="I68" s="124"/>
      <c r="J68" s="122"/>
    </row>
    <row r="69">
      <c r="I69" s="124"/>
      <c r="J69" s="122"/>
    </row>
    <row r="70">
      <c r="I70" s="124"/>
      <c r="J70" s="122"/>
    </row>
    <row r="71">
      <c r="I71" s="124"/>
      <c r="J71" s="122"/>
    </row>
    <row r="72">
      <c r="I72" s="124"/>
      <c r="J72" s="122"/>
    </row>
    <row r="73">
      <c r="I73" s="124"/>
      <c r="J73" s="122"/>
    </row>
    <row r="74">
      <c r="I74" s="124"/>
      <c r="J74" s="122"/>
    </row>
    <row r="75">
      <c r="I75" s="124"/>
      <c r="J75" s="122"/>
    </row>
    <row r="76">
      <c r="I76" s="124"/>
      <c r="J76" s="122"/>
    </row>
    <row r="77">
      <c r="I77" s="124"/>
      <c r="J77" s="122"/>
    </row>
    <row r="78">
      <c r="I78" s="124"/>
      <c r="J78" s="122"/>
    </row>
    <row r="79">
      <c r="I79" s="124"/>
      <c r="J79" s="122"/>
    </row>
    <row r="80">
      <c r="I80" s="124"/>
      <c r="J80" s="122"/>
    </row>
    <row r="81">
      <c r="I81" s="124"/>
      <c r="J81" s="122"/>
    </row>
    <row r="82">
      <c r="I82" s="124"/>
      <c r="J82" s="122"/>
    </row>
    <row r="83">
      <c r="I83" s="124"/>
      <c r="J83" s="122"/>
    </row>
    <row r="84">
      <c r="I84" s="124"/>
      <c r="J84" s="122"/>
    </row>
    <row r="85">
      <c r="I85" s="124"/>
      <c r="J85" s="122"/>
    </row>
    <row r="86">
      <c r="I86" s="124"/>
      <c r="J86" s="122"/>
    </row>
    <row r="87">
      <c r="I87" s="124"/>
      <c r="J87" s="122"/>
    </row>
    <row r="88">
      <c r="I88" s="124"/>
      <c r="J88" s="122"/>
    </row>
    <row r="89">
      <c r="I89" s="124"/>
      <c r="J89" s="122"/>
    </row>
    <row r="90">
      <c r="I90" s="124"/>
      <c r="J90" s="122"/>
    </row>
    <row r="91">
      <c r="I91" s="124"/>
      <c r="J91" s="122"/>
    </row>
    <row r="92">
      <c r="I92" s="124"/>
      <c r="J92" s="122"/>
    </row>
    <row r="93">
      <c r="I93" s="124"/>
      <c r="J93" s="122"/>
    </row>
    <row r="94">
      <c r="I94" s="124"/>
      <c r="J94" s="122"/>
    </row>
    <row r="95">
      <c r="I95" s="124"/>
      <c r="J95" s="122"/>
    </row>
    <row r="96">
      <c r="I96" s="124"/>
      <c r="J96" s="122"/>
    </row>
    <row r="97">
      <c r="I97" s="124"/>
      <c r="J97" s="122"/>
    </row>
    <row r="98">
      <c r="I98" s="124"/>
      <c r="J98" s="122"/>
    </row>
    <row r="99">
      <c r="I99" s="124"/>
      <c r="J99" s="122"/>
    </row>
    <row r="100">
      <c r="I100" s="124"/>
      <c r="J100" s="122"/>
    </row>
    <row r="101">
      <c r="I101" s="124"/>
      <c r="J101" s="122"/>
    </row>
    <row r="102">
      <c r="I102" s="124"/>
      <c r="J102" s="122"/>
    </row>
    <row r="103">
      <c r="I103" s="124"/>
      <c r="J103" s="122"/>
    </row>
    <row r="104">
      <c r="I104" s="124"/>
      <c r="J104" s="122"/>
    </row>
    <row r="105">
      <c r="I105" s="124"/>
      <c r="J105" s="122"/>
    </row>
    <row r="106">
      <c r="I106" s="124"/>
      <c r="J106" s="122"/>
    </row>
    <row r="107">
      <c r="I107" s="124"/>
      <c r="J107" s="122"/>
    </row>
    <row r="108">
      <c r="I108" s="124"/>
      <c r="J108" s="122"/>
    </row>
    <row r="109">
      <c r="I109" s="124"/>
      <c r="J109" s="122"/>
    </row>
    <row r="110">
      <c r="I110" s="124"/>
      <c r="J110" s="122"/>
    </row>
    <row r="111">
      <c r="I111" s="124"/>
      <c r="J111" s="122"/>
    </row>
    <row r="112">
      <c r="I112" s="124"/>
      <c r="J112" s="122"/>
    </row>
    <row r="113">
      <c r="I113" s="124"/>
      <c r="J113" s="122"/>
    </row>
    <row r="114">
      <c r="I114" s="124"/>
      <c r="J114" s="122"/>
    </row>
    <row r="115">
      <c r="I115" s="124"/>
      <c r="J115" s="122"/>
    </row>
    <row r="116">
      <c r="I116" s="124"/>
      <c r="J116" s="122"/>
    </row>
    <row r="117">
      <c r="I117" s="124"/>
      <c r="J117" s="122"/>
    </row>
    <row r="118">
      <c r="I118" s="124"/>
      <c r="J118" s="122"/>
    </row>
    <row r="119">
      <c r="I119" s="124"/>
      <c r="J119" s="122"/>
    </row>
    <row r="120">
      <c r="I120" s="124"/>
      <c r="J120" s="122"/>
    </row>
    <row r="121">
      <c r="I121" s="124"/>
      <c r="J121" s="122"/>
    </row>
    <row r="122">
      <c r="I122" s="124"/>
      <c r="J122" s="122"/>
    </row>
    <row r="123">
      <c r="I123" s="124"/>
      <c r="J123" s="122"/>
    </row>
    <row r="124">
      <c r="I124" s="124"/>
      <c r="J124" s="122"/>
    </row>
    <row r="125">
      <c r="I125" s="124"/>
      <c r="J125" s="122"/>
    </row>
    <row r="126">
      <c r="I126" s="124"/>
      <c r="J126" s="122"/>
    </row>
    <row r="127">
      <c r="I127" s="124"/>
      <c r="J127" s="122"/>
    </row>
    <row r="128">
      <c r="I128" s="124"/>
      <c r="J128" s="122"/>
    </row>
    <row r="129">
      <c r="I129" s="124"/>
      <c r="J129" s="122"/>
    </row>
    <row r="130">
      <c r="I130" s="124"/>
      <c r="J130" s="122"/>
    </row>
    <row r="131">
      <c r="I131" s="124"/>
      <c r="J131" s="122"/>
    </row>
    <row r="132">
      <c r="I132" s="124"/>
      <c r="J132" s="122"/>
    </row>
    <row r="133">
      <c r="I133" s="124"/>
      <c r="J133" s="122"/>
    </row>
    <row r="134">
      <c r="I134" s="124"/>
      <c r="J134" s="122"/>
    </row>
    <row r="135">
      <c r="I135" s="124"/>
      <c r="J135" s="122"/>
    </row>
    <row r="136">
      <c r="I136" s="124"/>
      <c r="J136" s="122"/>
    </row>
    <row r="137">
      <c r="I137" s="124"/>
      <c r="J137" s="122"/>
    </row>
    <row r="138">
      <c r="I138" s="124"/>
      <c r="J138" s="122"/>
    </row>
    <row r="139">
      <c r="I139" s="124"/>
      <c r="J139" s="122"/>
    </row>
    <row r="140">
      <c r="I140" s="124"/>
      <c r="J140" s="122"/>
    </row>
    <row r="141">
      <c r="I141" s="124"/>
      <c r="J141" s="122"/>
    </row>
    <row r="142">
      <c r="I142" s="124"/>
      <c r="J142" s="122"/>
    </row>
    <row r="143">
      <c r="I143" s="124"/>
      <c r="J143" s="122"/>
    </row>
    <row r="144">
      <c r="I144" s="124"/>
      <c r="J144" s="122"/>
    </row>
    <row r="145">
      <c r="I145" s="124"/>
      <c r="J145" s="122"/>
    </row>
    <row r="146">
      <c r="I146" s="124"/>
      <c r="J146" s="122"/>
    </row>
    <row r="147">
      <c r="I147" s="124"/>
      <c r="J147" s="122"/>
    </row>
    <row r="148">
      <c r="I148" s="124"/>
      <c r="J148" s="122"/>
    </row>
    <row r="149">
      <c r="I149" s="124"/>
      <c r="J149" s="122"/>
    </row>
    <row r="150">
      <c r="I150" s="124"/>
      <c r="J150" s="122"/>
    </row>
    <row r="151">
      <c r="I151" s="124"/>
      <c r="J151" s="122"/>
    </row>
    <row r="152">
      <c r="I152" s="124"/>
      <c r="J152" s="122"/>
    </row>
    <row r="153">
      <c r="I153" s="124"/>
      <c r="J153" s="122"/>
    </row>
    <row r="154">
      <c r="I154" s="124"/>
      <c r="J154" s="122"/>
    </row>
    <row r="155">
      <c r="I155" s="124"/>
      <c r="J155" s="122"/>
    </row>
    <row r="156">
      <c r="I156" s="124"/>
      <c r="J156" s="122"/>
    </row>
    <row r="157">
      <c r="I157" s="124"/>
      <c r="J157" s="122"/>
    </row>
    <row r="158">
      <c r="I158" s="124"/>
      <c r="J158" s="122"/>
    </row>
    <row r="159">
      <c r="I159" s="124"/>
      <c r="J159" s="122"/>
    </row>
    <row r="160">
      <c r="I160" s="124"/>
      <c r="J160" s="122"/>
    </row>
    <row r="161">
      <c r="I161" s="124"/>
      <c r="J161" s="122"/>
    </row>
    <row r="162">
      <c r="I162" s="124"/>
      <c r="J162" s="122"/>
    </row>
    <row r="163">
      <c r="I163" s="124"/>
      <c r="J163" s="122"/>
    </row>
    <row r="164">
      <c r="I164" s="124"/>
      <c r="J164" s="122"/>
    </row>
    <row r="165">
      <c r="I165" s="124"/>
      <c r="J165" s="122"/>
    </row>
    <row r="166">
      <c r="I166" s="124"/>
      <c r="J166" s="122"/>
    </row>
    <row r="167">
      <c r="I167" s="124"/>
      <c r="J167" s="122"/>
    </row>
    <row r="168">
      <c r="I168" s="124"/>
      <c r="J168" s="122"/>
    </row>
    <row r="169">
      <c r="I169" s="124"/>
      <c r="J169" s="122"/>
    </row>
    <row r="170">
      <c r="I170" s="124"/>
      <c r="J170" s="122"/>
    </row>
    <row r="171">
      <c r="I171" s="124"/>
      <c r="J171" s="122"/>
    </row>
    <row r="172">
      <c r="I172" s="124"/>
      <c r="J172" s="122"/>
    </row>
    <row r="173">
      <c r="I173" s="124"/>
      <c r="J173" s="122"/>
    </row>
    <row r="174">
      <c r="I174" s="124"/>
      <c r="J174" s="122"/>
    </row>
    <row r="175">
      <c r="I175" s="124"/>
      <c r="J175" s="122"/>
    </row>
    <row r="176">
      <c r="I176" s="124"/>
      <c r="J176" s="122"/>
    </row>
    <row r="177">
      <c r="I177" s="124"/>
      <c r="J177" s="122"/>
    </row>
    <row r="178">
      <c r="I178" s="124"/>
      <c r="J178" s="122"/>
    </row>
    <row r="179">
      <c r="I179" s="124"/>
      <c r="J179" s="122"/>
    </row>
    <row r="180">
      <c r="I180" s="124"/>
      <c r="J180" s="122"/>
    </row>
    <row r="181">
      <c r="I181" s="124"/>
      <c r="J181" s="122"/>
    </row>
    <row r="182">
      <c r="I182" s="124"/>
      <c r="J182" s="122"/>
    </row>
    <row r="183">
      <c r="I183" s="124"/>
      <c r="J183" s="122"/>
    </row>
    <row r="184">
      <c r="I184" s="124"/>
      <c r="J184" s="122"/>
    </row>
    <row r="185">
      <c r="I185" s="124"/>
      <c r="J185" s="122"/>
    </row>
    <row r="186">
      <c r="I186" s="124"/>
      <c r="J186" s="122"/>
    </row>
    <row r="187">
      <c r="I187" s="124"/>
      <c r="J187" s="122"/>
    </row>
    <row r="188">
      <c r="I188" s="124"/>
      <c r="J188" s="122"/>
    </row>
    <row r="189">
      <c r="I189" s="124"/>
      <c r="J189" s="122"/>
    </row>
    <row r="190">
      <c r="I190" s="124"/>
      <c r="J190" s="122"/>
    </row>
    <row r="191">
      <c r="I191" s="124"/>
      <c r="J191" s="122"/>
    </row>
    <row r="192">
      <c r="I192" s="124"/>
      <c r="J192" s="122"/>
    </row>
    <row r="193">
      <c r="I193" s="124"/>
      <c r="J193" s="122"/>
    </row>
    <row r="194">
      <c r="I194" s="124"/>
      <c r="J194" s="122"/>
    </row>
    <row r="195">
      <c r="I195" s="124"/>
      <c r="J195" s="122"/>
    </row>
    <row r="196">
      <c r="I196" s="124"/>
      <c r="J196" s="122"/>
    </row>
    <row r="197">
      <c r="I197" s="124"/>
      <c r="J197" s="122"/>
    </row>
    <row r="198">
      <c r="I198" s="124"/>
      <c r="J198" s="122"/>
    </row>
    <row r="199">
      <c r="I199" s="124"/>
      <c r="J199" s="122"/>
    </row>
    <row r="200">
      <c r="I200" s="124"/>
      <c r="J200" s="122"/>
    </row>
    <row r="201">
      <c r="I201" s="124"/>
      <c r="J201" s="122"/>
    </row>
    <row r="202">
      <c r="I202" s="124"/>
      <c r="J202" s="122"/>
    </row>
    <row r="203">
      <c r="I203" s="124"/>
      <c r="J203" s="122"/>
    </row>
    <row r="204">
      <c r="I204" s="124"/>
      <c r="J204" s="122"/>
    </row>
    <row r="205">
      <c r="I205" s="124"/>
      <c r="J205" s="122"/>
    </row>
    <row r="206">
      <c r="I206" s="124"/>
      <c r="J206" s="122"/>
    </row>
    <row r="207">
      <c r="I207" s="124"/>
      <c r="J207" s="122"/>
    </row>
    <row r="208">
      <c r="I208" s="124"/>
      <c r="J208" s="122"/>
    </row>
    <row r="209">
      <c r="I209" s="124"/>
      <c r="J209" s="122"/>
    </row>
    <row r="210">
      <c r="I210" s="124"/>
      <c r="J210" s="122"/>
    </row>
    <row r="211">
      <c r="I211" s="124"/>
      <c r="J211" s="122"/>
    </row>
    <row r="212">
      <c r="I212" s="124"/>
      <c r="J212" s="122"/>
    </row>
    <row r="213">
      <c r="I213" s="124"/>
      <c r="J213" s="122"/>
    </row>
    <row r="214">
      <c r="I214" s="124"/>
      <c r="J214" s="122"/>
    </row>
    <row r="215">
      <c r="I215" s="124"/>
      <c r="J215" s="122"/>
    </row>
    <row r="216">
      <c r="I216" s="124"/>
      <c r="J216" s="122"/>
    </row>
    <row r="217">
      <c r="I217" s="124"/>
      <c r="J217" s="122"/>
    </row>
    <row r="218">
      <c r="I218" s="124"/>
      <c r="J218" s="122"/>
    </row>
    <row r="219">
      <c r="I219" s="124"/>
      <c r="J219" s="122"/>
    </row>
    <row r="220">
      <c r="I220" s="124"/>
      <c r="J220" s="122"/>
    </row>
    <row r="221">
      <c r="I221" s="124"/>
      <c r="J221" s="122"/>
    </row>
    <row r="222">
      <c r="I222" s="124"/>
      <c r="J222" s="122"/>
    </row>
    <row r="223">
      <c r="I223" s="124"/>
      <c r="J223" s="122"/>
    </row>
    <row r="224">
      <c r="I224" s="124"/>
      <c r="J224" s="122"/>
    </row>
    <row r="225">
      <c r="I225" s="124"/>
      <c r="J225" s="122"/>
    </row>
    <row r="226">
      <c r="I226" s="124"/>
      <c r="J226" s="122"/>
    </row>
    <row r="227">
      <c r="I227" s="124"/>
      <c r="J227" s="122"/>
    </row>
    <row r="228">
      <c r="I228" s="124"/>
      <c r="J228" s="122"/>
    </row>
    <row r="229">
      <c r="I229" s="124"/>
      <c r="J229" s="122"/>
    </row>
    <row r="230">
      <c r="I230" s="124"/>
      <c r="J230" s="122"/>
    </row>
    <row r="231">
      <c r="I231" s="124"/>
      <c r="J231" s="122"/>
    </row>
    <row r="232">
      <c r="I232" s="124"/>
      <c r="J232" s="122"/>
    </row>
    <row r="233">
      <c r="I233" s="124"/>
      <c r="J233" s="122"/>
    </row>
    <row r="234">
      <c r="I234" s="124"/>
      <c r="J234" s="122"/>
    </row>
    <row r="235">
      <c r="I235" s="124"/>
      <c r="J235" s="122"/>
    </row>
    <row r="236">
      <c r="I236" s="124"/>
      <c r="J236" s="122"/>
    </row>
    <row r="237">
      <c r="I237" s="124"/>
      <c r="J237" s="122"/>
    </row>
    <row r="238">
      <c r="I238" s="124"/>
      <c r="J238" s="122"/>
    </row>
    <row r="239">
      <c r="I239" s="124"/>
      <c r="J239" s="122"/>
    </row>
    <row r="240">
      <c r="I240" s="124"/>
      <c r="J240" s="122"/>
    </row>
    <row r="241">
      <c r="I241" s="124"/>
      <c r="J241" s="122"/>
    </row>
    <row r="242">
      <c r="I242" s="124"/>
      <c r="J242" s="122"/>
    </row>
    <row r="243">
      <c r="I243" s="124"/>
      <c r="J243" s="122"/>
    </row>
    <row r="244">
      <c r="I244" s="124"/>
      <c r="J244" s="122"/>
    </row>
    <row r="245">
      <c r="I245" s="124"/>
      <c r="J245" s="122"/>
    </row>
    <row r="246">
      <c r="I246" s="124"/>
      <c r="J246" s="122"/>
    </row>
    <row r="247">
      <c r="I247" s="124"/>
      <c r="J247" s="122"/>
    </row>
    <row r="248">
      <c r="I248" s="124"/>
      <c r="J248" s="122"/>
    </row>
    <row r="249">
      <c r="I249" s="124"/>
      <c r="J249" s="122"/>
    </row>
    <row r="250">
      <c r="I250" s="124"/>
      <c r="J250" s="122"/>
    </row>
    <row r="251">
      <c r="I251" s="124"/>
      <c r="J251" s="122"/>
    </row>
    <row r="252">
      <c r="I252" s="124"/>
      <c r="J252" s="122"/>
    </row>
    <row r="253">
      <c r="I253" s="124"/>
      <c r="J253" s="122"/>
    </row>
    <row r="254">
      <c r="I254" s="124"/>
      <c r="J254" s="122"/>
    </row>
    <row r="255">
      <c r="I255" s="124"/>
      <c r="J255" s="122"/>
    </row>
    <row r="256">
      <c r="I256" s="124"/>
      <c r="J256" s="122"/>
    </row>
    <row r="257">
      <c r="I257" s="124"/>
      <c r="J257" s="122"/>
    </row>
    <row r="258">
      <c r="I258" s="124"/>
      <c r="J258" s="122"/>
    </row>
    <row r="259">
      <c r="I259" s="124"/>
      <c r="J259" s="122"/>
    </row>
    <row r="260">
      <c r="I260" s="124"/>
      <c r="J260" s="122"/>
    </row>
    <row r="261">
      <c r="I261" s="124"/>
      <c r="J261" s="122"/>
    </row>
    <row r="262">
      <c r="I262" s="124"/>
      <c r="J262" s="122"/>
    </row>
    <row r="263">
      <c r="I263" s="124"/>
      <c r="J263" s="122"/>
    </row>
    <row r="264">
      <c r="I264" s="124"/>
      <c r="J264" s="122"/>
    </row>
    <row r="265">
      <c r="I265" s="124"/>
      <c r="J265" s="122"/>
    </row>
    <row r="266">
      <c r="I266" s="124"/>
      <c r="J266" s="122"/>
    </row>
    <row r="267">
      <c r="I267" s="124"/>
      <c r="J267" s="122"/>
    </row>
    <row r="268">
      <c r="I268" s="124"/>
      <c r="J268" s="122"/>
    </row>
    <row r="269">
      <c r="I269" s="124"/>
      <c r="J269" s="122"/>
    </row>
    <row r="270">
      <c r="I270" s="124"/>
      <c r="J270" s="122"/>
    </row>
    <row r="271">
      <c r="I271" s="124"/>
      <c r="J271" s="122"/>
    </row>
    <row r="272">
      <c r="I272" s="124"/>
      <c r="J272" s="122"/>
    </row>
    <row r="273">
      <c r="I273" s="124"/>
      <c r="J273" s="122"/>
    </row>
    <row r="274">
      <c r="I274" s="124"/>
      <c r="J274" s="122"/>
    </row>
    <row r="275">
      <c r="I275" s="124"/>
      <c r="J275" s="122"/>
    </row>
    <row r="276">
      <c r="I276" s="124"/>
      <c r="J276" s="122"/>
    </row>
    <row r="277">
      <c r="I277" s="124"/>
      <c r="J277" s="122"/>
    </row>
    <row r="278">
      <c r="I278" s="124"/>
      <c r="J278" s="122"/>
    </row>
    <row r="279">
      <c r="I279" s="124"/>
      <c r="J279" s="122"/>
    </row>
    <row r="280">
      <c r="I280" s="124"/>
      <c r="J280" s="122"/>
    </row>
    <row r="281">
      <c r="I281" s="124"/>
      <c r="J281" s="122"/>
    </row>
    <row r="282">
      <c r="I282" s="124"/>
      <c r="J282" s="122"/>
    </row>
    <row r="283">
      <c r="I283" s="124"/>
      <c r="J283" s="122"/>
    </row>
    <row r="284">
      <c r="I284" s="124"/>
      <c r="J284" s="122"/>
    </row>
    <row r="285">
      <c r="I285" s="124"/>
      <c r="J285" s="122"/>
    </row>
    <row r="286">
      <c r="I286" s="124"/>
      <c r="J286" s="122"/>
    </row>
    <row r="287">
      <c r="I287" s="124"/>
      <c r="J287" s="122"/>
    </row>
    <row r="288">
      <c r="I288" s="124"/>
      <c r="J288" s="122"/>
    </row>
    <row r="289">
      <c r="I289" s="124"/>
      <c r="J289" s="122"/>
    </row>
    <row r="290">
      <c r="I290" s="124"/>
      <c r="J290" s="122"/>
    </row>
    <row r="291">
      <c r="I291" s="124"/>
      <c r="J291" s="122"/>
    </row>
    <row r="292">
      <c r="I292" s="124"/>
      <c r="J292" s="122"/>
    </row>
    <row r="293">
      <c r="I293" s="124"/>
      <c r="J293" s="122"/>
    </row>
    <row r="294">
      <c r="I294" s="124"/>
      <c r="J294" s="122"/>
    </row>
    <row r="295">
      <c r="I295" s="124"/>
      <c r="J295" s="122"/>
    </row>
    <row r="296">
      <c r="I296" s="124"/>
      <c r="J296" s="122"/>
    </row>
    <row r="297">
      <c r="I297" s="124"/>
      <c r="J297" s="122"/>
    </row>
    <row r="298">
      <c r="I298" s="124"/>
      <c r="J298" s="122"/>
    </row>
    <row r="299">
      <c r="I299" s="124"/>
      <c r="J299" s="122"/>
    </row>
    <row r="300">
      <c r="I300" s="124"/>
      <c r="J300" s="122"/>
    </row>
    <row r="301">
      <c r="I301" s="124"/>
      <c r="J301" s="122"/>
    </row>
    <row r="302">
      <c r="I302" s="124"/>
      <c r="J302" s="122"/>
    </row>
    <row r="303">
      <c r="I303" s="124"/>
      <c r="J303" s="122"/>
    </row>
    <row r="304">
      <c r="I304" s="124"/>
      <c r="J304" s="122"/>
    </row>
    <row r="305">
      <c r="I305" s="124"/>
      <c r="J305" s="122"/>
    </row>
    <row r="306">
      <c r="I306" s="124"/>
      <c r="J306" s="122"/>
    </row>
    <row r="307">
      <c r="I307" s="124"/>
      <c r="J307" s="122"/>
    </row>
    <row r="308">
      <c r="I308" s="124"/>
      <c r="J308" s="122"/>
    </row>
    <row r="309">
      <c r="I309" s="124"/>
      <c r="J309" s="122"/>
    </row>
    <row r="310">
      <c r="I310" s="124"/>
      <c r="J310" s="122"/>
    </row>
    <row r="311">
      <c r="I311" s="124"/>
      <c r="J311" s="122"/>
    </row>
    <row r="312">
      <c r="I312" s="124"/>
      <c r="J312" s="122"/>
    </row>
    <row r="313">
      <c r="I313" s="124"/>
      <c r="J313" s="122"/>
    </row>
    <row r="314">
      <c r="I314" s="124"/>
      <c r="J314" s="122"/>
    </row>
    <row r="315">
      <c r="I315" s="124"/>
      <c r="J315" s="122"/>
    </row>
    <row r="316">
      <c r="I316" s="124"/>
      <c r="J316" s="122"/>
    </row>
    <row r="317">
      <c r="I317" s="124"/>
      <c r="J317" s="122"/>
    </row>
    <row r="318">
      <c r="I318" s="124"/>
      <c r="J318" s="122"/>
    </row>
    <row r="319">
      <c r="I319" s="124"/>
      <c r="J319" s="122"/>
    </row>
    <row r="320">
      <c r="I320" s="124"/>
      <c r="J320" s="122"/>
    </row>
    <row r="321">
      <c r="I321" s="124"/>
      <c r="J321" s="122"/>
    </row>
    <row r="322">
      <c r="I322" s="124"/>
      <c r="J322" s="122"/>
    </row>
    <row r="323">
      <c r="I323" s="124"/>
      <c r="J323" s="122"/>
    </row>
    <row r="324">
      <c r="I324" s="124"/>
      <c r="J324" s="122"/>
    </row>
    <row r="325">
      <c r="I325" s="124"/>
      <c r="J325" s="122"/>
    </row>
    <row r="326">
      <c r="I326" s="124"/>
      <c r="J326" s="122"/>
    </row>
    <row r="327">
      <c r="I327" s="124"/>
      <c r="J327" s="122"/>
    </row>
    <row r="328">
      <c r="I328" s="124"/>
      <c r="J328" s="122"/>
    </row>
    <row r="329">
      <c r="I329" s="124"/>
      <c r="J329" s="122"/>
    </row>
    <row r="330">
      <c r="I330" s="124"/>
      <c r="J330" s="122"/>
    </row>
    <row r="331">
      <c r="I331" s="124"/>
      <c r="J331" s="122"/>
    </row>
    <row r="332">
      <c r="I332" s="124"/>
      <c r="J332" s="122"/>
    </row>
    <row r="333">
      <c r="I333" s="124"/>
      <c r="J333" s="122"/>
    </row>
    <row r="334">
      <c r="I334" s="124"/>
      <c r="J334" s="122"/>
    </row>
    <row r="335">
      <c r="I335" s="124"/>
      <c r="J335" s="122"/>
    </row>
    <row r="336">
      <c r="I336" s="124"/>
      <c r="J336" s="122"/>
    </row>
    <row r="337">
      <c r="I337" s="124"/>
      <c r="J337" s="122"/>
    </row>
    <row r="338">
      <c r="I338" s="124"/>
      <c r="J338" s="122"/>
    </row>
    <row r="339">
      <c r="I339" s="124"/>
      <c r="J339" s="122"/>
    </row>
    <row r="340">
      <c r="I340" s="124"/>
      <c r="J340" s="122"/>
    </row>
    <row r="341">
      <c r="I341" s="124"/>
      <c r="J341" s="122"/>
    </row>
    <row r="342">
      <c r="I342" s="124"/>
      <c r="J342" s="122"/>
    </row>
    <row r="343">
      <c r="I343" s="124"/>
      <c r="J343" s="122"/>
    </row>
    <row r="344">
      <c r="I344" s="124"/>
      <c r="J344" s="122"/>
    </row>
    <row r="345">
      <c r="I345" s="124"/>
      <c r="J345" s="122"/>
    </row>
    <row r="346">
      <c r="I346" s="124"/>
      <c r="J346" s="122"/>
    </row>
    <row r="347">
      <c r="I347" s="124"/>
      <c r="J347" s="122"/>
    </row>
    <row r="348">
      <c r="I348" s="124"/>
      <c r="J348" s="122"/>
    </row>
    <row r="349">
      <c r="I349" s="124"/>
      <c r="J349" s="122"/>
    </row>
    <row r="350">
      <c r="I350" s="124"/>
      <c r="J350" s="122"/>
    </row>
    <row r="351">
      <c r="I351" s="124"/>
      <c r="J351" s="122"/>
    </row>
    <row r="352">
      <c r="I352" s="124"/>
      <c r="J352" s="122"/>
    </row>
    <row r="353">
      <c r="I353" s="124"/>
      <c r="J353" s="122"/>
    </row>
    <row r="354">
      <c r="I354" s="124"/>
      <c r="J354" s="122"/>
    </row>
    <row r="355">
      <c r="I355" s="124"/>
      <c r="J355" s="122"/>
    </row>
    <row r="356">
      <c r="I356" s="124"/>
      <c r="J356" s="122"/>
    </row>
    <row r="357">
      <c r="I357" s="124"/>
      <c r="J357" s="122"/>
    </row>
    <row r="358">
      <c r="I358" s="124"/>
      <c r="J358" s="122"/>
    </row>
    <row r="359">
      <c r="I359" s="124"/>
      <c r="J359" s="122"/>
    </row>
    <row r="360">
      <c r="I360" s="124"/>
      <c r="J360" s="122"/>
    </row>
    <row r="361">
      <c r="I361" s="124"/>
      <c r="J361" s="122"/>
    </row>
    <row r="362">
      <c r="I362" s="124"/>
      <c r="J362" s="122"/>
    </row>
    <row r="363">
      <c r="I363" s="124"/>
      <c r="J363" s="122"/>
    </row>
    <row r="364">
      <c r="I364" s="124"/>
      <c r="J364" s="122"/>
    </row>
    <row r="365">
      <c r="I365" s="124"/>
      <c r="J365" s="122"/>
    </row>
    <row r="366">
      <c r="I366" s="124"/>
      <c r="J366" s="122"/>
    </row>
    <row r="367">
      <c r="I367" s="124"/>
      <c r="J367" s="122"/>
    </row>
    <row r="368">
      <c r="I368" s="124"/>
      <c r="J368" s="122"/>
    </row>
    <row r="369">
      <c r="I369" s="124"/>
      <c r="J369" s="122"/>
    </row>
    <row r="370">
      <c r="I370" s="124"/>
      <c r="J370" s="122"/>
    </row>
    <row r="371">
      <c r="I371" s="124"/>
      <c r="J371" s="122"/>
    </row>
    <row r="372">
      <c r="I372" s="124"/>
      <c r="J372" s="122"/>
    </row>
    <row r="373">
      <c r="I373" s="124"/>
      <c r="J373" s="122"/>
    </row>
    <row r="374">
      <c r="I374" s="124"/>
      <c r="J374" s="122"/>
    </row>
    <row r="375">
      <c r="I375" s="124"/>
      <c r="J375" s="122"/>
    </row>
    <row r="376">
      <c r="I376" s="124"/>
      <c r="J376" s="122"/>
    </row>
    <row r="377">
      <c r="I377" s="124"/>
      <c r="J377" s="122"/>
    </row>
    <row r="378">
      <c r="I378" s="124"/>
      <c r="J378" s="122"/>
    </row>
    <row r="379">
      <c r="I379" s="124"/>
      <c r="J379" s="122"/>
    </row>
    <row r="380">
      <c r="I380" s="124"/>
      <c r="J380" s="122"/>
    </row>
    <row r="381">
      <c r="I381" s="124"/>
      <c r="J381" s="122"/>
    </row>
    <row r="382">
      <c r="I382" s="124"/>
      <c r="J382" s="122"/>
    </row>
    <row r="383">
      <c r="I383" s="124"/>
      <c r="J383" s="122"/>
    </row>
    <row r="384">
      <c r="I384" s="124"/>
      <c r="J384" s="122"/>
    </row>
    <row r="385">
      <c r="I385" s="124"/>
      <c r="J385" s="122"/>
    </row>
    <row r="386">
      <c r="I386" s="124"/>
      <c r="J386" s="122"/>
    </row>
    <row r="387">
      <c r="I387" s="124"/>
      <c r="J387" s="122"/>
    </row>
    <row r="388">
      <c r="I388" s="124"/>
      <c r="J388" s="122"/>
    </row>
    <row r="389">
      <c r="I389" s="124"/>
      <c r="J389" s="122"/>
    </row>
    <row r="390">
      <c r="I390" s="124"/>
      <c r="J390" s="122"/>
    </row>
    <row r="391">
      <c r="I391" s="124"/>
      <c r="J391" s="122"/>
    </row>
    <row r="392">
      <c r="I392" s="124"/>
      <c r="J392" s="122"/>
    </row>
    <row r="393">
      <c r="I393" s="124"/>
      <c r="J393" s="122"/>
    </row>
    <row r="394">
      <c r="I394" s="124"/>
      <c r="J394" s="122"/>
    </row>
    <row r="395">
      <c r="I395" s="124"/>
      <c r="J395" s="122"/>
    </row>
    <row r="396">
      <c r="I396" s="124"/>
      <c r="J396" s="122"/>
    </row>
    <row r="397">
      <c r="I397" s="124"/>
      <c r="J397" s="122"/>
    </row>
    <row r="398">
      <c r="I398" s="124"/>
      <c r="J398" s="122"/>
    </row>
    <row r="399">
      <c r="I399" s="124"/>
      <c r="J399" s="122"/>
    </row>
    <row r="400">
      <c r="I400" s="124"/>
      <c r="J400" s="122"/>
    </row>
    <row r="401">
      <c r="I401" s="124"/>
      <c r="J401" s="122"/>
    </row>
    <row r="402">
      <c r="I402" s="124"/>
      <c r="J402" s="122"/>
    </row>
    <row r="403">
      <c r="I403" s="124"/>
      <c r="J403" s="122"/>
    </row>
    <row r="404">
      <c r="I404" s="124"/>
      <c r="J404" s="122"/>
    </row>
    <row r="405">
      <c r="I405" s="124"/>
      <c r="J405" s="122"/>
    </row>
    <row r="406">
      <c r="I406" s="124"/>
      <c r="J406" s="122"/>
    </row>
    <row r="407">
      <c r="I407" s="124"/>
      <c r="J407" s="122"/>
    </row>
    <row r="408">
      <c r="I408" s="124"/>
      <c r="J408" s="122"/>
    </row>
    <row r="409">
      <c r="I409" s="124"/>
      <c r="J409" s="122"/>
    </row>
    <row r="410">
      <c r="I410" s="124"/>
      <c r="J410" s="122"/>
    </row>
    <row r="411">
      <c r="I411" s="124"/>
      <c r="J411" s="122"/>
    </row>
    <row r="412">
      <c r="I412" s="124"/>
      <c r="J412" s="122"/>
    </row>
    <row r="413">
      <c r="I413" s="124"/>
      <c r="J413" s="122"/>
    </row>
    <row r="414">
      <c r="I414" s="124"/>
      <c r="J414" s="122"/>
    </row>
    <row r="415">
      <c r="I415" s="124"/>
      <c r="J415" s="122"/>
    </row>
    <row r="416">
      <c r="I416" s="124"/>
      <c r="J416" s="122"/>
    </row>
    <row r="417">
      <c r="I417" s="124"/>
      <c r="J417" s="122"/>
    </row>
    <row r="418">
      <c r="I418" s="124"/>
      <c r="J418" s="122"/>
    </row>
    <row r="419">
      <c r="I419" s="124"/>
      <c r="J419" s="122"/>
    </row>
    <row r="420">
      <c r="I420" s="124"/>
      <c r="J420" s="122"/>
    </row>
    <row r="421">
      <c r="I421" s="124"/>
      <c r="J421" s="122"/>
    </row>
    <row r="422">
      <c r="I422" s="124"/>
      <c r="J422" s="122"/>
    </row>
    <row r="423">
      <c r="I423" s="124"/>
      <c r="J423" s="122"/>
    </row>
    <row r="424">
      <c r="I424" s="124"/>
      <c r="J424" s="122"/>
    </row>
    <row r="425">
      <c r="I425" s="124"/>
      <c r="J425" s="122"/>
    </row>
    <row r="426">
      <c r="I426" s="124"/>
      <c r="J426" s="122"/>
    </row>
    <row r="427">
      <c r="I427" s="124"/>
      <c r="J427" s="122"/>
    </row>
    <row r="428">
      <c r="I428" s="124"/>
      <c r="J428" s="122"/>
    </row>
    <row r="429">
      <c r="I429" s="124"/>
      <c r="J429" s="122"/>
    </row>
    <row r="430">
      <c r="I430" s="124"/>
      <c r="J430" s="122"/>
    </row>
    <row r="431">
      <c r="I431" s="124"/>
      <c r="J431" s="122"/>
    </row>
    <row r="432">
      <c r="I432" s="124"/>
      <c r="J432" s="122"/>
    </row>
    <row r="433">
      <c r="I433" s="124"/>
      <c r="J433" s="122"/>
    </row>
    <row r="434">
      <c r="I434" s="124"/>
      <c r="J434" s="122"/>
    </row>
    <row r="435">
      <c r="I435" s="124"/>
      <c r="J435" s="122"/>
    </row>
    <row r="436">
      <c r="I436" s="124"/>
      <c r="J436" s="122"/>
    </row>
    <row r="437">
      <c r="I437" s="124"/>
      <c r="J437" s="122"/>
    </row>
    <row r="438">
      <c r="I438" s="124"/>
      <c r="J438" s="122"/>
    </row>
    <row r="439">
      <c r="I439" s="124"/>
      <c r="J439" s="122"/>
    </row>
    <row r="440">
      <c r="I440" s="124"/>
      <c r="J440" s="122"/>
    </row>
    <row r="441">
      <c r="I441" s="124"/>
      <c r="J441" s="122"/>
    </row>
    <row r="442">
      <c r="I442" s="124"/>
      <c r="J442" s="122"/>
    </row>
    <row r="443">
      <c r="I443" s="124"/>
      <c r="J443" s="122"/>
    </row>
    <row r="444">
      <c r="I444" s="124"/>
      <c r="J444" s="122"/>
    </row>
    <row r="445">
      <c r="I445" s="124"/>
      <c r="J445" s="122"/>
    </row>
    <row r="446">
      <c r="I446" s="124"/>
      <c r="J446" s="122"/>
    </row>
    <row r="447">
      <c r="I447" s="124"/>
      <c r="J447" s="122"/>
    </row>
    <row r="448">
      <c r="I448" s="124"/>
      <c r="J448" s="122"/>
    </row>
    <row r="449">
      <c r="I449" s="124"/>
      <c r="J449" s="122"/>
    </row>
    <row r="450">
      <c r="I450" s="124"/>
      <c r="J450" s="122"/>
    </row>
    <row r="451">
      <c r="I451" s="124"/>
      <c r="J451" s="122"/>
    </row>
    <row r="452">
      <c r="I452" s="124"/>
      <c r="J452" s="122"/>
    </row>
    <row r="453">
      <c r="I453" s="124"/>
      <c r="J453" s="122"/>
    </row>
    <row r="454">
      <c r="I454" s="124"/>
      <c r="J454" s="122"/>
    </row>
    <row r="455">
      <c r="I455" s="124"/>
      <c r="J455" s="122"/>
    </row>
    <row r="456">
      <c r="I456" s="124"/>
      <c r="J456" s="122"/>
    </row>
    <row r="457">
      <c r="I457" s="124"/>
      <c r="J457" s="122"/>
    </row>
    <row r="458">
      <c r="I458" s="124"/>
      <c r="J458" s="122"/>
    </row>
    <row r="459">
      <c r="I459" s="124"/>
      <c r="J459" s="122"/>
    </row>
    <row r="460">
      <c r="I460" s="124"/>
      <c r="J460" s="122"/>
    </row>
    <row r="461">
      <c r="I461" s="124"/>
      <c r="J461" s="122"/>
    </row>
    <row r="462">
      <c r="I462" s="124"/>
      <c r="J462" s="122"/>
    </row>
    <row r="463">
      <c r="I463" s="124"/>
      <c r="J463" s="122"/>
    </row>
    <row r="464">
      <c r="I464" s="124"/>
      <c r="J464" s="122"/>
    </row>
    <row r="465">
      <c r="I465" s="124"/>
      <c r="J465" s="122"/>
    </row>
    <row r="466">
      <c r="I466" s="124"/>
      <c r="J466" s="122"/>
    </row>
    <row r="467">
      <c r="I467" s="124"/>
      <c r="J467" s="122"/>
    </row>
    <row r="468">
      <c r="I468" s="124"/>
      <c r="J468" s="122"/>
    </row>
    <row r="469">
      <c r="I469" s="124"/>
      <c r="J469" s="122"/>
    </row>
    <row r="470">
      <c r="I470" s="124"/>
      <c r="J470" s="122"/>
    </row>
    <row r="471">
      <c r="I471" s="124"/>
      <c r="J471" s="122"/>
    </row>
    <row r="472">
      <c r="I472" s="124"/>
      <c r="J472" s="122"/>
    </row>
    <row r="473">
      <c r="I473" s="124"/>
      <c r="J473" s="122"/>
    </row>
    <row r="474">
      <c r="I474" s="124"/>
      <c r="J474" s="122"/>
    </row>
    <row r="475">
      <c r="I475" s="124"/>
      <c r="J475" s="122"/>
    </row>
    <row r="476">
      <c r="I476" s="124"/>
      <c r="J476" s="122"/>
    </row>
    <row r="477">
      <c r="I477" s="124"/>
      <c r="J477" s="122"/>
    </row>
    <row r="478">
      <c r="I478" s="124"/>
      <c r="J478" s="122"/>
    </row>
    <row r="479">
      <c r="I479" s="124"/>
      <c r="J479" s="122"/>
    </row>
    <row r="480">
      <c r="I480" s="124"/>
      <c r="J480" s="122"/>
    </row>
    <row r="481">
      <c r="I481" s="124"/>
      <c r="J481" s="122"/>
    </row>
    <row r="482">
      <c r="I482" s="124"/>
      <c r="J482" s="122"/>
    </row>
    <row r="483">
      <c r="I483" s="124"/>
      <c r="J483" s="122"/>
    </row>
    <row r="484">
      <c r="I484" s="124"/>
      <c r="J484" s="122"/>
    </row>
    <row r="485">
      <c r="I485" s="124"/>
      <c r="J485" s="122"/>
    </row>
    <row r="486">
      <c r="I486" s="124"/>
      <c r="J486" s="122"/>
    </row>
    <row r="487">
      <c r="I487" s="124"/>
      <c r="J487" s="122"/>
    </row>
    <row r="488">
      <c r="I488" s="124"/>
      <c r="J488" s="122"/>
    </row>
    <row r="489">
      <c r="I489" s="124"/>
      <c r="J489" s="122"/>
    </row>
    <row r="490">
      <c r="I490" s="124"/>
      <c r="J490" s="122"/>
    </row>
    <row r="491">
      <c r="I491" s="124"/>
      <c r="J491" s="122"/>
    </row>
    <row r="492">
      <c r="I492" s="124"/>
      <c r="J492" s="122"/>
    </row>
    <row r="493">
      <c r="I493" s="124"/>
      <c r="J493" s="122"/>
    </row>
    <row r="494">
      <c r="I494" s="124"/>
      <c r="J494" s="122"/>
    </row>
    <row r="495">
      <c r="I495" s="124"/>
      <c r="J495" s="122"/>
    </row>
    <row r="496">
      <c r="I496" s="124"/>
      <c r="J496" s="122"/>
    </row>
    <row r="497">
      <c r="I497" s="124"/>
      <c r="J497" s="122"/>
    </row>
    <row r="498">
      <c r="I498" s="124"/>
      <c r="J498" s="122"/>
    </row>
    <row r="499">
      <c r="I499" s="124"/>
      <c r="J499" s="122"/>
    </row>
    <row r="500">
      <c r="I500" s="124"/>
      <c r="J500" s="122"/>
    </row>
    <row r="501">
      <c r="I501" s="124"/>
      <c r="J501" s="122"/>
    </row>
    <row r="502">
      <c r="I502" s="124"/>
      <c r="J502" s="122"/>
    </row>
    <row r="503">
      <c r="I503" s="124"/>
      <c r="J503" s="122"/>
    </row>
    <row r="504">
      <c r="I504" s="124"/>
      <c r="J504" s="122"/>
    </row>
    <row r="505">
      <c r="I505" s="124"/>
      <c r="J505" s="122"/>
    </row>
    <row r="506">
      <c r="I506" s="124"/>
      <c r="J506" s="122"/>
    </row>
    <row r="507">
      <c r="I507" s="124"/>
      <c r="J507" s="122"/>
    </row>
    <row r="508">
      <c r="I508" s="124"/>
      <c r="J508" s="122"/>
    </row>
    <row r="509">
      <c r="I509" s="124"/>
      <c r="J509" s="122"/>
    </row>
    <row r="510">
      <c r="I510" s="124"/>
      <c r="J510" s="122"/>
    </row>
    <row r="511">
      <c r="I511" s="124"/>
      <c r="J511" s="122"/>
    </row>
    <row r="512">
      <c r="I512" s="124"/>
      <c r="J512" s="122"/>
    </row>
    <row r="513">
      <c r="I513" s="124"/>
      <c r="J513" s="122"/>
    </row>
    <row r="514">
      <c r="I514" s="124"/>
      <c r="J514" s="122"/>
    </row>
    <row r="515">
      <c r="I515" s="124"/>
      <c r="J515" s="122"/>
    </row>
    <row r="516">
      <c r="I516" s="124"/>
      <c r="J516" s="122"/>
    </row>
    <row r="517">
      <c r="I517" s="124"/>
      <c r="J517" s="122"/>
    </row>
    <row r="518">
      <c r="I518" s="124"/>
      <c r="J518" s="122"/>
    </row>
    <row r="519">
      <c r="I519" s="124"/>
      <c r="J519" s="122"/>
    </row>
    <row r="520">
      <c r="I520" s="124"/>
      <c r="J520" s="122"/>
    </row>
    <row r="521">
      <c r="I521" s="124"/>
      <c r="J521" s="122"/>
    </row>
    <row r="522">
      <c r="I522" s="124"/>
      <c r="J522" s="122"/>
    </row>
    <row r="523">
      <c r="I523" s="124"/>
      <c r="J523" s="122"/>
    </row>
    <row r="524">
      <c r="I524" s="124"/>
      <c r="J524" s="122"/>
    </row>
    <row r="525">
      <c r="I525" s="124"/>
      <c r="J525" s="122"/>
    </row>
    <row r="526">
      <c r="I526" s="124"/>
      <c r="J526" s="122"/>
    </row>
    <row r="527">
      <c r="I527" s="124"/>
      <c r="J527" s="122"/>
    </row>
    <row r="528">
      <c r="I528" s="124"/>
      <c r="J528" s="122"/>
    </row>
    <row r="529">
      <c r="I529" s="124"/>
      <c r="J529" s="122"/>
    </row>
    <row r="530">
      <c r="I530" s="124"/>
      <c r="J530" s="122"/>
    </row>
    <row r="531">
      <c r="I531" s="124"/>
      <c r="J531" s="122"/>
    </row>
    <row r="532">
      <c r="I532" s="124"/>
      <c r="J532" s="122"/>
    </row>
    <row r="533">
      <c r="I533" s="124"/>
      <c r="J533" s="122"/>
    </row>
    <row r="534">
      <c r="I534" s="124"/>
      <c r="J534" s="122"/>
    </row>
    <row r="535">
      <c r="I535" s="124"/>
      <c r="J535" s="122"/>
    </row>
    <row r="536">
      <c r="I536" s="124"/>
      <c r="J536" s="122"/>
    </row>
    <row r="537">
      <c r="I537" s="124"/>
      <c r="J537" s="122"/>
    </row>
    <row r="538">
      <c r="I538" s="124"/>
      <c r="J538" s="122"/>
    </row>
    <row r="539">
      <c r="I539" s="124"/>
      <c r="J539" s="122"/>
    </row>
    <row r="540">
      <c r="I540" s="124"/>
      <c r="J540" s="122"/>
    </row>
    <row r="541">
      <c r="I541" s="124"/>
      <c r="J541" s="122"/>
    </row>
    <row r="542">
      <c r="I542" s="124"/>
      <c r="J542" s="122"/>
    </row>
    <row r="543">
      <c r="I543" s="124"/>
      <c r="J543" s="122"/>
    </row>
    <row r="544">
      <c r="I544" s="124"/>
      <c r="J544" s="122"/>
    </row>
    <row r="545">
      <c r="I545" s="124"/>
      <c r="J545" s="122"/>
    </row>
    <row r="546">
      <c r="I546" s="124"/>
      <c r="J546" s="122"/>
    </row>
    <row r="547">
      <c r="I547" s="124"/>
      <c r="J547" s="122"/>
    </row>
    <row r="548">
      <c r="I548" s="124"/>
      <c r="J548" s="122"/>
    </row>
    <row r="549">
      <c r="I549" s="124"/>
      <c r="J549" s="122"/>
    </row>
    <row r="550">
      <c r="I550" s="124"/>
      <c r="J550" s="122"/>
    </row>
    <row r="551">
      <c r="I551" s="124"/>
      <c r="J551" s="122"/>
    </row>
    <row r="552">
      <c r="I552" s="124"/>
      <c r="J552" s="122"/>
    </row>
    <row r="553">
      <c r="I553" s="124"/>
      <c r="J553" s="122"/>
    </row>
    <row r="554">
      <c r="I554" s="124"/>
      <c r="J554" s="122"/>
    </row>
    <row r="555">
      <c r="I555" s="124"/>
      <c r="J555" s="122"/>
    </row>
    <row r="556">
      <c r="I556" s="124"/>
      <c r="J556" s="122"/>
    </row>
    <row r="557">
      <c r="I557" s="124"/>
      <c r="J557" s="122"/>
    </row>
    <row r="558">
      <c r="I558" s="124"/>
      <c r="J558" s="122"/>
    </row>
    <row r="559">
      <c r="I559" s="124"/>
      <c r="J559" s="122"/>
    </row>
    <row r="560">
      <c r="I560" s="124"/>
      <c r="J560" s="122"/>
    </row>
    <row r="561">
      <c r="I561" s="124"/>
      <c r="J561" s="122"/>
    </row>
    <row r="562">
      <c r="I562" s="124"/>
      <c r="J562" s="122"/>
    </row>
    <row r="563">
      <c r="I563" s="124"/>
      <c r="J563" s="122"/>
    </row>
    <row r="564">
      <c r="I564" s="124"/>
      <c r="J564" s="122"/>
    </row>
    <row r="565">
      <c r="I565" s="124"/>
      <c r="J565" s="122"/>
    </row>
    <row r="566">
      <c r="I566" s="124"/>
      <c r="J566" s="122"/>
    </row>
    <row r="567">
      <c r="I567" s="124"/>
      <c r="J567" s="122"/>
    </row>
    <row r="568">
      <c r="I568" s="124"/>
      <c r="J568" s="122"/>
    </row>
    <row r="569">
      <c r="I569" s="124"/>
      <c r="J569" s="122"/>
    </row>
    <row r="570">
      <c r="I570" s="124"/>
      <c r="J570" s="122"/>
    </row>
    <row r="571">
      <c r="I571" s="124"/>
      <c r="J571" s="122"/>
    </row>
    <row r="572">
      <c r="I572" s="124"/>
      <c r="J572" s="122"/>
    </row>
    <row r="573">
      <c r="I573" s="124"/>
      <c r="J573" s="122"/>
    </row>
    <row r="574">
      <c r="I574" s="124"/>
      <c r="J574" s="122"/>
    </row>
    <row r="575">
      <c r="I575" s="124"/>
      <c r="J575" s="122"/>
    </row>
    <row r="576">
      <c r="I576" s="124"/>
      <c r="J576" s="122"/>
    </row>
    <row r="577">
      <c r="I577" s="124"/>
      <c r="J577" s="122"/>
    </row>
    <row r="578">
      <c r="I578" s="124"/>
      <c r="J578" s="122"/>
    </row>
    <row r="579">
      <c r="I579" s="124"/>
      <c r="J579" s="122"/>
    </row>
    <row r="580">
      <c r="I580" s="124"/>
      <c r="J580" s="122"/>
    </row>
    <row r="581">
      <c r="I581" s="124"/>
      <c r="J581" s="122"/>
    </row>
    <row r="582">
      <c r="I582" s="124"/>
      <c r="J582" s="122"/>
    </row>
    <row r="583">
      <c r="I583" s="124"/>
      <c r="J583" s="122"/>
    </row>
    <row r="584">
      <c r="I584" s="124"/>
      <c r="J584" s="122"/>
    </row>
    <row r="585">
      <c r="I585" s="124"/>
      <c r="J585" s="122"/>
    </row>
    <row r="586">
      <c r="I586" s="124"/>
      <c r="J586" s="122"/>
    </row>
    <row r="587">
      <c r="I587" s="124"/>
      <c r="J587" s="122"/>
    </row>
    <row r="588">
      <c r="I588" s="124"/>
      <c r="J588" s="122"/>
    </row>
    <row r="589">
      <c r="I589" s="124"/>
      <c r="J589" s="122"/>
    </row>
    <row r="590">
      <c r="I590" s="124"/>
      <c r="J590" s="122"/>
    </row>
    <row r="591">
      <c r="I591" s="124"/>
      <c r="J591" s="122"/>
    </row>
    <row r="592">
      <c r="I592" s="124"/>
      <c r="J592" s="122"/>
    </row>
    <row r="593">
      <c r="I593" s="124"/>
      <c r="J593" s="122"/>
    </row>
    <row r="594">
      <c r="I594" s="124"/>
      <c r="J594" s="122"/>
    </row>
    <row r="595">
      <c r="I595" s="124"/>
      <c r="J595" s="122"/>
    </row>
    <row r="596">
      <c r="I596" s="124"/>
      <c r="J596" s="122"/>
    </row>
    <row r="597">
      <c r="I597" s="124"/>
      <c r="J597" s="122"/>
    </row>
    <row r="598">
      <c r="I598" s="124"/>
      <c r="J598" s="122"/>
    </row>
    <row r="599">
      <c r="I599" s="124"/>
      <c r="J599" s="122"/>
    </row>
    <row r="600">
      <c r="I600" s="124"/>
      <c r="J600" s="122"/>
    </row>
    <row r="601">
      <c r="I601" s="124"/>
      <c r="J601" s="122"/>
    </row>
    <row r="602">
      <c r="I602" s="124"/>
      <c r="J602" s="122"/>
    </row>
    <row r="603">
      <c r="I603" s="124"/>
      <c r="J603" s="122"/>
    </row>
    <row r="604">
      <c r="I604" s="124"/>
      <c r="J604" s="122"/>
    </row>
    <row r="605">
      <c r="I605" s="124"/>
      <c r="J605" s="122"/>
    </row>
    <row r="606">
      <c r="I606" s="124"/>
      <c r="J606" s="122"/>
    </row>
    <row r="607">
      <c r="I607" s="124"/>
      <c r="J607" s="122"/>
    </row>
    <row r="608">
      <c r="I608" s="124"/>
      <c r="J608" s="122"/>
    </row>
    <row r="609">
      <c r="I609" s="124"/>
      <c r="J609" s="122"/>
    </row>
    <row r="610">
      <c r="I610" s="124"/>
      <c r="J610" s="122"/>
    </row>
    <row r="611">
      <c r="I611" s="124"/>
      <c r="J611" s="122"/>
    </row>
    <row r="612">
      <c r="I612" s="124"/>
      <c r="J612" s="122"/>
    </row>
    <row r="613">
      <c r="I613" s="124"/>
      <c r="J613" s="122"/>
    </row>
    <row r="614">
      <c r="I614" s="124"/>
      <c r="J614" s="122"/>
    </row>
    <row r="615">
      <c r="I615" s="124"/>
      <c r="J615" s="122"/>
    </row>
    <row r="616">
      <c r="I616" s="124"/>
      <c r="J616" s="122"/>
    </row>
    <row r="617">
      <c r="I617" s="124"/>
      <c r="J617" s="122"/>
    </row>
    <row r="618">
      <c r="I618" s="124"/>
      <c r="J618" s="122"/>
    </row>
    <row r="619">
      <c r="I619" s="124"/>
      <c r="J619" s="122"/>
    </row>
    <row r="620">
      <c r="I620" s="124"/>
      <c r="J620" s="122"/>
    </row>
    <row r="621">
      <c r="I621" s="124"/>
      <c r="J621" s="122"/>
    </row>
    <row r="622">
      <c r="I622" s="124"/>
      <c r="J622" s="122"/>
    </row>
    <row r="623">
      <c r="I623" s="124"/>
      <c r="J623" s="122"/>
    </row>
    <row r="624">
      <c r="I624" s="124"/>
      <c r="J624" s="122"/>
    </row>
    <row r="625">
      <c r="I625" s="124"/>
      <c r="J625" s="122"/>
    </row>
    <row r="626">
      <c r="I626" s="124"/>
      <c r="J626" s="122"/>
    </row>
    <row r="627">
      <c r="I627" s="124"/>
      <c r="J627" s="122"/>
    </row>
    <row r="628">
      <c r="I628" s="124"/>
      <c r="J628" s="122"/>
    </row>
    <row r="629">
      <c r="I629" s="124"/>
      <c r="J629" s="122"/>
    </row>
    <row r="630">
      <c r="I630" s="124"/>
      <c r="J630" s="122"/>
    </row>
    <row r="631">
      <c r="I631" s="124"/>
      <c r="J631" s="122"/>
    </row>
    <row r="632">
      <c r="I632" s="124"/>
      <c r="J632" s="122"/>
    </row>
    <row r="633">
      <c r="I633" s="124"/>
      <c r="J633" s="122"/>
    </row>
    <row r="634">
      <c r="I634" s="124"/>
      <c r="J634" s="122"/>
    </row>
    <row r="635">
      <c r="I635" s="124"/>
      <c r="J635" s="122"/>
    </row>
    <row r="636">
      <c r="I636" s="124"/>
      <c r="J636" s="122"/>
    </row>
    <row r="637">
      <c r="I637" s="124"/>
      <c r="J637" s="122"/>
    </row>
    <row r="638">
      <c r="I638" s="124"/>
      <c r="J638" s="122"/>
    </row>
    <row r="639">
      <c r="I639" s="124"/>
      <c r="J639" s="122"/>
    </row>
    <row r="640">
      <c r="I640" s="124"/>
      <c r="J640" s="122"/>
    </row>
    <row r="641">
      <c r="I641" s="124"/>
      <c r="J641" s="122"/>
    </row>
    <row r="642">
      <c r="I642" s="124"/>
      <c r="J642" s="122"/>
    </row>
    <row r="643">
      <c r="I643" s="124"/>
      <c r="J643" s="122"/>
    </row>
    <row r="644">
      <c r="I644" s="124"/>
      <c r="J644" s="122"/>
    </row>
    <row r="645">
      <c r="I645" s="124"/>
      <c r="J645" s="122"/>
    </row>
    <row r="646">
      <c r="I646" s="124"/>
      <c r="J646" s="122"/>
    </row>
    <row r="647">
      <c r="I647" s="124"/>
      <c r="J647" s="122"/>
    </row>
    <row r="648">
      <c r="I648" s="124"/>
      <c r="J648" s="122"/>
    </row>
    <row r="649">
      <c r="I649" s="124"/>
      <c r="J649" s="122"/>
    </row>
    <row r="650">
      <c r="I650" s="124"/>
      <c r="J650" s="122"/>
    </row>
    <row r="651">
      <c r="I651" s="124"/>
      <c r="J651" s="122"/>
    </row>
    <row r="652">
      <c r="I652" s="124"/>
      <c r="J652" s="122"/>
    </row>
    <row r="653">
      <c r="I653" s="124"/>
      <c r="J653" s="122"/>
    </row>
    <row r="654">
      <c r="I654" s="124"/>
      <c r="J654" s="122"/>
    </row>
    <row r="655">
      <c r="I655" s="124"/>
      <c r="J655" s="122"/>
    </row>
    <row r="656">
      <c r="I656" s="124"/>
      <c r="J656" s="122"/>
    </row>
    <row r="657">
      <c r="I657" s="124"/>
      <c r="J657" s="122"/>
    </row>
    <row r="658">
      <c r="I658" s="124"/>
      <c r="J658" s="122"/>
    </row>
    <row r="659">
      <c r="I659" s="124"/>
      <c r="J659" s="122"/>
    </row>
    <row r="660">
      <c r="I660" s="124"/>
      <c r="J660" s="122"/>
    </row>
    <row r="661">
      <c r="I661" s="124"/>
      <c r="J661" s="122"/>
    </row>
    <row r="662">
      <c r="I662" s="124"/>
      <c r="J662" s="122"/>
    </row>
    <row r="663">
      <c r="I663" s="124"/>
      <c r="J663" s="122"/>
    </row>
    <row r="664">
      <c r="I664" s="124"/>
      <c r="J664" s="122"/>
    </row>
    <row r="665">
      <c r="I665" s="124"/>
      <c r="J665" s="122"/>
    </row>
    <row r="666">
      <c r="I666" s="124"/>
      <c r="J666" s="122"/>
    </row>
    <row r="667">
      <c r="I667" s="124"/>
      <c r="J667" s="122"/>
    </row>
    <row r="668">
      <c r="I668" s="124"/>
      <c r="J668" s="122"/>
    </row>
    <row r="669">
      <c r="I669" s="124"/>
      <c r="J669" s="122"/>
    </row>
    <row r="670">
      <c r="I670" s="124"/>
      <c r="J670" s="122"/>
    </row>
    <row r="671">
      <c r="I671" s="124"/>
      <c r="J671" s="122"/>
    </row>
    <row r="672">
      <c r="I672" s="124"/>
      <c r="J672" s="122"/>
    </row>
    <row r="673">
      <c r="I673" s="124"/>
      <c r="J673" s="122"/>
    </row>
    <row r="674">
      <c r="I674" s="124"/>
      <c r="J674" s="122"/>
    </row>
    <row r="675">
      <c r="I675" s="124"/>
      <c r="J675" s="122"/>
    </row>
    <row r="676">
      <c r="I676" s="124"/>
      <c r="J676" s="122"/>
    </row>
    <row r="677">
      <c r="I677" s="124"/>
      <c r="J677" s="122"/>
    </row>
    <row r="678">
      <c r="I678" s="124"/>
      <c r="J678" s="122"/>
    </row>
    <row r="679">
      <c r="I679" s="124"/>
      <c r="J679" s="122"/>
    </row>
    <row r="680">
      <c r="I680" s="124"/>
      <c r="J680" s="122"/>
    </row>
    <row r="681">
      <c r="I681" s="124"/>
      <c r="J681" s="122"/>
    </row>
    <row r="682">
      <c r="I682" s="124"/>
      <c r="J682" s="122"/>
    </row>
    <row r="683">
      <c r="I683" s="124"/>
      <c r="J683" s="122"/>
    </row>
    <row r="684">
      <c r="I684" s="124"/>
      <c r="J684" s="122"/>
    </row>
    <row r="685">
      <c r="I685" s="124"/>
      <c r="J685" s="122"/>
    </row>
    <row r="686">
      <c r="I686" s="124"/>
      <c r="J686" s="122"/>
    </row>
    <row r="687">
      <c r="I687" s="124"/>
      <c r="J687" s="122"/>
    </row>
    <row r="688">
      <c r="I688" s="124"/>
      <c r="J688" s="122"/>
    </row>
    <row r="689">
      <c r="I689" s="124"/>
      <c r="J689" s="122"/>
    </row>
    <row r="690">
      <c r="I690" s="124"/>
      <c r="J690" s="122"/>
    </row>
    <row r="691">
      <c r="I691" s="124"/>
      <c r="J691" s="122"/>
    </row>
    <row r="692">
      <c r="I692" s="124"/>
      <c r="J692" s="122"/>
    </row>
    <row r="693">
      <c r="I693" s="124"/>
      <c r="J693" s="122"/>
    </row>
    <row r="694">
      <c r="I694" s="124"/>
      <c r="J694" s="122"/>
    </row>
    <row r="695">
      <c r="I695" s="124"/>
      <c r="J695" s="122"/>
    </row>
    <row r="696">
      <c r="I696" s="124"/>
      <c r="J696" s="122"/>
    </row>
    <row r="697">
      <c r="I697" s="124"/>
      <c r="J697" s="122"/>
    </row>
    <row r="698">
      <c r="I698" s="124"/>
      <c r="J698" s="122"/>
    </row>
    <row r="699">
      <c r="I699" s="124"/>
      <c r="J699" s="122"/>
    </row>
    <row r="700">
      <c r="I700" s="124"/>
      <c r="J700" s="122"/>
    </row>
    <row r="701">
      <c r="I701" s="124"/>
      <c r="J701" s="122"/>
    </row>
    <row r="702">
      <c r="I702" s="124"/>
      <c r="J702" s="122"/>
    </row>
    <row r="703">
      <c r="I703" s="124"/>
      <c r="J703" s="122"/>
    </row>
    <row r="704">
      <c r="I704" s="124"/>
      <c r="J704" s="122"/>
    </row>
    <row r="705">
      <c r="I705" s="124"/>
      <c r="J705" s="122"/>
    </row>
    <row r="706">
      <c r="I706" s="124"/>
      <c r="J706" s="122"/>
    </row>
    <row r="707">
      <c r="I707" s="124"/>
      <c r="J707" s="122"/>
    </row>
    <row r="708">
      <c r="I708" s="124"/>
      <c r="J708" s="122"/>
    </row>
    <row r="709">
      <c r="I709" s="124"/>
      <c r="J709" s="122"/>
    </row>
    <row r="710">
      <c r="I710" s="124"/>
      <c r="J710" s="122"/>
    </row>
    <row r="711">
      <c r="I711" s="124"/>
      <c r="J711" s="122"/>
    </row>
    <row r="712">
      <c r="I712" s="124"/>
      <c r="J712" s="122"/>
    </row>
    <row r="713">
      <c r="I713" s="124"/>
      <c r="J713" s="122"/>
    </row>
    <row r="714">
      <c r="I714" s="124"/>
      <c r="J714" s="122"/>
    </row>
    <row r="715">
      <c r="I715" s="124"/>
      <c r="J715" s="122"/>
    </row>
    <row r="716">
      <c r="I716" s="124"/>
      <c r="J716" s="122"/>
    </row>
    <row r="717">
      <c r="I717" s="124"/>
      <c r="J717" s="122"/>
    </row>
    <row r="718">
      <c r="I718" s="124"/>
      <c r="J718" s="122"/>
    </row>
    <row r="719">
      <c r="I719" s="124"/>
      <c r="J719" s="122"/>
    </row>
    <row r="720">
      <c r="I720" s="124"/>
      <c r="J720" s="122"/>
    </row>
    <row r="721">
      <c r="I721" s="124"/>
      <c r="J721" s="122"/>
    </row>
    <row r="722">
      <c r="I722" s="124"/>
      <c r="J722" s="122"/>
    </row>
    <row r="723">
      <c r="I723" s="124"/>
      <c r="J723" s="122"/>
    </row>
    <row r="724">
      <c r="I724" s="124"/>
      <c r="J724" s="122"/>
    </row>
    <row r="725">
      <c r="I725" s="124"/>
      <c r="J725" s="122"/>
    </row>
    <row r="726">
      <c r="I726" s="124"/>
      <c r="J726" s="122"/>
    </row>
    <row r="727">
      <c r="I727" s="124"/>
      <c r="J727" s="122"/>
    </row>
    <row r="728">
      <c r="I728" s="124"/>
      <c r="J728" s="122"/>
    </row>
    <row r="729">
      <c r="I729" s="124"/>
      <c r="J729" s="122"/>
    </row>
    <row r="730">
      <c r="I730" s="124"/>
      <c r="J730" s="122"/>
    </row>
    <row r="731">
      <c r="I731" s="124"/>
      <c r="J731" s="122"/>
    </row>
    <row r="732">
      <c r="I732" s="124"/>
      <c r="J732" s="122"/>
    </row>
    <row r="733">
      <c r="I733" s="124"/>
      <c r="J733" s="122"/>
    </row>
    <row r="734">
      <c r="I734" s="124"/>
      <c r="J734" s="122"/>
    </row>
    <row r="735">
      <c r="I735" s="124"/>
      <c r="J735" s="122"/>
    </row>
    <row r="736">
      <c r="I736" s="124"/>
      <c r="J736" s="122"/>
    </row>
    <row r="737">
      <c r="I737" s="124"/>
      <c r="J737" s="122"/>
    </row>
    <row r="738">
      <c r="I738" s="124"/>
      <c r="J738" s="122"/>
    </row>
    <row r="739">
      <c r="I739" s="124"/>
      <c r="J739" s="122"/>
    </row>
    <row r="740">
      <c r="I740" s="124"/>
      <c r="J740" s="122"/>
    </row>
    <row r="741">
      <c r="I741" s="124"/>
      <c r="J741" s="122"/>
    </row>
    <row r="742">
      <c r="I742" s="124"/>
      <c r="J742" s="122"/>
    </row>
    <row r="743">
      <c r="I743" s="124"/>
      <c r="J743" s="122"/>
    </row>
    <row r="744">
      <c r="I744" s="124"/>
      <c r="J744" s="122"/>
    </row>
    <row r="745">
      <c r="I745" s="124"/>
      <c r="J745" s="122"/>
    </row>
    <row r="746">
      <c r="I746" s="124"/>
      <c r="J746" s="122"/>
    </row>
    <row r="747">
      <c r="I747" s="124"/>
      <c r="J747" s="122"/>
    </row>
    <row r="748">
      <c r="I748" s="124"/>
      <c r="J748" s="122"/>
    </row>
    <row r="749">
      <c r="I749" s="124"/>
      <c r="J749" s="122"/>
    </row>
    <row r="750">
      <c r="I750" s="124"/>
      <c r="J750" s="122"/>
    </row>
    <row r="751">
      <c r="I751" s="124"/>
      <c r="J751" s="122"/>
    </row>
    <row r="752">
      <c r="I752" s="124"/>
      <c r="J752" s="122"/>
    </row>
    <row r="753">
      <c r="I753" s="124"/>
      <c r="J753" s="122"/>
    </row>
    <row r="754">
      <c r="I754" s="124"/>
      <c r="J754" s="122"/>
    </row>
    <row r="755">
      <c r="I755" s="124"/>
      <c r="J755" s="122"/>
    </row>
    <row r="756">
      <c r="I756" s="124"/>
      <c r="J756" s="122"/>
    </row>
    <row r="757">
      <c r="I757" s="124"/>
      <c r="J757" s="122"/>
    </row>
    <row r="758">
      <c r="I758" s="124"/>
      <c r="J758" s="122"/>
    </row>
    <row r="759">
      <c r="I759" s="124"/>
      <c r="J759" s="122"/>
    </row>
    <row r="760">
      <c r="I760" s="124"/>
      <c r="J760" s="122"/>
    </row>
    <row r="761">
      <c r="I761" s="124"/>
      <c r="J761" s="122"/>
    </row>
    <row r="762">
      <c r="I762" s="124"/>
      <c r="J762" s="122"/>
    </row>
    <row r="763">
      <c r="I763" s="124"/>
      <c r="J763" s="122"/>
    </row>
    <row r="764">
      <c r="I764" s="124"/>
      <c r="J764" s="122"/>
    </row>
    <row r="765">
      <c r="I765" s="124"/>
      <c r="J765" s="122"/>
    </row>
    <row r="766">
      <c r="I766" s="124"/>
      <c r="J766" s="122"/>
    </row>
    <row r="767">
      <c r="I767" s="124"/>
      <c r="J767" s="122"/>
    </row>
    <row r="768">
      <c r="I768" s="124"/>
      <c r="J768" s="122"/>
    </row>
    <row r="769">
      <c r="I769" s="124"/>
      <c r="J769" s="122"/>
    </row>
    <row r="770">
      <c r="I770" s="124"/>
      <c r="J770" s="122"/>
    </row>
    <row r="771">
      <c r="I771" s="124"/>
      <c r="J771" s="122"/>
    </row>
    <row r="772">
      <c r="I772" s="124"/>
      <c r="J772" s="122"/>
    </row>
    <row r="773">
      <c r="I773" s="124"/>
      <c r="J773" s="122"/>
    </row>
    <row r="774">
      <c r="I774" s="124"/>
      <c r="J774" s="122"/>
    </row>
    <row r="775">
      <c r="I775" s="124"/>
      <c r="J775" s="122"/>
    </row>
    <row r="776">
      <c r="I776" s="124"/>
      <c r="J776" s="122"/>
    </row>
    <row r="777">
      <c r="I777" s="124"/>
      <c r="J777" s="122"/>
    </row>
    <row r="778">
      <c r="I778" s="124"/>
      <c r="J778" s="122"/>
    </row>
    <row r="779">
      <c r="I779" s="124"/>
      <c r="J779" s="122"/>
    </row>
    <row r="780">
      <c r="I780" s="124"/>
      <c r="J780" s="122"/>
    </row>
    <row r="781">
      <c r="I781" s="124"/>
      <c r="J781" s="122"/>
    </row>
    <row r="782">
      <c r="I782" s="124"/>
      <c r="J782" s="122"/>
    </row>
    <row r="783">
      <c r="I783" s="124"/>
      <c r="J783" s="122"/>
    </row>
    <row r="784">
      <c r="I784" s="124"/>
      <c r="J784" s="122"/>
    </row>
    <row r="785">
      <c r="I785" s="124"/>
      <c r="J785" s="122"/>
    </row>
    <row r="786">
      <c r="I786" s="124"/>
      <c r="J786" s="122"/>
    </row>
    <row r="787">
      <c r="I787" s="124"/>
      <c r="J787" s="122"/>
    </row>
    <row r="788">
      <c r="I788" s="124"/>
      <c r="J788" s="122"/>
    </row>
    <row r="789">
      <c r="I789" s="124"/>
      <c r="J789" s="122"/>
    </row>
    <row r="790">
      <c r="I790" s="124"/>
      <c r="J790" s="122"/>
    </row>
    <row r="791">
      <c r="I791" s="124"/>
      <c r="J791" s="122"/>
    </row>
    <row r="792">
      <c r="I792" s="124"/>
      <c r="J792" s="122"/>
    </row>
    <row r="793">
      <c r="I793" s="124"/>
      <c r="J793" s="122"/>
    </row>
    <row r="794">
      <c r="I794" s="124"/>
      <c r="J794" s="122"/>
    </row>
    <row r="795">
      <c r="I795" s="124"/>
      <c r="J795" s="122"/>
    </row>
    <row r="796">
      <c r="I796" s="124"/>
      <c r="J796" s="122"/>
    </row>
    <row r="797">
      <c r="I797" s="124"/>
      <c r="J797" s="122"/>
    </row>
    <row r="798">
      <c r="I798" s="124"/>
      <c r="J798" s="122"/>
    </row>
    <row r="799">
      <c r="I799" s="124"/>
      <c r="J799" s="122"/>
    </row>
    <row r="800">
      <c r="I800" s="124"/>
      <c r="J800" s="122"/>
    </row>
    <row r="801">
      <c r="I801" s="124"/>
      <c r="J801" s="122"/>
    </row>
    <row r="802">
      <c r="I802" s="124"/>
      <c r="J802" s="122"/>
    </row>
    <row r="803">
      <c r="I803" s="124"/>
      <c r="J803" s="122"/>
    </row>
    <row r="804">
      <c r="I804" s="124"/>
      <c r="J804" s="122"/>
    </row>
    <row r="805">
      <c r="I805" s="124"/>
      <c r="J805" s="122"/>
    </row>
    <row r="806">
      <c r="I806" s="124"/>
      <c r="J806" s="122"/>
    </row>
    <row r="807">
      <c r="I807" s="124"/>
      <c r="J807" s="122"/>
    </row>
    <row r="808">
      <c r="I808" s="124"/>
      <c r="J808" s="122"/>
    </row>
    <row r="809">
      <c r="I809" s="124"/>
      <c r="J809" s="122"/>
    </row>
    <row r="810">
      <c r="I810" s="124"/>
      <c r="J810" s="122"/>
    </row>
    <row r="811">
      <c r="I811" s="124"/>
      <c r="J811" s="122"/>
    </row>
    <row r="812">
      <c r="I812" s="124"/>
      <c r="J812" s="122"/>
    </row>
    <row r="813">
      <c r="I813" s="124"/>
      <c r="J813" s="122"/>
    </row>
    <row r="814">
      <c r="I814" s="124"/>
      <c r="J814" s="122"/>
    </row>
    <row r="815">
      <c r="I815" s="124"/>
      <c r="J815" s="122"/>
    </row>
    <row r="816">
      <c r="I816" s="124"/>
      <c r="J816" s="122"/>
    </row>
    <row r="817">
      <c r="I817" s="124"/>
      <c r="J817" s="122"/>
    </row>
    <row r="818">
      <c r="I818" s="124"/>
      <c r="J818" s="122"/>
    </row>
    <row r="819">
      <c r="I819" s="124"/>
      <c r="J819" s="122"/>
    </row>
    <row r="820">
      <c r="I820" s="124"/>
      <c r="J820" s="122"/>
    </row>
    <row r="821">
      <c r="I821" s="124"/>
      <c r="J821" s="122"/>
    </row>
    <row r="822">
      <c r="I822" s="124"/>
      <c r="J822" s="122"/>
    </row>
    <row r="823">
      <c r="I823" s="124"/>
      <c r="J823" s="122"/>
    </row>
    <row r="824">
      <c r="I824" s="124"/>
      <c r="J824" s="122"/>
    </row>
    <row r="825">
      <c r="I825" s="124"/>
      <c r="J825" s="122"/>
    </row>
    <row r="826">
      <c r="I826" s="124"/>
      <c r="J826" s="122"/>
    </row>
    <row r="827">
      <c r="I827" s="124"/>
      <c r="J827" s="122"/>
    </row>
    <row r="828">
      <c r="I828" s="124"/>
      <c r="J828" s="122"/>
    </row>
    <row r="829">
      <c r="I829" s="124"/>
      <c r="J829" s="122"/>
    </row>
    <row r="830">
      <c r="I830" s="124"/>
      <c r="J830" s="122"/>
    </row>
    <row r="831">
      <c r="I831" s="124"/>
      <c r="J831" s="122"/>
    </row>
    <row r="832">
      <c r="I832" s="124"/>
      <c r="J832" s="122"/>
    </row>
    <row r="833">
      <c r="I833" s="124"/>
      <c r="J833" s="122"/>
    </row>
    <row r="834">
      <c r="I834" s="124"/>
      <c r="J834" s="122"/>
    </row>
    <row r="835">
      <c r="I835" s="124"/>
      <c r="J835" s="122"/>
    </row>
    <row r="836">
      <c r="I836" s="124"/>
      <c r="J836" s="122"/>
    </row>
    <row r="837">
      <c r="I837" s="124"/>
      <c r="J837" s="122"/>
    </row>
    <row r="838">
      <c r="I838" s="124"/>
      <c r="J838" s="122"/>
    </row>
    <row r="839">
      <c r="I839" s="124"/>
      <c r="J839" s="122"/>
    </row>
    <row r="840">
      <c r="I840" s="124"/>
      <c r="J840" s="122"/>
    </row>
    <row r="841">
      <c r="I841" s="124"/>
      <c r="J841" s="122"/>
    </row>
    <row r="842">
      <c r="I842" s="124"/>
      <c r="J842" s="122"/>
    </row>
    <row r="843">
      <c r="I843" s="124"/>
      <c r="J843" s="122"/>
    </row>
    <row r="844">
      <c r="I844" s="124"/>
      <c r="J844" s="122"/>
    </row>
    <row r="845">
      <c r="I845" s="124"/>
      <c r="J845" s="122"/>
    </row>
    <row r="846">
      <c r="I846" s="124"/>
      <c r="J846" s="122"/>
    </row>
    <row r="847">
      <c r="I847" s="124"/>
      <c r="J847" s="122"/>
    </row>
    <row r="848">
      <c r="I848" s="124"/>
      <c r="J848" s="122"/>
    </row>
    <row r="849">
      <c r="I849" s="124"/>
      <c r="J849" s="122"/>
    </row>
    <row r="850">
      <c r="I850" s="124"/>
      <c r="J850" s="122"/>
    </row>
    <row r="851">
      <c r="I851" s="124"/>
      <c r="J851" s="122"/>
    </row>
    <row r="852">
      <c r="I852" s="124"/>
      <c r="J852" s="122"/>
    </row>
    <row r="853">
      <c r="I853" s="124"/>
      <c r="J853" s="122"/>
    </row>
    <row r="854">
      <c r="I854" s="124"/>
      <c r="J854" s="122"/>
    </row>
    <row r="855">
      <c r="I855" s="124"/>
      <c r="J855" s="122"/>
    </row>
    <row r="856">
      <c r="I856" s="124"/>
      <c r="J856" s="122"/>
    </row>
    <row r="857">
      <c r="I857" s="124"/>
      <c r="J857" s="122"/>
    </row>
    <row r="858">
      <c r="I858" s="124"/>
      <c r="J858" s="122"/>
    </row>
    <row r="859">
      <c r="I859" s="124"/>
      <c r="J859" s="122"/>
    </row>
    <row r="860">
      <c r="I860" s="124"/>
      <c r="J860" s="122"/>
    </row>
    <row r="861">
      <c r="I861" s="124"/>
      <c r="J861" s="122"/>
    </row>
    <row r="862">
      <c r="I862" s="124"/>
      <c r="J862" s="122"/>
    </row>
    <row r="863">
      <c r="I863" s="124"/>
      <c r="J863" s="122"/>
    </row>
    <row r="864">
      <c r="I864" s="124"/>
      <c r="J864" s="122"/>
    </row>
    <row r="865">
      <c r="I865" s="124"/>
      <c r="J865" s="122"/>
    </row>
    <row r="866">
      <c r="I866" s="124"/>
      <c r="J866" s="122"/>
    </row>
    <row r="867">
      <c r="I867" s="124"/>
      <c r="J867" s="122"/>
    </row>
    <row r="868">
      <c r="I868" s="124"/>
      <c r="J868" s="122"/>
    </row>
    <row r="869">
      <c r="I869" s="124"/>
      <c r="J869" s="122"/>
    </row>
    <row r="870">
      <c r="I870" s="124"/>
      <c r="J870" s="122"/>
    </row>
    <row r="871">
      <c r="I871" s="124"/>
      <c r="J871" s="122"/>
    </row>
    <row r="872">
      <c r="I872" s="124"/>
      <c r="J872" s="122"/>
    </row>
    <row r="873">
      <c r="I873" s="124"/>
      <c r="J873" s="122"/>
    </row>
    <row r="874">
      <c r="I874" s="124"/>
      <c r="J874" s="122"/>
    </row>
    <row r="875">
      <c r="I875" s="124"/>
      <c r="J875" s="122"/>
    </row>
    <row r="876">
      <c r="I876" s="124"/>
      <c r="J876" s="122"/>
    </row>
    <row r="877">
      <c r="I877" s="124"/>
      <c r="J877" s="122"/>
    </row>
    <row r="878">
      <c r="I878" s="124"/>
      <c r="J878" s="122"/>
    </row>
    <row r="879">
      <c r="I879" s="124"/>
      <c r="J879" s="122"/>
    </row>
    <row r="880">
      <c r="I880" s="124"/>
      <c r="J880" s="122"/>
    </row>
    <row r="881">
      <c r="I881" s="124"/>
      <c r="J881" s="122"/>
    </row>
    <row r="882">
      <c r="I882" s="124"/>
      <c r="J882" s="122"/>
    </row>
    <row r="883">
      <c r="I883" s="124"/>
      <c r="J883" s="122"/>
    </row>
    <row r="884">
      <c r="I884" s="124"/>
      <c r="J884" s="122"/>
    </row>
    <row r="885">
      <c r="I885" s="124"/>
      <c r="J885" s="122"/>
    </row>
    <row r="886">
      <c r="I886" s="124"/>
      <c r="J886" s="122"/>
    </row>
    <row r="887">
      <c r="I887" s="124"/>
      <c r="J887" s="122"/>
    </row>
    <row r="888">
      <c r="I888" s="124"/>
      <c r="J888" s="122"/>
    </row>
    <row r="889">
      <c r="I889" s="124"/>
      <c r="J889" s="122"/>
    </row>
    <row r="890">
      <c r="I890" s="124"/>
      <c r="J890" s="122"/>
    </row>
    <row r="891">
      <c r="I891" s="124"/>
      <c r="J891" s="122"/>
    </row>
    <row r="892">
      <c r="I892" s="124"/>
      <c r="J892" s="122"/>
    </row>
    <row r="893">
      <c r="I893" s="124"/>
      <c r="J893" s="122"/>
    </row>
    <row r="894">
      <c r="I894" s="124"/>
      <c r="J894" s="122"/>
    </row>
    <row r="895">
      <c r="I895" s="124"/>
      <c r="J895" s="122"/>
    </row>
    <row r="896">
      <c r="I896" s="124"/>
      <c r="J896" s="122"/>
    </row>
    <row r="897">
      <c r="I897" s="124"/>
      <c r="J897" s="122"/>
    </row>
    <row r="898">
      <c r="I898" s="124"/>
      <c r="J898" s="122"/>
    </row>
    <row r="899">
      <c r="I899" s="124"/>
      <c r="J899" s="122"/>
    </row>
    <row r="900">
      <c r="I900" s="124"/>
      <c r="J900" s="122"/>
    </row>
    <row r="901">
      <c r="I901" s="124"/>
      <c r="J901" s="122"/>
    </row>
    <row r="902">
      <c r="I902" s="124"/>
      <c r="J902" s="122"/>
    </row>
    <row r="903">
      <c r="I903" s="124"/>
      <c r="J903" s="122"/>
    </row>
    <row r="904">
      <c r="I904" s="124"/>
      <c r="J904" s="122"/>
    </row>
    <row r="905">
      <c r="I905" s="124"/>
      <c r="J905" s="122"/>
    </row>
    <row r="906">
      <c r="I906" s="124"/>
      <c r="J906" s="122"/>
    </row>
    <row r="907">
      <c r="I907" s="124"/>
      <c r="J907" s="122"/>
    </row>
    <row r="908">
      <c r="I908" s="124"/>
      <c r="J908" s="122"/>
    </row>
    <row r="909">
      <c r="I909" s="124"/>
      <c r="J909" s="122"/>
    </row>
    <row r="910">
      <c r="I910" s="124"/>
      <c r="J910" s="122"/>
    </row>
    <row r="911">
      <c r="I911" s="124"/>
      <c r="J911" s="122"/>
    </row>
    <row r="912">
      <c r="I912" s="124"/>
      <c r="J912" s="122"/>
    </row>
    <row r="913">
      <c r="I913" s="124"/>
      <c r="J913" s="122"/>
    </row>
    <row r="914">
      <c r="I914" s="124"/>
      <c r="J914" s="122"/>
    </row>
    <row r="915">
      <c r="I915" s="124"/>
      <c r="J915" s="122"/>
    </row>
    <row r="916">
      <c r="I916" s="124"/>
      <c r="J916" s="122"/>
    </row>
    <row r="917">
      <c r="I917" s="124"/>
      <c r="J917" s="122"/>
    </row>
    <row r="918">
      <c r="I918" s="124"/>
      <c r="J918" s="122"/>
    </row>
    <row r="919">
      <c r="I919" s="124"/>
      <c r="J919" s="122"/>
    </row>
    <row r="920">
      <c r="I920" s="124"/>
      <c r="J920" s="122"/>
    </row>
    <row r="921">
      <c r="I921" s="124"/>
      <c r="J921" s="122"/>
    </row>
    <row r="922">
      <c r="I922" s="124"/>
      <c r="J922" s="122"/>
    </row>
    <row r="923">
      <c r="I923" s="124"/>
      <c r="J923" s="122"/>
    </row>
    <row r="924">
      <c r="I924" s="124"/>
      <c r="J924" s="122"/>
    </row>
    <row r="925">
      <c r="I925" s="124"/>
      <c r="J925" s="122"/>
    </row>
    <row r="926">
      <c r="I926" s="124"/>
      <c r="J926" s="122"/>
    </row>
    <row r="927">
      <c r="I927" s="124"/>
      <c r="J927" s="122"/>
    </row>
    <row r="928">
      <c r="I928" s="124"/>
      <c r="J928" s="122"/>
    </row>
    <row r="929">
      <c r="I929" s="124"/>
      <c r="J929" s="122"/>
    </row>
    <row r="930">
      <c r="I930" s="124"/>
      <c r="J930" s="122"/>
    </row>
    <row r="931">
      <c r="I931" s="124"/>
      <c r="J931" s="122"/>
    </row>
    <row r="932">
      <c r="I932" s="124"/>
      <c r="J932" s="122"/>
    </row>
    <row r="933">
      <c r="I933" s="124"/>
      <c r="J933" s="122"/>
    </row>
    <row r="934">
      <c r="I934" s="124"/>
      <c r="J934" s="122"/>
    </row>
    <row r="935">
      <c r="I935" s="124"/>
      <c r="J935" s="122"/>
    </row>
    <row r="936">
      <c r="I936" s="124"/>
      <c r="J936" s="122"/>
    </row>
    <row r="937">
      <c r="I937" s="124"/>
      <c r="J937" s="122"/>
    </row>
    <row r="938">
      <c r="I938" s="124"/>
      <c r="J938" s="122"/>
    </row>
    <row r="939">
      <c r="I939" s="124"/>
      <c r="J939" s="122"/>
    </row>
    <row r="940">
      <c r="I940" s="124"/>
      <c r="J940" s="122"/>
    </row>
    <row r="941">
      <c r="I941" s="124"/>
      <c r="J941" s="122"/>
    </row>
    <row r="942">
      <c r="I942" s="124"/>
      <c r="J942" s="122"/>
    </row>
    <row r="943">
      <c r="I943" s="124"/>
      <c r="J943" s="122"/>
    </row>
    <row r="944">
      <c r="I944" s="124"/>
      <c r="J944" s="122"/>
    </row>
    <row r="945">
      <c r="I945" s="124"/>
      <c r="J945" s="122"/>
    </row>
    <row r="946">
      <c r="I946" s="124"/>
      <c r="J946" s="122"/>
    </row>
    <row r="947">
      <c r="I947" s="124"/>
      <c r="J947" s="122"/>
    </row>
    <row r="948">
      <c r="I948" s="124"/>
      <c r="J948" s="122"/>
    </row>
    <row r="949">
      <c r="I949" s="124"/>
      <c r="J949" s="122"/>
    </row>
    <row r="950">
      <c r="I950" s="124"/>
      <c r="J950" s="122"/>
    </row>
    <row r="951">
      <c r="I951" s="124"/>
      <c r="J951" s="122"/>
    </row>
    <row r="952">
      <c r="I952" s="124"/>
      <c r="J952" s="122"/>
    </row>
    <row r="953">
      <c r="I953" s="124"/>
      <c r="J953" s="122"/>
    </row>
    <row r="954">
      <c r="I954" s="124"/>
      <c r="J954" s="122"/>
    </row>
    <row r="955">
      <c r="I955" s="124"/>
      <c r="J955" s="122"/>
    </row>
    <row r="956">
      <c r="I956" s="124"/>
      <c r="J956" s="122"/>
    </row>
    <row r="957">
      <c r="I957" s="124"/>
      <c r="J957" s="122"/>
    </row>
    <row r="958">
      <c r="I958" s="124"/>
      <c r="J958" s="122"/>
    </row>
    <row r="959">
      <c r="I959" s="124"/>
      <c r="J959" s="122"/>
    </row>
    <row r="960">
      <c r="I960" s="124"/>
      <c r="J960" s="122"/>
    </row>
    <row r="961">
      <c r="I961" s="124"/>
      <c r="J961" s="122"/>
    </row>
    <row r="962">
      <c r="I962" s="124"/>
      <c r="J962" s="122"/>
    </row>
    <row r="963">
      <c r="I963" s="124"/>
      <c r="J963" s="122"/>
    </row>
    <row r="964">
      <c r="I964" s="124"/>
      <c r="J964" s="122"/>
    </row>
    <row r="965">
      <c r="I965" s="124"/>
      <c r="J965" s="122"/>
    </row>
    <row r="966">
      <c r="I966" s="124"/>
      <c r="J966" s="122"/>
    </row>
    <row r="967">
      <c r="I967" s="124"/>
      <c r="J967" s="122"/>
    </row>
    <row r="968">
      <c r="I968" s="124"/>
      <c r="J968" s="122"/>
    </row>
    <row r="969">
      <c r="I969" s="124"/>
      <c r="J969" s="122"/>
    </row>
    <row r="970">
      <c r="I970" s="124"/>
      <c r="J970" s="122"/>
    </row>
    <row r="971">
      <c r="I971" s="124"/>
      <c r="J971" s="122"/>
    </row>
    <row r="972">
      <c r="I972" s="124"/>
      <c r="J972" s="122"/>
    </row>
    <row r="973">
      <c r="I973" s="124"/>
      <c r="J973" s="122"/>
    </row>
    <row r="974">
      <c r="I974" s="124"/>
      <c r="J974" s="122"/>
    </row>
    <row r="975">
      <c r="I975" s="124"/>
      <c r="J975" s="122"/>
    </row>
    <row r="976">
      <c r="I976" s="124"/>
      <c r="J976" s="122"/>
    </row>
    <row r="977">
      <c r="I977" s="124"/>
      <c r="J977" s="122"/>
    </row>
    <row r="978">
      <c r="I978" s="124"/>
      <c r="J978" s="122"/>
    </row>
    <row r="979">
      <c r="I979" s="124"/>
      <c r="J979" s="122"/>
    </row>
    <row r="980">
      <c r="I980" s="124"/>
      <c r="J980" s="122"/>
    </row>
    <row r="981">
      <c r="I981" s="124"/>
      <c r="J981" s="122"/>
    </row>
    <row r="982">
      <c r="I982" s="124"/>
      <c r="J982" s="122"/>
    </row>
    <row r="983">
      <c r="I983" s="124"/>
      <c r="J983" s="122"/>
    </row>
    <row r="984">
      <c r="I984" s="124"/>
      <c r="J984" s="122"/>
    </row>
    <row r="985">
      <c r="I985" s="124"/>
      <c r="J985" s="122"/>
    </row>
    <row r="986">
      <c r="I986" s="124"/>
      <c r="J986" s="122"/>
    </row>
    <row r="987">
      <c r="I987" s="124"/>
      <c r="J987" s="122"/>
    </row>
    <row r="988">
      <c r="I988" s="124"/>
      <c r="J988" s="122"/>
    </row>
    <row r="989">
      <c r="I989" s="124"/>
      <c r="J989" s="122"/>
    </row>
    <row r="990">
      <c r="I990" s="124"/>
      <c r="J990" s="122"/>
    </row>
    <row r="991">
      <c r="I991" s="124"/>
      <c r="J991" s="122"/>
    </row>
    <row r="992">
      <c r="I992" s="124"/>
      <c r="J992" s="122"/>
    </row>
    <row r="993">
      <c r="I993" s="124"/>
      <c r="J993" s="122"/>
    </row>
    <row r="994">
      <c r="I994" s="124"/>
      <c r="J994" s="122"/>
    </row>
    <row r="995">
      <c r="I995" s="124"/>
      <c r="J995" s="122"/>
    </row>
    <row r="996">
      <c r="I996" s="124"/>
      <c r="J996" s="122"/>
    </row>
    <row r="997">
      <c r="I997" s="124"/>
      <c r="J997" s="122"/>
    </row>
    <row r="998">
      <c r="I998" s="124"/>
      <c r="J998" s="122"/>
    </row>
    <row r="999">
      <c r="I999" s="124"/>
      <c r="J999" s="122"/>
    </row>
    <row r="1000">
      <c r="I1000" s="124"/>
      <c r="J1000" s="122"/>
    </row>
    <row r="1001">
      <c r="I1001" s="124"/>
      <c r="J1001" s="122"/>
    </row>
    <row r="1002">
      <c r="I1002" s="124"/>
      <c r="J1002" s="122"/>
    </row>
    <row r="1003">
      <c r="I1003" s="124"/>
      <c r="J1003" s="122"/>
    </row>
    <row r="1004">
      <c r="I1004" s="124"/>
      <c r="J1004" s="122"/>
    </row>
    <row r="1005">
      <c r="I1005" s="124"/>
      <c r="J1005" s="122"/>
    </row>
    <row r="1006">
      <c r="I1006" s="124"/>
      <c r="J1006" s="122"/>
    </row>
    <row r="1007">
      <c r="I1007" s="124"/>
      <c r="J1007" s="122"/>
    </row>
    <row r="1008">
      <c r="I1008" s="124"/>
      <c r="J1008" s="122"/>
    </row>
  </sheetData>
  <autoFilter ref="$A$1:$P$1008">
    <sortState ref="A1:P1008">
      <sortCondition descending="1" ref="P1:P1008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D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30">
        <v>1.0</v>
      </c>
      <c r="B1" s="130">
        <v>2.0</v>
      </c>
      <c r="C1" s="130">
        <v>3.0</v>
      </c>
      <c r="D1" s="130">
        <v>4.0</v>
      </c>
      <c r="E1" s="130">
        <v>5.0</v>
      </c>
      <c r="F1" s="130">
        <v>6.0</v>
      </c>
      <c r="G1" s="130">
        <v>7.0</v>
      </c>
      <c r="H1" s="130">
        <v>8.0</v>
      </c>
      <c r="I1" s="130">
        <v>9.0</v>
      </c>
      <c r="J1" s="130">
        <v>10.0</v>
      </c>
      <c r="K1" s="130">
        <v>11.0</v>
      </c>
      <c r="L1" s="130">
        <v>12.0</v>
      </c>
      <c r="M1" s="130">
        <v>13.0</v>
      </c>
      <c r="N1" s="130">
        <v>14.0</v>
      </c>
      <c r="O1" s="130">
        <v>15.0</v>
      </c>
      <c r="P1" s="130">
        <v>16.0</v>
      </c>
      <c r="Q1" s="130">
        <v>17.0</v>
      </c>
      <c r="R1" s="130">
        <v>18.0</v>
      </c>
      <c r="S1" s="130">
        <v>19.0</v>
      </c>
      <c r="T1" s="130">
        <v>20.0</v>
      </c>
      <c r="U1" s="130">
        <v>21.0</v>
      </c>
      <c r="V1" s="130">
        <v>22.0</v>
      </c>
      <c r="W1" s="130">
        <v>23.0</v>
      </c>
      <c r="X1" s="130">
        <v>24.0</v>
      </c>
      <c r="Y1" s="130">
        <v>25.0</v>
      </c>
      <c r="Z1" s="130">
        <v>26.0</v>
      </c>
      <c r="AA1" s="130">
        <v>27.0</v>
      </c>
      <c r="AB1" s="130">
        <v>28.0</v>
      </c>
      <c r="AC1" s="130">
        <v>29.0</v>
      </c>
      <c r="AD1" s="130">
        <v>30.0</v>
      </c>
      <c r="AE1" s="130">
        <v>31.0</v>
      </c>
      <c r="AF1" s="130">
        <v>32.0</v>
      </c>
      <c r="AG1" s="130">
        <v>33.0</v>
      </c>
      <c r="AH1" s="130">
        <v>34.0</v>
      </c>
      <c r="AI1" s="130">
        <v>35.0</v>
      </c>
      <c r="AJ1" s="130">
        <v>36.0</v>
      </c>
      <c r="AK1" s="130">
        <v>37.0</v>
      </c>
      <c r="AL1" s="130">
        <v>38.0</v>
      </c>
      <c r="AM1" s="130">
        <v>39.0</v>
      </c>
      <c r="AN1" s="130">
        <v>40.0</v>
      </c>
      <c r="AO1" s="130">
        <v>41.0</v>
      </c>
    </row>
    <row r="2">
      <c r="A2" s="130" t="s">
        <v>53</v>
      </c>
      <c r="B2" s="131" t="s">
        <v>54</v>
      </c>
      <c r="C2" s="131" t="s">
        <v>55</v>
      </c>
      <c r="D2" s="131" t="s">
        <v>56</v>
      </c>
      <c r="E2" s="131" t="s">
        <v>57</v>
      </c>
      <c r="F2" s="131" t="s">
        <v>58</v>
      </c>
      <c r="G2" s="131" t="s">
        <v>59</v>
      </c>
      <c r="H2" s="131" t="s">
        <v>60</v>
      </c>
      <c r="I2" s="131" t="s">
        <v>61</v>
      </c>
      <c r="J2" s="131" t="s">
        <v>62</v>
      </c>
      <c r="K2" s="131" t="s">
        <v>63</v>
      </c>
      <c r="L2" s="131" t="s">
        <v>64</v>
      </c>
      <c r="M2" s="131" t="s">
        <v>38</v>
      </c>
      <c r="N2" s="131" t="s">
        <v>65</v>
      </c>
      <c r="O2" s="131" t="s">
        <v>66</v>
      </c>
      <c r="P2" s="131" t="s">
        <v>39</v>
      </c>
      <c r="Q2" s="131" t="s">
        <v>67</v>
      </c>
      <c r="R2" s="131" t="s">
        <v>68</v>
      </c>
      <c r="S2" s="131" t="s">
        <v>40</v>
      </c>
      <c r="T2" s="131" t="s">
        <v>69</v>
      </c>
      <c r="U2" s="131" t="s">
        <v>70</v>
      </c>
      <c r="V2" s="131" t="s">
        <v>41</v>
      </c>
      <c r="W2" s="131" t="s">
        <v>71</v>
      </c>
      <c r="X2" s="131" t="s">
        <v>72</v>
      </c>
      <c r="Y2" s="131" t="s">
        <v>42</v>
      </c>
      <c r="Z2" s="131" t="s">
        <v>73</v>
      </c>
      <c r="AA2" s="131" t="s">
        <v>74</v>
      </c>
      <c r="AB2" s="131" t="s">
        <v>75</v>
      </c>
      <c r="AC2" s="131" t="s">
        <v>76</v>
      </c>
      <c r="AD2" s="131" t="s">
        <v>77</v>
      </c>
      <c r="AE2" s="131" t="s">
        <v>43</v>
      </c>
      <c r="AF2" s="131" t="s">
        <v>78</v>
      </c>
      <c r="AG2" s="131" t="s">
        <v>79</v>
      </c>
      <c r="AH2" s="131" t="s">
        <v>44</v>
      </c>
      <c r="AI2" s="131" t="s">
        <v>80</v>
      </c>
      <c r="AJ2" s="131" t="s">
        <v>81</v>
      </c>
      <c r="AK2" s="131" t="s">
        <v>45</v>
      </c>
      <c r="AL2" s="131" t="s">
        <v>82</v>
      </c>
      <c r="AM2" s="131" t="s">
        <v>83</v>
      </c>
      <c r="AN2" s="131" t="s">
        <v>84</v>
      </c>
      <c r="AO2" s="130" t="s">
        <v>85</v>
      </c>
    </row>
    <row r="3">
      <c r="A3" s="26">
        <v>205.0</v>
      </c>
      <c r="B3" s="26">
        <v>0.0</v>
      </c>
      <c r="C3" s="26">
        <v>0.0</v>
      </c>
      <c r="D3" s="26">
        <v>0.0</v>
      </c>
      <c r="E3" s="26">
        <v>1.0</v>
      </c>
      <c r="F3" s="26">
        <v>0.0</v>
      </c>
      <c r="G3" s="26">
        <v>1.0</v>
      </c>
      <c r="H3" s="26">
        <v>2.0</v>
      </c>
      <c r="I3" s="26">
        <v>1.0</v>
      </c>
      <c r="J3" s="26">
        <v>7.0</v>
      </c>
      <c r="K3" s="26">
        <v>1.0</v>
      </c>
      <c r="L3" s="26">
        <v>6.0</v>
      </c>
      <c r="M3" s="26">
        <v>0.0</v>
      </c>
      <c r="N3" s="26">
        <v>3.72552E7</v>
      </c>
      <c r="O3" s="26">
        <v>0.0</v>
      </c>
      <c r="P3" s="26">
        <v>2.060129E7</v>
      </c>
      <c r="Q3" s="26">
        <v>3.824512E7</v>
      </c>
      <c r="R3" s="26">
        <v>0.007787</v>
      </c>
      <c r="S3" s="26">
        <v>0.0</v>
      </c>
      <c r="T3" s="26">
        <v>3.422156E7</v>
      </c>
      <c r="U3" s="26">
        <v>0.0</v>
      </c>
      <c r="V3" s="26">
        <v>2048230.0</v>
      </c>
      <c r="W3" s="26">
        <v>6320800.0</v>
      </c>
      <c r="X3" s="26">
        <v>4.24E-4</v>
      </c>
      <c r="Y3" s="26">
        <v>0.0</v>
      </c>
      <c r="Z3" s="26">
        <v>4.027367E7</v>
      </c>
      <c r="AA3" s="26">
        <v>0.0</v>
      </c>
      <c r="AB3" s="26">
        <v>1.212E8</v>
      </c>
      <c r="AC3" s="26">
        <v>0.0</v>
      </c>
      <c r="AD3" s="26">
        <v>0.007787</v>
      </c>
      <c r="AE3" s="26">
        <v>2.060129E7</v>
      </c>
      <c r="AF3" s="26">
        <v>1.097219E8</v>
      </c>
      <c r="AG3" s="26">
        <v>4.24E-4</v>
      </c>
      <c r="AH3" s="26">
        <v>2048230.0</v>
      </c>
      <c r="AI3" s="26">
        <v>4.659447E7</v>
      </c>
      <c r="AJ3" s="26">
        <v>0.008211</v>
      </c>
      <c r="AK3" s="26">
        <v>2.264952E7</v>
      </c>
      <c r="AL3" s="26">
        <v>2.775164E8</v>
      </c>
      <c r="AM3" s="26">
        <v>1.0</v>
      </c>
      <c r="AN3" s="26">
        <v>1.0</v>
      </c>
      <c r="AO3" s="132" t="b">
        <v>1</v>
      </c>
    </row>
    <row r="4">
      <c r="A4" s="26">
        <v>284.0</v>
      </c>
      <c r="B4" s="26">
        <v>0.0</v>
      </c>
      <c r="C4" s="26">
        <v>0.0</v>
      </c>
      <c r="D4" s="26">
        <v>1.0</v>
      </c>
      <c r="E4" s="26">
        <v>1.0</v>
      </c>
      <c r="F4" s="26">
        <v>0.0</v>
      </c>
      <c r="G4" s="26">
        <v>0.0</v>
      </c>
      <c r="H4" s="26">
        <v>1.0</v>
      </c>
      <c r="I4" s="26">
        <v>2.0</v>
      </c>
      <c r="J4" s="26">
        <v>7.0</v>
      </c>
      <c r="K4" s="26">
        <v>2.0</v>
      </c>
      <c r="L4" s="26">
        <v>6.0</v>
      </c>
      <c r="M4" s="26">
        <v>2.02841E7</v>
      </c>
      <c r="N4" s="26">
        <v>3.26949E7</v>
      </c>
      <c r="O4" s="26">
        <v>0.005724</v>
      </c>
      <c r="P4" s="26">
        <v>5557725.0</v>
      </c>
      <c r="Q4" s="26">
        <v>4.281842E7</v>
      </c>
      <c r="R4" s="26">
        <v>0.002117</v>
      </c>
      <c r="S4" s="26">
        <v>0.0</v>
      </c>
      <c r="T4" s="26">
        <v>3.422156E7</v>
      </c>
      <c r="U4" s="26">
        <v>0.0</v>
      </c>
      <c r="V4" s="26">
        <v>0.0</v>
      </c>
      <c r="W4" s="26">
        <v>7332080.0</v>
      </c>
      <c r="X4" s="26">
        <v>0.0</v>
      </c>
      <c r="Y4" s="26">
        <v>0.0</v>
      </c>
      <c r="Z4" s="26">
        <v>4.027367E7</v>
      </c>
      <c r="AA4" s="26">
        <v>0.0</v>
      </c>
      <c r="AB4" s="26">
        <v>1.519E8</v>
      </c>
      <c r="AC4" s="26">
        <v>0.0</v>
      </c>
      <c r="AD4" s="26">
        <v>0.007841</v>
      </c>
      <c r="AE4" s="26">
        <v>2.584183E7</v>
      </c>
      <c r="AF4" s="26">
        <v>1.097349E8</v>
      </c>
      <c r="AG4" s="26">
        <v>0.0</v>
      </c>
      <c r="AH4" s="26">
        <v>0.0</v>
      </c>
      <c r="AI4" s="26">
        <v>4.760575E7</v>
      </c>
      <c r="AJ4" s="26">
        <v>0.007841</v>
      </c>
      <c r="AK4" s="26">
        <v>2.584183E7</v>
      </c>
      <c r="AL4" s="26">
        <v>3.092406E8</v>
      </c>
      <c r="AM4" s="26">
        <v>2.0</v>
      </c>
      <c r="AN4" s="26">
        <v>1.0</v>
      </c>
      <c r="AO4" s="132" t="b">
        <v>1</v>
      </c>
    </row>
    <row r="5">
      <c r="A5" s="26">
        <v>798.0</v>
      </c>
      <c r="B5" s="26">
        <v>0.0</v>
      </c>
      <c r="C5" s="26">
        <v>0.0</v>
      </c>
      <c r="D5" s="26">
        <v>0.0</v>
      </c>
      <c r="E5" s="26">
        <v>1.0</v>
      </c>
      <c r="F5" s="26">
        <v>0.0</v>
      </c>
      <c r="G5" s="26">
        <v>1.0</v>
      </c>
      <c r="H5" s="26">
        <v>3.0</v>
      </c>
      <c r="I5" s="26">
        <v>4.0</v>
      </c>
      <c r="J5" s="26">
        <v>6.0</v>
      </c>
      <c r="K5" s="26">
        <v>2.0</v>
      </c>
      <c r="L5" s="26">
        <v>7.0</v>
      </c>
      <c r="M5" s="26">
        <v>0.0</v>
      </c>
      <c r="N5" s="26">
        <v>4.229151E7</v>
      </c>
      <c r="O5" s="26">
        <v>0.0</v>
      </c>
      <c r="P5" s="26">
        <v>0.0</v>
      </c>
      <c r="Q5" s="26">
        <v>5.335857E7</v>
      </c>
      <c r="R5" s="26">
        <v>0.0</v>
      </c>
      <c r="S5" s="26">
        <v>0.0</v>
      </c>
      <c r="T5" s="26">
        <v>3.13988E7</v>
      </c>
      <c r="U5" s="26">
        <v>0.0</v>
      </c>
      <c r="V5" s="26">
        <v>1665370.0</v>
      </c>
      <c r="W5" s="26">
        <v>7332080.0</v>
      </c>
      <c r="X5" s="26">
        <v>3.68E-4</v>
      </c>
      <c r="Y5" s="26">
        <v>0.0</v>
      </c>
      <c r="Z5" s="26">
        <v>4.419351E7</v>
      </c>
      <c r="AA5" s="26">
        <v>0.0</v>
      </c>
      <c r="AB5" s="26">
        <v>1.212E8</v>
      </c>
      <c r="AC5" s="26">
        <v>0.0</v>
      </c>
      <c r="AD5" s="26">
        <v>0.0</v>
      </c>
      <c r="AE5" s="26">
        <v>0.0</v>
      </c>
      <c r="AF5" s="26">
        <v>1.270489E8</v>
      </c>
      <c r="AG5" s="26">
        <v>3.68E-4</v>
      </c>
      <c r="AH5" s="26">
        <v>1665370.0</v>
      </c>
      <c r="AI5" s="26">
        <v>5.152559E7</v>
      </c>
      <c r="AJ5" s="26">
        <v>3.68E-4</v>
      </c>
      <c r="AK5" s="26">
        <v>1665370.0</v>
      </c>
      <c r="AL5" s="26">
        <v>2.997745E8</v>
      </c>
      <c r="AM5" s="26">
        <v>1.0</v>
      </c>
      <c r="AN5" s="26">
        <v>1.0</v>
      </c>
      <c r="AO5" s="132" t="b">
        <v>1</v>
      </c>
    </row>
    <row r="6">
      <c r="A6" s="26">
        <v>2551.0</v>
      </c>
      <c r="B6" s="26">
        <v>0.0</v>
      </c>
      <c r="C6" s="26">
        <v>0.0</v>
      </c>
      <c r="D6" s="26">
        <v>1.0</v>
      </c>
      <c r="E6" s="26">
        <v>1.0</v>
      </c>
      <c r="F6" s="26">
        <v>0.0</v>
      </c>
      <c r="G6" s="26">
        <v>0.0</v>
      </c>
      <c r="H6" s="26">
        <v>2.0</v>
      </c>
      <c r="I6" s="26">
        <v>3.0</v>
      </c>
      <c r="J6" s="26">
        <v>7.0</v>
      </c>
      <c r="K6" s="26">
        <v>0.0</v>
      </c>
      <c r="L6" s="26">
        <v>6.0</v>
      </c>
      <c r="M6" s="26">
        <v>0.0</v>
      </c>
      <c r="N6" s="26">
        <v>3.72552E7</v>
      </c>
      <c r="O6" s="26">
        <v>0.0</v>
      </c>
      <c r="P6" s="26">
        <v>0.0</v>
      </c>
      <c r="Q6" s="26">
        <v>4.78427E7</v>
      </c>
      <c r="R6" s="26">
        <v>0.0</v>
      </c>
      <c r="S6" s="26">
        <v>0.0</v>
      </c>
      <c r="T6" s="26">
        <v>3.422156E7</v>
      </c>
      <c r="U6" s="26">
        <v>0.0</v>
      </c>
      <c r="V6" s="26">
        <v>9504630.0</v>
      </c>
      <c r="W6" s="26">
        <v>0.0</v>
      </c>
      <c r="X6" s="26">
        <v>0.00192</v>
      </c>
      <c r="Y6" s="26">
        <v>0.0</v>
      </c>
      <c r="Z6" s="26">
        <v>4.027367E7</v>
      </c>
      <c r="AA6" s="26">
        <v>0.0</v>
      </c>
      <c r="AB6" s="26">
        <v>1.519E8</v>
      </c>
      <c r="AC6" s="26">
        <v>0.0</v>
      </c>
      <c r="AD6" s="26">
        <v>0.0</v>
      </c>
      <c r="AE6" s="26">
        <v>0.0</v>
      </c>
      <c r="AF6" s="26">
        <v>1.193195E8</v>
      </c>
      <c r="AG6" s="26">
        <v>0.00192</v>
      </c>
      <c r="AH6" s="26">
        <v>9504630.0</v>
      </c>
      <c r="AI6" s="26">
        <v>4.027367E7</v>
      </c>
      <c r="AJ6" s="26">
        <v>0.00192</v>
      </c>
      <c r="AK6" s="26">
        <v>9504630.0</v>
      </c>
      <c r="AL6" s="26">
        <v>3.114931E8</v>
      </c>
      <c r="AM6" s="26">
        <v>2.0</v>
      </c>
      <c r="AN6" s="26">
        <v>1.0</v>
      </c>
      <c r="AO6" s="132" t="b">
        <v>1</v>
      </c>
    </row>
    <row r="7">
      <c r="A7" s="26">
        <v>2722.0</v>
      </c>
      <c r="B7" s="26">
        <v>0.0</v>
      </c>
      <c r="C7" s="26">
        <v>0.0</v>
      </c>
      <c r="D7" s="26">
        <v>0.0</v>
      </c>
      <c r="E7" s="26">
        <v>1.0</v>
      </c>
      <c r="F7" s="26">
        <v>0.0</v>
      </c>
      <c r="G7" s="26">
        <v>0.0</v>
      </c>
      <c r="H7" s="26">
        <v>4.0</v>
      </c>
      <c r="I7" s="26">
        <v>1.0</v>
      </c>
      <c r="J7" s="26">
        <v>6.0</v>
      </c>
      <c r="K7" s="26">
        <v>1.0</v>
      </c>
      <c r="L7" s="26">
        <v>6.0</v>
      </c>
      <c r="M7" s="26">
        <v>0.0</v>
      </c>
      <c r="N7" s="26">
        <v>4.784795E7</v>
      </c>
      <c r="O7" s="26">
        <v>0.0</v>
      </c>
      <c r="P7" s="26">
        <v>2.060129E7</v>
      </c>
      <c r="Q7" s="26">
        <v>3.824512E7</v>
      </c>
      <c r="R7" s="26">
        <v>0.007787</v>
      </c>
      <c r="S7" s="26">
        <v>0.0</v>
      </c>
      <c r="T7" s="26">
        <v>3.13988E7</v>
      </c>
      <c r="U7" s="26">
        <v>0.0</v>
      </c>
      <c r="V7" s="26">
        <v>2048230.0</v>
      </c>
      <c r="W7" s="26">
        <v>6320800.0</v>
      </c>
      <c r="X7" s="26">
        <v>4.24E-4</v>
      </c>
      <c r="Y7" s="26">
        <v>0.0</v>
      </c>
      <c r="Z7" s="26">
        <v>4.027367E7</v>
      </c>
      <c r="AA7" s="26">
        <v>0.0</v>
      </c>
      <c r="AB7" s="26">
        <v>1.212E8</v>
      </c>
      <c r="AC7" s="26">
        <v>0.0</v>
      </c>
      <c r="AD7" s="26">
        <v>0.007787</v>
      </c>
      <c r="AE7" s="26">
        <v>2.060129E7</v>
      </c>
      <c r="AF7" s="26">
        <v>1.174919E8</v>
      </c>
      <c r="AG7" s="26">
        <v>4.24E-4</v>
      </c>
      <c r="AH7" s="26">
        <v>2048230.0</v>
      </c>
      <c r="AI7" s="26">
        <v>4.659447E7</v>
      </c>
      <c r="AJ7" s="26">
        <v>0.008211</v>
      </c>
      <c r="AK7" s="26">
        <v>2.264952E7</v>
      </c>
      <c r="AL7" s="26">
        <v>2.852863E8</v>
      </c>
      <c r="AM7" s="26">
        <v>1.0</v>
      </c>
      <c r="AN7" s="26">
        <v>1.0</v>
      </c>
      <c r="AO7" s="132" t="b">
        <v>1</v>
      </c>
    </row>
    <row r="8">
      <c r="A8" s="26">
        <v>3032.0</v>
      </c>
      <c r="B8" s="26">
        <v>0.0</v>
      </c>
      <c r="C8" s="26">
        <v>0.0</v>
      </c>
      <c r="D8" s="26">
        <v>1.0</v>
      </c>
      <c r="E8" s="26">
        <v>1.0</v>
      </c>
      <c r="F8" s="26">
        <v>1.0</v>
      </c>
      <c r="G8" s="26">
        <v>0.0</v>
      </c>
      <c r="H8" s="26">
        <v>1.0</v>
      </c>
      <c r="I8" s="26">
        <v>2.0</v>
      </c>
      <c r="J8" s="26">
        <v>6.0</v>
      </c>
      <c r="K8" s="26">
        <v>1.0</v>
      </c>
      <c r="L8" s="26">
        <v>7.0</v>
      </c>
      <c r="M8" s="26">
        <v>2.02841E7</v>
      </c>
      <c r="N8" s="26">
        <v>3.26949E7</v>
      </c>
      <c r="O8" s="26">
        <v>0.005724</v>
      </c>
      <c r="P8" s="26">
        <v>5557725.0</v>
      </c>
      <c r="Q8" s="26">
        <v>4.281842E7</v>
      </c>
      <c r="R8" s="26">
        <v>0.002117</v>
      </c>
      <c r="S8" s="26">
        <v>0.0</v>
      </c>
      <c r="T8" s="26">
        <v>3.13988E7</v>
      </c>
      <c r="U8" s="26">
        <v>0.0</v>
      </c>
      <c r="V8" s="26">
        <v>1648191.0</v>
      </c>
      <c r="W8" s="26">
        <v>6320800.0</v>
      </c>
      <c r="X8" s="26">
        <v>3.41E-4</v>
      </c>
      <c r="Y8" s="26">
        <v>0.0</v>
      </c>
      <c r="Z8" s="26">
        <v>4.419351E7</v>
      </c>
      <c r="AA8" s="26">
        <v>0.0</v>
      </c>
      <c r="AB8" s="26">
        <v>4.08E8</v>
      </c>
      <c r="AC8" s="26">
        <v>0.0</v>
      </c>
      <c r="AD8" s="26">
        <v>0.007841</v>
      </c>
      <c r="AE8" s="26">
        <v>2.584183E7</v>
      </c>
      <c r="AF8" s="26">
        <v>1.069121E8</v>
      </c>
      <c r="AG8" s="26">
        <v>3.41E-4</v>
      </c>
      <c r="AH8" s="26">
        <v>1648191.0</v>
      </c>
      <c r="AI8" s="26">
        <v>5.051431E7</v>
      </c>
      <c r="AJ8" s="26">
        <v>0.008182</v>
      </c>
      <c r="AK8" s="26">
        <v>2.749002E7</v>
      </c>
      <c r="AL8" s="26">
        <v>5.654264E8</v>
      </c>
      <c r="AM8" s="26">
        <v>2.0</v>
      </c>
      <c r="AN8" s="26">
        <v>2.0</v>
      </c>
      <c r="AO8" s="132" t="b">
        <v>1</v>
      </c>
    </row>
    <row r="9">
      <c r="A9" s="26">
        <v>3869.0</v>
      </c>
      <c r="B9" s="26">
        <v>0.0</v>
      </c>
      <c r="C9" s="26">
        <v>0.0</v>
      </c>
      <c r="D9" s="26">
        <v>0.0</v>
      </c>
      <c r="E9" s="26">
        <v>1.0</v>
      </c>
      <c r="F9" s="26">
        <v>0.0</v>
      </c>
      <c r="G9" s="26">
        <v>1.0</v>
      </c>
      <c r="H9" s="26">
        <v>3.0</v>
      </c>
      <c r="I9" s="26">
        <v>3.0</v>
      </c>
      <c r="J9" s="26">
        <v>6.0</v>
      </c>
      <c r="K9" s="26">
        <v>0.0</v>
      </c>
      <c r="L9" s="26">
        <v>6.0</v>
      </c>
      <c r="M9" s="26">
        <v>0.0</v>
      </c>
      <c r="N9" s="26">
        <v>4.229151E7</v>
      </c>
      <c r="O9" s="26">
        <v>0.0</v>
      </c>
      <c r="P9" s="26">
        <v>2086088.0</v>
      </c>
      <c r="Q9" s="26">
        <v>4.78427E7</v>
      </c>
      <c r="R9" s="26">
        <v>8.1E-4</v>
      </c>
      <c r="S9" s="26">
        <v>0.0</v>
      </c>
      <c r="T9" s="26">
        <v>3.13988E7</v>
      </c>
      <c r="U9" s="26">
        <v>0.0</v>
      </c>
      <c r="V9" s="26">
        <v>9463789.0</v>
      </c>
      <c r="W9" s="26">
        <v>0.0</v>
      </c>
      <c r="X9" s="26">
        <v>0.001906</v>
      </c>
      <c r="Y9" s="26">
        <v>0.0</v>
      </c>
      <c r="Z9" s="26">
        <v>4.027367E7</v>
      </c>
      <c r="AA9" s="26">
        <v>0.0</v>
      </c>
      <c r="AB9" s="26">
        <v>1.212E8</v>
      </c>
      <c r="AC9" s="26">
        <v>0.0</v>
      </c>
      <c r="AD9" s="26">
        <v>8.1E-4</v>
      </c>
      <c r="AE9" s="26">
        <v>2086088.0</v>
      </c>
      <c r="AF9" s="26">
        <v>1.21533E8</v>
      </c>
      <c r="AG9" s="26">
        <v>0.001906</v>
      </c>
      <c r="AH9" s="26">
        <v>9463789.0</v>
      </c>
      <c r="AI9" s="26">
        <v>4.027367E7</v>
      </c>
      <c r="AJ9" s="26">
        <v>0.002716</v>
      </c>
      <c r="AK9" s="26">
        <v>1.154988E7</v>
      </c>
      <c r="AL9" s="26">
        <v>2.830067E8</v>
      </c>
      <c r="AM9" s="26">
        <v>1.0</v>
      </c>
      <c r="AN9" s="26">
        <v>1.0</v>
      </c>
      <c r="AO9" s="132" t="b">
        <v>1</v>
      </c>
    </row>
    <row r="10">
      <c r="A10" s="26">
        <v>4958.0</v>
      </c>
      <c r="B10" s="26">
        <v>1.0</v>
      </c>
      <c r="C10" s="26">
        <v>0.0</v>
      </c>
      <c r="D10" s="26">
        <v>0.0</v>
      </c>
      <c r="E10" s="26">
        <v>1.0</v>
      </c>
      <c r="F10" s="26">
        <v>1.0</v>
      </c>
      <c r="G10" s="26">
        <v>1.0</v>
      </c>
      <c r="H10" s="26">
        <v>3.0</v>
      </c>
      <c r="I10" s="26">
        <v>4.0</v>
      </c>
      <c r="J10" s="26">
        <v>6.0</v>
      </c>
      <c r="K10" s="26">
        <v>1.0</v>
      </c>
      <c r="L10" s="26">
        <v>6.0</v>
      </c>
      <c r="M10" s="26">
        <v>0.0</v>
      </c>
      <c r="N10" s="26">
        <v>4.229151E7</v>
      </c>
      <c r="O10" s="26">
        <v>0.0</v>
      </c>
      <c r="P10" s="26">
        <v>0.0</v>
      </c>
      <c r="Q10" s="26">
        <v>5.335857E7</v>
      </c>
      <c r="R10" s="26">
        <v>0.0</v>
      </c>
      <c r="S10" s="26">
        <v>0.0</v>
      </c>
      <c r="T10" s="26">
        <v>3.13988E7</v>
      </c>
      <c r="U10" s="26">
        <v>0.0</v>
      </c>
      <c r="V10" s="26">
        <v>2663651.0</v>
      </c>
      <c r="W10" s="26">
        <v>6320800.0</v>
      </c>
      <c r="X10" s="26">
        <v>5.6E-4</v>
      </c>
      <c r="Y10" s="26">
        <v>0.0</v>
      </c>
      <c r="Z10" s="26">
        <v>4.027367E7</v>
      </c>
      <c r="AA10" s="26">
        <v>0.0</v>
      </c>
      <c r="AB10" s="26">
        <v>4.619E8</v>
      </c>
      <c r="AC10" s="26">
        <v>0.0</v>
      </c>
      <c r="AD10" s="26">
        <v>0.0</v>
      </c>
      <c r="AE10" s="26">
        <v>0.0</v>
      </c>
      <c r="AF10" s="26">
        <v>1.270489E8</v>
      </c>
      <c r="AG10" s="26">
        <v>5.6E-4</v>
      </c>
      <c r="AH10" s="26">
        <v>2663651.0</v>
      </c>
      <c r="AI10" s="26">
        <v>4.659447E7</v>
      </c>
      <c r="AJ10" s="26">
        <v>5.6E-4</v>
      </c>
      <c r="AK10" s="26">
        <v>2663651.0</v>
      </c>
      <c r="AL10" s="26">
        <v>6.355433E8</v>
      </c>
      <c r="AM10" s="26">
        <v>2.0</v>
      </c>
      <c r="AN10" s="26">
        <v>2.0</v>
      </c>
      <c r="AO10" s="132" t="b">
        <v>1</v>
      </c>
    </row>
    <row r="11">
      <c r="A11" s="26">
        <v>6534.0</v>
      </c>
      <c r="B11" s="26">
        <v>0.0</v>
      </c>
      <c r="C11" s="26">
        <v>0.0</v>
      </c>
      <c r="D11" s="26">
        <v>0.0</v>
      </c>
      <c r="E11" s="26">
        <v>1.0</v>
      </c>
      <c r="F11" s="26">
        <v>1.0</v>
      </c>
      <c r="G11" s="26">
        <v>1.0</v>
      </c>
      <c r="H11" s="26">
        <v>2.0</v>
      </c>
      <c r="I11" s="26">
        <v>5.0</v>
      </c>
      <c r="J11" s="26">
        <v>6.0</v>
      </c>
      <c r="K11" s="26">
        <v>1.0</v>
      </c>
      <c r="L11" s="26">
        <v>9.0</v>
      </c>
      <c r="M11" s="26">
        <v>0.0</v>
      </c>
      <c r="N11" s="26">
        <v>3.72552E7</v>
      </c>
      <c r="O11" s="26">
        <v>0.0</v>
      </c>
      <c r="P11" s="26">
        <v>0.0</v>
      </c>
      <c r="Q11" s="26">
        <v>5.94101E7</v>
      </c>
      <c r="R11" s="26">
        <v>0.0</v>
      </c>
      <c r="S11" s="26">
        <v>0.0</v>
      </c>
      <c r="T11" s="26">
        <v>3.13988E7</v>
      </c>
      <c r="U11" s="26">
        <v>0.0</v>
      </c>
      <c r="V11" s="26">
        <v>2663651.0</v>
      </c>
      <c r="W11" s="26">
        <v>6320800.0</v>
      </c>
      <c r="X11" s="26">
        <v>5.6E-4</v>
      </c>
      <c r="Y11" s="26">
        <v>0.0</v>
      </c>
      <c r="Z11" s="26">
        <v>5.3114E7</v>
      </c>
      <c r="AA11" s="26">
        <v>0.0</v>
      </c>
      <c r="AB11" s="26">
        <v>3.773E8</v>
      </c>
      <c r="AC11" s="26">
        <v>0.0</v>
      </c>
      <c r="AD11" s="26">
        <v>0.0</v>
      </c>
      <c r="AE11" s="26">
        <v>0.0</v>
      </c>
      <c r="AF11" s="26">
        <v>1.280641E8</v>
      </c>
      <c r="AG11" s="26">
        <v>5.6E-4</v>
      </c>
      <c r="AH11" s="26">
        <v>2663651.0</v>
      </c>
      <c r="AI11" s="26">
        <v>5.94348E7</v>
      </c>
      <c r="AJ11" s="26">
        <v>5.6E-4</v>
      </c>
      <c r="AK11" s="26">
        <v>2663651.0</v>
      </c>
      <c r="AL11" s="26">
        <v>5.647989E8</v>
      </c>
      <c r="AM11" s="26">
        <v>1.0</v>
      </c>
      <c r="AN11" s="26">
        <v>2.0</v>
      </c>
      <c r="AO11" s="60" t="b">
        <v>1</v>
      </c>
    </row>
    <row r="12">
      <c r="A12" s="26">
        <v>6835.0</v>
      </c>
      <c r="B12" s="26">
        <v>0.0</v>
      </c>
      <c r="C12" s="26">
        <v>0.0</v>
      </c>
      <c r="D12" s="26">
        <v>0.0</v>
      </c>
      <c r="E12" s="26">
        <v>1.0</v>
      </c>
      <c r="F12" s="26">
        <v>0.0</v>
      </c>
      <c r="G12" s="26">
        <v>1.0</v>
      </c>
      <c r="H12" s="26">
        <v>2.0</v>
      </c>
      <c r="I12" s="26">
        <v>3.0</v>
      </c>
      <c r="J12" s="26">
        <v>6.0</v>
      </c>
      <c r="K12" s="26">
        <v>0.0</v>
      </c>
      <c r="L12" s="26">
        <v>7.0</v>
      </c>
      <c r="M12" s="26">
        <v>0.0</v>
      </c>
      <c r="N12" s="26">
        <v>3.72552E7</v>
      </c>
      <c r="O12" s="26">
        <v>0.0</v>
      </c>
      <c r="P12" s="26">
        <v>2086088.0</v>
      </c>
      <c r="Q12" s="26">
        <v>4.78427E7</v>
      </c>
      <c r="R12" s="26">
        <v>8.1E-4</v>
      </c>
      <c r="S12" s="26">
        <v>0.0</v>
      </c>
      <c r="T12" s="26">
        <v>3.13988E7</v>
      </c>
      <c r="U12" s="26">
        <v>0.0</v>
      </c>
      <c r="V12" s="26">
        <v>9463789.0</v>
      </c>
      <c r="W12" s="26">
        <v>0.0</v>
      </c>
      <c r="X12" s="26">
        <v>0.001906</v>
      </c>
      <c r="Y12" s="26">
        <v>0.0</v>
      </c>
      <c r="Z12" s="26">
        <v>4.419351E7</v>
      </c>
      <c r="AA12" s="26">
        <v>0.0</v>
      </c>
      <c r="AB12" s="26">
        <v>1.212E8</v>
      </c>
      <c r="AC12" s="26">
        <v>0.0</v>
      </c>
      <c r="AD12" s="26">
        <v>8.1E-4</v>
      </c>
      <c r="AE12" s="26">
        <v>2086088.0</v>
      </c>
      <c r="AF12" s="26">
        <v>1.164967E8</v>
      </c>
      <c r="AG12" s="26">
        <v>0.001906</v>
      </c>
      <c r="AH12" s="26">
        <v>9463789.0</v>
      </c>
      <c r="AI12" s="26">
        <v>4.419351E7</v>
      </c>
      <c r="AJ12" s="26">
        <v>0.002716</v>
      </c>
      <c r="AK12" s="26">
        <v>1.154988E7</v>
      </c>
      <c r="AL12" s="26">
        <v>2.818902E8</v>
      </c>
      <c r="AM12" s="26">
        <v>1.0</v>
      </c>
      <c r="AN12" s="26">
        <v>1.0</v>
      </c>
      <c r="AO12" s="60" t="b">
        <v>1</v>
      </c>
    </row>
    <row r="13">
      <c r="A13" s="26">
        <v>7116.0</v>
      </c>
      <c r="B13" s="26">
        <v>0.0</v>
      </c>
      <c r="C13" s="26">
        <v>0.0</v>
      </c>
      <c r="D13" s="26">
        <v>1.0</v>
      </c>
      <c r="E13" s="26">
        <v>1.0</v>
      </c>
      <c r="F13" s="26">
        <v>0.0</v>
      </c>
      <c r="G13" s="26">
        <v>0.0</v>
      </c>
      <c r="H13" s="26">
        <v>2.0</v>
      </c>
      <c r="I13" s="26">
        <v>0.0</v>
      </c>
      <c r="J13" s="26">
        <v>6.0</v>
      </c>
      <c r="K13" s="26">
        <v>0.0</v>
      </c>
      <c r="L13" s="26">
        <v>6.0</v>
      </c>
      <c r="M13" s="26">
        <v>0.0</v>
      </c>
      <c r="N13" s="26">
        <v>3.72552E7</v>
      </c>
      <c r="O13" s="26">
        <v>0.0</v>
      </c>
      <c r="P13" s="26">
        <v>3.018207E7</v>
      </c>
      <c r="Q13" s="26">
        <v>0.0</v>
      </c>
      <c r="R13" s="26">
        <v>0.011146</v>
      </c>
      <c r="S13" s="26">
        <v>0.0</v>
      </c>
      <c r="T13" s="26">
        <v>3.13988E7</v>
      </c>
      <c r="U13" s="26">
        <v>0.0</v>
      </c>
      <c r="V13" s="26">
        <v>5802198.0</v>
      </c>
      <c r="W13" s="26">
        <v>0.0</v>
      </c>
      <c r="X13" s="26">
        <v>0.001103</v>
      </c>
      <c r="Y13" s="26">
        <v>0.0</v>
      </c>
      <c r="Z13" s="26">
        <v>4.027367E7</v>
      </c>
      <c r="AA13" s="26">
        <v>0.0</v>
      </c>
      <c r="AB13" s="26">
        <v>1.519E8</v>
      </c>
      <c r="AC13" s="26">
        <v>0.0</v>
      </c>
      <c r="AD13" s="26">
        <v>0.011146</v>
      </c>
      <c r="AE13" s="26">
        <v>3.018207E7</v>
      </c>
      <c r="AF13" s="26">
        <v>6.8654E7</v>
      </c>
      <c r="AG13" s="26">
        <v>0.001103</v>
      </c>
      <c r="AH13" s="26">
        <v>5802198.0</v>
      </c>
      <c r="AI13" s="26">
        <v>4.027367E7</v>
      </c>
      <c r="AJ13" s="26">
        <v>0.012249</v>
      </c>
      <c r="AK13" s="26">
        <v>3.598426E7</v>
      </c>
      <c r="AL13" s="26">
        <v>2.608277E8</v>
      </c>
      <c r="AM13" s="26">
        <v>2.0</v>
      </c>
      <c r="AN13" s="26">
        <v>1.0</v>
      </c>
      <c r="AO13" s="60" t="b">
        <v>1</v>
      </c>
    </row>
    <row r="14">
      <c r="A14" s="26">
        <v>426.0</v>
      </c>
      <c r="B14" s="26">
        <v>0.0</v>
      </c>
      <c r="C14" s="26">
        <v>1.0</v>
      </c>
      <c r="D14" s="26">
        <v>1.0</v>
      </c>
      <c r="E14" s="26">
        <v>1.0</v>
      </c>
      <c r="F14" s="26">
        <v>0.0</v>
      </c>
      <c r="G14" s="26">
        <v>1.0</v>
      </c>
      <c r="H14" s="26">
        <v>0.0</v>
      </c>
      <c r="I14" s="26">
        <v>3.0</v>
      </c>
      <c r="J14" s="26">
        <v>6.0</v>
      </c>
      <c r="K14" s="26">
        <v>2.0</v>
      </c>
      <c r="L14" s="26">
        <v>9.0</v>
      </c>
      <c r="M14" s="26">
        <v>0.0</v>
      </c>
      <c r="N14" s="26">
        <v>0.0</v>
      </c>
      <c r="O14" s="26">
        <v>0.0</v>
      </c>
      <c r="P14" s="26">
        <v>0.0</v>
      </c>
      <c r="Q14" s="26">
        <v>4.78427E7</v>
      </c>
      <c r="R14" s="26">
        <v>0.0</v>
      </c>
      <c r="S14" s="26">
        <v>0.0</v>
      </c>
      <c r="T14" s="26">
        <v>3.13988E7</v>
      </c>
      <c r="U14" s="26">
        <v>0.0</v>
      </c>
      <c r="V14" s="26">
        <v>1665370.0</v>
      </c>
      <c r="W14" s="26">
        <v>7332080.0</v>
      </c>
      <c r="X14" s="26">
        <v>3.68E-4</v>
      </c>
      <c r="Y14" s="26">
        <v>0.0</v>
      </c>
      <c r="Z14" s="26">
        <v>5.3114E7</v>
      </c>
      <c r="AA14" s="26">
        <v>0.0</v>
      </c>
      <c r="AB14" s="26">
        <v>3.697E8</v>
      </c>
      <c r="AC14" s="26">
        <v>0.0</v>
      </c>
      <c r="AD14" s="26">
        <v>0.0</v>
      </c>
      <c r="AE14" s="26">
        <v>0.0</v>
      </c>
      <c r="AF14" s="26">
        <v>7.92415E7</v>
      </c>
      <c r="AG14" s="26">
        <v>3.68E-4</v>
      </c>
      <c r="AH14" s="26">
        <v>1665370.0</v>
      </c>
      <c r="AI14" s="26">
        <v>6.044608E7</v>
      </c>
      <c r="AJ14" s="26">
        <v>3.68E-4</v>
      </c>
      <c r="AK14" s="26">
        <v>1665370.0</v>
      </c>
      <c r="AL14" s="26">
        <v>5.093876E8</v>
      </c>
      <c r="AM14" s="26">
        <v>3.0</v>
      </c>
      <c r="AN14" s="26">
        <v>1.0</v>
      </c>
      <c r="AO14" s="132" t="b">
        <v>0</v>
      </c>
    </row>
    <row r="15">
      <c r="A15" s="26">
        <v>2939.0</v>
      </c>
      <c r="B15" s="26">
        <v>1.0</v>
      </c>
      <c r="C15" s="26">
        <v>0.0</v>
      </c>
      <c r="D15" s="26">
        <v>0.0</v>
      </c>
      <c r="E15" s="26">
        <v>1.0</v>
      </c>
      <c r="F15" s="26">
        <v>0.0</v>
      </c>
      <c r="G15" s="26">
        <v>1.0</v>
      </c>
      <c r="H15" s="26">
        <v>0.0</v>
      </c>
      <c r="I15" s="26">
        <v>3.0</v>
      </c>
      <c r="J15" s="26">
        <v>6.0</v>
      </c>
      <c r="K15" s="26">
        <v>6.0</v>
      </c>
      <c r="L15" s="26">
        <v>7.0</v>
      </c>
      <c r="M15" s="26">
        <v>0.0</v>
      </c>
      <c r="N15" s="26">
        <v>0.0</v>
      </c>
      <c r="O15" s="26">
        <v>0.0</v>
      </c>
      <c r="P15" s="26">
        <v>2086088.0</v>
      </c>
      <c r="Q15" s="26">
        <v>4.78427E7</v>
      </c>
      <c r="R15" s="26">
        <v>8.1E-4</v>
      </c>
      <c r="S15" s="26">
        <v>0.0</v>
      </c>
      <c r="T15" s="26">
        <v>3.13988E7</v>
      </c>
      <c r="U15" s="26">
        <v>0.0</v>
      </c>
      <c r="V15" s="26">
        <v>0.0</v>
      </c>
      <c r="W15" s="26">
        <v>1.258646E7</v>
      </c>
      <c r="X15" s="26">
        <v>0.0</v>
      </c>
      <c r="Y15" s="26">
        <v>0.0</v>
      </c>
      <c r="Z15" s="26">
        <v>4.419351E7</v>
      </c>
      <c r="AA15" s="26">
        <v>0.0</v>
      </c>
      <c r="AB15" s="26">
        <v>2.058E8</v>
      </c>
      <c r="AC15" s="26">
        <v>0.0</v>
      </c>
      <c r="AD15" s="26">
        <v>8.1E-4</v>
      </c>
      <c r="AE15" s="26">
        <v>2086088.0</v>
      </c>
      <c r="AF15" s="26">
        <v>7.92415E7</v>
      </c>
      <c r="AG15" s="26">
        <v>0.0</v>
      </c>
      <c r="AH15" s="26">
        <v>0.0</v>
      </c>
      <c r="AI15" s="26">
        <v>5.677997E7</v>
      </c>
      <c r="AJ15" s="26">
        <v>8.1E-4</v>
      </c>
      <c r="AK15" s="26">
        <v>2086088.0</v>
      </c>
      <c r="AL15" s="26">
        <v>3.418215E8</v>
      </c>
      <c r="AM15" s="26">
        <v>2.0</v>
      </c>
      <c r="AN15" s="26">
        <v>1.0</v>
      </c>
      <c r="AO15" s="132" t="b">
        <v>0</v>
      </c>
    </row>
    <row r="16">
      <c r="A16" s="26">
        <v>4898.0</v>
      </c>
      <c r="B16" s="26">
        <v>0.0</v>
      </c>
      <c r="C16" s="26">
        <v>0.0</v>
      </c>
      <c r="D16" s="26">
        <v>0.0</v>
      </c>
      <c r="E16" s="26">
        <v>1.0</v>
      </c>
      <c r="F16" s="26">
        <v>1.0</v>
      </c>
      <c r="G16" s="26">
        <v>1.0</v>
      </c>
      <c r="H16" s="26">
        <v>2.0</v>
      </c>
      <c r="I16" s="26">
        <v>6.0</v>
      </c>
      <c r="J16" s="26">
        <v>9.0</v>
      </c>
      <c r="K16" s="26">
        <v>1.0</v>
      </c>
      <c r="L16" s="26">
        <v>7.0</v>
      </c>
      <c r="M16" s="26">
        <v>0.0</v>
      </c>
      <c r="N16" s="26">
        <v>3.72552E7</v>
      </c>
      <c r="O16" s="26">
        <v>0.0</v>
      </c>
      <c r="P16" s="26">
        <v>0.0</v>
      </c>
      <c r="Q16" s="26">
        <v>6.60451E7</v>
      </c>
      <c r="R16" s="26">
        <v>0.0</v>
      </c>
      <c r="S16" s="26">
        <v>0.0</v>
      </c>
      <c r="T16" s="26">
        <v>4.060905E7</v>
      </c>
      <c r="U16" s="26">
        <v>0.0</v>
      </c>
      <c r="V16" s="26">
        <v>2663651.0</v>
      </c>
      <c r="W16" s="26">
        <v>6320800.0</v>
      </c>
      <c r="X16" s="26">
        <v>5.6E-4</v>
      </c>
      <c r="Y16" s="26">
        <v>0.0</v>
      </c>
      <c r="Z16" s="26">
        <v>4.419351E7</v>
      </c>
      <c r="AA16" s="26">
        <v>0.0</v>
      </c>
      <c r="AB16" s="26">
        <v>3.773E8</v>
      </c>
      <c r="AC16" s="26">
        <v>0.0</v>
      </c>
      <c r="AD16" s="26">
        <v>0.0</v>
      </c>
      <c r="AE16" s="26">
        <v>0.0</v>
      </c>
      <c r="AF16" s="26">
        <v>1.439094E8</v>
      </c>
      <c r="AG16" s="26">
        <v>5.6E-4</v>
      </c>
      <c r="AH16" s="26">
        <v>2663651.0</v>
      </c>
      <c r="AI16" s="26">
        <v>5.051431E7</v>
      </c>
      <c r="AJ16" s="26">
        <v>5.6E-4</v>
      </c>
      <c r="AK16" s="26">
        <v>2663651.0</v>
      </c>
      <c r="AL16" s="26">
        <v>5.717237E8</v>
      </c>
      <c r="AM16" s="26">
        <v>1.0</v>
      </c>
      <c r="AN16" s="26">
        <v>2.0</v>
      </c>
      <c r="AO16" s="132" t="b">
        <v>0</v>
      </c>
    </row>
    <row r="17">
      <c r="A17" s="26">
        <v>5682.0</v>
      </c>
      <c r="B17" s="26">
        <v>1.0</v>
      </c>
      <c r="C17" s="26">
        <v>0.0</v>
      </c>
      <c r="D17" s="26">
        <v>0.0</v>
      </c>
      <c r="E17" s="26">
        <v>1.0</v>
      </c>
      <c r="F17" s="26">
        <v>0.0</v>
      </c>
      <c r="G17" s="26">
        <v>0.0</v>
      </c>
      <c r="H17" s="26">
        <v>0.0</v>
      </c>
      <c r="I17" s="26">
        <v>3.0</v>
      </c>
      <c r="J17" s="26">
        <v>7.0</v>
      </c>
      <c r="K17" s="26">
        <v>2.0</v>
      </c>
      <c r="L17" s="26">
        <v>6.0</v>
      </c>
      <c r="M17" s="26">
        <v>0.0</v>
      </c>
      <c r="N17" s="26">
        <v>0.0</v>
      </c>
      <c r="O17" s="26">
        <v>0.0</v>
      </c>
      <c r="P17" s="26">
        <v>2086088.0</v>
      </c>
      <c r="Q17" s="26">
        <v>4.78427E7</v>
      </c>
      <c r="R17" s="26">
        <v>8.1E-4</v>
      </c>
      <c r="S17" s="26">
        <v>0.0</v>
      </c>
      <c r="T17" s="26">
        <v>3.422156E7</v>
      </c>
      <c r="U17" s="26">
        <v>0.0</v>
      </c>
      <c r="V17" s="26">
        <v>1031016.0</v>
      </c>
      <c r="W17" s="26">
        <v>7332080.0</v>
      </c>
      <c r="X17" s="26">
        <v>2.25E-4</v>
      </c>
      <c r="Y17" s="26">
        <v>0.0</v>
      </c>
      <c r="Z17" s="26">
        <v>4.027367E7</v>
      </c>
      <c r="AA17" s="26">
        <v>0.0</v>
      </c>
      <c r="AB17" s="26">
        <v>2.058E8</v>
      </c>
      <c r="AC17" s="26">
        <v>0.0</v>
      </c>
      <c r="AD17" s="26">
        <v>8.1E-4</v>
      </c>
      <c r="AE17" s="26">
        <v>2086088.0</v>
      </c>
      <c r="AF17" s="26">
        <v>8.206426E7</v>
      </c>
      <c r="AG17" s="26">
        <v>2.25E-4</v>
      </c>
      <c r="AH17" s="26">
        <v>1031016.0</v>
      </c>
      <c r="AI17" s="26">
        <v>4.760575E7</v>
      </c>
      <c r="AJ17" s="26">
        <v>0.001035</v>
      </c>
      <c r="AK17" s="26">
        <v>3117104.0</v>
      </c>
      <c r="AL17" s="26">
        <v>3.3547E8</v>
      </c>
      <c r="AM17" s="26">
        <v>2.0</v>
      </c>
      <c r="AN17" s="26">
        <v>1.0</v>
      </c>
      <c r="AO17" s="132" t="b">
        <v>0</v>
      </c>
    </row>
    <row r="18">
      <c r="A18" s="26">
        <v>5712.0</v>
      </c>
      <c r="B18" s="26">
        <v>1.0</v>
      </c>
      <c r="C18" s="26">
        <v>1.0</v>
      </c>
      <c r="D18" s="26">
        <v>1.0</v>
      </c>
      <c r="E18" s="26">
        <v>1.0</v>
      </c>
      <c r="F18" s="26">
        <v>0.0</v>
      </c>
      <c r="G18" s="26">
        <v>0.0</v>
      </c>
      <c r="H18" s="26">
        <v>0.0</v>
      </c>
      <c r="I18" s="26">
        <v>2.0</v>
      </c>
      <c r="J18" s="26">
        <v>7.0</v>
      </c>
      <c r="K18" s="26">
        <v>1.0</v>
      </c>
      <c r="L18" s="26">
        <v>6.0</v>
      </c>
      <c r="M18" s="26">
        <v>0.0</v>
      </c>
      <c r="N18" s="26">
        <v>0.0</v>
      </c>
      <c r="O18" s="26">
        <v>0.0</v>
      </c>
      <c r="P18" s="26">
        <v>5557725.0</v>
      </c>
      <c r="Q18" s="26">
        <v>4.281842E7</v>
      </c>
      <c r="R18" s="26">
        <v>0.002117</v>
      </c>
      <c r="S18" s="26">
        <v>0.0</v>
      </c>
      <c r="T18" s="26">
        <v>3.422156E7</v>
      </c>
      <c r="U18" s="26">
        <v>0.0</v>
      </c>
      <c r="V18" s="26">
        <v>4140167.0</v>
      </c>
      <c r="W18" s="26">
        <v>6320800.0</v>
      </c>
      <c r="X18" s="26">
        <v>8.73E-4</v>
      </c>
      <c r="Y18" s="26">
        <v>0.0</v>
      </c>
      <c r="Z18" s="26">
        <v>4.027367E7</v>
      </c>
      <c r="AA18" s="26">
        <v>0.0</v>
      </c>
      <c r="AB18" s="26">
        <v>4.543E8</v>
      </c>
      <c r="AC18" s="26">
        <v>0.0</v>
      </c>
      <c r="AD18" s="26">
        <v>0.002117</v>
      </c>
      <c r="AE18" s="26">
        <v>5557725.0</v>
      </c>
      <c r="AF18" s="26">
        <v>7.703998E7</v>
      </c>
      <c r="AG18" s="26">
        <v>8.73E-4</v>
      </c>
      <c r="AH18" s="26">
        <v>4140167.0</v>
      </c>
      <c r="AI18" s="26">
        <v>4.659447E7</v>
      </c>
      <c r="AJ18" s="26">
        <v>0.002989</v>
      </c>
      <c r="AK18" s="26">
        <v>9697892.0</v>
      </c>
      <c r="AL18" s="26">
        <v>5.779344E8</v>
      </c>
      <c r="AM18" s="26">
        <v>4.0</v>
      </c>
      <c r="AN18" s="26">
        <v>1.0</v>
      </c>
      <c r="AO18" s="132" t="b">
        <v>0</v>
      </c>
    </row>
    <row r="19">
      <c r="A19" s="26">
        <v>7332.0</v>
      </c>
      <c r="B19" s="26">
        <v>0.0</v>
      </c>
      <c r="C19" s="26">
        <v>1.0</v>
      </c>
      <c r="D19" s="26">
        <v>1.0</v>
      </c>
      <c r="E19" s="26">
        <v>1.0</v>
      </c>
      <c r="F19" s="26">
        <v>1.0</v>
      </c>
      <c r="G19" s="26">
        <v>0.0</v>
      </c>
      <c r="H19" s="26">
        <v>2.0</v>
      </c>
      <c r="I19" s="26">
        <v>2.0</v>
      </c>
      <c r="J19" s="26">
        <v>6.0</v>
      </c>
      <c r="K19" s="26">
        <v>1.0</v>
      </c>
      <c r="L19" s="26">
        <v>6.0</v>
      </c>
      <c r="M19" s="26">
        <v>0.0</v>
      </c>
      <c r="N19" s="26">
        <v>3.72552E7</v>
      </c>
      <c r="O19" s="26">
        <v>0.0</v>
      </c>
      <c r="P19" s="26">
        <v>5557725.0</v>
      </c>
      <c r="Q19" s="26">
        <v>4.281842E7</v>
      </c>
      <c r="R19" s="26">
        <v>0.002117</v>
      </c>
      <c r="S19" s="26">
        <v>0.0</v>
      </c>
      <c r="T19" s="26">
        <v>3.13988E7</v>
      </c>
      <c r="U19" s="26">
        <v>0.0</v>
      </c>
      <c r="V19" s="26">
        <v>1648191.0</v>
      </c>
      <c r="W19" s="26">
        <v>6320800.0</v>
      </c>
      <c r="X19" s="26">
        <v>3.41E-4</v>
      </c>
      <c r="Y19" s="26">
        <v>0.0</v>
      </c>
      <c r="Z19" s="26">
        <v>4.027367E7</v>
      </c>
      <c r="AA19" s="26">
        <v>0.0</v>
      </c>
      <c r="AB19" s="26">
        <v>6.258E8</v>
      </c>
      <c r="AC19" s="26">
        <v>0.0</v>
      </c>
      <c r="AD19" s="26">
        <v>0.002117</v>
      </c>
      <c r="AE19" s="26">
        <v>5557725.0</v>
      </c>
      <c r="AF19" s="26">
        <v>1.114724E8</v>
      </c>
      <c r="AG19" s="26">
        <v>3.41E-4</v>
      </c>
      <c r="AH19" s="26">
        <v>1648191.0</v>
      </c>
      <c r="AI19" s="26">
        <v>4.659447E7</v>
      </c>
      <c r="AJ19" s="26">
        <v>0.002458</v>
      </c>
      <c r="AK19" s="26">
        <v>7205915.0</v>
      </c>
      <c r="AL19" s="26">
        <v>7.838669E8</v>
      </c>
      <c r="AM19" s="26">
        <v>3.0</v>
      </c>
      <c r="AN19" s="26">
        <v>2.0</v>
      </c>
      <c r="AO19" s="132" t="b">
        <v>0</v>
      </c>
    </row>
    <row r="20">
      <c r="A20" s="26">
        <v>7401.0</v>
      </c>
      <c r="B20" s="26">
        <v>1.0</v>
      </c>
      <c r="C20" s="26">
        <v>0.0</v>
      </c>
      <c r="D20" s="26">
        <v>1.0</v>
      </c>
      <c r="E20" s="26">
        <v>1.0</v>
      </c>
      <c r="F20" s="26">
        <v>1.0</v>
      </c>
      <c r="G20" s="26">
        <v>1.0</v>
      </c>
      <c r="H20" s="26">
        <v>0.0</v>
      </c>
      <c r="I20" s="26">
        <v>2.0</v>
      </c>
      <c r="J20" s="26">
        <v>7.0</v>
      </c>
      <c r="K20" s="26">
        <v>1.0</v>
      </c>
      <c r="L20" s="26">
        <v>6.0</v>
      </c>
      <c r="M20" s="26">
        <v>0.0</v>
      </c>
      <c r="N20" s="26">
        <v>0.0</v>
      </c>
      <c r="O20" s="26">
        <v>0.0</v>
      </c>
      <c r="P20" s="26">
        <v>5557725.0</v>
      </c>
      <c r="Q20" s="26">
        <v>4.281842E7</v>
      </c>
      <c r="R20" s="26">
        <v>0.002117</v>
      </c>
      <c r="S20" s="26">
        <v>0.0</v>
      </c>
      <c r="T20" s="26">
        <v>3.422156E7</v>
      </c>
      <c r="U20" s="26">
        <v>0.0</v>
      </c>
      <c r="V20" s="26">
        <v>1648191.0</v>
      </c>
      <c r="W20" s="26">
        <v>6320800.0</v>
      </c>
      <c r="X20" s="26">
        <v>3.41E-4</v>
      </c>
      <c r="Y20" s="26">
        <v>0.0</v>
      </c>
      <c r="Z20" s="26">
        <v>4.027367E7</v>
      </c>
      <c r="AA20" s="26">
        <v>0.0</v>
      </c>
      <c r="AB20" s="26">
        <v>4.926E8</v>
      </c>
      <c r="AC20" s="26">
        <v>0.0</v>
      </c>
      <c r="AD20" s="26">
        <v>0.002117</v>
      </c>
      <c r="AE20" s="26">
        <v>5557725.0</v>
      </c>
      <c r="AF20" s="26">
        <v>7.703998E7</v>
      </c>
      <c r="AG20" s="26">
        <v>3.41E-4</v>
      </c>
      <c r="AH20" s="26">
        <v>1648191.0</v>
      </c>
      <c r="AI20" s="26">
        <v>4.659447E7</v>
      </c>
      <c r="AJ20" s="26">
        <v>0.002458</v>
      </c>
      <c r="AK20" s="26">
        <v>7205915.0</v>
      </c>
      <c r="AL20" s="26">
        <v>6.162345E8</v>
      </c>
      <c r="AM20" s="26">
        <v>3.0</v>
      </c>
      <c r="AN20" s="26">
        <v>2.0</v>
      </c>
      <c r="AO20" s="132" t="b">
        <v>0</v>
      </c>
    </row>
    <row r="21">
      <c r="A21" s="26">
        <v>7548.0</v>
      </c>
      <c r="B21" s="26">
        <v>1.0</v>
      </c>
      <c r="C21" s="26">
        <v>1.0</v>
      </c>
      <c r="D21" s="26">
        <v>0.0</v>
      </c>
      <c r="E21" s="26">
        <v>1.0</v>
      </c>
      <c r="F21" s="26">
        <v>1.0</v>
      </c>
      <c r="G21" s="26">
        <v>1.0</v>
      </c>
      <c r="H21" s="26">
        <v>1.0</v>
      </c>
      <c r="I21" s="26">
        <v>5.0</v>
      </c>
      <c r="J21" s="26">
        <v>6.0</v>
      </c>
      <c r="K21" s="26">
        <v>1.0</v>
      </c>
      <c r="L21" s="26">
        <v>6.0</v>
      </c>
      <c r="M21" s="26">
        <v>0.0</v>
      </c>
      <c r="N21" s="26">
        <v>3.26949E7</v>
      </c>
      <c r="O21" s="26">
        <v>0.0</v>
      </c>
      <c r="P21" s="26">
        <v>0.0</v>
      </c>
      <c r="Q21" s="26">
        <v>5.94101E7</v>
      </c>
      <c r="R21" s="26">
        <v>0.0</v>
      </c>
      <c r="S21" s="26">
        <v>0.0</v>
      </c>
      <c r="T21" s="26">
        <v>3.13988E7</v>
      </c>
      <c r="U21" s="26">
        <v>0.0</v>
      </c>
      <c r="V21" s="26">
        <v>2663651.0</v>
      </c>
      <c r="W21" s="26">
        <v>6320800.0</v>
      </c>
      <c r="X21" s="26">
        <v>5.6E-4</v>
      </c>
      <c r="Y21" s="26">
        <v>0.0</v>
      </c>
      <c r="Z21" s="26">
        <v>4.027367E7</v>
      </c>
      <c r="AA21" s="26">
        <v>0.0</v>
      </c>
      <c r="AB21" s="26">
        <v>6.797E8</v>
      </c>
      <c r="AC21" s="26">
        <v>0.0</v>
      </c>
      <c r="AD21" s="26">
        <v>0.0</v>
      </c>
      <c r="AE21" s="26">
        <v>0.0</v>
      </c>
      <c r="AF21" s="26">
        <v>1.235038E8</v>
      </c>
      <c r="AG21" s="26">
        <v>5.6E-4</v>
      </c>
      <c r="AH21" s="26">
        <v>2663651.0</v>
      </c>
      <c r="AI21" s="26">
        <v>4.659447E7</v>
      </c>
      <c r="AJ21" s="26">
        <v>5.6E-4</v>
      </c>
      <c r="AK21" s="26">
        <v>2663651.0</v>
      </c>
      <c r="AL21" s="26">
        <v>8.497983E8</v>
      </c>
      <c r="AM21" s="26">
        <v>3.0</v>
      </c>
      <c r="AN21" s="26">
        <v>2.0</v>
      </c>
      <c r="AO21" s="132" t="b">
        <v>0</v>
      </c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</row>
    <row r="36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</row>
    <row r="37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</row>
    <row r="38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</row>
    <row r="39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</row>
    <row r="40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</row>
    <row r="41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</row>
    <row r="42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</row>
    <row r="43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</row>
    <row r="44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</row>
    <row r="45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</row>
    <row r="46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</row>
    <row r="47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</row>
    <row r="48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</row>
    <row r="49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</row>
    <row r="50">
      <c r="A50" s="133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  <c r="AN50" s="133"/>
      <c r="AO50" s="133"/>
    </row>
    <row r="51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</row>
    <row r="52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</row>
    <row r="53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</row>
    <row r="54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</row>
    <row r="55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</row>
    <row r="56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33"/>
      <c r="AK56" s="133"/>
      <c r="AL56" s="133"/>
      <c r="AM56" s="133"/>
      <c r="AN56" s="133"/>
      <c r="AO56" s="133"/>
    </row>
    <row r="57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</row>
    <row r="58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</row>
    <row r="59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</row>
    <row r="60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</row>
    <row r="61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3"/>
      <c r="AI61" s="133"/>
      <c r="AJ61" s="133"/>
      <c r="AK61" s="133"/>
      <c r="AL61" s="133"/>
      <c r="AM61" s="133"/>
      <c r="AN61" s="133"/>
      <c r="AO61" s="133"/>
    </row>
    <row r="6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</row>
    <row r="63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</row>
    <row r="64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</row>
    <row r="65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</row>
    <row r="66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</row>
    <row r="67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</row>
    <row r="68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</row>
    <row r="69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</row>
    <row r="70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  <c r="AL70" s="133"/>
      <c r="AM70" s="133"/>
      <c r="AN70" s="133"/>
      <c r="AO70" s="133"/>
    </row>
    <row r="71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</row>
    <row r="72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</row>
    <row r="73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</row>
    <row r="74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</row>
    <row r="75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  <c r="AC75" s="133"/>
      <c r="AD75" s="133"/>
      <c r="AE75" s="133"/>
      <c r="AF75" s="133"/>
      <c r="AG75" s="133"/>
      <c r="AH75" s="133"/>
      <c r="AI75" s="133"/>
      <c r="AJ75" s="133"/>
      <c r="AK75" s="133"/>
      <c r="AL75" s="133"/>
      <c r="AM75" s="133"/>
      <c r="AN75" s="133"/>
      <c r="AO75" s="133"/>
    </row>
    <row r="76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</row>
    <row r="77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</row>
    <row r="78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</row>
    <row r="79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  <c r="AL79" s="133"/>
      <c r="AM79" s="133"/>
      <c r="AN79" s="133"/>
      <c r="AO79" s="133"/>
    </row>
    <row r="80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</row>
    <row r="81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</row>
    <row r="82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</row>
    <row r="83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</row>
    <row r="84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</row>
    <row r="85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</row>
    <row r="86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</row>
    <row r="87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</row>
    <row r="88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</row>
    <row r="89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  <c r="AE89" s="133"/>
      <c r="AF89" s="133"/>
      <c r="AG89" s="133"/>
      <c r="AH89" s="133"/>
      <c r="AI89" s="133"/>
      <c r="AJ89" s="133"/>
      <c r="AK89" s="133"/>
      <c r="AL89" s="133"/>
      <c r="AM89" s="133"/>
      <c r="AN89" s="133"/>
      <c r="AO89" s="133"/>
    </row>
    <row r="90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  <c r="AE90" s="133"/>
      <c r="AF90" s="133"/>
      <c r="AG90" s="133"/>
      <c r="AH90" s="133"/>
      <c r="AI90" s="133"/>
      <c r="AJ90" s="133"/>
      <c r="AK90" s="133"/>
      <c r="AL90" s="133"/>
      <c r="AM90" s="133"/>
      <c r="AN90" s="133"/>
      <c r="AO90" s="133"/>
    </row>
    <row r="91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  <c r="AC91" s="133"/>
      <c r="AD91" s="133"/>
      <c r="AE91" s="133"/>
      <c r="AF91" s="133"/>
      <c r="AG91" s="133"/>
      <c r="AH91" s="133"/>
      <c r="AI91" s="133"/>
      <c r="AJ91" s="133"/>
      <c r="AK91" s="133"/>
      <c r="AL91" s="133"/>
      <c r="AM91" s="133"/>
      <c r="AN91" s="133"/>
      <c r="AO91" s="133"/>
    </row>
    <row r="92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  <c r="AD92" s="133"/>
      <c r="AE92" s="133"/>
      <c r="AF92" s="133"/>
      <c r="AG92" s="133"/>
      <c r="AH92" s="133"/>
      <c r="AI92" s="133"/>
      <c r="AJ92" s="133"/>
      <c r="AK92" s="133"/>
      <c r="AL92" s="133"/>
      <c r="AM92" s="133"/>
      <c r="AN92" s="133"/>
      <c r="AO92" s="133"/>
    </row>
    <row r="93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3"/>
      <c r="AC93" s="133"/>
      <c r="AD93" s="133"/>
      <c r="AE93" s="133"/>
      <c r="AF93" s="133"/>
      <c r="AG93" s="133"/>
      <c r="AH93" s="133"/>
      <c r="AI93" s="133"/>
      <c r="AJ93" s="133"/>
      <c r="AK93" s="133"/>
      <c r="AL93" s="133"/>
      <c r="AM93" s="133"/>
      <c r="AN93" s="133"/>
      <c r="AO93" s="133"/>
    </row>
    <row r="94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  <c r="AH94" s="133"/>
      <c r="AI94" s="133"/>
      <c r="AJ94" s="133"/>
      <c r="AK94" s="133"/>
      <c r="AL94" s="133"/>
      <c r="AM94" s="133"/>
      <c r="AN94" s="133"/>
      <c r="AO94" s="133"/>
    </row>
    <row r="95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33"/>
      <c r="AD95" s="133"/>
      <c r="AE95" s="133"/>
      <c r="AF95" s="133"/>
      <c r="AG95" s="133"/>
      <c r="AH95" s="133"/>
      <c r="AI95" s="133"/>
      <c r="AJ95" s="133"/>
      <c r="AK95" s="133"/>
      <c r="AL95" s="133"/>
      <c r="AM95" s="133"/>
      <c r="AN95" s="133"/>
      <c r="AO95" s="133"/>
    </row>
    <row r="96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</row>
    <row r="97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3"/>
    </row>
    <row r="98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</row>
    <row r="99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</row>
    <row r="100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</row>
    <row r="101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  <c r="AB101" s="133"/>
      <c r="AC101" s="133"/>
      <c r="AD101" s="133"/>
      <c r="AE101" s="133"/>
      <c r="AF101" s="133"/>
      <c r="AG101" s="133"/>
      <c r="AH101" s="133"/>
      <c r="AI101" s="133"/>
      <c r="AJ101" s="133"/>
      <c r="AK101" s="133"/>
      <c r="AL101" s="133"/>
      <c r="AM101" s="133"/>
      <c r="AN101" s="133"/>
      <c r="AO101" s="133"/>
    </row>
    <row r="102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133"/>
      <c r="AC102" s="133"/>
      <c r="AD102" s="133"/>
      <c r="AE102" s="133"/>
      <c r="AF102" s="133"/>
      <c r="AG102" s="133"/>
      <c r="AH102" s="133"/>
      <c r="AI102" s="133"/>
      <c r="AJ102" s="133"/>
      <c r="AK102" s="133"/>
      <c r="AL102" s="133"/>
      <c r="AM102" s="133"/>
      <c r="AN102" s="133"/>
      <c r="AO102" s="133"/>
    </row>
    <row r="103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  <c r="AB103" s="133"/>
      <c r="AC103" s="133"/>
      <c r="AD103" s="133"/>
      <c r="AE103" s="133"/>
      <c r="AF103" s="133"/>
      <c r="AG103" s="133"/>
      <c r="AH103" s="133"/>
      <c r="AI103" s="133"/>
      <c r="AJ103" s="133"/>
      <c r="AK103" s="133"/>
      <c r="AL103" s="133"/>
      <c r="AM103" s="133"/>
      <c r="AN103" s="133"/>
      <c r="AO103" s="133"/>
    </row>
    <row r="104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  <c r="AC104" s="133"/>
      <c r="AD104" s="133"/>
      <c r="AE104" s="133"/>
      <c r="AF104" s="133"/>
      <c r="AG104" s="133"/>
      <c r="AH104" s="133"/>
      <c r="AI104" s="133"/>
      <c r="AJ104" s="133"/>
      <c r="AK104" s="133"/>
      <c r="AL104" s="133"/>
      <c r="AM104" s="133"/>
      <c r="AN104" s="133"/>
      <c r="AO104" s="133"/>
    </row>
    <row r="105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  <c r="AC105" s="133"/>
      <c r="AD105" s="133"/>
      <c r="AE105" s="133"/>
      <c r="AF105" s="133"/>
      <c r="AG105" s="133"/>
      <c r="AH105" s="133"/>
      <c r="AI105" s="133"/>
      <c r="AJ105" s="133"/>
      <c r="AK105" s="133"/>
      <c r="AL105" s="133"/>
      <c r="AM105" s="133"/>
      <c r="AN105" s="133"/>
      <c r="AO105" s="133"/>
    </row>
    <row r="106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  <c r="AL106" s="133"/>
      <c r="AM106" s="133"/>
      <c r="AN106" s="133"/>
      <c r="AO106" s="133"/>
    </row>
    <row r="107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  <c r="AL107" s="133"/>
      <c r="AM107" s="133"/>
      <c r="AN107" s="133"/>
      <c r="AO107" s="133"/>
    </row>
    <row r="108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133"/>
      <c r="AL108" s="133"/>
      <c r="AM108" s="133"/>
      <c r="AN108" s="133"/>
      <c r="AO108" s="133"/>
    </row>
    <row r="109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  <c r="AB109" s="133"/>
      <c r="AC109" s="133"/>
      <c r="AD109" s="133"/>
      <c r="AE109" s="133"/>
      <c r="AF109" s="133"/>
      <c r="AG109" s="133"/>
      <c r="AH109" s="133"/>
      <c r="AI109" s="133"/>
      <c r="AJ109" s="133"/>
      <c r="AK109" s="133"/>
      <c r="AL109" s="133"/>
      <c r="AM109" s="133"/>
      <c r="AN109" s="133"/>
      <c r="AO109" s="133"/>
    </row>
    <row r="110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133"/>
      <c r="AL110" s="133"/>
      <c r="AM110" s="133"/>
      <c r="AN110" s="133"/>
      <c r="AO110" s="133"/>
    </row>
    <row r="111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  <c r="AB111" s="133"/>
      <c r="AC111" s="133"/>
      <c r="AD111" s="133"/>
      <c r="AE111" s="133"/>
      <c r="AF111" s="133"/>
      <c r="AG111" s="133"/>
      <c r="AH111" s="133"/>
      <c r="AI111" s="133"/>
      <c r="AJ111" s="133"/>
      <c r="AK111" s="133"/>
      <c r="AL111" s="133"/>
      <c r="AM111" s="133"/>
      <c r="AN111" s="133"/>
      <c r="AO111" s="133"/>
    </row>
    <row r="112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  <c r="AB112" s="133"/>
      <c r="AC112" s="133"/>
      <c r="AD112" s="133"/>
      <c r="AE112" s="133"/>
      <c r="AF112" s="133"/>
      <c r="AG112" s="133"/>
      <c r="AH112" s="133"/>
      <c r="AI112" s="133"/>
      <c r="AJ112" s="133"/>
      <c r="AK112" s="133"/>
      <c r="AL112" s="133"/>
      <c r="AM112" s="133"/>
      <c r="AN112" s="133"/>
      <c r="AO112" s="133"/>
    </row>
    <row r="113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  <c r="AB113" s="133"/>
      <c r="AC113" s="133"/>
      <c r="AD113" s="133"/>
      <c r="AE113" s="133"/>
      <c r="AF113" s="133"/>
      <c r="AG113" s="133"/>
      <c r="AH113" s="133"/>
      <c r="AI113" s="133"/>
      <c r="AJ113" s="133"/>
      <c r="AK113" s="133"/>
      <c r="AL113" s="133"/>
      <c r="AM113" s="133"/>
      <c r="AN113" s="133"/>
      <c r="AO113" s="133"/>
    </row>
    <row r="114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  <c r="AA114" s="133"/>
      <c r="AB114" s="133"/>
      <c r="AC114" s="133"/>
      <c r="AD114" s="133"/>
      <c r="AE114" s="133"/>
      <c r="AF114" s="133"/>
      <c r="AG114" s="133"/>
      <c r="AH114" s="133"/>
      <c r="AI114" s="133"/>
      <c r="AJ114" s="133"/>
      <c r="AK114" s="133"/>
      <c r="AL114" s="133"/>
      <c r="AM114" s="133"/>
      <c r="AN114" s="133"/>
      <c r="AO114" s="133"/>
    </row>
    <row r="115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  <c r="AB115" s="133"/>
      <c r="AC115" s="133"/>
      <c r="AD115" s="133"/>
      <c r="AE115" s="133"/>
      <c r="AF115" s="133"/>
      <c r="AG115" s="133"/>
      <c r="AH115" s="133"/>
      <c r="AI115" s="133"/>
      <c r="AJ115" s="133"/>
      <c r="AK115" s="133"/>
      <c r="AL115" s="133"/>
      <c r="AM115" s="133"/>
      <c r="AN115" s="133"/>
      <c r="AO115" s="133"/>
    </row>
    <row r="116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  <c r="AD116" s="133"/>
      <c r="AE116" s="133"/>
      <c r="AF116" s="133"/>
      <c r="AG116" s="133"/>
      <c r="AH116" s="133"/>
      <c r="AI116" s="133"/>
      <c r="AJ116" s="133"/>
      <c r="AK116" s="133"/>
      <c r="AL116" s="133"/>
      <c r="AM116" s="133"/>
      <c r="AN116" s="133"/>
      <c r="AO116" s="133"/>
    </row>
    <row r="117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  <c r="AB117" s="133"/>
      <c r="AC117" s="133"/>
      <c r="AD117" s="133"/>
      <c r="AE117" s="133"/>
      <c r="AF117" s="133"/>
      <c r="AG117" s="133"/>
      <c r="AH117" s="133"/>
      <c r="AI117" s="133"/>
      <c r="AJ117" s="133"/>
      <c r="AK117" s="133"/>
      <c r="AL117" s="133"/>
      <c r="AM117" s="133"/>
      <c r="AN117" s="133"/>
      <c r="AO117" s="133"/>
    </row>
    <row r="118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  <c r="AA118" s="133"/>
      <c r="AB118" s="133"/>
      <c r="AC118" s="133"/>
      <c r="AD118" s="133"/>
      <c r="AE118" s="133"/>
      <c r="AF118" s="133"/>
      <c r="AG118" s="133"/>
      <c r="AH118" s="133"/>
      <c r="AI118" s="133"/>
      <c r="AJ118" s="133"/>
      <c r="AK118" s="133"/>
      <c r="AL118" s="133"/>
      <c r="AM118" s="133"/>
      <c r="AN118" s="133"/>
      <c r="AO118" s="133"/>
    </row>
    <row r="119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  <c r="AB119" s="133"/>
      <c r="AC119" s="133"/>
      <c r="AD119" s="133"/>
      <c r="AE119" s="133"/>
      <c r="AF119" s="133"/>
      <c r="AG119" s="133"/>
      <c r="AH119" s="133"/>
      <c r="AI119" s="133"/>
      <c r="AJ119" s="133"/>
      <c r="AK119" s="133"/>
      <c r="AL119" s="133"/>
      <c r="AM119" s="133"/>
      <c r="AN119" s="133"/>
      <c r="AO119" s="133"/>
    </row>
    <row r="120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  <c r="AB120" s="133"/>
      <c r="AC120" s="133"/>
      <c r="AD120" s="133"/>
      <c r="AE120" s="133"/>
      <c r="AF120" s="133"/>
      <c r="AG120" s="133"/>
      <c r="AH120" s="133"/>
      <c r="AI120" s="133"/>
      <c r="AJ120" s="133"/>
      <c r="AK120" s="133"/>
      <c r="AL120" s="133"/>
      <c r="AM120" s="133"/>
      <c r="AN120" s="133"/>
      <c r="AO120" s="133"/>
    </row>
    <row r="121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3"/>
      <c r="AB121" s="133"/>
      <c r="AC121" s="133"/>
      <c r="AD121" s="133"/>
      <c r="AE121" s="133"/>
      <c r="AF121" s="133"/>
      <c r="AG121" s="133"/>
      <c r="AH121" s="133"/>
      <c r="AI121" s="133"/>
      <c r="AJ121" s="133"/>
      <c r="AK121" s="133"/>
      <c r="AL121" s="133"/>
      <c r="AM121" s="133"/>
      <c r="AN121" s="133"/>
      <c r="AO121" s="133"/>
    </row>
    <row r="122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  <c r="AB122" s="133"/>
      <c r="AC122" s="133"/>
      <c r="AD122" s="133"/>
      <c r="AE122" s="133"/>
      <c r="AF122" s="133"/>
      <c r="AG122" s="133"/>
      <c r="AH122" s="133"/>
      <c r="AI122" s="133"/>
      <c r="AJ122" s="133"/>
      <c r="AK122" s="133"/>
      <c r="AL122" s="133"/>
      <c r="AM122" s="133"/>
      <c r="AN122" s="133"/>
      <c r="AO122" s="133"/>
    </row>
    <row r="123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  <c r="AA123" s="133"/>
      <c r="AB123" s="133"/>
      <c r="AC123" s="133"/>
      <c r="AD123" s="133"/>
      <c r="AE123" s="133"/>
      <c r="AF123" s="133"/>
      <c r="AG123" s="133"/>
      <c r="AH123" s="133"/>
      <c r="AI123" s="133"/>
      <c r="AJ123" s="133"/>
      <c r="AK123" s="133"/>
      <c r="AL123" s="133"/>
      <c r="AM123" s="133"/>
      <c r="AN123" s="133"/>
      <c r="AO123" s="133"/>
    </row>
    <row r="124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  <c r="AB124" s="133"/>
      <c r="AC124" s="133"/>
      <c r="AD124" s="133"/>
      <c r="AE124" s="133"/>
      <c r="AF124" s="133"/>
      <c r="AG124" s="133"/>
      <c r="AH124" s="133"/>
      <c r="AI124" s="133"/>
      <c r="AJ124" s="133"/>
      <c r="AK124" s="133"/>
      <c r="AL124" s="133"/>
      <c r="AM124" s="133"/>
      <c r="AN124" s="133"/>
      <c r="AO124" s="133"/>
    </row>
    <row r="125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  <c r="AA125" s="133"/>
      <c r="AB125" s="133"/>
      <c r="AC125" s="133"/>
      <c r="AD125" s="133"/>
      <c r="AE125" s="133"/>
      <c r="AF125" s="133"/>
      <c r="AG125" s="133"/>
      <c r="AH125" s="133"/>
      <c r="AI125" s="133"/>
      <c r="AJ125" s="133"/>
      <c r="AK125" s="133"/>
      <c r="AL125" s="133"/>
      <c r="AM125" s="133"/>
      <c r="AN125" s="133"/>
      <c r="AO125" s="133"/>
    </row>
    <row r="126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  <c r="AC126" s="133"/>
      <c r="AD126" s="133"/>
      <c r="AE126" s="133"/>
      <c r="AF126" s="133"/>
      <c r="AG126" s="133"/>
      <c r="AH126" s="133"/>
      <c r="AI126" s="133"/>
      <c r="AJ126" s="133"/>
      <c r="AK126" s="133"/>
      <c r="AL126" s="133"/>
      <c r="AM126" s="133"/>
      <c r="AN126" s="133"/>
      <c r="AO126" s="133"/>
    </row>
    <row r="127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  <c r="AB127" s="133"/>
      <c r="AC127" s="133"/>
      <c r="AD127" s="133"/>
      <c r="AE127" s="133"/>
      <c r="AF127" s="133"/>
      <c r="AG127" s="133"/>
      <c r="AH127" s="133"/>
      <c r="AI127" s="133"/>
      <c r="AJ127" s="133"/>
      <c r="AK127" s="133"/>
      <c r="AL127" s="133"/>
      <c r="AM127" s="133"/>
      <c r="AN127" s="133"/>
      <c r="AO127" s="133"/>
    </row>
    <row r="128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  <c r="AB128" s="133"/>
      <c r="AC128" s="133"/>
      <c r="AD128" s="133"/>
      <c r="AE128" s="133"/>
      <c r="AF128" s="133"/>
      <c r="AG128" s="133"/>
      <c r="AH128" s="133"/>
      <c r="AI128" s="133"/>
      <c r="AJ128" s="133"/>
      <c r="AK128" s="133"/>
      <c r="AL128" s="133"/>
      <c r="AM128" s="133"/>
      <c r="AN128" s="133"/>
      <c r="AO128" s="133"/>
    </row>
    <row r="129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  <c r="AB129" s="133"/>
      <c r="AC129" s="133"/>
      <c r="AD129" s="133"/>
      <c r="AE129" s="133"/>
      <c r="AF129" s="133"/>
      <c r="AG129" s="133"/>
      <c r="AH129" s="133"/>
      <c r="AI129" s="133"/>
      <c r="AJ129" s="133"/>
      <c r="AK129" s="133"/>
      <c r="AL129" s="133"/>
      <c r="AM129" s="133"/>
      <c r="AN129" s="133"/>
      <c r="AO129" s="133"/>
    </row>
    <row r="130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  <c r="AB130" s="133"/>
      <c r="AC130" s="133"/>
      <c r="AD130" s="133"/>
      <c r="AE130" s="133"/>
      <c r="AF130" s="133"/>
      <c r="AG130" s="133"/>
      <c r="AH130" s="133"/>
      <c r="AI130" s="133"/>
      <c r="AJ130" s="133"/>
      <c r="AK130" s="133"/>
      <c r="AL130" s="133"/>
      <c r="AM130" s="133"/>
      <c r="AN130" s="133"/>
      <c r="AO130" s="133"/>
    </row>
    <row r="131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  <c r="AA131" s="133"/>
      <c r="AB131" s="133"/>
      <c r="AC131" s="133"/>
      <c r="AD131" s="133"/>
      <c r="AE131" s="133"/>
      <c r="AF131" s="133"/>
      <c r="AG131" s="133"/>
      <c r="AH131" s="133"/>
      <c r="AI131" s="133"/>
      <c r="AJ131" s="133"/>
      <c r="AK131" s="133"/>
      <c r="AL131" s="133"/>
      <c r="AM131" s="133"/>
      <c r="AN131" s="133"/>
      <c r="AO131" s="133"/>
    </row>
    <row r="132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  <c r="AA132" s="133"/>
      <c r="AB132" s="133"/>
      <c r="AC132" s="133"/>
      <c r="AD132" s="133"/>
      <c r="AE132" s="133"/>
      <c r="AF132" s="133"/>
      <c r="AG132" s="133"/>
      <c r="AH132" s="133"/>
      <c r="AI132" s="133"/>
      <c r="AJ132" s="133"/>
      <c r="AK132" s="133"/>
      <c r="AL132" s="133"/>
      <c r="AM132" s="133"/>
      <c r="AN132" s="133"/>
      <c r="AO132" s="133"/>
    </row>
    <row r="133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  <c r="AB133" s="133"/>
      <c r="AC133" s="133"/>
      <c r="AD133" s="133"/>
      <c r="AE133" s="133"/>
      <c r="AF133" s="133"/>
      <c r="AG133" s="133"/>
      <c r="AH133" s="133"/>
      <c r="AI133" s="133"/>
      <c r="AJ133" s="133"/>
      <c r="AK133" s="133"/>
      <c r="AL133" s="133"/>
      <c r="AM133" s="133"/>
      <c r="AN133" s="133"/>
      <c r="AO133" s="133"/>
    </row>
    <row r="134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  <c r="AA134" s="133"/>
      <c r="AB134" s="133"/>
      <c r="AC134" s="133"/>
      <c r="AD134" s="133"/>
      <c r="AE134" s="133"/>
      <c r="AF134" s="133"/>
      <c r="AG134" s="133"/>
      <c r="AH134" s="133"/>
      <c r="AI134" s="133"/>
      <c r="AJ134" s="133"/>
      <c r="AK134" s="133"/>
      <c r="AL134" s="133"/>
      <c r="AM134" s="133"/>
      <c r="AN134" s="133"/>
      <c r="AO134" s="133"/>
    </row>
    <row r="135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  <c r="AA135" s="133"/>
      <c r="AB135" s="133"/>
      <c r="AC135" s="133"/>
      <c r="AD135" s="133"/>
      <c r="AE135" s="133"/>
      <c r="AF135" s="133"/>
      <c r="AG135" s="133"/>
      <c r="AH135" s="133"/>
      <c r="AI135" s="133"/>
      <c r="AJ135" s="133"/>
      <c r="AK135" s="133"/>
      <c r="AL135" s="133"/>
      <c r="AM135" s="133"/>
      <c r="AN135" s="133"/>
      <c r="AO135" s="133"/>
    </row>
    <row r="136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  <c r="AB136" s="133"/>
      <c r="AC136" s="133"/>
      <c r="AD136" s="133"/>
      <c r="AE136" s="133"/>
      <c r="AF136" s="133"/>
      <c r="AG136" s="133"/>
      <c r="AH136" s="133"/>
      <c r="AI136" s="133"/>
      <c r="AJ136" s="133"/>
      <c r="AK136" s="133"/>
      <c r="AL136" s="133"/>
      <c r="AM136" s="133"/>
      <c r="AN136" s="133"/>
      <c r="AO136" s="133"/>
    </row>
    <row r="137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  <c r="AA137" s="133"/>
      <c r="AB137" s="133"/>
      <c r="AC137" s="133"/>
      <c r="AD137" s="133"/>
      <c r="AE137" s="133"/>
      <c r="AF137" s="133"/>
      <c r="AG137" s="133"/>
      <c r="AH137" s="133"/>
      <c r="AI137" s="133"/>
      <c r="AJ137" s="133"/>
      <c r="AK137" s="133"/>
      <c r="AL137" s="133"/>
      <c r="AM137" s="133"/>
      <c r="AN137" s="133"/>
      <c r="AO137" s="133"/>
    </row>
    <row r="138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  <c r="AA138" s="133"/>
      <c r="AB138" s="133"/>
      <c r="AC138" s="133"/>
      <c r="AD138" s="133"/>
      <c r="AE138" s="133"/>
      <c r="AF138" s="133"/>
      <c r="AG138" s="133"/>
      <c r="AH138" s="133"/>
      <c r="AI138" s="133"/>
      <c r="AJ138" s="133"/>
      <c r="AK138" s="133"/>
      <c r="AL138" s="133"/>
      <c r="AM138" s="133"/>
      <c r="AN138" s="133"/>
      <c r="AO138" s="133"/>
    </row>
    <row r="139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  <c r="AA139" s="133"/>
      <c r="AB139" s="133"/>
      <c r="AC139" s="133"/>
      <c r="AD139" s="133"/>
      <c r="AE139" s="133"/>
      <c r="AF139" s="133"/>
      <c r="AG139" s="133"/>
      <c r="AH139" s="133"/>
      <c r="AI139" s="133"/>
      <c r="AJ139" s="133"/>
      <c r="AK139" s="133"/>
      <c r="AL139" s="133"/>
      <c r="AM139" s="133"/>
      <c r="AN139" s="133"/>
      <c r="AO139" s="133"/>
    </row>
    <row r="140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  <c r="AA140" s="133"/>
      <c r="AB140" s="133"/>
      <c r="AC140" s="133"/>
      <c r="AD140" s="133"/>
      <c r="AE140" s="133"/>
      <c r="AF140" s="133"/>
      <c r="AG140" s="133"/>
      <c r="AH140" s="133"/>
      <c r="AI140" s="133"/>
      <c r="AJ140" s="133"/>
      <c r="AK140" s="133"/>
      <c r="AL140" s="133"/>
      <c r="AM140" s="133"/>
      <c r="AN140" s="133"/>
      <c r="AO140" s="133"/>
    </row>
    <row r="141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  <c r="AB141" s="133"/>
      <c r="AC141" s="133"/>
      <c r="AD141" s="133"/>
      <c r="AE141" s="133"/>
      <c r="AF141" s="133"/>
      <c r="AG141" s="133"/>
      <c r="AH141" s="133"/>
      <c r="AI141" s="133"/>
      <c r="AJ141" s="133"/>
      <c r="AK141" s="133"/>
      <c r="AL141" s="133"/>
      <c r="AM141" s="133"/>
      <c r="AN141" s="133"/>
      <c r="AO141" s="133"/>
    </row>
    <row r="142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  <c r="AC142" s="133"/>
      <c r="AD142" s="133"/>
      <c r="AE142" s="133"/>
      <c r="AF142" s="133"/>
      <c r="AG142" s="133"/>
      <c r="AH142" s="133"/>
      <c r="AI142" s="133"/>
      <c r="AJ142" s="133"/>
      <c r="AK142" s="133"/>
      <c r="AL142" s="133"/>
      <c r="AM142" s="133"/>
      <c r="AN142" s="133"/>
      <c r="AO142" s="133"/>
    </row>
    <row r="143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  <c r="AB143" s="133"/>
      <c r="AC143" s="133"/>
      <c r="AD143" s="133"/>
      <c r="AE143" s="133"/>
      <c r="AF143" s="133"/>
      <c r="AG143" s="133"/>
      <c r="AH143" s="133"/>
      <c r="AI143" s="133"/>
      <c r="AJ143" s="133"/>
      <c r="AK143" s="133"/>
      <c r="AL143" s="133"/>
      <c r="AM143" s="133"/>
      <c r="AN143" s="133"/>
      <c r="AO143" s="133"/>
    </row>
    <row r="144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  <c r="AB144" s="133"/>
      <c r="AC144" s="133"/>
      <c r="AD144" s="133"/>
      <c r="AE144" s="133"/>
      <c r="AF144" s="133"/>
      <c r="AG144" s="133"/>
      <c r="AH144" s="133"/>
      <c r="AI144" s="133"/>
      <c r="AJ144" s="133"/>
      <c r="AK144" s="133"/>
      <c r="AL144" s="133"/>
      <c r="AM144" s="133"/>
      <c r="AN144" s="133"/>
      <c r="AO144" s="133"/>
    </row>
    <row r="145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133"/>
      <c r="AC145" s="133"/>
      <c r="AD145" s="133"/>
      <c r="AE145" s="133"/>
      <c r="AF145" s="133"/>
      <c r="AG145" s="133"/>
      <c r="AH145" s="133"/>
      <c r="AI145" s="133"/>
      <c r="AJ145" s="133"/>
      <c r="AK145" s="133"/>
      <c r="AL145" s="133"/>
      <c r="AM145" s="133"/>
      <c r="AN145" s="133"/>
      <c r="AO145" s="133"/>
    </row>
    <row r="146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  <c r="AA146" s="133"/>
      <c r="AB146" s="133"/>
      <c r="AC146" s="133"/>
      <c r="AD146" s="133"/>
      <c r="AE146" s="133"/>
      <c r="AF146" s="133"/>
      <c r="AG146" s="133"/>
      <c r="AH146" s="133"/>
      <c r="AI146" s="133"/>
      <c r="AJ146" s="133"/>
      <c r="AK146" s="133"/>
      <c r="AL146" s="133"/>
      <c r="AM146" s="133"/>
      <c r="AN146" s="133"/>
      <c r="AO146" s="133"/>
    </row>
    <row r="147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  <c r="AA147" s="133"/>
      <c r="AB147" s="133"/>
      <c r="AC147" s="133"/>
      <c r="AD147" s="133"/>
      <c r="AE147" s="133"/>
      <c r="AF147" s="133"/>
      <c r="AG147" s="133"/>
      <c r="AH147" s="133"/>
      <c r="AI147" s="133"/>
      <c r="AJ147" s="133"/>
      <c r="AK147" s="133"/>
      <c r="AL147" s="133"/>
      <c r="AM147" s="133"/>
      <c r="AN147" s="133"/>
      <c r="AO147" s="133"/>
    </row>
    <row r="148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  <c r="AA148" s="133"/>
      <c r="AB148" s="133"/>
      <c r="AC148" s="133"/>
      <c r="AD148" s="133"/>
      <c r="AE148" s="133"/>
      <c r="AF148" s="133"/>
      <c r="AG148" s="133"/>
      <c r="AH148" s="133"/>
      <c r="AI148" s="133"/>
      <c r="AJ148" s="133"/>
      <c r="AK148" s="133"/>
      <c r="AL148" s="133"/>
      <c r="AM148" s="133"/>
      <c r="AN148" s="133"/>
      <c r="AO148" s="133"/>
    </row>
    <row r="149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133"/>
      <c r="AL149" s="133"/>
      <c r="AM149" s="133"/>
      <c r="AN149" s="133"/>
      <c r="AO149" s="133"/>
    </row>
    <row r="150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  <c r="AA150" s="133"/>
      <c r="AB150" s="133"/>
      <c r="AC150" s="133"/>
      <c r="AD150" s="133"/>
      <c r="AE150" s="133"/>
      <c r="AF150" s="133"/>
      <c r="AG150" s="133"/>
      <c r="AH150" s="133"/>
      <c r="AI150" s="133"/>
      <c r="AJ150" s="133"/>
      <c r="AK150" s="133"/>
      <c r="AL150" s="133"/>
      <c r="AM150" s="133"/>
      <c r="AN150" s="133"/>
      <c r="AO150" s="133"/>
    </row>
    <row r="151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  <c r="AA151" s="133"/>
      <c r="AB151" s="133"/>
      <c r="AC151" s="133"/>
      <c r="AD151" s="133"/>
      <c r="AE151" s="133"/>
      <c r="AF151" s="133"/>
      <c r="AG151" s="133"/>
      <c r="AH151" s="133"/>
      <c r="AI151" s="133"/>
      <c r="AJ151" s="133"/>
      <c r="AK151" s="133"/>
      <c r="AL151" s="133"/>
      <c r="AM151" s="133"/>
      <c r="AN151" s="133"/>
      <c r="AO151" s="133"/>
    </row>
    <row r="152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  <c r="AA152" s="133"/>
      <c r="AB152" s="133"/>
      <c r="AC152" s="133"/>
      <c r="AD152" s="133"/>
      <c r="AE152" s="133"/>
      <c r="AF152" s="133"/>
      <c r="AG152" s="133"/>
      <c r="AH152" s="133"/>
      <c r="AI152" s="133"/>
      <c r="AJ152" s="133"/>
      <c r="AK152" s="133"/>
      <c r="AL152" s="133"/>
      <c r="AM152" s="133"/>
      <c r="AN152" s="133"/>
      <c r="AO152" s="133"/>
    </row>
    <row r="153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  <c r="AB153" s="133"/>
      <c r="AC153" s="133"/>
      <c r="AD153" s="133"/>
      <c r="AE153" s="133"/>
      <c r="AF153" s="133"/>
      <c r="AG153" s="133"/>
      <c r="AH153" s="133"/>
      <c r="AI153" s="133"/>
      <c r="AJ153" s="133"/>
      <c r="AK153" s="133"/>
      <c r="AL153" s="133"/>
      <c r="AM153" s="133"/>
      <c r="AN153" s="133"/>
      <c r="AO153" s="133"/>
    </row>
    <row r="154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  <c r="AB154" s="133"/>
      <c r="AC154" s="133"/>
      <c r="AD154" s="133"/>
      <c r="AE154" s="133"/>
      <c r="AF154" s="133"/>
      <c r="AG154" s="133"/>
      <c r="AH154" s="133"/>
      <c r="AI154" s="133"/>
      <c r="AJ154" s="133"/>
      <c r="AK154" s="133"/>
      <c r="AL154" s="133"/>
      <c r="AM154" s="133"/>
      <c r="AN154" s="133"/>
      <c r="AO154" s="133"/>
    </row>
    <row r="155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  <c r="AB155" s="133"/>
      <c r="AC155" s="133"/>
      <c r="AD155" s="133"/>
      <c r="AE155" s="133"/>
      <c r="AF155" s="133"/>
      <c r="AG155" s="133"/>
      <c r="AH155" s="133"/>
      <c r="AI155" s="133"/>
      <c r="AJ155" s="133"/>
      <c r="AK155" s="133"/>
      <c r="AL155" s="133"/>
      <c r="AM155" s="133"/>
      <c r="AN155" s="133"/>
      <c r="AO155" s="133"/>
    </row>
    <row r="156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B156" s="133"/>
      <c r="AC156" s="133"/>
      <c r="AD156" s="133"/>
      <c r="AE156" s="133"/>
      <c r="AF156" s="133"/>
      <c r="AG156" s="133"/>
      <c r="AH156" s="133"/>
      <c r="AI156" s="133"/>
      <c r="AJ156" s="133"/>
      <c r="AK156" s="133"/>
      <c r="AL156" s="133"/>
      <c r="AM156" s="133"/>
      <c r="AN156" s="133"/>
      <c r="AO156" s="133"/>
    </row>
    <row r="157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B157" s="133"/>
      <c r="AC157" s="133"/>
      <c r="AD157" s="133"/>
      <c r="AE157" s="133"/>
      <c r="AF157" s="133"/>
      <c r="AG157" s="133"/>
      <c r="AH157" s="133"/>
      <c r="AI157" s="133"/>
      <c r="AJ157" s="133"/>
      <c r="AK157" s="133"/>
      <c r="AL157" s="133"/>
      <c r="AM157" s="133"/>
      <c r="AN157" s="133"/>
      <c r="AO157" s="133"/>
    </row>
    <row r="158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B158" s="133"/>
      <c r="AC158" s="133"/>
      <c r="AD158" s="133"/>
      <c r="AE158" s="133"/>
      <c r="AF158" s="133"/>
      <c r="AG158" s="133"/>
      <c r="AH158" s="133"/>
      <c r="AI158" s="133"/>
      <c r="AJ158" s="133"/>
      <c r="AK158" s="133"/>
      <c r="AL158" s="133"/>
      <c r="AM158" s="133"/>
      <c r="AN158" s="133"/>
      <c r="AO158" s="133"/>
    </row>
    <row r="159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B159" s="133"/>
      <c r="AC159" s="133"/>
      <c r="AD159" s="133"/>
      <c r="AE159" s="133"/>
      <c r="AF159" s="133"/>
      <c r="AG159" s="133"/>
      <c r="AH159" s="133"/>
      <c r="AI159" s="133"/>
      <c r="AJ159" s="133"/>
      <c r="AK159" s="133"/>
      <c r="AL159" s="133"/>
      <c r="AM159" s="133"/>
      <c r="AN159" s="133"/>
      <c r="AO159" s="133"/>
    </row>
    <row r="160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  <c r="AC160" s="133"/>
      <c r="AD160" s="133"/>
      <c r="AE160" s="133"/>
      <c r="AF160" s="133"/>
      <c r="AG160" s="133"/>
      <c r="AH160" s="133"/>
      <c r="AI160" s="133"/>
      <c r="AJ160" s="133"/>
      <c r="AK160" s="133"/>
      <c r="AL160" s="133"/>
      <c r="AM160" s="133"/>
      <c r="AN160" s="133"/>
      <c r="AO160" s="133"/>
    </row>
    <row r="161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/>
      <c r="AJ161" s="133"/>
      <c r="AK161" s="133"/>
      <c r="AL161" s="133"/>
      <c r="AM161" s="133"/>
      <c r="AN161" s="133"/>
      <c r="AO161" s="133"/>
    </row>
    <row r="162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B162" s="133"/>
      <c r="AC162" s="133"/>
      <c r="AD162" s="133"/>
      <c r="AE162" s="133"/>
      <c r="AF162" s="133"/>
      <c r="AG162" s="133"/>
      <c r="AH162" s="133"/>
      <c r="AI162" s="133"/>
      <c r="AJ162" s="133"/>
      <c r="AK162" s="133"/>
      <c r="AL162" s="133"/>
      <c r="AM162" s="133"/>
      <c r="AN162" s="133"/>
      <c r="AO162" s="133"/>
    </row>
    <row r="163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B163" s="133"/>
      <c r="AC163" s="133"/>
      <c r="AD163" s="133"/>
      <c r="AE163" s="133"/>
      <c r="AF163" s="133"/>
      <c r="AG163" s="133"/>
      <c r="AH163" s="133"/>
      <c r="AI163" s="133"/>
      <c r="AJ163" s="133"/>
      <c r="AK163" s="133"/>
      <c r="AL163" s="133"/>
      <c r="AM163" s="133"/>
      <c r="AN163" s="133"/>
      <c r="AO163" s="133"/>
    </row>
    <row r="164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B164" s="133"/>
      <c r="AC164" s="133"/>
      <c r="AD164" s="133"/>
      <c r="AE164" s="133"/>
      <c r="AF164" s="133"/>
      <c r="AG164" s="133"/>
      <c r="AH164" s="133"/>
      <c r="AI164" s="133"/>
      <c r="AJ164" s="133"/>
      <c r="AK164" s="133"/>
      <c r="AL164" s="133"/>
      <c r="AM164" s="133"/>
      <c r="AN164" s="133"/>
      <c r="AO164" s="133"/>
    </row>
    <row r="165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B165" s="133"/>
      <c r="AC165" s="133"/>
      <c r="AD165" s="133"/>
      <c r="AE165" s="133"/>
      <c r="AF165" s="133"/>
      <c r="AG165" s="133"/>
      <c r="AH165" s="133"/>
      <c r="AI165" s="133"/>
      <c r="AJ165" s="133"/>
      <c r="AK165" s="133"/>
      <c r="AL165" s="133"/>
      <c r="AM165" s="133"/>
      <c r="AN165" s="133"/>
      <c r="AO165" s="133"/>
    </row>
    <row r="166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B166" s="133"/>
      <c r="AC166" s="133"/>
      <c r="AD166" s="133"/>
      <c r="AE166" s="133"/>
      <c r="AF166" s="133"/>
      <c r="AG166" s="133"/>
      <c r="AH166" s="133"/>
      <c r="AI166" s="133"/>
      <c r="AJ166" s="133"/>
      <c r="AK166" s="133"/>
      <c r="AL166" s="133"/>
      <c r="AM166" s="133"/>
      <c r="AN166" s="133"/>
      <c r="AO166" s="133"/>
    </row>
    <row r="167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  <c r="AB167" s="133"/>
      <c r="AC167" s="133"/>
      <c r="AD167" s="133"/>
      <c r="AE167" s="133"/>
      <c r="AF167" s="133"/>
      <c r="AG167" s="133"/>
      <c r="AH167" s="133"/>
      <c r="AI167" s="133"/>
      <c r="AJ167" s="133"/>
      <c r="AK167" s="133"/>
      <c r="AL167" s="133"/>
      <c r="AM167" s="133"/>
      <c r="AN167" s="133"/>
      <c r="AO167" s="133"/>
    </row>
    <row r="168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133"/>
      <c r="AC168" s="133"/>
      <c r="AD168" s="133"/>
      <c r="AE168" s="133"/>
      <c r="AF168" s="133"/>
      <c r="AG168" s="133"/>
      <c r="AH168" s="133"/>
      <c r="AI168" s="133"/>
      <c r="AJ168" s="133"/>
      <c r="AK168" s="133"/>
      <c r="AL168" s="133"/>
      <c r="AM168" s="133"/>
      <c r="AN168" s="133"/>
      <c r="AO168" s="133"/>
    </row>
    <row r="169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B169" s="133"/>
      <c r="AC169" s="133"/>
      <c r="AD169" s="133"/>
      <c r="AE169" s="133"/>
      <c r="AF169" s="133"/>
      <c r="AG169" s="133"/>
      <c r="AH169" s="133"/>
      <c r="AI169" s="133"/>
      <c r="AJ169" s="133"/>
      <c r="AK169" s="133"/>
      <c r="AL169" s="133"/>
      <c r="AM169" s="133"/>
      <c r="AN169" s="133"/>
      <c r="AO169" s="133"/>
    </row>
    <row r="170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B170" s="133"/>
      <c r="AC170" s="133"/>
      <c r="AD170" s="133"/>
      <c r="AE170" s="133"/>
      <c r="AF170" s="133"/>
      <c r="AG170" s="133"/>
      <c r="AH170" s="133"/>
      <c r="AI170" s="133"/>
      <c r="AJ170" s="133"/>
      <c r="AK170" s="133"/>
      <c r="AL170" s="133"/>
      <c r="AM170" s="133"/>
      <c r="AN170" s="133"/>
      <c r="AO170" s="133"/>
    </row>
    <row r="171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B171" s="133"/>
      <c r="AC171" s="133"/>
      <c r="AD171" s="133"/>
      <c r="AE171" s="133"/>
      <c r="AF171" s="133"/>
      <c r="AG171" s="133"/>
      <c r="AH171" s="133"/>
      <c r="AI171" s="133"/>
      <c r="AJ171" s="133"/>
      <c r="AK171" s="133"/>
      <c r="AL171" s="133"/>
      <c r="AM171" s="133"/>
      <c r="AN171" s="133"/>
      <c r="AO171" s="133"/>
    </row>
    <row r="172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  <c r="AB172" s="133"/>
      <c r="AC172" s="133"/>
      <c r="AD172" s="133"/>
      <c r="AE172" s="133"/>
      <c r="AF172" s="133"/>
      <c r="AG172" s="133"/>
      <c r="AH172" s="133"/>
      <c r="AI172" s="133"/>
      <c r="AJ172" s="133"/>
      <c r="AK172" s="133"/>
      <c r="AL172" s="133"/>
      <c r="AM172" s="133"/>
      <c r="AN172" s="133"/>
      <c r="AO172" s="133"/>
    </row>
    <row r="173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  <c r="AB173" s="133"/>
      <c r="AC173" s="133"/>
      <c r="AD173" s="133"/>
      <c r="AE173" s="133"/>
      <c r="AF173" s="133"/>
      <c r="AG173" s="133"/>
      <c r="AH173" s="133"/>
      <c r="AI173" s="133"/>
      <c r="AJ173" s="133"/>
      <c r="AK173" s="133"/>
      <c r="AL173" s="133"/>
      <c r="AM173" s="133"/>
      <c r="AN173" s="133"/>
      <c r="AO173" s="133"/>
    </row>
    <row r="174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  <c r="AB174" s="133"/>
      <c r="AC174" s="133"/>
      <c r="AD174" s="133"/>
      <c r="AE174" s="133"/>
      <c r="AF174" s="133"/>
      <c r="AG174" s="133"/>
      <c r="AH174" s="133"/>
      <c r="AI174" s="133"/>
      <c r="AJ174" s="133"/>
      <c r="AK174" s="133"/>
      <c r="AL174" s="133"/>
      <c r="AM174" s="133"/>
      <c r="AN174" s="133"/>
      <c r="AO174" s="133"/>
    </row>
    <row r="175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  <c r="AB175" s="133"/>
      <c r="AC175" s="133"/>
      <c r="AD175" s="133"/>
      <c r="AE175" s="133"/>
      <c r="AF175" s="133"/>
      <c r="AG175" s="133"/>
      <c r="AH175" s="133"/>
      <c r="AI175" s="133"/>
      <c r="AJ175" s="133"/>
      <c r="AK175" s="133"/>
      <c r="AL175" s="133"/>
      <c r="AM175" s="133"/>
      <c r="AN175" s="133"/>
      <c r="AO175" s="133"/>
    </row>
    <row r="176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B176" s="133"/>
      <c r="AC176" s="133"/>
      <c r="AD176" s="133"/>
      <c r="AE176" s="133"/>
      <c r="AF176" s="133"/>
      <c r="AG176" s="133"/>
      <c r="AH176" s="133"/>
      <c r="AI176" s="133"/>
      <c r="AJ176" s="133"/>
      <c r="AK176" s="133"/>
      <c r="AL176" s="133"/>
      <c r="AM176" s="133"/>
      <c r="AN176" s="133"/>
      <c r="AO176" s="133"/>
    </row>
    <row r="177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  <c r="AB177" s="133"/>
      <c r="AC177" s="133"/>
      <c r="AD177" s="133"/>
      <c r="AE177" s="133"/>
      <c r="AF177" s="133"/>
      <c r="AG177" s="133"/>
      <c r="AH177" s="133"/>
      <c r="AI177" s="133"/>
      <c r="AJ177" s="133"/>
      <c r="AK177" s="133"/>
      <c r="AL177" s="133"/>
      <c r="AM177" s="133"/>
      <c r="AN177" s="133"/>
      <c r="AO177" s="133"/>
    </row>
    <row r="178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  <c r="AB178" s="133"/>
      <c r="AC178" s="133"/>
      <c r="AD178" s="133"/>
      <c r="AE178" s="133"/>
      <c r="AF178" s="133"/>
      <c r="AG178" s="133"/>
      <c r="AH178" s="133"/>
      <c r="AI178" s="133"/>
      <c r="AJ178" s="133"/>
      <c r="AK178" s="133"/>
      <c r="AL178" s="133"/>
      <c r="AM178" s="133"/>
      <c r="AN178" s="133"/>
      <c r="AO178" s="133"/>
    </row>
    <row r="179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  <c r="AA179" s="133"/>
      <c r="AB179" s="133"/>
      <c r="AC179" s="133"/>
      <c r="AD179" s="133"/>
      <c r="AE179" s="133"/>
      <c r="AF179" s="133"/>
      <c r="AG179" s="133"/>
      <c r="AH179" s="133"/>
      <c r="AI179" s="133"/>
      <c r="AJ179" s="133"/>
      <c r="AK179" s="133"/>
      <c r="AL179" s="133"/>
      <c r="AM179" s="133"/>
      <c r="AN179" s="133"/>
      <c r="AO179" s="133"/>
    </row>
    <row r="180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B180" s="133"/>
      <c r="AC180" s="133"/>
      <c r="AD180" s="133"/>
      <c r="AE180" s="133"/>
      <c r="AF180" s="133"/>
      <c r="AG180" s="133"/>
      <c r="AH180" s="133"/>
      <c r="AI180" s="133"/>
      <c r="AJ180" s="133"/>
      <c r="AK180" s="133"/>
      <c r="AL180" s="133"/>
      <c r="AM180" s="133"/>
      <c r="AN180" s="133"/>
      <c r="AO180" s="133"/>
    </row>
    <row r="181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  <c r="AB181" s="133"/>
      <c r="AC181" s="133"/>
      <c r="AD181" s="133"/>
      <c r="AE181" s="133"/>
      <c r="AF181" s="133"/>
      <c r="AG181" s="133"/>
      <c r="AH181" s="133"/>
      <c r="AI181" s="133"/>
      <c r="AJ181" s="133"/>
      <c r="AK181" s="133"/>
      <c r="AL181" s="133"/>
      <c r="AM181" s="133"/>
      <c r="AN181" s="133"/>
      <c r="AO181" s="133"/>
    </row>
    <row r="182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  <c r="AB182" s="133"/>
      <c r="AC182" s="133"/>
      <c r="AD182" s="133"/>
      <c r="AE182" s="133"/>
      <c r="AF182" s="133"/>
      <c r="AG182" s="133"/>
      <c r="AH182" s="133"/>
      <c r="AI182" s="133"/>
      <c r="AJ182" s="133"/>
      <c r="AK182" s="133"/>
      <c r="AL182" s="133"/>
      <c r="AM182" s="133"/>
      <c r="AN182" s="133"/>
      <c r="AO182" s="133"/>
    </row>
    <row r="183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  <c r="AB183" s="133"/>
      <c r="AC183" s="133"/>
      <c r="AD183" s="133"/>
      <c r="AE183" s="133"/>
      <c r="AF183" s="133"/>
      <c r="AG183" s="133"/>
      <c r="AH183" s="133"/>
      <c r="AI183" s="133"/>
      <c r="AJ183" s="133"/>
      <c r="AK183" s="133"/>
      <c r="AL183" s="133"/>
      <c r="AM183" s="133"/>
      <c r="AN183" s="133"/>
      <c r="AO183" s="133"/>
    </row>
    <row r="184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B184" s="133"/>
      <c r="AC184" s="133"/>
      <c r="AD184" s="133"/>
      <c r="AE184" s="133"/>
      <c r="AF184" s="133"/>
      <c r="AG184" s="133"/>
      <c r="AH184" s="133"/>
      <c r="AI184" s="133"/>
      <c r="AJ184" s="133"/>
      <c r="AK184" s="133"/>
      <c r="AL184" s="133"/>
      <c r="AM184" s="133"/>
      <c r="AN184" s="133"/>
      <c r="AO184" s="133"/>
    </row>
    <row r="185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  <c r="AB185" s="133"/>
      <c r="AC185" s="133"/>
      <c r="AD185" s="133"/>
      <c r="AE185" s="133"/>
      <c r="AF185" s="133"/>
      <c r="AG185" s="133"/>
      <c r="AH185" s="133"/>
      <c r="AI185" s="133"/>
      <c r="AJ185" s="133"/>
      <c r="AK185" s="133"/>
      <c r="AL185" s="133"/>
      <c r="AM185" s="133"/>
      <c r="AN185" s="133"/>
      <c r="AO185" s="133"/>
    </row>
    <row r="186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  <c r="AA186" s="133"/>
      <c r="AB186" s="133"/>
      <c r="AC186" s="133"/>
      <c r="AD186" s="133"/>
      <c r="AE186" s="133"/>
      <c r="AF186" s="133"/>
      <c r="AG186" s="133"/>
      <c r="AH186" s="133"/>
      <c r="AI186" s="133"/>
      <c r="AJ186" s="133"/>
      <c r="AK186" s="133"/>
      <c r="AL186" s="133"/>
      <c r="AM186" s="133"/>
      <c r="AN186" s="133"/>
      <c r="AO186" s="133"/>
    </row>
    <row r="187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  <c r="AA187" s="133"/>
      <c r="AB187" s="133"/>
      <c r="AC187" s="133"/>
      <c r="AD187" s="133"/>
      <c r="AE187" s="133"/>
      <c r="AF187" s="133"/>
      <c r="AG187" s="133"/>
      <c r="AH187" s="133"/>
      <c r="AI187" s="133"/>
      <c r="AJ187" s="133"/>
      <c r="AK187" s="133"/>
      <c r="AL187" s="133"/>
      <c r="AM187" s="133"/>
      <c r="AN187" s="133"/>
      <c r="AO187" s="133"/>
    </row>
    <row r="188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B188" s="133"/>
      <c r="AC188" s="133"/>
      <c r="AD188" s="133"/>
      <c r="AE188" s="133"/>
      <c r="AF188" s="133"/>
      <c r="AG188" s="133"/>
      <c r="AH188" s="133"/>
      <c r="AI188" s="133"/>
      <c r="AJ188" s="133"/>
      <c r="AK188" s="133"/>
      <c r="AL188" s="133"/>
      <c r="AM188" s="133"/>
      <c r="AN188" s="133"/>
      <c r="AO188" s="133"/>
    </row>
    <row r="189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  <c r="AB189" s="133"/>
      <c r="AC189" s="133"/>
      <c r="AD189" s="133"/>
      <c r="AE189" s="133"/>
      <c r="AF189" s="133"/>
      <c r="AG189" s="133"/>
      <c r="AH189" s="133"/>
      <c r="AI189" s="133"/>
      <c r="AJ189" s="133"/>
      <c r="AK189" s="133"/>
      <c r="AL189" s="133"/>
      <c r="AM189" s="133"/>
      <c r="AN189" s="133"/>
      <c r="AO189" s="133"/>
    </row>
    <row r="190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  <c r="AA190" s="133"/>
      <c r="AB190" s="133"/>
      <c r="AC190" s="133"/>
      <c r="AD190" s="133"/>
      <c r="AE190" s="133"/>
      <c r="AF190" s="133"/>
      <c r="AG190" s="133"/>
      <c r="AH190" s="133"/>
      <c r="AI190" s="133"/>
      <c r="AJ190" s="133"/>
      <c r="AK190" s="133"/>
      <c r="AL190" s="133"/>
      <c r="AM190" s="133"/>
      <c r="AN190" s="133"/>
      <c r="AO190" s="133"/>
    </row>
    <row r="191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  <c r="AB191" s="133"/>
      <c r="AC191" s="133"/>
      <c r="AD191" s="133"/>
      <c r="AE191" s="133"/>
      <c r="AF191" s="133"/>
      <c r="AG191" s="133"/>
      <c r="AH191" s="133"/>
      <c r="AI191" s="133"/>
      <c r="AJ191" s="133"/>
      <c r="AK191" s="133"/>
      <c r="AL191" s="133"/>
      <c r="AM191" s="133"/>
      <c r="AN191" s="133"/>
      <c r="AO191" s="133"/>
    </row>
    <row r="192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B192" s="133"/>
      <c r="AC192" s="133"/>
      <c r="AD192" s="133"/>
      <c r="AE192" s="133"/>
      <c r="AF192" s="133"/>
      <c r="AG192" s="133"/>
      <c r="AH192" s="133"/>
      <c r="AI192" s="133"/>
      <c r="AJ192" s="133"/>
      <c r="AK192" s="133"/>
      <c r="AL192" s="133"/>
      <c r="AM192" s="133"/>
      <c r="AN192" s="133"/>
      <c r="AO192" s="133"/>
    </row>
    <row r="193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  <c r="AB193" s="133"/>
      <c r="AC193" s="133"/>
      <c r="AD193" s="133"/>
      <c r="AE193" s="133"/>
      <c r="AF193" s="133"/>
      <c r="AG193" s="133"/>
      <c r="AH193" s="133"/>
      <c r="AI193" s="133"/>
      <c r="AJ193" s="133"/>
      <c r="AK193" s="133"/>
      <c r="AL193" s="133"/>
      <c r="AM193" s="133"/>
      <c r="AN193" s="133"/>
      <c r="AO193" s="133"/>
    </row>
    <row r="194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  <c r="AB194" s="133"/>
      <c r="AC194" s="133"/>
      <c r="AD194" s="133"/>
      <c r="AE194" s="133"/>
      <c r="AF194" s="133"/>
      <c r="AG194" s="133"/>
      <c r="AH194" s="133"/>
      <c r="AI194" s="133"/>
      <c r="AJ194" s="133"/>
      <c r="AK194" s="133"/>
      <c r="AL194" s="133"/>
      <c r="AM194" s="133"/>
      <c r="AN194" s="133"/>
      <c r="AO194" s="133"/>
    </row>
    <row r="195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  <c r="AB195" s="133"/>
      <c r="AC195" s="133"/>
      <c r="AD195" s="133"/>
      <c r="AE195" s="133"/>
      <c r="AF195" s="133"/>
      <c r="AG195" s="133"/>
      <c r="AH195" s="133"/>
      <c r="AI195" s="133"/>
      <c r="AJ195" s="133"/>
      <c r="AK195" s="133"/>
      <c r="AL195" s="133"/>
      <c r="AM195" s="133"/>
      <c r="AN195" s="133"/>
      <c r="AO195" s="133"/>
    </row>
    <row r="196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B196" s="133"/>
      <c r="AC196" s="133"/>
      <c r="AD196" s="133"/>
      <c r="AE196" s="133"/>
      <c r="AF196" s="133"/>
      <c r="AG196" s="133"/>
      <c r="AH196" s="133"/>
      <c r="AI196" s="133"/>
      <c r="AJ196" s="133"/>
      <c r="AK196" s="133"/>
      <c r="AL196" s="133"/>
      <c r="AM196" s="133"/>
      <c r="AN196" s="133"/>
      <c r="AO196" s="133"/>
    </row>
    <row r="197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B197" s="133"/>
      <c r="AC197" s="133"/>
      <c r="AD197" s="133"/>
      <c r="AE197" s="133"/>
      <c r="AF197" s="133"/>
      <c r="AG197" s="133"/>
      <c r="AH197" s="133"/>
      <c r="AI197" s="133"/>
      <c r="AJ197" s="133"/>
      <c r="AK197" s="133"/>
      <c r="AL197" s="133"/>
      <c r="AM197" s="133"/>
      <c r="AN197" s="133"/>
      <c r="AO197" s="133"/>
    </row>
    <row r="198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B198" s="133"/>
      <c r="AC198" s="133"/>
      <c r="AD198" s="133"/>
      <c r="AE198" s="133"/>
      <c r="AF198" s="133"/>
      <c r="AG198" s="133"/>
      <c r="AH198" s="133"/>
      <c r="AI198" s="133"/>
      <c r="AJ198" s="133"/>
      <c r="AK198" s="133"/>
      <c r="AL198" s="133"/>
      <c r="AM198" s="133"/>
      <c r="AN198" s="133"/>
      <c r="AO198" s="133"/>
    </row>
    <row r="199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B199" s="133"/>
      <c r="AC199" s="133"/>
      <c r="AD199" s="133"/>
      <c r="AE199" s="133"/>
      <c r="AF199" s="133"/>
      <c r="AG199" s="133"/>
      <c r="AH199" s="133"/>
      <c r="AI199" s="133"/>
      <c r="AJ199" s="133"/>
      <c r="AK199" s="133"/>
      <c r="AL199" s="133"/>
      <c r="AM199" s="133"/>
      <c r="AN199" s="133"/>
      <c r="AO199" s="133"/>
    </row>
    <row r="200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B200" s="133"/>
      <c r="AC200" s="133"/>
      <c r="AD200" s="133"/>
      <c r="AE200" s="133"/>
      <c r="AF200" s="133"/>
      <c r="AG200" s="133"/>
      <c r="AH200" s="133"/>
      <c r="AI200" s="133"/>
      <c r="AJ200" s="133"/>
      <c r="AK200" s="133"/>
      <c r="AL200" s="133"/>
      <c r="AM200" s="133"/>
      <c r="AN200" s="133"/>
      <c r="AO200" s="133"/>
    </row>
    <row r="201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B201" s="133"/>
      <c r="AC201" s="133"/>
      <c r="AD201" s="133"/>
      <c r="AE201" s="133"/>
      <c r="AF201" s="133"/>
      <c r="AG201" s="133"/>
      <c r="AH201" s="133"/>
      <c r="AI201" s="133"/>
      <c r="AJ201" s="133"/>
      <c r="AK201" s="133"/>
      <c r="AL201" s="133"/>
      <c r="AM201" s="133"/>
      <c r="AN201" s="133"/>
      <c r="AO201" s="133"/>
    </row>
    <row r="202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B202" s="133"/>
      <c r="AC202" s="133"/>
      <c r="AD202" s="133"/>
      <c r="AE202" s="133"/>
      <c r="AF202" s="133"/>
      <c r="AG202" s="133"/>
      <c r="AH202" s="133"/>
      <c r="AI202" s="133"/>
      <c r="AJ202" s="133"/>
      <c r="AK202" s="133"/>
      <c r="AL202" s="133"/>
      <c r="AM202" s="133"/>
      <c r="AN202" s="133"/>
      <c r="AO202" s="133"/>
    </row>
    <row r="203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B203" s="133"/>
      <c r="AC203" s="133"/>
      <c r="AD203" s="133"/>
      <c r="AE203" s="133"/>
      <c r="AF203" s="133"/>
      <c r="AG203" s="133"/>
      <c r="AH203" s="133"/>
      <c r="AI203" s="133"/>
      <c r="AJ203" s="133"/>
      <c r="AK203" s="133"/>
      <c r="AL203" s="133"/>
      <c r="AM203" s="133"/>
      <c r="AN203" s="133"/>
      <c r="AO203" s="133"/>
    </row>
    <row r="204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B204" s="133"/>
      <c r="AC204" s="133"/>
      <c r="AD204" s="133"/>
      <c r="AE204" s="133"/>
      <c r="AF204" s="133"/>
      <c r="AG204" s="133"/>
      <c r="AH204" s="133"/>
      <c r="AI204" s="133"/>
      <c r="AJ204" s="133"/>
      <c r="AK204" s="133"/>
      <c r="AL204" s="133"/>
      <c r="AM204" s="133"/>
      <c r="AN204" s="133"/>
      <c r="AO204" s="133"/>
    </row>
    <row r="205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B205" s="133"/>
      <c r="AC205" s="133"/>
      <c r="AD205" s="133"/>
      <c r="AE205" s="133"/>
      <c r="AF205" s="133"/>
      <c r="AG205" s="133"/>
      <c r="AH205" s="133"/>
      <c r="AI205" s="133"/>
      <c r="AJ205" s="133"/>
      <c r="AK205" s="133"/>
      <c r="AL205" s="133"/>
      <c r="AM205" s="133"/>
      <c r="AN205" s="133"/>
      <c r="AO205" s="133"/>
    </row>
    <row r="206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B206" s="133"/>
      <c r="AC206" s="133"/>
      <c r="AD206" s="133"/>
      <c r="AE206" s="133"/>
      <c r="AF206" s="133"/>
      <c r="AG206" s="133"/>
      <c r="AH206" s="133"/>
      <c r="AI206" s="133"/>
      <c r="AJ206" s="133"/>
      <c r="AK206" s="133"/>
      <c r="AL206" s="133"/>
      <c r="AM206" s="133"/>
      <c r="AN206" s="133"/>
      <c r="AO206" s="133"/>
    </row>
    <row r="207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B207" s="133"/>
      <c r="AC207" s="133"/>
      <c r="AD207" s="133"/>
      <c r="AE207" s="133"/>
      <c r="AF207" s="133"/>
      <c r="AG207" s="133"/>
      <c r="AH207" s="133"/>
      <c r="AI207" s="133"/>
      <c r="AJ207" s="133"/>
      <c r="AK207" s="133"/>
      <c r="AL207" s="133"/>
      <c r="AM207" s="133"/>
      <c r="AN207" s="133"/>
      <c r="AO207" s="133"/>
    </row>
    <row r="208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B208" s="133"/>
      <c r="AC208" s="133"/>
      <c r="AD208" s="133"/>
      <c r="AE208" s="133"/>
      <c r="AF208" s="133"/>
      <c r="AG208" s="133"/>
      <c r="AH208" s="133"/>
      <c r="AI208" s="133"/>
      <c r="AJ208" s="133"/>
      <c r="AK208" s="133"/>
      <c r="AL208" s="133"/>
      <c r="AM208" s="133"/>
      <c r="AN208" s="133"/>
      <c r="AO208" s="133"/>
    </row>
    <row r="209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B209" s="133"/>
      <c r="AC209" s="133"/>
      <c r="AD209" s="133"/>
      <c r="AE209" s="133"/>
      <c r="AF209" s="133"/>
      <c r="AG209" s="133"/>
      <c r="AH209" s="133"/>
      <c r="AI209" s="133"/>
      <c r="AJ209" s="133"/>
      <c r="AK209" s="133"/>
      <c r="AL209" s="133"/>
      <c r="AM209" s="133"/>
      <c r="AN209" s="133"/>
      <c r="AO209" s="133"/>
    </row>
    <row r="210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B210" s="133"/>
      <c r="AC210" s="133"/>
      <c r="AD210" s="133"/>
      <c r="AE210" s="133"/>
      <c r="AF210" s="133"/>
      <c r="AG210" s="133"/>
      <c r="AH210" s="133"/>
      <c r="AI210" s="133"/>
      <c r="AJ210" s="133"/>
      <c r="AK210" s="133"/>
      <c r="AL210" s="133"/>
      <c r="AM210" s="133"/>
      <c r="AN210" s="133"/>
      <c r="AO210" s="133"/>
    </row>
    <row r="211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B211" s="133"/>
      <c r="AC211" s="133"/>
      <c r="AD211" s="133"/>
      <c r="AE211" s="133"/>
      <c r="AF211" s="133"/>
      <c r="AG211" s="133"/>
      <c r="AH211" s="133"/>
      <c r="AI211" s="133"/>
      <c r="AJ211" s="133"/>
      <c r="AK211" s="133"/>
      <c r="AL211" s="133"/>
      <c r="AM211" s="133"/>
      <c r="AN211" s="133"/>
      <c r="AO211" s="133"/>
    </row>
    <row r="212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B212" s="133"/>
      <c r="AC212" s="133"/>
      <c r="AD212" s="133"/>
      <c r="AE212" s="133"/>
      <c r="AF212" s="133"/>
      <c r="AG212" s="133"/>
      <c r="AH212" s="133"/>
      <c r="AI212" s="133"/>
      <c r="AJ212" s="133"/>
      <c r="AK212" s="133"/>
      <c r="AL212" s="133"/>
      <c r="AM212" s="133"/>
      <c r="AN212" s="133"/>
      <c r="AO212" s="133"/>
    </row>
    <row r="213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B213" s="133"/>
      <c r="AC213" s="133"/>
      <c r="AD213" s="133"/>
      <c r="AE213" s="133"/>
      <c r="AF213" s="133"/>
      <c r="AG213" s="133"/>
      <c r="AH213" s="133"/>
      <c r="AI213" s="133"/>
      <c r="AJ213" s="133"/>
      <c r="AK213" s="133"/>
      <c r="AL213" s="133"/>
      <c r="AM213" s="133"/>
      <c r="AN213" s="133"/>
      <c r="AO213" s="133"/>
    </row>
    <row r="214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B214" s="133"/>
      <c r="AC214" s="133"/>
      <c r="AD214" s="133"/>
      <c r="AE214" s="133"/>
      <c r="AF214" s="133"/>
      <c r="AG214" s="133"/>
      <c r="AH214" s="133"/>
      <c r="AI214" s="133"/>
      <c r="AJ214" s="133"/>
      <c r="AK214" s="133"/>
      <c r="AL214" s="133"/>
      <c r="AM214" s="133"/>
      <c r="AN214" s="133"/>
      <c r="AO214" s="133"/>
    </row>
    <row r="215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B215" s="133"/>
      <c r="AC215" s="133"/>
      <c r="AD215" s="133"/>
      <c r="AE215" s="133"/>
      <c r="AF215" s="133"/>
      <c r="AG215" s="133"/>
      <c r="AH215" s="133"/>
      <c r="AI215" s="133"/>
      <c r="AJ215" s="133"/>
      <c r="AK215" s="133"/>
      <c r="AL215" s="133"/>
      <c r="AM215" s="133"/>
      <c r="AN215" s="133"/>
      <c r="AO215" s="133"/>
    </row>
    <row r="216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  <c r="AC216" s="133"/>
      <c r="AD216" s="133"/>
      <c r="AE216" s="133"/>
      <c r="AF216" s="133"/>
      <c r="AG216" s="133"/>
      <c r="AH216" s="133"/>
      <c r="AI216" s="133"/>
      <c r="AJ216" s="133"/>
      <c r="AK216" s="133"/>
      <c r="AL216" s="133"/>
      <c r="AM216" s="133"/>
      <c r="AN216" s="133"/>
      <c r="AO216" s="133"/>
    </row>
    <row r="217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B217" s="133"/>
      <c r="AC217" s="133"/>
      <c r="AD217" s="133"/>
      <c r="AE217" s="133"/>
      <c r="AF217" s="133"/>
      <c r="AG217" s="133"/>
      <c r="AH217" s="133"/>
      <c r="AI217" s="133"/>
      <c r="AJ217" s="133"/>
      <c r="AK217" s="133"/>
      <c r="AL217" s="133"/>
      <c r="AM217" s="133"/>
      <c r="AN217" s="133"/>
      <c r="AO217" s="133"/>
    </row>
    <row r="218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B218" s="133"/>
      <c r="AC218" s="133"/>
      <c r="AD218" s="133"/>
      <c r="AE218" s="133"/>
      <c r="AF218" s="133"/>
      <c r="AG218" s="133"/>
      <c r="AH218" s="133"/>
      <c r="AI218" s="133"/>
      <c r="AJ218" s="133"/>
      <c r="AK218" s="133"/>
      <c r="AL218" s="133"/>
      <c r="AM218" s="133"/>
      <c r="AN218" s="133"/>
      <c r="AO218" s="133"/>
    </row>
    <row r="219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B219" s="133"/>
      <c r="AC219" s="133"/>
      <c r="AD219" s="133"/>
      <c r="AE219" s="133"/>
      <c r="AF219" s="133"/>
      <c r="AG219" s="133"/>
      <c r="AH219" s="133"/>
      <c r="AI219" s="133"/>
      <c r="AJ219" s="133"/>
      <c r="AK219" s="133"/>
      <c r="AL219" s="133"/>
      <c r="AM219" s="133"/>
      <c r="AN219" s="133"/>
      <c r="AO219" s="133"/>
    </row>
    <row r="220">
      <c r="A220" s="133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B220" s="133"/>
      <c r="AC220" s="133"/>
      <c r="AD220" s="133"/>
      <c r="AE220" s="133"/>
      <c r="AF220" s="133"/>
      <c r="AG220" s="133"/>
      <c r="AH220" s="133"/>
      <c r="AI220" s="133"/>
      <c r="AJ220" s="133"/>
      <c r="AK220" s="133"/>
      <c r="AL220" s="133"/>
      <c r="AM220" s="133"/>
      <c r="AN220" s="133"/>
      <c r="AO220" s="133"/>
    </row>
    <row r="221">
      <c r="A221" s="133"/>
      <c r="B221" s="133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B221" s="133"/>
      <c r="AC221" s="133"/>
      <c r="AD221" s="133"/>
      <c r="AE221" s="133"/>
      <c r="AF221" s="133"/>
      <c r="AG221" s="133"/>
      <c r="AH221" s="133"/>
      <c r="AI221" s="133"/>
      <c r="AJ221" s="133"/>
      <c r="AK221" s="133"/>
      <c r="AL221" s="133"/>
      <c r="AM221" s="133"/>
      <c r="AN221" s="133"/>
      <c r="AO221" s="133"/>
    </row>
    <row r="222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B222" s="133"/>
      <c r="AC222" s="133"/>
      <c r="AD222" s="133"/>
      <c r="AE222" s="133"/>
      <c r="AF222" s="133"/>
      <c r="AG222" s="133"/>
      <c r="AH222" s="133"/>
      <c r="AI222" s="133"/>
      <c r="AJ222" s="133"/>
      <c r="AK222" s="133"/>
      <c r="AL222" s="133"/>
      <c r="AM222" s="133"/>
      <c r="AN222" s="133"/>
      <c r="AO222" s="133"/>
    </row>
    <row r="223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B223" s="133"/>
      <c r="AC223" s="133"/>
      <c r="AD223" s="133"/>
      <c r="AE223" s="133"/>
      <c r="AF223" s="133"/>
      <c r="AG223" s="133"/>
      <c r="AH223" s="133"/>
      <c r="AI223" s="133"/>
      <c r="AJ223" s="133"/>
      <c r="AK223" s="133"/>
      <c r="AL223" s="133"/>
      <c r="AM223" s="133"/>
      <c r="AN223" s="133"/>
      <c r="AO223" s="133"/>
    </row>
    <row r="224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B224" s="133"/>
      <c r="AC224" s="133"/>
      <c r="AD224" s="133"/>
      <c r="AE224" s="133"/>
      <c r="AF224" s="133"/>
      <c r="AG224" s="133"/>
      <c r="AH224" s="133"/>
      <c r="AI224" s="133"/>
      <c r="AJ224" s="133"/>
      <c r="AK224" s="133"/>
      <c r="AL224" s="133"/>
      <c r="AM224" s="133"/>
      <c r="AN224" s="133"/>
      <c r="AO224" s="133"/>
    </row>
    <row r="225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133"/>
      <c r="AL225" s="133"/>
      <c r="AM225" s="133"/>
      <c r="AN225" s="133"/>
      <c r="AO225" s="133"/>
    </row>
    <row r="226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B226" s="133"/>
      <c r="AC226" s="133"/>
      <c r="AD226" s="133"/>
      <c r="AE226" s="133"/>
      <c r="AF226" s="133"/>
      <c r="AG226" s="133"/>
      <c r="AH226" s="133"/>
      <c r="AI226" s="133"/>
      <c r="AJ226" s="133"/>
      <c r="AK226" s="133"/>
      <c r="AL226" s="133"/>
      <c r="AM226" s="133"/>
      <c r="AN226" s="133"/>
      <c r="AO226" s="133"/>
    </row>
    <row r="227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B227" s="133"/>
      <c r="AC227" s="133"/>
      <c r="AD227" s="133"/>
      <c r="AE227" s="133"/>
      <c r="AF227" s="133"/>
      <c r="AG227" s="133"/>
      <c r="AH227" s="133"/>
      <c r="AI227" s="133"/>
      <c r="AJ227" s="133"/>
      <c r="AK227" s="133"/>
      <c r="AL227" s="133"/>
      <c r="AM227" s="133"/>
      <c r="AN227" s="133"/>
      <c r="AO227" s="133"/>
    </row>
    <row r="228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B228" s="133"/>
      <c r="AC228" s="133"/>
      <c r="AD228" s="133"/>
      <c r="AE228" s="133"/>
      <c r="AF228" s="133"/>
      <c r="AG228" s="133"/>
      <c r="AH228" s="133"/>
      <c r="AI228" s="133"/>
      <c r="AJ228" s="133"/>
      <c r="AK228" s="133"/>
      <c r="AL228" s="133"/>
      <c r="AM228" s="133"/>
      <c r="AN228" s="133"/>
      <c r="AO228" s="133"/>
    </row>
    <row r="229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B229" s="133"/>
      <c r="AC229" s="133"/>
      <c r="AD229" s="133"/>
      <c r="AE229" s="133"/>
      <c r="AF229" s="133"/>
      <c r="AG229" s="133"/>
      <c r="AH229" s="133"/>
      <c r="AI229" s="133"/>
      <c r="AJ229" s="133"/>
      <c r="AK229" s="133"/>
      <c r="AL229" s="133"/>
      <c r="AM229" s="133"/>
      <c r="AN229" s="133"/>
      <c r="AO229" s="133"/>
    </row>
    <row r="230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B230" s="133"/>
      <c r="AC230" s="133"/>
      <c r="AD230" s="133"/>
      <c r="AE230" s="133"/>
      <c r="AF230" s="133"/>
      <c r="AG230" s="133"/>
      <c r="AH230" s="133"/>
      <c r="AI230" s="133"/>
      <c r="AJ230" s="133"/>
      <c r="AK230" s="133"/>
      <c r="AL230" s="133"/>
      <c r="AM230" s="133"/>
      <c r="AN230" s="133"/>
      <c r="AO230" s="133"/>
    </row>
    <row r="231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B231" s="133"/>
      <c r="AC231" s="133"/>
      <c r="AD231" s="133"/>
      <c r="AE231" s="133"/>
      <c r="AF231" s="133"/>
      <c r="AG231" s="133"/>
      <c r="AH231" s="133"/>
      <c r="AI231" s="133"/>
      <c r="AJ231" s="133"/>
      <c r="AK231" s="133"/>
      <c r="AL231" s="133"/>
      <c r="AM231" s="133"/>
      <c r="AN231" s="133"/>
      <c r="AO231" s="133"/>
    </row>
    <row r="232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B232" s="133"/>
      <c r="AC232" s="133"/>
      <c r="AD232" s="133"/>
      <c r="AE232" s="133"/>
      <c r="AF232" s="133"/>
      <c r="AG232" s="133"/>
      <c r="AH232" s="133"/>
      <c r="AI232" s="133"/>
      <c r="AJ232" s="133"/>
      <c r="AK232" s="133"/>
      <c r="AL232" s="133"/>
      <c r="AM232" s="133"/>
      <c r="AN232" s="133"/>
      <c r="AO232" s="133"/>
    </row>
    <row r="233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B233" s="133"/>
      <c r="AC233" s="133"/>
      <c r="AD233" s="133"/>
      <c r="AE233" s="133"/>
      <c r="AF233" s="133"/>
      <c r="AG233" s="133"/>
      <c r="AH233" s="133"/>
      <c r="AI233" s="133"/>
      <c r="AJ233" s="133"/>
      <c r="AK233" s="133"/>
      <c r="AL233" s="133"/>
      <c r="AM233" s="133"/>
      <c r="AN233" s="133"/>
      <c r="AO233" s="133"/>
    </row>
    <row r="234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B234" s="133"/>
      <c r="AC234" s="133"/>
      <c r="AD234" s="133"/>
      <c r="AE234" s="133"/>
      <c r="AF234" s="133"/>
      <c r="AG234" s="133"/>
      <c r="AH234" s="133"/>
      <c r="AI234" s="133"/>
      <c r="AJ234" s="133"/>
      <c r="AK234" s="133"/>
      <c r="AL234" s="133"/>
      <c r="AM234" s="133"/>
      <c r="AN234" s="133"/>
      <c r="AO234" s="133"/>
    </row>
    <row r="235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B235" s="133"/>
      <c r="AC235" s="133"/>
      <c r="AD235" s="133"/>
      <c r="AE235" s="133"/>
      <c r="AF235" s="133"/>
      <c r="AG235" s="133"/>
      <c r="AH235" s="133"/>
      <c r="AI235" s="133"/>
      <c r="AJ235" s="133"/>
      <c r="AK235" s="133"/>
      <c r="AL235" s="133"/>
      <c r="AM235" s="133"/>
      <c r="AN235" s="133"/>
      <c r="AO235" s="133"/>
    </row>
    <row r="236">
      <c r="A236" s="133"/>
      <c r="B236" s="133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B236" s="133"/>
      <c r="AC236" s="133"/>
      <c r="AD236" s="133"/>
      <c r="AE236" s="133"/>
      <c r="AF236" s="133"/>
      <c r="AG236" s="133"/>
      <c r="AH236" s="133"/>
      <c r="AI236" s="133"/>
      <c r="AJ236" s="133"/>
      <c r="AK236" s="133"/>
      <c r="AL236" s="133"/>
      <c r="AM236" s="133"/>
      <c r="AN236" s="133"/>
      <c r="AO236" s="133"/>
    </row>
    <row r="237">
      <c r="A237" s="133"/>
      <c r="B237" s="133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B237" s="133"/>
      <c r="AC237" s="133"/>
      <c r="AD237" s="133"/>
      <c r="AE237" s="133"/>
      <c r="AF237" s="133"/>
      <c r="AG237" s="133"/>
      <c r="AH237" s="133"/>
      <c r="AI237" s="133"/>
      <c r="AJ237" s="133"/>
      <c r="AK237" s="133"/>
      <c r="AL237" s="133"/>
      <c r="AM237" s="133"/>
      <c r="AN237" s="133"/>
      <c r="AO237" s="133"/>
    </row>
    <row r="238">
      <c r="A238" s="133"/>
      <c r="B238" s="133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B238" s="133"/>
      <c r="AC238" s="133"/>
      <c r="AD238" s="133"/>
      <c r="AE238" s="133"/>
      <c r="AF238" s="133"/>
      <c r="AG238" s="133"/>
      <c r="AH238" s="133"/>
      <c r="AI238" s="133"/>
      <c r="AJ238" s="133"/>
      <c r="AK238" s="133"/>
      <c r="AL238" s="133"/>
      <c r="AM238" s="133"/>
      <c r="AN238" s="133"/>
      <c r="AO238" s="133"/>
    </row>
    <row r="239">
      <c r="A239" s="133"/>
      <c r="B239" s="133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B239" s="133"/>
      <c r="AC239" s="133"/>
      <c r="AD239" s="133"/>
      <c r="AE239" s="133"/>
      <c r="AF239" s="133"/>
      <c r="AG239" s="133"/>
      <c r="AH239" s="133"/>
      <c r="AI239" s="133"/>
      <c r="AJ239" s="133"/>
      <c r="AK239" s="133"/>
      <c r="AL239" s="133"/>
      <c r="AM239" s="133"/>
      <c r="AN239" s="133"/>
      <c r="AO239" s="133"/>
    </row>
    <row r="240">
      <c r="A240" s="133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133"/>
      <c r="AC240" s="133"/>
      <c r="AD240" s="133"/>
      <c r="AE240" s="133"/>
      <c r="AF240" s="133"/>
      <c r="AG240" s="133"/>
      <c r="AH240" s="133"/>
      <c r="AI240" s="133"/>
      <c r="AJ240" s="133"/>
      <c r="AK240" s="133"/>
      <c r="AL240" s="133"/>
      <c r="AM240" s="133"/>
      <c r="AN240" s="133"/>
      <c r="AO240" s="133"/>
    </row>
    <row r="241">
      <c r="A241" s="133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B241" s="133"/>
      <c r="AC241" s="133"/>
      <c r="AD241" s="133"/>
      <c r="AE241" s="133"/>
      <c r="AF241" s="133"/>
      <c r="AG241" s="133"/>
      <c r="AH241" s="133"/>
      <c r="AI241" s="133"/>
      <c r="AJ241" s="133"/>
      <c r="AK241" s="133"/>
      <c r="AL241" s="133"/>
      <c r="AM241" s="133"/>
      <c r="AN241" s="133"/>
      <c r="AO241" s="133"/>
    </row>
    <row r="242">
      <c r="A242" s="133"/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B242" s="133"/>
      <c r="AC242" s="133"/>
      <c r="AD242" s="133"/>
      <c r="AE242" s="133"/>
      <c r="AF242" s="133"/>
      <c r="AG242" s="133"/>
      <c r="AH242" s="133"/>
      <c r="AI242" s="133"/>
      <c r="AJ242" s="133"/>
      <c r="AK242" s="133"/>
      <c r="AL242" s="133"/>
      <c r="AM242" s="133"/>
      <c r="AN242" s="133"/>
      <c r="AO242" s="133"/>
    </row>
    <row r="243">
      <c r="A243" s="133"/>
      <c r="B243" s="133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B243" s="133"/>
      <c r="AC243" s="133"/>
      <c r="AD243" s="133"/>
      <c r="AE243" s="133"/>
      <c r="AF243" s="133"/>
      <c r="AG243" s="133"/>
      <c r="AH243" s="133"/>
      <c r="AI243" s="133"/>
      <c r="AJ243" s="133"/>
      <c r="AK243" s="133"/>
      <c r="AL243" s="133"/>
      <c r="AM243" s="133"/>
      <c r="AN243" s="133"/>
      <c r="AO243" s="133"/>
    </row>
    <row r="244">
      <c r="A244" s="133"/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B244" s="133"/>
      <c r="AC244" s="133"/>
      <c r="AD244" s="133"/>
      <c r="AE244" s="133"/>
      <c r="AF244" s="133"/>
      <c r="AG244" s="133"/>
      <c r="AH244" s="133"/>
      <c r="AI244" s="133"/>
      <c r="AJ244" s="133"/>
      <c r="AK244" s="133"/>
      <c r="AL244" s="133"/>
      <c r="AM244" s="133"/>
      <c r="AN244" s="133"/>
      <c r="AO244" s="133"/>
    </row>
    <row r="245">
      <c r="A245" s="133"/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B245" s="133"/>
      <c r="AC245" s="133"/>
      <c r="AD245" s="133"/>
      <c r="AE245" s="133"/>
      <c r="AF245" s="133"/>
      <c r="AG245" s="133"/>
      <c r="AH245" s="133"/>
      <c r="AI245" s="133"/>
      <c r="AJ245" s="133"/>
      <c r="AK245" s="133"/>
      <c r="AL245" s="133"/>
      <c r="AM245" s="133"/>
      <c r="AN245" s="133"/>
      <c r="AO245" s="133"/>
    </row>
    <row r="246">
      <c r="A246" s="133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B246" s="133"/>
      <c r="AC246" s="133"/>
      <c r="AD246" s="133"/>
      <c r="AE246" s="133"/>
      <c r="AF246" s="133"/>
      <c r="AG246" s="133"/>
      <c r="AH246" s="133"/>
      <c r="AI246" s="133"/>
      <c r="AJ246" s="133"/>
      <c r="AK246" s="133"/>
      <c r="AL246" s="133"/>
      <c r="AM246" s="133"/>
      <c r="AN246" s="133"/>
      <c r="AO246" s="133"/>
    </row>
    <row r="247">
      <c r="A247" s="133"/>
      <c r="B247" s="133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B247" s="133"/>
      <c r="AC247" s="133"/>
      <c r="AD247" s="133"/>
      <c r="AE247" s="133"/>
      <c r="AF247" s="133"/>
      <c r="AG247" s="133"/>
      <c r="AH247" s="133"/>
      <c r="AI247" s="133"/>
      <c r="AJ247" s="133"/>
      <c r="AK247" s="133"/>
      <c r="AL247" s="133"/>
      <c r="AM247" s="133"/>
      <c r="AN247" s="133"/>
      <c r="AO247" s="133"/>
    </row>
    <row r="248">
      <c r="A248" s="133"/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133"/>
      <c r="AC248" s="133"/>
      <c r="AD248" s="133"/>
      <c r="AE248" s="133"/>
      <c r="AF248" s="133"/>
      <c r="AG248" s="133"/>
      <c r="AH248" s="133"/>
      <c r="AI248" s="133"/>
      <c r="AJ248" s="133"/>
      <c r="AK248" s="133"/>
      <c r="AL248" s="133"/>
      <c r="AM248" s="133"/>
      <c r="AN248" s="133"/>
      <c r="AO248" s="133"/>
    </row>
    <row r="249">
      <c r="A249" s="133"/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  <c r="AD249" s="133"/>
      <c r="AE249" s="133"/>
      <c r="AF249" s="133"/>
      <c r="AG249" s="133"/>
      <c r="AH249" s="133"/>
      <c r="AI249" s="133"/>
      <c r="AJ249" s="133"/>
      <c r="AK249" s="133"/>
      <c r="AL249" s="133"/>
      <c r="AM249" s="133"/>
      <c r="AN249" s="133"/>
      <c r="AO249" s="133"/>
    </row>
    <row r="250">
      <c r="A250" s="133"/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B250" s="133"/>
      <c r="AC250" s="133"/>
      <c r="AD250" s="133"/>
      <c r="AE250" s="133"/>
      <c r="AF250" s="133"/>
      <c r="AG250" s="133"/>
      <c r="AH250" s="133"/>
      <c r="AI250" s="133"/>
      <c r="AJ250" s="133"/>
      <c r="AK250" s="133"/>
      <c r="AL250" s="133"/>
      <c r="AM250" s="133"/>
      <c r="AN250" s="133"/>
      <c r="AO250" s="133"/>
    </row>
    <row r="251">
      <c r="A251" s="133"/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B251" s="133"/>
      <c r="AC251" s="133"/>
      <c r="AD251" s="133"/>
      <c r="AE251" s="133"/>
      <c r="AF251" s="133"/>
      <c r="AG251" s="133"/>
      <c r="AH251" s="133"/>
      <c r="AI251" s="133"/>
      <c r="AJ251" s="133"/>
      <c r="AK251" s="133"/>
      <c r="AL251" s="133"/>
      <c r="AM251" s="133"/>
      <c r="AN251" s="133"/>
      <c r="AO251" s="133"/>
    </row>
    <row r="252">
      <c r="A252" s="133"/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133"/>
      <c r="AC252" s="133"/>
      <c r="AD252" s="133"/>
      <c r="AE252" s="133"/>
      <c r="AF252" s="133"/>
      <c r="AG252" s="133"/>
      <c r="AH252" s="133"/>
      <c r="AI252" s="133"/>
      <c r="AJ252" s="133"/>
      <c r="AK252" s="133"/>
      <c r="AL252" s="133"/>
      <c r="AM252" s="133"/>
      <c r="AN252" s="133"/>
      <c r="AO252" s="133"/>
    </row>
    <row r="253">
      <c r="A253" s="133"/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B253" s="133"/>
      <c r="AC253" s="133"/>
      <c r="AD253" s="133"/>
      <c r="AE253" s="133"/>
      <c r="AF253" s="133"/>
      <c r="AG253" s="133"/>
      <c r="AH253" s="133"/>
      <c r="AI253" s="133"/>
      <c r="AJ253" s="133"/>
      <c r="AK253" s="133"/>
      <c r="AL253" s="133"/>
      <c r="AM253" s="133"/>
      <c r="AN253" s="133"/>
      <c r="AO253" s="133"/>
    </row>
    <row r="254">
      <c r="A254" s="133"/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B254" s="133"/>
      <c r="AC254" s="133"/>
      <c r="AD254" s="133"/>
      <c r="AE254" s="133"/>
      <c r="AF254" s="133"/>
      <c r="AG254" s="133"/>
      <c r="AH254" s="133"/>
      <c r="AI254" s="133"/>
      <c r="AJ254" s="133"/>
      <c r="AK254" s="133"/>
      <c r="AL254" s="133"/>
      <c r="AM254" s="133"/>
      <c r="AN254" s="133"/>
      <c r="AO254" s="133"/>
    </row>
    <row r="255">
      <c r="A255" s="133"/>
      <c r="B255" s="133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B255" s="133"/>
      <c r="AC255" s="133"/>
      <c r="AD255" s="133"/>
      <c r="AE255" s="133"/>
      <c r="AF255" s="133"/>
      <c r="AG255" s="133"/>
      <c r="AH255" s="133"/>
      <c r="AI255" s="133"/>
      <c r="AJ255" s="133"/>
      <c r="AK255" s="133"/>
      <c r="AL255" s="133"/>
      <c r="AM255" s="133"/>
      <c r="AN255" s="133"/>
      <c r="AO255" s="133"/>
    </row>
    <row r="256">
      <c r="A256" s="133"/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B256" s="133"/>
      <c r="AC256" s="133"/>
      <c r="AD256" s="133"/>
      <c r="AE256" s="133"/>
      <c r="AF256" s="133"/>
      <c r="AG256" s="133"/>
      <c r="AH256" s="133"/>
      <c r="AI256" s="133"/>
      <c r="AJ256" s="133"/>
      <c r="AK256" s="133"/>
      <c r="AL256" s="133"/>
      <c r="AM256" s="133"/>
      <c r="AN256" s="133"/>
      <c r="AO256" s="133"/>
    </row>
    <row r="257">
      <c r="A257" s="133"/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B257" s="133"/>
      <c r="AC257" s="133"/>
      <c r="AD257" s="133"/>
      <c r="AE257" s="133"/>
      <c r="AF257" s="133"/>
      <c r="AG257" s="133"/>
      <c r="AH257" s="133"/>
      <c r="AI257" s="133"/>
      <c r="AJ257" s="133"/>
      <c r="AK257" s="133"/>
      <c r="AL257" s="133"/>
      <c r="AM257" s="133"/>
      <c r="AN257" s="133"/>
      <c r="AO257" s="133"/>
    </row>
    <row r="258">
      <c r="A258" s="133"/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B258" s="133"/>
      <c r="AC258" s="133"/>
      <c r="AD258" s="133"/>
      <c r="AE258" s="133"/>
      <c r="AF258" s="133"/>
      <c r="AG258" s="133"/>
      <c r="AH258" s="133"/>
      <c r="AI258" s="133"/>
      <c r="AJ258" s="133"/>
      <c r="AK258" s="133"/>
      <c r="AL258" s="133"/>
      <c r="AM258" s="133"/>
      <c r="AN258" s="133"/>
      <c r="AO258" s="133"/>
    </row>
    <row r="259">
      <c r="A259" s="133"/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B259" s="133"/>
      <c r="AC259" s="133"/>
      <c r="AD259" s="133"/>
      <c r="AE259" s="133"/>
      <c r="AF259" s="133"/>
      <c r="AG259" s="133"/>
      <c r="AH259" s="133"/>
      <c r="AI259" s="133"/>
      <c r="AJ259" s="133"/>
      <c r="AK259" s="133"/>
      <c r="AL259" s="133"/>
      <c r="AM259" s="133"/>
      <c r="AN259" s="133"/>
      <c r="AO259" s="133"/>
    </row>
    <row r="260">
      <c r="A260" s="133"/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B260" s="133"/>
      <c r="AC260" s="133"/>
      <c r="AD260" s="133"/>
      <c r="AE260" s="133"/>
      <c r="AF260" s="133"/>
      <c r="AG260" s="133"/>
      <c r="AH260" s="133"/>
      <c r="AI260" s="133"/>
      <c r="AJ260" s="133"/>
      <c r="AK260" s="133"/>
      <c r="AL260" s="133"/>
      <c r="AM260" s="133"/>
      <c r="AN260" s="133"/>
      <c r="AO260" s="133"/>
    </row>
    <row r="261">
      <c r="A261" s="133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B261" s="133"/>
      <c r="AC261" s="133"/>
      <c r="AD261" s="133"/>
      <c r="AE261" s="133"/>
      <c r="AF261" s="133"/>
      <c r="AG261" s="133"/>
      <c r="AH261" s="133"/>
      <c r="AI261" s="133"/>
      <c r="AJ261" s="133"/>
      <c r="AK261" s="133"/>
      <c r="AL261" s="133"/>
      <c r="AM261" s="133"/>
      <c r="AN261" s="133"/>
      <c r="AO261" s="133"/>
    </row>
    <row r="262">
      <c r="A262" s="133"/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B262" s="133"/>
      <c r="AC262" s="133"/>
      <c r="AD262" s="133"/>
      <c r="AE262" s="133"/>
      <c r="AF262" s="133"/>
      <c r="AG262" s="133"/>
      <c r="AH262" s="133"/>
      <c r="AI262" s="133"/>
      <c r="AJ262" s="133"/>
      <c r="AK262" s="133"/>
      <c r="AL262" s="133"/>
      <c r="AM262" s="133"/>
      <c r="AN262" s="133"/>
      <c r="AO262" s="133"/>
    </row>
    <row r="263">
      <c r="A263" s="133"/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B263" s="133"/>
      <c r="AC263" s="133"/>
      <c r="AD263" s="133"/>
      <c r="AE263" s="133"/>
      <c r="AF263" s="133"/>
      <c r="AG263" s="133"/>
      <c r="AH263" s="133"/>
      <c r="AI263" s="133"/>
      <c r="AJ263" s="133"/>
      <c r="AK263" s="133"/>
      <c r="AL263" s="133"/>
      <c r="AM263" s="133"/>
      <c r="AN263" s="133"/>
      <c r="AO263" s="133"/>
    </row>
    <row r="264">
      <c r="A264" s="133"/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B264" s="133"/>
      <c r="AC264" s="133"/>
      <c r="AD264" s="133"/>
      <c r="AE264" s="133"/>
      <c r="AF264" s="133"/>
      <c r="AG264" s="133"/>
      <c r="AH264" s="133"/>
      <c r="AI264" s="133"/>
      <c r="AJ264" s="133"/>
      <c r="AK264" s="133"/>
      <c r="AL264" s="133"/>
      <c r="AM264" s="133"/>
      <c r="AN264" s="133"/>
      <c r="AO264" s="133"/>
    </row>
    <row r="265">
      <c r="A265" s="133"/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B265" s="133"/>
      <c r="AC265" s="133"/>
      <c r="AD265" s="133"/>
      <c r="AE265" s="133"/>
      <c r="AF265" s="133"/>
      <c r="AG265" s="133"/>
      <c r="AH265" s="133"/>
      <c r="AI265" s="133"/>
      <c r="AJ265" s="133"/>
      <c r="AK265" s="133"/>
      <c r="AL265" s="133"/>
      <c r="AM265" s="133"/>
      <c r="AN265" s="133"/>
      <c r="AO265" s="133"/>
    </row>
    <row r="266">
      <c r="A266" s="133"/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B266" s="133"/>
      <c r="AC266" s="133"/>
      <c r="AD266" s="133"/>
      <c r="AE266" s="133"/>
      <c r="AF266" s="133"/>
      <c r="AG266" s="133"/>
      <c r="AH266" s="133"/>
      <c r="AI266" s="133"/>
      <c r="AJ266" s="133"/>
      <c r="AK266" s="133"/>
      <c r="AL266" s="133"/>
      <c r="AM266" s="133"/>
      <c r="AN266" s="133"/>
      <c r="AO266" s="133"/>
    </row>
    <row r="267">
      <c r="A267" s="133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B267" s="133"/>
      <c r="AC267" s="133"/>
      <c r="AD267" s="133"/>
      <c r="AE267" s="133"/>
      <c r="AF267" s="133"/>
      <c r="AG267" s="133"/>
      <c r="AH267" s="133"/>
      <c r="AI267" s="133"/>
      <c r="AJ267" s="133"/>
      <c r="AK267" s="133"/>
      <c r="AL267" s="133"/>
      <c r="AM267" s="133"/>
      <c r="AN267" s="133"/>
      <c r="AO267" s="133"/>
    </row>
    <row r="268">
      <c r="A268" s="133"/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B268" s="133"/>
      <c r="AC268" s="133"/>
      <c r="AD268" s="133"/>
      <c r="AE268" s="133"/>
      <c r="AF268" s="133"/>
      <c r="AG268" s="133"/>
      <c r="AH268" s="133"/>
      <c r="AI268" s="133"/>
      <c r="AJ268" s="133"/>
      <c r="AK268" s="133"/>
      <c r="AL268" s="133"/>
      <c r="AM268" s="133"/>
      <c r="AN268" s="133"/>
      <c r="AO268" s="133"/>
    </row>
    <row r="269">
      <c r="A269" s="133"/>
      <c r="B269" s="133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B269" s="133"/>
      <c r="AC269" s="133"/>
      <c r="AD269" s="133"/>
      <c r="AE269" s="133"/>
      <c r="AF269" s="133"/>
      <c r="AG269" s="133"/>
      <c r="AH269" s="133"/>
      <c r="AI269" s="133"/>
      <c r="AJ269" s="133"/>
      <c r="AK269" s="133"/>
      <c r="AL269" s="133"/>
      <c r="AM269" s="133"/>
      <c r="AN269" s="133"/>
      <c r="AO269" s="133"/>
    </row>
    <row r="270">
      <c r="A270" s="133"/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B270" s="133"/>
      <c r="AC270" s="133"/>
      <c r="AD270" s="133"/>
      <c r="AE270" s="133"/>
      <c r="AF270" s="133"/>
      <c r="AG270" s="133"/>
      <c r="AH270" s="133"/>
      <c r="AI270" s="133"/>
      <c r="AJ270" s="133"/>
      <c r="AK270" s="133"/>
      <c r="AL270" s="133"/>
      <c r="AM270" s="133"/>
      <c r="AN270" s="133"/>
      <c r="AO270" s="133"/>
    </row>
    <row r="271">
      <c r="A271" s="133"/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B271" s="133"/>
      <c r="AC271" s="133"/>
      <c r="AD271" s="133"/>
      <c r="AE271" s="133"/>
      <c r="AF271" s="133"/>
      <c r="AG271" s="133"/>
      <c r="AH271" s="133"/>
      <c r="AI271" s="133"/>
      <c r="AJ271" s="133"/>
      <c r="AK271" s="133"/>
      <c r="AL271" s="133"/>
      <c r="AM271" s="133"/>
      <c r="AN271" s="133"/>
      <c r="AO271" s="133"/>
    </row>
    <row r="272">
      <c r="A272" s="133"/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B272" s="133"/>
      <c r="AC272" s="133"/>
      <c r="AD272" s="133"/>
      <c r="AE272" s="133"/>
      <c r="AF272" s="133"/>
      <c r="AG272" s="133"/>
      <c r="AH272" s="133"/>
      <c r="AI272" s="133"/>
      <c r="AJ272" s="133"/>
      <c r="AK272" s="133"/>
      <c r="AL272" s="133"/>
      <c r="AM272" s="133"/>
      <c r="AN272" s="133"/>
      <c r="AO272" s="133"/>
    </row>
    <row r="273">
      <c r="A273" s="133"/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B273" s="133"/>
      <c r="AC273" s="133"/>
      <c r="AD273" s="133"/>
      <c r="AE273" s="133"/>
      <c r="AF273" s="133"/>
      <c r="AG273" s="133"/>
      <c r="AH273" s="133"/>
      <c r="AI273" s="133"/>
      <c r="AJ273" s="133"/>
      <c r="AK273" s="133"/>
      <c r="AL273" s="133"/>
      <c r="AM273" s="133"/>
      <c r="AN273" s="133"/>
      <c r="AO273" s="133"/>
    </row>
    <row r="274">
      <c r="A274" s="133"/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B274" s="133"/>
      <c r="AC274" s="133"/>
      <c r="AD274" s="133"/>
      <c r="AE274" s="133"/>
      <c r="AF274" s="133"/>
      <c r="AG274" s="133"/>
      <c r="AH274" s="133"/>
      <c r="AI274" s="133"/>
      <c r="AJ274" s="133"/>
      <c r="AK274" s="133"/>
      <c r="AL274" s="133"/>
      <c r="AM274" s="133"/>
      <c r="AN274" s="133"/>
      <c r="AO274" s="133"/>
    </row>
    <row r="275">
      <c r="A275" s="133"/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B275" s="133"/>
      <c r="AC275" s="133"/>
      <c r="AD275" s="133"/>
      <c r="AE275" s="133"/>
      <c r="AF275" s="133"/>
      <c r="AG275" s="133"/>
      <c r="AH275" s="133"/>
      <c r="AI275" s="133"/>
      <c r="AJ275" s="133"/>
      <c r="AK275" s="133"/>
      <c r="AL275" s="133"/>
      <c r="AM275" s="133"/>
      <c r="AN275" s="133"/>
      <c r="AO275" s="133"/>
    </row>
    <row r="276">
      <c r="A276" s="133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133"/>
      <c r="AC276" s="133"/>
      <c r="AD276" s="133"/>
      <c r="AE276" s="133"/>
      <c r="AF276" s="133"/>
      <c r="AG276" s="133"/>
      <c r="AH276" s="133"/>
      <c r="AI276" s="133"/>
      <c r="AJ276" s="133"/>
      <c r="AK276" s="133"/>
      <c r="AL276" s="133"/>
      <c r="AM276" s="133"/>
      <c r="AN276" s="133"/>
      <c r="AO276" s="133"/>
    </row>
    <row r="277">
      <c r="A277" s="133"/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B277" s="133"/>
      <c r="AC277" s="133"/>
      <c r="AD277" s="133"/>
      <c r="AE277" s="133"/>
      <c r="AF277" s="133"/>
      <c r="AG277" s="133"/>
      <c r="AH277" s="133"/>
      <c r="AI277" s="133"/>
      <c r="AJ277" s="133"/>
      <c r="AK277" s="133"/>
      <c r="AL277" s="133"/>
      <c r="AM277" s="133"/>
      <c r="AN277" s="133"/>
      <c r="AO277" s="133"/>
    </row>
    <row r="278">
      <c r="A278" s="133"/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B278" s="133"/>
      <c r="AC278" s="133"/>
      <c r="AD278" s="133"/>
      <c r="AE278" s="133"/>
      <c r="AF278" s="133"/>
      <c r="AG278" s="133"/>
      <c r="AH278" s="133"/>
      <c r="AI278" s="133"/>
      <c r="AJ278" s="133"/>
      <c r="AK278" s="133"/>
      <c r="AL278" s="133"/>
      <c r="AM278" s="133"/>
      <c r="AN278" s="133"/>
      <c r="AO278" s="133"/>
    </row>
    <row r="279">
      <c r="A279" s="133"/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B279" s="133"/>
      <c r="AC279" s="133"/>
      <c r="AD279" s="133"/>
      <c r="AE279" s="133"/>
      <c r="AF279" s="133"/>
      <c r="AG279" s="133"/>
      <c r="AH279" s="133"/>
      <c r="AI279" s="133"/>
      <c r="AJ279" s="133"/>
      <c r="AK279" s="133"/>
      <c r="AL279" s="133"/>
      <c r="AM279" s="133"/>
      <c r="AN279" s="133"/>
      <c r="AO279" s="133"/>
    </row>
    <row r="280">
      <c r="A280" s="133"/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B280" s="133"/>
      <c r="AC280" s="133"/>
      <c r="AD280" s="133"/>
      <c r="AE280" s="133"/>
      <c r="AF280" s="133"/>
      <c r="AG280" s="133"/>
      <c r="AH280" s="133"/>
      <c r="AI280" s="133"/>
      <c r="AJ280" s="133"/>
      <c r="AK280" s="133"/>
      <c r="AL280" s="133"/>
      <c r="AM280" s="133"/>
      <c r="AN280" s="133"/>
      <c r="AO280" s="133"/>
    </row>
    <row r="281">
      <c r="A281" s="133"/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B281" s="133"/>
      <c r="AC281" s="133"/>
      <c r="AD281" s="133"/>
      <c r="AE281" s="133"/>
      <c r="AF281" s="133"/>
      <c r="AG281" s="133"/>
      <c r="AH281" s="133"/>
      <c r="AI281" s="133"/>
      <c r="AJ281" s="133"/>
      <c r="AK281" s="133"/>
      <c r="AL281" s="133"/>
      <c r="AM281" s="133"/>
      <c r="AN281" s="133"/>
      <c r="AO281" s="133"/>
    </row>
    <row r="282">
      <c r="A282" s="133"/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B282" s="133"/>
      <c r="AC282" s="133"/>
      <c r="AD282" s="133"/>
      <c r="AE282" s="133"/>
      <c r="AF282" s="133"/>
      <c r="AG282" s="133"/>
      <c r="AH282" s="133"/>
      <c r="AI282" s="133"/>
      <c r="AJ282" s="133"/>
      <c r="AK282" s="133"/>
      <c r="AL282" s="133"/>
      <c r="AM282" s="133"/>
      <c r="AN282" s="133"/>
      <c r="AO282" s="133"/>
    </row>
    <row r="283">
      <c r="A283" s="133"/>
      <c r="B283" s="133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B283" s="133"/>
      <c r="AC283" s="133"/>
      <c r="AD283" s="133"/>
      <c r="AE283" s="133"/>
      <c r="AF283" s="133"/>
      <c r="AG283" s="133"/>
      <c r="AH283" s="133"/>
      <c r="AI283" s="133"/>
      <c r="AJ283" s="133"/>
      <c r="AK283" s="133"/>
      <c r="AL283" s="133"/>
      <c r="AM283" s="133"/>
      <c r="AN283" s="133"/>
      <c r="AO283" s="133"/>
    </row>
    <row r="284">
      <c r="A284" s="133"/>
      <c r="B284" s="133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B284" s="133"/>
      <c r="AC284" s="133"/>
      <c r="AD284" s="133"/>
      <c r="AE284" s="133"/>
      <c r="AF284" s="133"/>
      <c r="AG284" s="133"/>
      <c r="AH284" s="133"/>
      <c r="AI284" s="133"/>
      <c r="AJ284" s="133"/>
      <c r="AK284" s="133"/>
      <c r="AL284" s="133"/>
      <c r="AM284" s="133"/>
      <c r="AN284" s="133"/>
      <c r="AO284" s="133"/>
    </row>
    <row r="285">
      <c r="A285" s="133"/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B285" s="133"/>
      <c r="AC285" s="133"/>
      <c r="AD285" s="133"/>
      <c r="AE285" s="133"/>
      <c r="AF285" s="133"/>
      <c r="AG285" s="133"/>
      <c r="AH285" s="133"/>
      <c r="AI285" s="133"/>
      <c r="AJ285" s="133"/>
      <c r="AK285" s="133"/>
      <c r="AL285" s="133"/>
      <c r="AM285" s="133"/>
      <c r="AN285" s="133"/>
      <c r="AO285" s="133"/>
    </row>
    <row r="286">
      <c r="A286" s="133"/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B286" s="133"/>
      <c r="AC286" s="133"/>
      <c r="AD286" s="133"/>
      <c r="AE286" s="133"/>
      <c r="AF286" s="133"/>
      <c r="AG286" s="133"/>
      <c r="AH286" s="133"/>
      <c r="AI286" s="133"/>
      <c r="AJ286" s="133"/>
      <c r="AK286" s="133"/>
      <c r="AL286" s="133"/>
      <c r="AM286" s="133"/>
      <c r="AN286" s="133"/>
      <c r="AO286" s="133"/>
    </row>
    <row r="287">
      <c r="A287" s="133"/>
      <c r="B287" s="133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B287" s="133"/>
      <c r="AC287" s="133"/>
      <c r="AD287" s="133"/>
      <c r="AE287" s="133"/>
      <c r="AF287" s="133"/>
      <c r="AG287" s="133"/>
      <c r="AH287" s="133"/>
      <c r="AI287" s="133"/>
      <c r="AJ287" s="133"/>
      <c r="AK287" s="133"/>
      <c r="AL287" s="133"/>
      <c r="AM287" s="133"/>
      <c r="AN287" s="133"/>
      <c r="AO287" s="133"/>
    </row>
    <row r="288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133"/>
      <c r="AC288" s="133"/>
      <c r="AD288" s="133"/>
      <c r="AE288" s="133"/>
      <c r="AF288" s="133"/>
      <c r="AG288" s="133"/>
      <c r="AH288" s="133"/>
      <c r="AI288" s="133"/>
      <c r="AJ288" s="133"/>
      <c r="AK288" s="133"/>
      <c r="AL288" s="133"/>
      <c r="AM288" s="133"/>
      <c r="AN288" s="133"/>
      <c r="AO288" s="133"/>
    </row>
    <row r="289">
      <c r="A289" s="133"/>
      <c r="B289" s="133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B289" s="133"/>
      <c r="AC289" s="133"/>
      <c r="AD289" s="133"/>
      <c r="AE289" s="133"/>
      <c r="AF289" s="133"/>
      <c r="AG289" s="133"/>
      <c r="AH289" s="133"/>
      <c r="AI289" s="133"/>
      <c r="AJ289" s="133"/>
      <c r="AK289" s="133"/>
      <c r="AL289" s="133"/>
      <c r="AM289" s="133"/>
      <c r="AN289" s="133"/>
      <c r="AO289" s="133"/>
    </row>
    <row r="290">
      <c r="A290" s="133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B290" s="133"/>
      <c r="AC290" s="133"/>
      <c r="AD290" s="133"/>
      <c r="AE290" s="133"/>
      <c r="AF290" s="133"/>
      <c r="AG290" s="133"/>
      <c r="AH290" s="133"/>
      <c r="AI290" s="133"/>
      <c r="AJ290" s="133"/>
      <c r="AK290" s="133"/>
      <c r="AL290" s="133"/>
      <c r="AM290" s="133"/>
      <c r="AN290" s="133"/>
      <c r="AO290" s="133"/>
    </row>
    <row r="291">
      <c r="A291" s="133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B291" s="133"/>
      <c r="AC291" s="133"/>
      <c r="AD291" s="133"/>
      <c r="AE291" s="133"/>
      <c r="AF291" s="133"/>
      <c r="AG291" s="133"/>
      <c r="AH291" s="133"/>
      <c r="AI291" s="133"/>
      <c r="AJ291" s="133"/>
      <c r="AK291" s="133"/>
      <c r="AL291" s="133"/>
      <c r="AM291" s="133"/>
      <c r="AN291" s="133"/>
      <c r="AO291" s="133"/>
    </row>
    <row r="292">
      <c r="A292" s="133"/>
      <c r="B292" s="133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B292" s="133"/>
      <c r="AC292" s="133"/>
      <c r="AD292" s="133"/>
      <c r="AE292" s="133"/>
      <c r="AF292" s="133"/>
      <c r="AG292" s="133"/>
      <c r="AH292" s="133"/>
      <c r="AI292" s="133"/>
      <c r="AJ292" s="133"/>
      <c r="AK292" s="133"/>
      <c r="AL292" s="133"/>
      <c r="AM292" s="133"/>
      <c r="AN292" s="133"/>
      <c r="AO292" s="133"/>
    </row>
    <row r="293">
      <c r="A293" s="133"/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B293" s="133"/>
      <c r="AC293" s="133"/>
      <c r="AD293" s="133"/>
      <c r="AE293" s="133"/>
      <c r="AF293" s="133"/>
      <c r="AG293" s="133"/>
      <c r="AH293" s="133"/>
      <c r="AI293" s="133"/>
      <c r="AJ293" s="133"/>
      <c r="AK293" s="133"/>
      <c r="AL293" s="133"/>
      <c r="AM293" s="133"/>
      <c r="AN293" s="133"/>
      <c r="AO293" s="133"/>
    </row>
    <row r="294">
      <c r="A294" s="133"/>
      <c r="B294" s="133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B294" s="133"/>
      <c r="AC294" s="133"/>
      <c r="AD294" s="133"/>
      <c r="AE294" s="133"/>
      <c r="AF294" s="133"/>
      <c r="AG294" s="133"/>
      <c r="AH294" s="133"/>
      <c r="AI294" s="133"/>
      <c r="AJ294" s="133"/>
      <c r="AK294" s="133"/>
      <c r="AL294" s="133"/>
      <c r="AM294" s="133"/>
      <c r="AN294" s="133"/>
      <c r="AO294" s="133"/>
    </row>
    <row r="295">
      <c r="A295" s="133"/>
      <c r="B295" s="133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B295" s="133"/>
      <c r="AC295" s="133"/>
      <c r="AD295" s="133"/>
      <c r="AE295" s="133"/>
      <c r="AF295" s="133"/>
      <c r="AG295" s="133"/>
      <c r="AH295" s="133"/>
      <c r="AI295" s="133"/>
      <c r="AJ295" s="133"/>
      <c r="AK295" s="133"/>
      <c r="AL295" s="133"/>
      <c r="AM295" s="133"/>
      <c r="AN295" s="133"/>
      <c r="AO295" s="133"/>
    </row>
    <row r="296">
      <c r="A296" s="133"/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B296" s="133"/>
      <c r="AC296" s="133"/>
      <c r="AD296" s="133"/>
      <c r="AE296" s="133"/>
      <c r="AF296" s="133"/>
      <c r="AG296" s="133"/>
      <c r="AH296" s="133"/>
      <c r="AI296" s="133"/>
      <c r="AJ296" s="133"/>
      <c r="AK296" s="133"/>
      <c r="AL296" s="133"/>
      <c r="AM296" s="133"/>
      <c r="AN296" s="133"/>
      <c r="AO296" s="133"/>
    </row>
    <row r="297">
      <c r="A297" s="133"/>
      <c r="B297" s="133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B297" s="133"/>
      <c r="AC297" s="133"/>
      <c r="AD297" s="133"/>
      <c r="AE297" s="133"/>
      <c r="AF297" s="133"/>
      <c r="AG297" s="133"/>
      <c r="AH297" s="133"/>
      <c r="AI297" s="133"/>
      <c r="AJ297" s="133"/>
      <c r="AK297" s="133"/>
      <c r="AL297" s="133"/>
      <c r="AM297" s="133"/>
      <c r="AN297" s="133"/>
      <c r="AO297" s="133"/>
    </row>
    <row r="298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B298" s="133"/>
      <c r="AC298" s="133"/>
      <c r="AD298" s="133"/>
      <c r="AE298" s="133"/>
      <c r="AF298" s="133"/>
      <c r="AG298" s="133"/>
      <c r="AH298" s="133"/>
      <c r="AI298" s="133"/>
      <c r="AJ298" s="133"/>
      <c r="AK298" s="133"/>
      <c r="AL298" s="133"/>
      <c r="AM298" s="133"/>
      <c r="AN298" s="133"/>
      <c r="AO298" s="133"/>
    </row>
    <row r="299">
      <c r="A299" s="133"/>
      <c r="B299" s="133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B299" s="133"/>
      <c r="AC299" s="133"/>
      <c r="AD299" s="133"/>
      <c r="AE299" s="133"/>
      <c r="AF299" s="133"/>
      <c r="AG299" s="133"/>
      <c r="AH299" s="133"/>
      <c r="AI299" s="133"/>
      <c r="AJ299" s="133"/>
      <c r="AK299" s="133"/>
      <c r="AL299" s="133"/>
      <c r="AM299" s="133"/>
      <c r="AN299" s="133"/>
      <c r="AO299" s="133"/>
    </row>
    <row r="300">
      <c r="A300" s="133"/>
      <c r="B300" s="133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B300" s="133"/>
      <c r="AC300" s="133"/>
      <c r="AD300" s="133"/>
      <c r="AE300" s="133"/>
      <c r="AF300" s="133"/>
      <c r="AG300" s="133"/>
      <c r="AH300" s="133"/>
      <c r="AI300" s="133"/>
      <c r="AJ300" s="133"/>
      <c r="AK300" s="133"/>
      <c r="AL300" s="133"/>
      <c r="AM300" s="133"/>
      <c r="AN300" s="133"/>
      <c r="AO300" s="133"/>
    </row>
    <row r="301">
      <c r="A301" s="133"/>
      <c r="B301" s="133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133"/>
      <c r="AL301" s="133"/>
      <c r="AM301" s="133"/>
      <c r="AN301" s="133"/>
      <c r="AO301" s="133"/>
    </row>
    <row r="302">
      <c r="A302" s="133"/>
      <c r="B302" s="133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B302" s="133"/>
      <c r="AC302" s="133"/>
      <c r="AD302" s="133"/>
      <c r="AE302" s="133"/>
      <c r="AF302" s="133"/>
      <c r="AG302" s="133"/>
      <c r="AH302" s="133"/>
      <c r="AI302" s="133"/>
      <c r="AJ302" s="133"/>
      <c r="AK302" s="133"/>
      <c r="AL302" s="133"/>
      <c r="AM302" s="133"/>
      <c r="AN302" s="133"/>
      <c r="AO302" s="133"/>
    </row>
    <row r="303">
      <c r="A303" s="133"/>
      <c r="B303" s="133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B303" s="133"/>
      <c r="AC303" s="133"/>
      <c r="AD303" s="133"/>
      <c r="AE303" s="133"/>
      <c r="AF303" s="133"/>
      <c r="AG303" s="133"/>
      <c r="AH303" s="133"/>
      <c r="AI303" s="133"/>
      <c r="AJ303" s="133"/>
      <c r="AK303" s="133"/>
      <c r="AL303" s="133"/>
      <c r="AM303" s="133"/>
      <c r="AN303" s="133"/>
      <c r="AO303" s="133"/>
    </row>
    <row r="304">
      <c r="A304" s="133"/>
      <c r="B304" s="133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B304" s="133"/>
      <c r="AC304" s="133"/>
      <c r="AD304" s="133"/>
      <c r="AE304" s="133"/>
      <c r="AF304" s="133"/>
      <c r="AG304" s="133"/>
      <c r="AH304" s="133"/>
      <c r="AI304" s="133"/>
      <c r="AJ304" s="133"/>
      <c r="AK304" s="133"/>
      <c r="AL304" s="133"/>
      <c r="AM304" s="133"/>
      <c r="AN304" s="133"/>
      <c r="AO304" s="133"/>
    </row>
    <row r="305">
      <c r="A305" s="133"/>
      <c r="B305" s="133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B305" s="133"/>
      <c r="AC305" s="133"/>
      <c r="AD305" s="133"/>
      <c r="AE305" s="133"/>
      <c r="AF305" s="133"/>
      <c r="AG305" s="133"/>
      <c r="AH305" s="133"/>
      <c r="AI305" s="133"/>
      <c r="AJ305" s="133"/>
      <c r="AK305" s="133"/>
      <c r="AL305" s="133"/>
      <c r="AM305" s="133"/>
      <c r="AN305" s="133"/>
      <c r="AO305" s="133"/>
    </row>
    <row r="306">
      <c r="A306" s="133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B306" s="133"/>
      <c r="AC306" s="133"/>
      <c r="AD306" s="133"/>
      <c r="AE306" s="133"/>
      <c r="AF306" s="133"/>
      <c r="AG306" s="133"/>
      <c r="AH306" s="133"/>
      <c r="AI306" s="133"/>
      <c r="AJ306" s="133"/>
      <c r="AK306" s="133"/>
      <c r="AL306" s="133"/>
      <c r="AM306" s="133"/>
      <c r="AN306" s="133"/>
      <c r="AO306" s="133"/>
    </row>
    <row r="307">
      <c r="A307" s="133"/>
      <c r="B307" s="133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B307" s="133"/>
      <c r="AC307" s="133"/>
      <c r="AD307" s="133"/>
      <c r="AE307" s="133"/>
      <c r="AF307" s="133"/>
      <c r="AG307" s="133"/>
      <c r="AH307" s="133"/>
      <c r="AI307" s="133"/>
      <c r="AJ307" s="133"/>
      <c r="AK307" s="133"/>
      <c r="AL307" s="133"/>
      <c r="AM307" s="133"/>
      <c r="AN307" s="133"/>
      <c r="AO307" s="133"/>
    </row>
    <row r="308">
      <c r="A308" s="133"/>
      <c r="B308" s="133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B308" s="133"/>
      <c r="AC308" s="133"/>
      <c r="AD308" s="133"/>
      <c r="AE308" s="133"/>
      <c r="AF308" s="133"/>
      <c r="AG308" s="133"/>
      <c r="AH308" s="133"/>
      <c r="AI308" s="133"/>
      <c r="AJ308" s="133"/>
      <c r="AK308" s="133"/>
      <c r="AL308" s="133"/>
      <c r="AM308" s="133"/>
      <c r="AN308" s="133"/>
      <c r="AO308" s="133"/>
    </row>
    <row r="309">
      <c r="A309" s="133"/>
      <c r="B309" s="133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B309" s="133"/>
      <c r="AC309" s="133"/>
      <c r="AD309" s="133"/>
      <c r="AE309" s="133"/>
      <c r="AF309" s="133"/>
      <c r="AG309" s="133"/>
      <c r="AH309" s="133"/>
      <c r="AI309" s="133"/>
      <c r="AJ309" s="133"/>
      <c r="AK309" s="133"/>
      <c r="AL309" s="133"/>
      <c r="AM309" s="133"/>
      <c r="AN309" s="133"/>
      <c r="AO309" s="133"/>
    </row>
    <row r="310">
      <c r="A310" s="133"/>
      <c r="B310" s="133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B310" s="133"/>
      <c r="AC310" s="133"/>
      <c r="AD310" s="133"/>
      <c r="AE310" s="133"/>
      <c r="AF310" s="133"/>
      <c r="AG310" s="133"/>
      <c r="AH310" s="133"/>
      <c r="AI310" s="133"/>
      <c r="AJ310" s="133"/>
      <c r="AK310" s="133"/>
      <c r="AL310" s="133"/>
      <c r="AM310" s="133"/>
      <c r="AN310" s="133"/>
      <c r="AO310" s="133"/>
    </row>
    <row r="311">
      <c r="A311" s="133"/>
      <c r="B311" s="133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B311" s="133"/>
      <c r="AC311" s="133"/>
      <c r="AD311" s="133"/>
      <c r="AE311" s="133"/>
      <c r="AF311" s="133"/>
      <c r="AG311" s="133"/>
      <c r="AH311" s="133"/>
      <c r="AI311" s="133"/>
      <c r="AJ311" s="133"/>
      <c r="AK311" s="133"/>
      <c r="AL311" s="133"/>
      <c r="AM311" s="133"/>
      <c r="AN311" s="133"/>
      <c r="AO311" s="133"/>
    </row>
    <row r="312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B312" s="133"/>
      <c r="AC312" s="133"/>
      <c r="AD312" s="133"/>
      <c r="AE312" s="133"/>
      <c r="AF312" s="133"/>
      <c r="AG312" s="133"/>
      <c r="AH312" s="133"/>
      <c r="AI312" s="133"/>
      <c r="AJ312" s="133"/>
      <c r="AK312" s="133"/>
      <c r="AL312" s="133"/>
      <c r="AM312" s="133"/>
      <c r="AN312" s="133"/>
      <c r="AO312" s="133"/>
    </row>
    <row r="313">
      <c r="A313" s="133"/>
      <c r="B313" s="133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B313" s="133"/>
      <c r="AC313" s="133"/>
      <c r="AD313" s="133"/>
      <c r="AE313" s="133"/>
      <c r="AF313" s="133"/>
      <c r="AG313" s="133"/>
      <c r="AH313" s="133"/>
      <c r="AI313" s="133"/>
      <c r="AJ313" s="133"/>
      <c r="AK313" s="133"/>
      <c r="AL313" s="133"/>
      <c r="AM313" s="133"/>
      <c r="AN313" s="133"/>
      <c r="AO313" s="133"/>
    </row>
    <row r="314">
      <c r="A314" s="133"/>
      <c r="B314" s="133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B314" s="133"/>
      <c r="AC314" s="133"/>
      <c r="AD314" s="133"/>
      <c r="AE314" s="133"/>
      <c r="AF314" s="133"/>
      <c r="AG314" s="133"/>
      <c r="AH314" s="133"/>
      <c r="AI314" s="133"/>
      <c r="AJ314" s="133"/>
      <c r="AK314" s="133"/>
      <c r="AL314" s="133"/>
      <c r="AM314" s="133"/>
      <c r="AN314" s="133"/>
      <c r="AO314" s="133"/>
    </row>
    <row r="315">
      <c r="A315" s="133"/>
      <c r="B315" s="133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B315" s="133"/>
      <c r="AC315" s="133"/>
      <c r="AD315" s="133"/>
      <c r="AE315" s="133"/>
      <c r="AF315" s="133"/>
      <c r="AG315" s="133"/>
      <c r="AH315" s="133"/>
      <c r="AI315" s="133"/>
      <c r="AJ315" s="133"/>
      <c r="AK315" s="133"/>
      <c r="AL315" s="133"/>
      <c r="AM315" s="133"/>
      <c r="AN315" s="133"/>
      <c r="AO315" s="133"/>
    </row>
    <row r="316">
      <c r="A316" s="133"/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B316" s="133"/>
      <c r="AC316" s="133"/>
      <c r="AD316" s="133"/>
      <c r="AE316" s="133"/>
      <c r="AF316" s="133"/>
      <c r="AG316" s="133"/>
      <c r="AH316" s="133"/>
      <c r="AI316" s="133"/>
      <c r="AJ316" s="133"/>
      <c r="AK316" s="133"/>
      <c r="AL316" s="133"/>
      <c r="AM316" s="133"/>
      <c r="AN316" s="133"/>
      <c r="AO316" s="133"/>
    </row>
    <row r="317">
      <c r="A317" s="133"/>
      <c r="B317" s="133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B317" s="133"/>
      <c r="AC317" s="133"/>
      <c r="AD317" s="133"/>
      <c r="AE317" s="133"/>
      <c r="AF317" s="133"/>
      <c r="AG317" s="133"/>
      <c r="AH317" s="133"/>
      <c r="AI317" s="133"/>
      <c r="AJ317" s="133"/>
      <c r="AK317" s="133"/>
      <c r="AL317" s="133"/>
      <c r="AM317" s="133"/>
      <c r="AN317" s="133"/>
      <c r="AO317" s="133"/>
    </row>
    <row r="318">
      <c r="A318" s="133"/>
      <c r="B318" s="133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B318" s="133"/>
      <c r="AC318" s="133"/>
      <c r="AD318" s="133"/>
      <c r="AE318" s="133"/>
      <c r="AF318" s="133"/>
      <c r="AG318" s="133"/>
      <c r="AH318" s="133"/>
      <c r="AI318" s="133"/>
      <c r="AJ318" s="133"/>
      <c r="AK318" s="133"/>
      <c r="AL318" s="133"/>
      <c r="AM318" s="133"/>
      <c r="AN318" s="133"/>
      <c r="AO318" s="133"/>
    </row>
    <row r="319">
      <c r="A319" s="133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B319" s="133"/>
      <c r="AC319" s="133"/>
      <c r="AD319" s="133"/>
      <c r="AE319" s="133"/>
      <c r="AF319" s="133"/>
      <c r="AG319" s="133"/>
      <c r="AH319" s="133"/>
      <c r="AI319" s="133"/>
      <c r="AJ319" s="133"/>
      <c r="AK319" s="133"/>
      <c r="AL319" s="133"/>
      <c r="AM319" s="133"/>
      <c r="AN319" s="133"/>
      <c r="AO319" s="133"/>
    </row>
    <row r="320">
      <c r="A320" s="133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B320" s="133"/>
      <c r="AC320" s="133"/>
      <c r="AD320" s="133"/>
      <c r="AE320" s="133"/>
      <c r="AF320" s="133"/>
      <c r="AG320" s="133"/>
      <c r="AH320" s="133"/>
      <c r="AI320" s="133"/>
      <c r="AJ320" s="133"/>
      <c r="AK320" s="133"/>
      <c r="AL320" s="133"/>
      <c r="AM320" s="133"/>
      <c r="AN320" s="133"/>
      <c r="AO320" s="133"/>
    </row>
    <row r="321">
      <c r="A321" s="133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B321" s="133"/>
      <c r="AC321" s="133"/>
      <c r="AD321" s="133"/>
      <c r="AE321" s="133"/>
      <c r="AF321" s="133"/>
      <c r="AG321" s="133"/>
      <c r="AH321" s="133"/>
      <c r="AI321" s="133"/>
      <c r="AJ321" s="133"/>
      <c r="AK321" s="133"/>
      <c r="AL321" s="133"/>
      <c r="AM321" s="133"/>
      <c r="AN321" s="133"/>
      <c r="AO321" s="133"/>
    </row>
    <row r="322">
      <c r="A322" s="133"/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B322" s="133"/>
      <c r="AC322" s="133"/>
      <c r="AD322" s="133"/>
      <c r="AE322" s="133"/>
      <c r="AF322" s="133"/>
      <c r="AG322" s="133"/>
      <c r="AH322" s="133"/>
      <c r="AI322" s="133"/>
      <c r="AJ322" s="133"/>
      <c r="AK322" s="133"/>
      <c r="AL322" s="133"/>
      <c r="AM322" s="133"/>
      <c r="AN322" s="133"/>
      <c r="AO322" s="133"/>
    </row>
    <row r="323">
      <c r="A323" s="133"/>
      <c r="B323" s="133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B323" s="133"/>
      <c r="AC323" s="133"/>
      <c r="AD323" s="133"/>
      <c r="AE323" s="133"/>
      <c r="AF323" s="133"/>
      <c r="AG323" s="133"/>
      <c r="AH323" s="133"/>
      <c r="AI323" s="133"/>
      <c r="AJ323" s="133"/>
      <c r="AK323" s="133"/>
      <c r="AL323" s="133"/>
      <c r="AM323" s="133"/>
      <c r="AN323" s="133"/>
      <c r="AO323" s="133"/>
    </row>
    <row r="324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B324" s="133"/>
      <c r="AC324" s="133"/>
      <c r="AD324" s="133"/>
      <c r="AE324" s="133"/>
      <c r="AF324" s="133"/>
      <c r="AG324" s="133"/>
      <c r="AH324" s="133"/>
      <c r="AI324" s="133"/>
      <c r="AJ324" s="133"/>
      <c r="AK324" s="133"/>
      <c r="AL324" s="133"/>
      <c r="AM324" s="133"/>
      <c r="AN324" s="133"/>
      <c r="AO324" s="133"/>
    </row>
    <row r="325">
      <c r="A325" s="133"/>
      <c r="B325" s="133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B325" s="133"/>
      <c r="AC325" s="133"/>
      <c r="AD325" s="133"/>
      <c r="AE325" s="133"/>
      <c r="AF325" s="133"/>
      <c r="AG325" s="133"/>
      <c r="AH325" s="133"/>
      <c r="AI325" s="133"/>
      <c r="AJ325" s="133"/>
      <c r="AK325" s="133"/>
      <c r="AL325" s="133"/>
      <c r="AM325" s="133"/>
      <c r="AN325" s="133"/>
      <c r="AO325" s="133"/>
    </row>
    <row r="326">
      <c r="A326" s="133"/>
      <c r="B326" s="133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B326" s="133"/>
      <c r="AC326" s="133"/>
      <c r="AD326" s="133"/>
      <c r="AE326" s="133"/>
      <c r="AF326" s="133"/>
      <c r="AG326" s="133"/>
      <c r="AH326" s="133"/>
      <c r="AI326" s="133"/>
      <c r="AJ326" s="133"/>
      <c r="AK326" s="133"/>
      <c r="AL326" s="133"/>
      <c r="AM326" s="133"/>
      <c r="AN326" s="133"/>
      <c r="AO326" s="133"/>
    </row>
    <row r="327">
      <c r="A327" s="133"/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B327" s="133"/>
      <c r="AC327" s="133"/>
      <c r="AD327" s="133"/>
      <c r="AE327" s="133"/>
      <c r="AF327" s="133"/>
      <c r="AG327" s="133"/>
      <c r="AH327" s="133"/>
      <c r="AI327" s="133"/>
      <c r="AJ327" s="133"/>
      <c r="AK327" s="133"/>
      <c r="AL327" s="133"/>
      <c r="AM327" s="133"/>
      <c r="AN327" s="133"/>
      <c r="AO327" s="133"/>
    </row>
    <row r="328">
      <c r="A328" s="133"/>
      <c r="B328" s="133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B328" s="133"/>
      <c r="AC328" s="133"/>
      <c r="AD328" s="133"/>
      <c r="AE328" s="133"/>
      <c r="AF328" s="133"/>
      <c r="AG328" s="133"/>
      <c r="AH328" s="133"/>
      <c r="AI328" s="133"/>
      <c r="AJ328" s="133"/>
      <c r="AK328" s="133"/>
      <c r="AL328" s="133"/>
      <c r="AM328" s="133"/>
      <c r="AN328" s="133"/>
      <c r="AO328" s="133"/>
    </row>
    <row r="329">
      <c r="A329" s="133"/>
      <c r="B329" s="133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B329" s="133"/>
      <c r="AC329" s="133"/>
      <c r="AD329" s="133"/>
      <c r="AE329" s="133"/>
      <c r="AF329" s="133"/>
      <c r="AG329" s="133"/>
      <c r="AH329" s="133"/>
      <c r="AI329" s="133"/>
      <c r="AJ329" s="133"/>
      <c r="AK329" s="133"/>
      <c r="AL329" s="133"/>
      <c r="AM329" s="133"/>
      <c r="AN329" s="133"/>
      <c r="AO329" s="133"/>
    </row>
    <row r="330">
      <c r="A330" s="133"/>
      <c r="B330" s="133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B330" s="133"/>
      <c r="AC330" s="133"/>
      <c r="AD330" s="133"/>
      <c r="AE330" s="133"/>
      <c r="AF330" s="133"/>
      <c r="AG330" s="133"/>
      <c r="AH330" s="133"/>
      <c r="AI330" s="133"/>
      <c r="AJ330" s="133"/>
      <c r="AK330" s="133"/>
      <c r="AL330" s="133"/>
      <c r="AM330" s="133"/>
      <c r="AN330" s="133"/>
      <c r="AO330" s="133"/>
    </row>
    <row r="331">
      <c r="A331" s="133"/>
      <c r="B331" s="133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B331" s="133"/>
      <c r="AC331" s="133"/>
      <c r="AD331" s="133"/>
      <c r="AE331" s="133"/>
      <c r="AF331" s="133"/>
      <c r="AG331" s="133"/>
      <c r="AH331" s="133"/>
      <c r="AI331" s="133"/>
      <c r="AJ331" s="133"/>
      <c r="AK331" s="133"/>
      <c r="AL331" s="133"/>
      <c r="AM331" s="133"/>
      <c r="AN331" s="133"/>
      <c r="AO331" s="133"/>
    </row>
    <row r="332">
      <c r="A332" s="133"/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B332" s="133"/>
      <c r="AC332" s="133"/>
      <c r="AD332" s="133"/>
      <c r="AE332" s="133"/>
      <c r="AF332" s="133"/>
      <c r="AG332" s="133"/>
      <c r="AH332" s="133"/>
      <c r="AI332" s="133"/>
      <c r="AJ332" s="133"/>
      <c r="AK332" s="133"/>
      <c r="AL332" s="133"/>
      <c r="AM332" s="133"/>
      <c r="AN332" s="133"/>
      <c r="AO332" s="133"/>
    </row>
    <row r="333">
      <c r="A333" s="133"/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B333" s="133"/>
      <c r="AC333" s="133"/>
      <c r="AD333" s="133"/>
      <c r="AE333" s="133"/>
      <c r="AF333" s="133"/>
      <c r="AG333" s="133"/>
      <c r="AH333" s="133"/>
      <c r="AI333" s="133"/>
      <c r="AJ333" s="133"/>
      <c r="AK333" s="133"/>
      <c r="AL333" s="133"/>
      <c r="AM333" s="133"/>
      <c r="AN333" s="133"/>
      <c r="AO333" s="133"/>
    </row>
    <row r="334">
      <c r="A334" s="133"/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B334" s="133"/>
      <c r="AC334" s="133"/>
      <c r="AD334" s="133"/>
      <c r="AE334" s="133"/>
      <c r="AF334" s="133"/>
      <c r="AG334" s="133"/>
      <c r="AH334" s="133"/>
      <c r="AI334" s="133"/>
      <c r="AJ334" s="133"/>
      <c r="AK334" s="133"/>
      <c r="AL334" s="133"/>
      <c r="AM334" s="133"/>
      <c r="AN334" s="133"/>
      <c r="AO334" s="133"/>
    </row>
    <row r="335">
      <c r="A335" s="133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B335" s="133"/>
      <c r="AC335" s="133"/>
      <c r="AD335" s="133"/>
      <c r="AE335" s="133"/>
      <c r="AF335" s="133"/>
      <c r="AG335" s="133"/>
      <c r="AH335" s="133"/>
      <c r="AI335" s="133"/>
      <c r="AJ335" s="133"/>
      <c r="AK335" s="133"/>
      <c r="AL335" s="133"/>
      <c r="AM335" s="133"/>
      <c r="AN335" s="133"/>
      <c r="AO335" s="133"/>
    </row>
    <row r="336">
      <c r="A336" s="133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B336" s="133"/>
      <c r="AC336" s="133"/>
      <c r="AD336" s="133"/>
      <c r="AE336" s="133"/>
      <c r="AF336" s="133"/>
      <c r="AG336" s="133"/>
      <c r="AH336" s="133"/>
      <c r="AI336" s="133"/>
      <c r="AJ336" s="133"/>
      <c r="AK336" s="133"/>
      <c r="AL336" s="133"/>
      <c r="AM336" s="133"/>
      <c r="AN336" s="133"/>
      <c r="AO336" s="133"/>
    </row>
    <row r="337">
      <c r="A337" s="133"/>
      <c r="B337" s="133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B337" s="133"/>
      <c r="AC337" s="133"/>
      <c r="AD337" s="133"/>
      <c r="AE337" s="133"/>
      <c r="AF337" s="133"/>
      <c r="AG337" s="133"/>
      <c r="AH337" s="133"/>
      <c r="AI337" s="133"/>
      <c r="AJ337" s="133"/>
      <c r="AK337" s="133"/>
      <c r="AL337" s="133"/>
      <c r="AM337" s="133"/>
      <c r="AN337" s="133"/>
      <c r="AO337" s="133"/>
    </row>
    <row r="338">
      <c r="A338" s="133"/>
      <c r="B338" s="133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B338" s="133"/>
      <c r="AC338" s="133"/>
      <c r="AD338" s="133"/>
      <c r="AE338" s="133"/>
      <c r="AF338" s="133"/>
      <c r="AG338" s="133"/>
      <c r="AH338" s="133"/>
      <c r="AI338" s="133"/>
      <c r="AJ338" s="133"/>
      <c r="AK338" s="133"/>
      <c r="AL338" s="133"/>
      <c r="AM338" s="133"/>
      <c r="AN338" s="133"/>
      <c r="AO338" s="133"/>
    </row>
    <row r="339">
      <c r="A339" s="133"/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B339" s="133"/>
      <c r="AC339" s="133"/>
      <c r="AD339" s="133"/>
      <c r="AE339" s="133"/>
      <c r="AF339" s="133"/>
      <c r="AG339" s="133"/>
      <c r="AH339" s="133"/>
      <c r="AI339" s="133"/>
      <c r="AJ339" s="133"/>
      <c r="AK339" s="133"/>
      <c r="AL339" s="133"/>
      <c r="AM339" s="133"/>
      <c r="AN339" s="133"/>
      <c r="AO339" s="133"/>
    </row>
    <row r="340">
      <c r="A340" s="133"/>
      <c r="B340" s="133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B340" s="133"/>
      <c r="AC340" s="133"/>
      <c r="AD340" s="133"/>
      <c r="AE340" s="133"/>
      <c r="AF340" s="133"/>
      <c r="AG340" s="133"/>
      <c r="AH340" s="133"/>
      <c r="AI340" s="133"/>
      <c r="AJ340" s="133"/>
      <c r="AK340" s="133"/>
      <c r="AL340" s="133"/>
      <c r="AM340" s="133"/>
      <c r="AN340" s="133"/>
      <c r="AO340" s="133"/>
    </row>
    <row r="341">
      <c r="A341" s="133"/>
      <c r="B341" s="133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B341" s="133"/>
      <c r="AC341" s="133"/>
      <c r="AD341" s="133"/>
      <c r="AE341" s="133"/>
      <c r="AF341" s="133"/>
      <c r="AG341" s="133"/>
      <c r="AH341" s="133"/>
      <c r="AI341" s="133"/>
      <c r="AJ341" s="133"/>
      <c r="AK341" s="133"/>
      <c r="AL341" s="133"/>
      <c r="AM341" s="133"/>
      <c r="AN341" s="133"/>
      <c r="AO341" s="133"/>
    </row>
    <row r="342">
      <c r="A342" s="133"/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B342" s="133"/>
      <c r="AC342" s="133"/>
      <c r="AD342" s="133"/>
      <c r="AE342" s="133"/>
      <c r="AF342" s="133"/>
      <c r="AG342" s="133"/>
      <c r="AH342" s="133"/>
      <c r="AI342" s="133"/>
      <c r="AJ342" s="133"/>
      <c r="AK342" s="133"/>
      <c r="AL342" s="133"/>
      <c r="AM342" s="133"/>
      <c r="AN342" s="133"/>
      <c r="AO342" s="133"/>
    </row>
    <row r="343">
      <c r="A343" s="133"/>
      <c r="B343" s="133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B343" s="133"/>
      <c r="AC343" s="133"/>
      <c r="AD343" s="133"/>
      <c r="AE343" s="133"/>
      <c r="AF343" s="133"/>
      <c r="AG343" s="133"/>
      <c r="AH343" s="133"/>
      <c r="AI343" s="133"/>
      <c r="AJ343" s="133"/>
      <c r="AK343" s="133"/>
      <c r="AL343" s="133"/>
      <c r="AM343" s="133"/>
      <c r="AN343" s="133"/>
      <c r="AO343" s="133"/>
    </row>
    <row r="344">
      <c r="A344" s="133"/>
      <c r="B344" s="133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B344" s="133"/>
      <c r="AC344" s="133"/>
      <c r="AD344" s="133"/>
      <c r="AE344" s="133"/>
      <c r="AF344" s="133"/>
      <c r="AG344" s="133"/>
      <c r="AH344" s="133"/>
      <c r="AI344" s="133"/>
      <c r="AJ344" s="133"/>
      <c r="AK344" s="133"/>
      <c r="AL344" s="133"/>
      <c r="AM344" s="133"/>
      <c r="AN344" s="133"/>
      <c r="AO344" s="133"/>
    </row>
    <row r="345">
      <c r="A345" s="133"/>
      <c r="B345" s="133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B345" s="133"/>
      <c r="AC345" s="133"/>
      <c r="AD345" s="133"/>
      <c r="AE345" s="133"/>
      <c r="AF345" s="133"/>
      <c r="AG345" s="133"/>
      <c r="AH345" s="133"/>
      <c r="AI345" s="133"/>
      <c r="AJ345" s="133"/>
      <c r="AK345" s="133"/>
      <c r="AL345" s="133"/>
      <c r="AM345" s="133"/>
      <c r="AN345" s="133"/>
      <c r="AO345" s="133"/>
    </row>
    <row r="346">
      <c r="A346" s="133"/>
      <c r="B346" s="133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B346" s="133"/>
      <c r="AC346" s="133"/>
      <c r="AD346" s="133"/>
      <c r="AE346" s="133"/>
      <c r="AF346" s="133"/>
      <c r="AG346" s="133"/>
      <c r="AH346" s="133"/>
      <c r="AI346" s="133"/>
      <c r="AJ346" s="133"/>
      <c r="AK346" s="133"/>
      <c r="AL346" s="133"/>
      <c r="AM346" s="133"/>
      <c r="AN346" s="133"/>
      <c r="AO346" s="133"/>
    </row>
    <row r="347">
      <c r="A347" s="133"/>
      <c r="B347" s="133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B347" s="133"/>
      <c r="AC347" s="133"/>
      <c r="AD347" s="133"/>
      <c r="AE347" s="133"/>
      <c r="AF347" s="133"/>
      <c r="AG347" s="133"/>
      <c r="AH347" s="133"/>
      <c r="AI347" s="133"/>
      <c r="AJ347" s="133"/>
      <c r="AK347" s="133"/>
      <c r="AL347" s="133"/>
      <c r="AM347" s="133"/>
      <c r="AN347" s="133"/>
      <c r="AO347" s="133"/>
    </row>
    <row r="348">
      <c r="A348" s="133"/>
      <c r="B348" s="133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B348" s="133"/>
      <c r="AC348" s="133"/>
      <c r="AD348" s="133"/>
      <c r="AE348" s="133"/>
      <c r="AF348" s="133"/>
      <c r="AG348" s="133"/>
      <c r="AH348" s="133"/>
      <c r="AI348" s="133"/>
      <c r="AJ348" s="133"/>
      <c r="AK348" s="133"/>
      <c r="AL348" s="133"/>
      <c r="AM348" s="133"/>
      <c r="AN348" s="133"/>
      <c r="AO348" s="133"/>
    </row>
    <row r="349">
      <c r="A349" s="133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B349" s="133"/>
      <c r="AC349" s="133"/>
      <c r="AD349" s="133"/>
      <c r="AE349" s="133"/>
      <c r="AF349" s="133"/>
      <c r="AG349" s="133"/>
      <c r="AH349" s="133"/>
      <c r="AI349" s="133"/>
      <c r="AJ349" s="133"/>
      <c r="AK349" s="133"/>
      <c r="AL349" s="133"/>
      <c r="AM349" s="133"/>
      <c r="AN349" s="133"/>
      <c r="AO349" s="133"/>
    </row>
    <row r="350">
      <c r="A350" s="133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B350" s="133"/>
      <c r="AC350" s="133"/>
      <c r="AD350" s="133"/>
      <c r="AE350" s="133"/>
      <c r="AF350" s="133"/>
      <c r="AG350" s="133"/>
      <c r="AH350" s="133"/>
      <c r="AI350" s="133"/>
      <c r="AJ350" s="133"/>
      <c r="AK350" s="133"/>
      <c r="AL350" s="133"/>
      <c r="AM350" s="133"/>
      <c r="AN350" s="133"/>
      <c r="AO350" s="133"/>
    </row>
    <row r="351">
      <c r="A351" s="133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B351" s="133"/>
      <c r="AC351" s="133"/>
      <c r="AD351" s="133"/>
      <c r="AE351" s="133"/>
      <c r="AF351" s="133"/>
      <c r="AG351" s="133"/>
      <c r="AH351" s="133"/>
      <c r="AI351" s="133"/>
      <c r="AJ351" s="133"/>
      <c r="AK351" s="133"/>
      <c r="AL351" s="133"/>
      <c r="AM351" s="133"/>
      <c r="AN351" s="133"/>
      <c r="AO351" s="133"/>
    </row>
    <row r="352">
      <c r="A352" s="133"/>
      <c r="B352" s="133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B352" s="133"/>
      <c r="AC352" s="133"/>
      <c r="AD352" s="133"/>
      <c r="AE352" s="133"/>
      <c r="AF352" s="133"/>
      <c r="AG352" s="133"/>
      <c r="AH352" s="133"/>
      <c r="AI352" s="133"/>
      <c r="AJ352" s="133"/>
      <c r="AK352" s="133"/>
      <c r="AL352" s="133"/>
      <c r="AM352" s="133"/>
      <c r="AN352" s="133"/>
      <c r="AO352" s="133"/>
    </row>
    <row r="353">
      <c r="A353" s="133"/>
      <c r="B353" s="133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B353" s="133"/>
      <c r="AC353" s="133"/>
      <c r="AD353" s="133"/>
      <c r="AE353" s="133"/>
      <c r="AF353" s="133"/>
      <c r="AG353" s="133"/>
      <c r="AH353" s="133"/>
      <c r="AI353" s="133"/>
      <c r="AJ353" s="133"/>
      <c r="AK353" s="133"/>
      <c r="AL353" s="133"/>
      <c r="AM353" s="133"/>
      <c r="AN353" s="133"/>
      <c r="AO353" s="133"/>
    </row>
    <row r="354">
      <c r="A354" s="133"/>
      <c r="B354" s="133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B354" s="133"/>
      <c r="AC354" s="133"/>
      <c r="AD354" s="133"/>
      <c r="AE354" s="133"/>
      <c r="AF354" s="133"/>
      <c r="AG354" s="133"/>
      <c r="AH354" s="133"/>
      <c r="AI354" s="133"/>
      <c r="AJ354" s="133"/>
      <c r="AK354" s="133"/>
      <c r="AL354" s="133"/>
      <c r="AM354" s="133"/>
      <c r="AN354" s="133"/>
      <c r="AO354" s="133"/>
    </row>
    <row r="355">
      <c r="A355" s="133"/>
      <c r="B355" s="133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B355" s="133"/>
      <c r="AC355" s="133"/>
      <c r="AD355" s="133"/>
      <c r="AE355" s="133"/>
      <c r="AF355" s="133"/>
      <c r="AG355" s="133"/>
      <c r="AH355" s="133"/>
      <c r="AI355" s="133"/>
      <c r="AJ355" s="133"/>
      <c r="AK355" s="133"/>
      <c r="AL355" s="133"/>
      <c r="AM355" s="133"/>
      <c r="AN355" s="133"/>
      <c r="AO355" s="133"/>
    </row>
    <row r="356">
      <c r="A356" s="133"/>
      <c r="B356" s="133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B356" s="133"/>
      <c r="AC356" s="133"/>
      <c r="AD356" s="133"/>
      <c r="AE356" s="133"/>
      <c r="AF356" s="133"/>
      <c r="AG356" s="133"/>
      <c r="AH356" s="133"/>
      <c r="AI356" s="133"/>
      <c r="AJ356" s="133"/>
      <c r="AK356" s="133"/>
      <c r="AL356" s="133"/>
      <c r="AM356" s="133"/>
      <c r="AN356" s="133"/>
      <c r="AO356" s="133"/>
    </row>
    <row r="357">
      <c r="A357" s="133"/>
      <c r="B357" s="133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B357" s="133"/>
      <c r="AC357" s="133"/>
      <c r="AD357" s="133"/>
      <c r="AE357" s="133"/>
      <c r="AF357" s="133"/>
      <c r="AG357" s="133"/>
      <c r="AH357" s="133"/>
      <c r="AI357" s="133"/>
      <c r="AJ357" s="133"/>
      <c r="AK357" s="133"/>
      <c r="AL357" s="133"/>
      <c r="AM357" s="133"/>
      <c r="AN357" s="133"/>
      <c r="AO357" s="133"/>
    </row>
    <row r="358">
      <c r="A358" s="133"/>
      <c r="B358" s="133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B358" s="133"/>
      <c r="AC358" s="133"/>
      <c r="AD358" s="133"/>
      <c r="AE358" s="133"/>
      <c r="AF358" s="133"/>
      <c r="AG358" s="133"/>
      <c r="AH358" s="133"/>
      <c r="AI358" s="133"/>
      <c r="AJ358" s="133"/>
      <c r="AK358" s="133"/>
      <c r="AL358" s="133"/>
      <c r="AM358" s="133"/>
      <c r="AN358" s="133"/>
      <c r="AO358" s="133"/>
    </row>
    <row r="359">
      <c r="A359" s="133"/>
      <c r="B359" s="133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B359" s="133"/>
      <c r="AC359" s="133"/>
      <c r="AD359" s="133"/>
      <c r="AE359" s="133"/>
      <c r="AF359" s="133"/>
      <c r="AG359" s="133"/>
      <c r="AH359" s="133"/>
      <c r="AI359" s="133"/>
      <c r="AJ359" s="133"/>
      <c r="AK359" s="133"/>
      <c r="AL359" s="133"/>
      <c r="AM359" s="133"/>
      <c r="AN359" s="133"/>
      <c r="AO359" s="133"/>
    </row>
    <row r="360">
      <c r="A360" s="133"/>
      <c r="B360" s="133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B360" s="133"/>
      <c r="AC360" s="133"/>
      <c r="AD360" s="133"/>
      <c r="AE360" s="133"/>
      <c r="AF360" s="133"/>
      <c r="AG360" s="133"/>
      <c r="AH360" s="133"/>
      <c r="AI360" s="133"/>
      <c r="AJ360" s="133"/>
      <c r="AK360" s="133"/>
      <c r="AL360" s="133"/>
      <c r="AM360" s="133"/>
      <c r="AN360" s="133"/>
      <c r="AO360" s="133"/>
    </row>
    <row r="361">
      <c r="A361" s="133"/>
      <c r="B361" s="133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B361" s="133"/>
      <c r="AC361" s="133"/>
      <c r="AD361" s="133"/>
      <c r="AE361" s="133"/>
      <c r="AF361" s="133"/>
      <c r="AG361" s="133"/>
      <c r="AH361" s="133"/>
      <c r="AI361" s="133"/>
      <c r="AJ361" s="133"/>
      <c r="AK361" s="133"/>
      <c r="AL361" s="133"/>
      <c r="AM361" s="133"/>
      <c r="AN361" s="133"/>
      <c r="AO361" s="133"/>
    </row>
    <row r="362">
      <c r="A362" s="133"/>
      <c r="B362" s="133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B362" s="133"/>
      <c r="AC362" s="133"/>
      <c r="AD362" s="133"/>
      <c r="AE362" s="133"/>
      <c r="AF362" s="133"/>
      <c r="AG362" s="133"/>
      <c r="AH362" s="133"/>
      <c r="AI362" s="133"/>
      <c r="AJ362" s="133"/>
      <c r="AK362" s="133"/>
      <c r="AL362" s="133"/>
      <c r="AM362" s="133"/>
      <c r="AN362" s="133"/>
      <c r="AO362" s="133"/>
    </row>
    <row r="363">
      <c r="A363" s="133"/>
      <c r="B363" s="133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B363" s="133"/>
      <c r="AC363" s="133"/>
      <c r="AD363" s="133"/>
      <c r="AE363" s="133"/>
      <c r="AF363" s="133"/>
      <c r="AG363" s="133"/>
      <c r="AH363" s="133"/>
      <c r="AI363" s="133"/>
      <c r="AJ363" s="133"/>
      <c r="AK363" s="133"/>
      <c r="AL363" s="133"/>
      <c r="AM363" s="133"/>
      <c r="AN363" s="133"/>
      <c r="AO363" s="133"/>
    </row>
    <row r="364">
      <c r="A364" s="133"/>
      <c r="B364" s="133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B364" s="133"/>
      <c r="AC364" s="133"/>
      <c r="AD364" s="133"/>
      <c r="AE364" s="133"/>
      <c r="AF364" s="133"/>
      <c r="AG364" s="133"/>
      <c r="AH364" s="133"/>
      <c r="AI364" s="133"/>
      <c r="AJ364" s="133"/>
      <c r="AK364" s="133"/>
      <c r="AL364" s="133"/>
      <c r="AM364" s="133"/>
      <c r="AN364" s="133"/>
      <c r="AO364" s="133"/>
    </row>
    <row r="365">
      <c r="A365" s="133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B365" s="133"/>
      <c r="AC365" s="133"/>
      <c r="AD365" s="133"/>
      <c r="AE365" s="133"/>
      <c r="AF365" s="133"/>
      <c r="AG365" s="133"/>
      <c r="AH365" s="133"/>
      <c r="AI365" s="133"/>
      <c r="AJ365" s="133"/>
      <c r="AK365" s="133"/>
      <c r="AL365" s="133"/>
      <c r="AM365" s="133"/>
      <c r="AN365" s="133"/>
      <c r="AO365" s="133"/>
    </row>
    <row r="366">
      <c r="A366" s="133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B366" s="133"/>
      <c r="AC366" s="133"/>
      <c r="AD366" s="133"/>
      <c r="AE366" s="133"/>
      <c r="AF366" s="133"/>
      <c r="AG366" s="133"/>
      <c r="AH366" s="133"/>
      <c r="AI366" s="133"/>
      <c r="AJ366" s="133"/>
      <c r="AK366" s="133"/>
      <c r="AL366" s="133"/>
      <c r="AM366" s="133"/>
      <c r="AN366" s="133"/>
      <c r="AO366" s="133"/>
    </row>
    <row r="367">
      <c r="A367" s="133"/>
      <c r="B367" s="133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B367" s="133"/>
      <c r="AC367" s="133"/>
      <c r="AD367" s="133"/>
      <c r="AE367" s="133"/>
      <c r="AF367" s="133"/>
      <c r="AG367" s="133"/>
      <c r="AH367" s="133"/>
      <c r="AI367" s="133"/>
      <c r="AJ367" s="133"/>
      <c r="AK367" s="133"/>
      <c r="AL367" s="133"/>
      <c r="AM367" s="133"/>
      <c r="AN367" s="133"/>
      <c r="AO367" s="133"/>
    </row>
    <row r="368">
      <c r="A368" s="133"/>
      <c r="B368" s="133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B368" s="133"/>
      <c r="AC368" s="133"/>
      <c r="AD368" s="133"/>
      <c r="AE368" s="133"/>
      <c r="AF368" s="133"/>
      <c r="AG368" s="133"/>
      <c r="AH368" s="133"/>
      <c r="AI368" s="133"/>
      <c r="AJ368" s="133"/>
      <c r="AK368" s="133"/>
      <c r="AL368" s="133"/>
      <c r="AM368" s="133"/>
      <c r="AN368" s="133"/>
      <c r="AO368" s="133"/>
    </row>
    <row r="369">
      <c r="A369" s="133"/>
      <c r="B369" s="133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B369" s="133"/>
      <c r="AC369" s="133"/>
      <c r="AD369" s="133"/>
      <c r="AE369" s="133"/>
      <c r="AF369" s="133"/>
      <c r="AG369" s="133"/>
      <c r="AH369" s="133"/>
      <c r="AI369" s="133"/>
      <c r="AJ369" s="133"/>
      <c r="AK369" s="133"/>
      <c r="AL369" s="133"/>
      <c r="AM369" s="133"/>
      <c r="AN369" s="133"/>
      <c r="AO369" s="133"/>
    </row>
    <row r="370">
      <c r="A370" s="133"/>
      <c r="B370" s="133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B370" s="133"/>
      <c r="AC370" s="133"/>
      <c r="AD370" s="133"/>
      <c r="AE370" s="133"/>
      <c r="AF370" s="133"/>
      <c r="AG370" s="133"/>
      <c r="AH370" s="133"/>
      <c r="AI370" s="133"/>
      <c r="AJ370" s="133"/>
      <c r="AK370" s="133"/>
      <c r="AL370" s="133"/>
      <c r="AM370" s="133"/>
      <c r="AN370" s="133"/>
      <c r="AO370" s="133"/>
    </row>
    <row r="371">
      <c r="A371" s="133"/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B371" s="133"/>
      <c r="AC371" s="133"/>
      <c r="AD371" s="133"/>
      <c r="AE371" s="133"/>
      <c r="AF371" s="133"/>
      <c r="AG371" s="133"/>
      <c r="AH371" s="133"/>
      <c r="AI371" s="133"/>
      <c r="AJ371" s="133"/>
      <c r="AK371" s="133"/>
      <c r="AL371" s="133"/>
      <c r="AM371" s="133"/>
      <c r="AN371" s="133"/>
      <c r="AO371" s="133"/>
    </row>
    <row r="372">
      <c r="A372" s="133"/>
      <c r="B372" s="133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B372" s="133"/>
      <c r="AC372" s="133"/>
      <c r="AD372" s="133"/>
      <c r="AE372" s="133"/>
      <c r="AF372" s="133"/>
      <c r="AG372" s="133"/>
      <c r="AH372" s="133"/>
      <c r="AI372" s="133"/>
      <c r="AJ372" s="133"/>
      <c r="AK372" s="133"/>
      <c r="AL372" s="133"/>
      <c r="AM372" s="133"/>
      <c r="AN372" s="133"/>
      <c r="AO372" s="133"/>
    </row>
    <row r="373">
      <c r="A373" s="133"/>
      <c r="B373" s="133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B373" s="133"/>
      <c r="AC373" s="133"/>
      <c r="AD373" s="133"/>
      <c r="AE373" s="133"/>
      <c r="AF373" s="133"/>
      <c r="AG373" s="133"/>
      <c r="AH373" s="133"/>
      <c r="AI373" s="133"/>
      <c r="AJ373" s="133"/>
      <c r="AK373" s="133"/>
      <c r="AL373" s="133"/>
      <c r="AM373" s="133"/>
      <c r="AN373" s="133"/>
      <c r="AO373" s="133"/>
    </row>
    <row r="374">
      <c r="A374" s="133"/>
      <c r="B374" s="133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B374" s="133"/>
      <c r="AC374" s="133"/>
      <c r="AD374" s="133"/>
      <c r="AE374" s="133"/>
      <c r="AF374" s="133"/>
      <c r="AG374" s="133"/>
      <c r="AH374" s="133"/>
      <c r="AI374" s="133"/>
      <c r="AJ374" s="133"/>
      <c r="AK374" s="133"/>
      <c r="AL374" s="133"/>
      <c r="AM374" s="133"/>
      <c r="AN374" s="133"/>
      <c r="AO374" s="133"/>
    </row>
    <row r="375">
      <c r="A375" s="133"/>
      <c r="B375" s="133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B375" s="133"/>
      <c r="AC375" s="133"/>
      <c r="AD375" s="133"/>
      <c r="AE375" s="133"/>
      <c r="AF375" s="133"/>
      <c r="AG375" s="133"/>
      <c r="AH375" s="133"/>
      <c r="AI375" s="133"/>
      <c r="AJ375" s="133"/>
      <c r="AK375" s="133"/>
      <c r="AL375" s="133"/>
      <c r="AM375" s="133"/>
      <c r="AN375" s="133"/>
      <c r="AO375" s="133"/>
    </row>
    <row r="376">
      <c r="A376" s="133"/>
      <c r="B376" s="133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B376" s="133"/>
      <c r="AC376" s="133"/>
      <c r="AD376" s="133"/>
      <c r="AE376" s="133"/>
      <c r="AF376" s="133"/>
      <c r="AG376" s="133"/>
      <c r="AH376" s="133"/>
      <c r="AI376" s="133"/>
      <c r="AJ376" s="133"/>
      <c r="AK376" s="133"/>
      <c r="AL376" s="133"/>
      <c r="AM376" s="133"/>
      <c r="AN376" s="133"/>
      <c r="AO376" s="133"/>
    </row>
    <row r="377">
      <c r="A377" s="133"/>
      <c r="B377" s="133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B377" s="133"/>
      <c r="AC377" s="133"/>
      <c r="AD377" s="133"/>
      <c r="AE377" s="133"/>
      <c r="AF377" s="133"/>
      <c r="AG377" s="133"/>
      <c r="AH377" s="133"/>
      <c r="AI377" s="133"/>
      <c r="AJ377" s="133"/>
      <c r="AK377" s="133"/>
      <c r="AL377" s="133"/>
      <c r="AM377" s="133"/>
      <c r="AN377" s="133"/>
      <c r="AO377" s="133"/>
    </row>
    <row r="378">
      <c r="A378" s="133"/>
      <c r="B378" s="133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B378" s="133"/>
      <c r="AC378" s="133"/>
      <c r="AD378" s="133"/>
      <c r="AE378" s="133"/>
      <c r="AF378" s="133"/>
      <c r="AG378" s="133"/>
      <c r="AH378" s="133"/>
      <c r="AI378" s="133"/>
      <c r="AJ378" s="133"/>
      <c r="AK378" s="133"/>
      <c r="AL378" s="133"/>
      <c r="AM378" s="133"/>
      <c r="AN378" s="133"/>
      <c r="AO378" s="133"/>
    </row>
    <row r="379">
      <c r="A379" s="133"/>
      <c r="B379" s="133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B379" s="133"/>
      <c r="AC379" s="133"/>
      <c r="AD379" s="133"/>
      <c r="AE379" s="133"/>
      <c r="AF379" s="133"/>
      <c r="AG379" s="133"/>
      <c r="AH379" s="133"/>
      <c r="AI379" s="133"/>
      <c r="AJ379" s="133"/>
      <c r="AK379" s="133"/>
      <c r="AL379" s="133"/>
      <c r="AM379" s="133"/>
      <c r="AN379" s="133"/>
      <c r="AO379" s="133"/>
    </row>
    <row r="380">
      <c r="A380" s="133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B380" s="133"/>
      <c r="AC380" s="133"/>
      <c r="AD380" s="133"/>
      <c r="AE380" s="133"/>
      <c r="AF380" s="133"/>
      <c r="AG380" s="133"/>
      <c r="AH380" s="133"/>
      <c r="AI380" s="133"/>
      <c r="AJ380" s="133"/>
      <c r="AK380" s="133"/>
      <c r="AL380" s="133"/>
      <c r="AM380" s="133"/>
      <c r="AN380" s="133"/>
      <c r="AO380" s="133"/>
    </row>
    <row r="381">
      <c r="A381" s="133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B381" s="133"/>
      <c r="AC381" s="133"/>
      <c r="AD381" s="133"/>
      <c r="AE381" s="133"/>
      <c r="AF381" s="133"/>
      <c r="AG381" s="133"/>
      <c r="AH381" s="133"/>
      <c r="AI381" s="133"/>
      <c r="AJ381" s="133"/>
      <c r="AK381" s="133"/>
      <c r="AL381" s="133"/>
      <c r="AM381" s="133"/>
      <c r="AN381" s="133"/>
      <c r="AO381" s="133"/>
    </row>
    <row r="382">
      <c r="A382" s="133"/>
      <c r="B382" s="133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B382" s="133"/>
      <c r="AC382" s="133"/>
      <c r="AD382" s="133"/>
      <c r="AE382" s="133"/>
      <c r="AF382" s="133"/>
      <c r="AG382" s="133"/>
      <c r="AH382" s="133"/>
      <c r="AI382" s="133"/>
      <c r="AJ382" s="133"/>
      <c r="AK382" s="133"/>
      <c r="AL382" s="133"/>
      <c r="AM382" s="133"/>
      <c r="AN382" s="133"/>
      <c r="AO382" s="133"/>
    </row>
    <row r="383">
      <c r="A383" s="133"/>
      <c r="B383" s="133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B383" s="133"/>
      <c r="AC383" s="133"/>
      <c r="AD383" s="133"/>
      <c r="AE383" s="133"/>
      <c r="AF383" s="133"/>
      <c r="AG383" s="133"/>
      <c r="AH383" s="133"/>
      <c r="AI383" s="133"/>
      <c r="AJ383" s="133"/>
      <c r="AK383" s="133"/>
      <c r="AL383" s="133"/>
      <c r="AM383" s="133"/>
      <c r="AN383" s="133"/>
      <c r="AO383" s="133"/>
    </row>
    <row r="384">
      <c r="A384" s="133"/>
      <c r="B384" s="133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B384" s="133"/>
      <c r="AC384" s="133"/>
      <c r="AD384" s="133"/>
      <c r="AE384" s="133"/>
      <c r="AF384" s="133"/>
      <c r="AG384" s="133"/>
      <c r="AH384" s="133"/>
      <c r="AI384" s="133"/>
      <c r="AJ384" s="133"/>
      <c r="AK384" s="133"/>
      <c r="AL384" s="133"/>
      <c r="AM384" s="133"/>
      <c r="AN384" s="133"/>
      <c r="AO384" s="133"/>
    </row>
    <row r="385">
      <c r="A385" s="133"/>
      <c r="B385" s="133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B385" s="133"/>
      <c r="AC385" s="133"/>
      <c r="AD385" s="133"/>
      <c r="AE385" s="133"/>
      <c r="AF385" s="133"/>
      <c r="AG385" s="133"/>
      <c r="AH385" s="133"/>
      <c r="AI385" s="133"/>
      <c r="AJ385" s="133"/>
      <c r="AK385" s="133"/>
      <c r="AL385" s="133"/>
      <c r="AM385" s="133"/>
      <c r="AN385" s="133"/>
      <c r="AO385" s="133"/>
    </row>
    <row r="386">
      <c r="A386" s="133"/>
      <c r="B386" s="133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B386" s="133"/>
      <c r="AC386" s="133"/>
      <c r="AD386" s="133"/>
      <c r="AE386" s="133"/>
      <c r="AF386" s="133"/>
      <c r="AG386" s="133"/>
      <c r="AH386" s="133"/>
      <c r="AI386" s="133"/>
      <c r="AJ386" s="133"/>
      <c r="AK386" s="133"/>
      <c r="AL386" s="133"/>
      <c r="AM386" s="133"/>
      <c r="AN386" s="133"/>
      <c r="AO386" s="133"/>
    </row>
    <row r="387">
      <c r="A387" s="133"/>
      <c r="B387" s="133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B387" s="133"/>
      <c r="AC387" s="133"/>
      <c r="AD387" s="133"/>
      <c r="AE387" s="133"/>
      <c r="AF387" s="133"/>
      <c r="AG387" s="133"/>
      <c r="AH387" s="133"/>
      <c r="AI387" s="133"/>
      <c r="AJ387" s="133"/>
      <c r="AK387" s="133"/>
      <c r="AL387" s="133"/>
      <c r="AM387" s="133"/>
      <c r="AN387" s="133"/>
      <c r="AO387" s="133"/>
    </row>
    <row r="388">
      <c r="A388" s="133"/>
      <c r="B388" s="133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B388" s="133"/>
      <c r="AC388" s="133"/>
      <c r="AD388" s="133"/>
      <c r="AE388" s="133"/>
      <c r="AF388" s="133"/>
      <c r="AG388" s="133"/>
      <c r="AH388" s="133"/>
      <c r="AI388" s="133"/>
      <c r="AJ388" s="133"/>
      <c r="AK388" s="133"/>
      <c r="AL388" s="133"/>
      <c r="AM388" s="133"/>
      <c r="AN388" s="133"/>
      <c r="AO388" s="133"/>
    </row>
    <row r="389">
      <c r="A389" s="133"/>
      <c r="B389" s="133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B389" s="133"/>
      <c r="AC389" s="133"/>
      <c r="AD389" s="133"/>
      <c r="AE389" s="133"/>
      <c r="AF389" s="133"/>
      <c r="AG389" s="133"/>
      <c r="AH389" s="133"/>
      <c r="AI389" s="133"/>
      <c r="AJ389" s="133"/>
      <c r="AK389" s="133"/>
      <c r="AL389" s="133"/>
      <c r="AM389" s="133"/>
      <c r="AN389" s="133"/>
      <c r="AO389" s="133"/>
    </row>
    <row r="390">
      <c r="A390" s="133"/>
      <c r="B390" s="133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B390" s="133"/>
      <c r="AC390" s="133"/>
      <c r="AD390" s="133"/>
      <c r="AE390" s="133"/>
      <c r="AF390" s="133"/>
      <c r="AG390" s="133"/>
      <c r="AH390" s="133"/>
      <c r="AI390" s="133"/>
      <c r="AJ390" s="133"/>
      <c r="AK390" s="133"/>
      <c r="AL390" s="133"/>
      <c r="AM390" s="133"/>
      <c r="AN390" s="133"/>
      <c r="AO390" s="133"/>
    </row>
    <row r="391">
      <c r="A391" s="133"/>
      <c r="B391" s="133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B391" s="133"/>
      <c r="AC391" s="133"/>
      <c r="AD391" s="133"/>
      <c r="AE391" s="133"/>
      <c r="AF391" s="133"/>
      <c r="AG391" s="133"/>
      <c r="AH391" s="133"/>
      <c r="AI391" s="133"/>
      <c r="AJ391" s="133"/>
      <c r="AK391" s="133"/>
      <c r="AL391" s="133"/>
      <c r="AM391" s="133"/>
      <c r="AN391" s="133"/>
      <c r="AO391" s="133"/>
    </row>
    <row r="392">
      <c r="A392" s="133"/>
      <c r="B392" s="133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B392" s="133"/>
      <c r="AC392" s="133"/>
      <c r="AD392" s="133"/>
      <c r="AE392" s="133"/>
      <c r="AF392" s="133"/>
      <c r="AG392" s="133"/>
      <c r="AH392" s="133"/>
      <c r="AI392" s="133"/>
      <c r="AJ392" s="133"/>
      <c r="AK392" s="133"/>
      <c r="AL392" s="133"/>
      <c r="AM392" s="133"/>
      <c r="AN392" s="133"/>
      <c r="AO392" s="133"/>
    </row>
    <row r="393">
      <c r="A393" s="133"/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3"/>
      <c r="AC393" s="133"/>
      <c r="AD393" s="133"/>
      <c r="AE393" s="133"/>
      <c r="AF393" s="133"/>
      <c r="AG393" s="133"/>
      <c r="AH393" s="133"/>
      <c r="AI393" s="133"/>
      <c r="AJ393" s="133"/>
      <c r="AK393" s="133"/>
      <c r="AL393" s="133"/>
      <c r="AM393" s="133"/>
      <c r="AN393" s="133"/>
      <c r="AO393" s="133"/>
    </row>
    <row r="394">
      <c r="A394" s="133"/>
      <c r="B394" s="133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3"/>
      <c r="AC394" s="133"/>
      <c r="AD394" s="133"/>
      <c r="AE394" s="133"/>
      <c r="AF394" s="133"/>
      <c r="AG394" s="133"/>
      <c r="AH394" s="133"/>
      <c r="AI394" s="133"/>
      <c r="AJ394" s="133"/>
      <c r="AK394" s="133"/>
      <c r="AL394" s="133"/>
      <c r="AM394" s="133"/>
      <c r="AN394" s="133"/>
      <c r="AO394" s="133"/>
    </row>
    <row r="395">
      <c r="A395" s="133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B395" s="133"/>
      <c r="AC395" s="133"/>
      <c r="AD395" s="133"/>
      <c r="AE395" s="133"/>
      <c r="AF395" s="133"/>
      <c r="AG395" s="133"/>
      <c r="AH395" s="133"/>
      <c r="AI395" s="133"/>
      <c r="AJ395" s="133"/>
      <c r="AK395" s="133"/>
      <c r="AL395" s="133"/>
      <c r="AM395" s="133"/>
      <c r="AN395" s="133"/>
      <c r="AO395" s="133"/>
    </row>
    <row r="396">
      <c r="A396" s="133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B396" s="133"/>
      <c r="AC396" s="133"/>
      <c r="AD396" s="133"/>
      <c r="AE396" s="133"/>
      <c r="AF396" s="133"/>
      <c r="AG396" s="133"/>
      <c r="AH396" s="133"/>
      <c r="AI396" s="133"/>
      <c r="AJ396" s="133"/>
      <c r="AK396" s="133"/>
      <c r="AL396" s="133"/>
      <c r="AM396" s="133"/>
      <c r="AN396" s="133"/>
      <c r="AO396" s="133"/>
    </row>
    <row r="397">
      <c r="A397" s="133"/>
      <c r="B397" s="133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B397" s="133"/>
      <c r="AC397" s="133"/>
      <c r="AD397" s="133"/>
      <c r="AE397" s="133"/>
      <c r="AF397" s="133"/>
      <c r="AG397" s="133"/>
      <c r="AH397" s="133"/>
      <c r="AI397" s="133"/>
      <c r="AJ397" s="133"/>
      <c r="AK397" s="133"/>
      <c r="AL397" s="133"/>
      <c r="AM397" s="133"/>
      <c r="AN397" s="133"/>
      <c r="AO397" s="133"/>
    </row>
    <row r="398">
      <c r="A398" s="133"/>
      <c r="B398" s="133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B398" s="133"/>
      <c r="AC398" s="133"/>
      <c r="AD398" s="133"/>
      <c r="AE398" s="133"/>
      <c r="AF398" s="133"/>
      <c r="AG398" s="133"/>
      <c r="AH398" s="133"/>
      <c r="AI398" s="133"/>
      <c r="AJ398" s="133"/>
      <c r="AK398" s="133"/>
      <c r="AL398" s="133"/>
      <c r="AM398" s="133"/>
      <c r="AN398" s="133"/>
      <c r="AO398" s="133"/>
    </row>
    <row r="399">
      <c r="A399" s="133"/>
      <c r="B399" s="133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B399" s="133"/>
      <c r="AC399" s="133"/>
      <c r="AD399" s="133"/>
      <c r="AE399" s="133"/>
      <c r="AF399" s="133"/>
      <c r="AG399" s="133"/>
      <c r="AH399" s="133"/>
      <c r="AI399" s="133"/>
      <c r="AJ399" s="133"/>
      <c r="AK399" s="133"/>
      <c r="AL399" s="133"/>
      <c r="AM399" s="133"/>
      <c r="AN399" s="133"/>
      <c r="AO399" s="133"/>
    </row>
    <row r="400">
      <c r="A400" s="133"/>
      <c r="B400" s="133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B400" s="133"/>
      <c r="AC400" s="133"/>
      <c r="AD400" s="133"/>
      <c r="AE400" s="133"/>
      <c r="AF400" s="133"/>
      <c r="AG400" s="133"/>
      <c r="AH400" s="133"/>
      <c r="AI400" s="133"/>
      <c r="AJ400" s="133"/>
      <c r="AK400" s="133"/>
      <c r="AL400" s="133"/>
      <c r="AM400" s="133"/>
      <c r="AN400" s="133"/>
      <c r="AO400" s="133"/>
    </row>
    <row r="401">
      <c r="A401" s="133"/>
      <c r="B401" s="133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B401" s="133"/>
      <c r="AC401" s="133"/>
      <c r="AD401" s="133"/>
      <c r="AE401" s="133"/>
      <c r="AF401" s="133"/>
      <c r="AG401" s="133"/>
      <c r="AH401" s="133"/>
      <c r="AI401" s="133"/>
      <c r="AJ401" s="133"/>
      <c r="AK401" s="133"/>
      <c r="AL401" s="133"/>
      <c r="AM401" s="133"/>
      <c r="AN401" s="133"/>
      <c r="AO401" s="133"/>
    </row>
    <row r="402">
      <c r="A402" s="133"/>
      <c r="B402" s="133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B402" s="133"/>
      <c r="AC402" s="133"/>
      <c r="AD402" s="133"/>
      <c r="AE402" s="133"/>
      <c r="AF402" s="133"/>
      <c r="AG402" s="133"/>
      <c r="AH402" s="133"/>
      <c r="AI402" s="133"/>
      <c r="AJ402" s="133"/>
      <c r="AK402" s="133"/>
      <c r="AL402" s="133"/>
      <c r="AM402" s="133"/>
      <c r="AN402" s="133"/>
      <c r="AO402" s="133"/>
    </row>
    <row r="403">
      <c r="A403" s="133"/>
      <c r="B403" s="133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B403" s="133"/>
      <c r="AC403" s="133"/>
      <c r="AD403" s="133"/>
      <c r="AE403" s="133"/>
      <c r="AF403" s="133"/>
      <c r="AG403" s="133"/>
      <c r="AH403" s="133"/>
      <c r="AI403" s="133"/>
      <c r="AJ403" s="133"/>
      <c r="AK403" s="133"/>
      <c r="AL403" s="133"/>
      <c r="AM403" s="133"/>
      <c r="AN403" s="133"/>
      <c r="AO403" s="133"/>
    </row>
    <row r="404">
      <c r="A404" s="133"/>
      <c r="B404" s="133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B404" s="133"/>
      <c r="AC404" s="133"/>
      <c r="AD404" s="133"/>
      <c r="AE404" s="133"/>
      <c r="AF404" s="133"/>
      <c r="AG404" s="133"/>
      <c r="AH404" s="133"/>
      <c r="AI404" s="133"/>
      <c r="AJ404" s="133"/>
      <c r="AK404" s="133"/>
      <c r="AL404" s="133"/>
      <c r="AM404" s="133"/>
      <c r="AN404" s="133"/>
      <c r="AO404" s="133"/>
    </row>
    <row r="405">
      <c r="A405" s="133"/>
      <c r="B405" s="133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B405" s="133"/>
      <c r="AC405" s="133"/>
      <c r="AD405" s="133"/>
      <c r="AE405" s="133"/>
      <c r="AF405" s="133"/>
      <c r="AG405" s="133"/>
      <c r="AH405" s="133"/>
      <c r="AI405" s="133"/>
      <c r="AJ405" s="133"/>
      <c r="AK405" s="133"/>
      <c r="AL405" s="133"/>
      <c r="AM405" s="133"/>
      <c r="AN405" s="133"/>
      <c r="AO405" s="133"/>
    </row>
    <row r="406">
      <c r="A406" s="133"/>
      <c r="B406" s="133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B406" s="133"/>
      <c r="AC406" s="133"/>
      <c r="AD406" s="133"/>
      <c r="AE406" s="133"/>
      <c r="AF406" s="133"/>
      <c r="AG406" s="133"/>
      <c r="AH406" s="133"/>
      <c r="AI406" s="133"/>
      <c r="AJ406" s="133"/>
      <c r="AK406" s="133"/>
      <c r="AL406" s="133"/>
      <c r="AM406" s="133"/>
      <c r="AN406" s="133"/>
      <c r="AO406" s="133"/>
    </row>
    <row r="407">
      <c r="A407" s="133"/>
      <c r="B407" s="133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B407" s="133"/>
      <c r="AC407" s="133"/>
      <c r="AD407" s="133"/>
      <c r="AE407" s="133"/>
      <c r="AF407" s="133"/>
      <c r="AG407" s="133"/>
      <c r="AH407" s="133"/>
      <c r="AI407" s="133"/>
      <c r="AJ407" s="133"/>
      <c r="AK407" s="133"/>
      <c r="AL407" s="133"/>
      <c r="AM407" s="133"/>
      <c r="AN407" s="133"/>
      <c r="AO407" s="133"/>
    </row>
    <row r="408">
      <c r="A408" s="133"/>
      <c r="B408" s="133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B408" s="133"/>
      <c r="AC408" s="133"/>
      <c r="AD408" s="133"/>
      <c r="AE408" s="133"/>
      <c r="AF408" s="133"/>
      <c r="AG408" s="133"/>
      <c r="AH408" s="133"/>
      <c r="AI408" s="133"/>
      <c r="AJ408" s="133"/>
      <c r="AK408" s="133"/>
      <c r="AL408" s="133"/>
      <c r="AM408" s="133"/>
      <c r="AN408" s="133"/>
      <c r="AO408" s="133"/>
    </row>
    <row r="409">
      <c r="A409" s="133"/>
      <c r="B409" s="133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B409" s="133"/>
      <c r="AC409" s="133"/>
      <c r="AD409" s="133"/>
      <c r="AE409" s="133"/>
      <c r="AF409" s="133"/>
      <c r="AG409" s="133"/>
      <c r="AH409" s="133"/>
      <c r="AI409" s="133"/>
      <c r="AJ409" s="133"/>
      <c r="AK409" s="133"/>
      <c r="AL409" s="133"/>
      <c r="AM409" s="133"/>
      <c r="AN409" s="133"/>
      <c r="AO409" s="133"/>
    </row>
    <row r="410">
      <c r="A410" s="133"/>
      <c r="B410" s="133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B410" s="133"/>
      <c r="AC410" s="133"/>
      <c r="AD410" s="133"/>
      <c r="AE410" s="133"/>
      <c r="AF410" s="133"/>
      <c r="AG410" s="133"/>
      <c r="AH410" s="133"/>
      <c r="AI410" s="133"/>
      <c r="AJ410" s="133"/>
      <c r="AK410" s="133"/>
      <c r="AL410" s="133"/>
      <c r="AM410" s="133"/>
      <c r="AN410" s="133"/>
      <c r="AO410" s="133"/>
    </row>
    <row r="411">
      <c r="A411" s="133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B411" s="133"/>
      <c r="AC411" s="133"/>
      <c r="AD411" s="133"/>
      <c r="AE411" s="133"/>
      <c r="AF411" s="133"/>
      <c r="AG411" s="133"/>
      <c r="AH411" s="133"/>
      <c r="AI411" s="133"/>
      <c r="AJ411" s="133"/>
      <c r="AK411" s="133"/>
      <c r="AL411" s="133"/>
      <c r="AM411" s="133"/>
      <c r="AN411" s="133"/>
      <c r="AO411" s="133"/>
    </row>
    <row r="412">
      <c r="A412" s="133"/>
      <c r="B412" s="133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B412" s="133"/>
      <c r="AC412" s="133"/>
      <c r="AD412" s="133"/>
      <c r="AE412" s="133"/>
      <c r="AF412" s="133"/>
      <c r="AG412" s="133"/>
      <c r="AH412" s="133"/>
      <c r="AI412" s="133"/>
      <c r="AJ412" s="133"/>
      <c r="AK412" s="133"/>
      <c r="AL412" s="133"/>
      <c r="AM412" s="133"/>
      <c r="AN412" s="133"/>
      <c r="AO412" s="133"/>
    </row>
    <row r="413">
      <c r="A413" s="133"/>
      <c r="B413" s="133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B413" s="133"/>
      <c r="AC413" s="133"/>
      <c r="AD413" s="133"/>
      <c r="AE413" s="133"/>
      <c r="AF413" s="133"/>
      <c r="AG413" s="133"/>
      <c r="AH413" s="133"/>
      <c r="AI413" s="133"/>
      <c r="AJ413" s="133"/>
      <c r="AK413" s="133"/>
      <c r="AL413" s="133"/>
      <c r="AM413" s="133"/>
      <c r="AN413" s="133"/>
      <c r="AO413" s="133"/>
    </row>
    <row r="414">
      <c r="A414" s="133"/>
      <c r="B414" s="133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B414" s="133"/>
      <c r="AC414" s="133"/>
      <c r="AD414" s="133"/>
      <c r="AE414" s="133"/>
      <c r="AF414" s="133"/>
      <c r="AG414" s="133"/>
      <c r="AH414" s="133"/>
      <c r="AI414" s="133"/>
      <c r="AJ414" s="133"/>
      <c r="AK414" s="133"/>
      <c r="AL414" s="133"/>
      <c r="AM414" s="133"/>
      <c r="AN414" s="133"/>
      <c r="AO414" s="133"/>
    </row>
    <row r="415">
      <c r="A415" s="133"/>
      <c r="B415" s="133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B415" s="133"/>
      <c r="AC415" s="133"/>
      <c r="AD415" s="133"/>
      <c r="AE415" s="133"/>
      <c r="AF415" s="133"/>
      <c r="AG415" s="133"/>
      <c r="AH415" s="133"/>
      <c r="AI415" s="133"/>
      <c r="AJ415" s="133"/>
      <c r="AK415" s="133"/>
      <c r="AL415" s="133"/>
      <c r="AM415" s="133"/>
      <c r="AN415" s="133"/>
      <c r="AO415" s="133"/>
    </row>
    <row r="416">
      <c r="A416" s="133"/>
      <c r="B416" s="133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B416" s="133"/>
      <c r="AC416" s="133"/>
      <c r="AD416" s="133"/>
      <c r="AE416" s="133"/>
      <c r="AF416" s="133"/>
      <c r="AG416" s="133"/>
      <c r="AH416" s="133"/>
      <c r="AI416" s="133"/>
      <c r="AJ416" s="133"/>
      <c r="AK416" s="133"/>
      <c r="AL416" s="133"/>
      <c r="AM416" s="133"/>
      <c r="AN416" s="133"/>
      <c r="AO416" s="133"/>
    </row>
    <row r="417">
      <c r="A417" s="133"/>
      <c r="B417" s="133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B417" s="133"/>
      <c r="AC417" s="133"/>
      <c r="AD417" s="133"/>
      <c r="AE417" s="133"/>
      <c r="AF417" s="133"/>
      <c r="AG417" s="133"/>
      <c r="AH417" s="133"/>
      <c r="AI417" s="133"/>
      <c r="AJ417" s="133"/>
      <c r="AK417" s="133"/>
      <c r="AL417" s="133"/>
      <c r="AM417" s="133"/>
      <c r="AN417" s="133"/>
      <c r="AO417" s="133"/>
    </row>
    <row r="418">
      <c r="A418" s="133"/>
      <c r="B418" s="133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B418" s="133"/>
      <c r="AC418" s="133"/>
      <c r="AD418" s="133"/>
      <c r="AE418" s="133"/>
      <c r="AF418" s="133"/>
      <c r="AG418" s="133"/>
      <c r="AH418" s="133"/>
      <c r="AI418" s="133"/>
      <c r="AJ418" s="133"/>
      <c r="AK418" s="133"/>
      <c r="AL418" s="133"/>
      <c r="AM418" s="133"/>
      <c r="AN418" s="133"/>
      <c r="AO418" s="133"/>
    </row>
    <row r="419">
      <c r="A419" s="133"/>
      <c r="B419" s="133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B419" s="133"/>
      <c r="AC419" s="133"/>
      <c r="AD419" s="133"/>
      <c r="AE419" s="133"/>
      <c r="AF419" s="133"/>
      <c r="AG419" s="133"/>
      <c r="AH419" s="133"/>
      <c r="AI419" s="133"/>
      <c r="AJ419" s="133"/>
      <c r="AK419" s="133"/>
      <c r="AL419" s="133"/>
      <c r="AM419" s="133"/>
      <c r="AN419" s="133"/>
      <c r="AO419" s="133"/>
    </row>
    <row r="420">
      <c r="A420" s="133"/>
      <c r="B420" s="133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B420" s="133"/>
      <c r="AC420" s="133"/>
      <c r="AD420" s="133"/>
      <c r="AE420" s="133"/>
      <c r="AF420" s="133"/>
      <c r="AG420" s="133"/>
      <c r="AH420" s="133"/>
      <c r="AI420" s="133"/>
      <c r="AJ420" s="133"/>
      <c r="AK420" s="133"/>
      <c r="AL420" s="133"/>
      <c r="AM420" s="133"/>
      <c r="AN420" s="133"/>
      <c r="AO420" s="133"/>
    </row>
    <row r="421">
      <c r="A421" s="133"/>
      <c r="B421" s="133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B421" s="133"/>
      <c r="AC421" s="133"/>
      <c r="AD421" s="133"/>
      <c r="AE421" s="133"/>
      <c r="AF421" s="133"/>
      <c r="AG421" s="133"/>
      <c r="AH421" s="133"/>
      <c r="AI421" s="133"/>
      <c r="AJ421" s="133"/>
      <c r="AK421" s="133"/>
      <c r="AL421" s="133"/>
      <c r="AM421" s="133"/>
      <c r="AN421" s="133"/>
      <c r="AO421" s="133"/>
    </row>
    <row r="422">
      <c r="A422" s="133"/>
      <c r="B422" s="133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B422" s="133"/>
      <c r="AC422" s="133"/>
      <c r="AD422" s="133"/>
      <c r="AE422" s="133"/>
      <c r="AF422" s="133"/>
      <c r="AG422" s="133"/>
      <c r="AH422" s="133"/>
      <c r="AI422" s="133"/>
      <c r="AJ422" s="133"/>
      <c r="AK422" s="133"/>
      <c r="AL422" s="133"/>
      <c r="AM422" s="133"/>
      <c r="AN422" s="133"/>
      <c r="AO422" s="133"/>
    </row>
    <row r="423">
      <c r="A423" s="133"/>
      <c r="B423" s="133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B423" s="133"/>
      <c r="AC423" s="133"/>
      <c r="AD423" s="133"/>
      <c r="AE423" s="133"/>
      <c r="AF423" s="133"/>
      <c r="AG423" s="133"/>
      <c r="AH423" s="133"/>
      <c r="AI423" s="133"/>
      <c r="AJ423" s="133"/>
      <c r="AK423" s="133"/>
      <c r="AL423" s="133"/>
      <c r="AM423" s="133"/>
      <c r="AN423" s="133"/>
      <c r="AO423" s="133"/>
    </row>
    <row r="424">
      <c r="A424" s="133"/>
      <c r="B424" s="133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B424" s="133"/>
      <c r="AC424" s="133"/>
      <c r="AD424" s="133"/>
      <c r="AE424" s="133"/>
      <c r="AF424" s="133"/>
      <c r="AG424" s="133"/>
      <c r="AH424" s="133"/>
      <c r="AI424" s="133"/>
      <c r="AJ424" s="133"/>
      <c r="AK424" s="133"/>
      <c r="AL424" s="133"/>
      <c r="AM424" s="133"/>
      <c r="AN424" s="133"/>
      <c r="AO424" s="133"/>
    </row>
    <row r="425">
      <c r="A425" s="133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B425" s="133"/>
      <c r="AC425" s="133"/>
      <c r="AD425" s="133"/>
      <c r="AE425" s="133"/>
      <c r="AF425" s="133"/>
      <c r="AG425" s="133"/>
      <c r="AH425" s="133"/>
      <c r="AI425" s="133"/>
      <c r="AJ425" s="133"/>
      <c r="AK425" s="133"/>
      <c r="AL425" s="133"/>
      <c r="AM425" s="133"/>
      <c r="AN425" s="133"/>
      <c r="AO425" s="133"/>
    </row>
    <row r="426">
      <c r="A426" s="133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B426" s="133"/>
      <c r="AC426" s="133"/>
      <c r="AD426" s="133"/>
      <c r="AE426" s="133"/>
      <c r="AF426" s="133"/>
      <c r="AG426" s="133"/>
      <c r="AH426" s="133"/>
      <c r="AI426" s="133"/>
      <c r="AJ426" s="133"/>
      <c r="AK426" s="133"/>
      <c r="AL426" s="133"/>
      <c r="AM426" s="133"/>
      <c r="AN426" s="133"/>
      <c r="AO426" s="133"/>
    </row>
    <row r="427">
      <c r="A427" s="133"/>
      <c r="B427" s="133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B427" s="133"/>
      <c r="AC427" s="133"/>
      <c r="AD427" s="133"/>
      <c r="AE427" s="133"/>
      <c r="AF427" s="133"/>
      <c r="AG427" s="133"/>
      <c r="AH427" s="133"/>
      <c r="AI427" s="133"/>
      <c r="AJ427" s="133"/>
      <c r="AK427" s="133"/>
      <c r="AL427" s="133"/>
      <c r="AM427" s="133"/>
      <c r="AN427" s="133"/>
      <c r="AO427" s="133"/>
    </row>
    <row r="428">
      <c r="A428" s="133"/>
      <c r="B428" s="133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B428" s="133"/>
      <c r="AC428" s="133"/>
      <c r="AD428" s="133"/>
      <c r="AE428" s="133"/>
      <c r="AF428" s="133"/>
      <c r="AG428" s="133"/>
      <c r="AH428" s="133"/>
      <c r="AI428" s="133"/>
      <c r="AJ428" s="133"/>
      <c r="AK428" s="133"/>
      <c r="AL428" s="133"/>
      <c r="AM428" s="133"/>
      <c r="AN428" s="133"/>
      <c r="AO428" s="133"/>
    </row>
    <row r="429">
      <c r="A429" s="133"/>
      <c r="B429" s="133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B429" s="133"/>
      <c r="AC429" s="133"/>
      <c r="AD429" s="133"/>
      <c r="AE429" s="133"/>
      <c r="AF429" s="133"/>
      <c r="AG429" s="133"/>
      <c r="AH429" s="133"/>
      <c r="AI429" s="133"/>
      <c r="AJ429" s="133"/>
      <c r="AK429" s="133"/>
      <c r="AL429" s="133"/>
      <c r="AM429" s="133"/>
      <c r="AN429" s="133"/>
      <c r="AO429" s="133"/>
    </row>
    <row r="430">
      <c r="A430" s="133"/>
      <c r="B430" s="133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B430" s="133"/>
      <c r="AC430" s="133"/>
      <c r="AD430" s="133"/>
      <c r="AE430" s="133"/>
      <c r="AF430" s="133"/>
      <c r="AG430" s="133"/>
      <c r="AH430" s="133"/>
      <c r="AI430" s="133"/>
      <c r="AJ430" s="133"/>
      <c r="AK430" s="133"/>
      <c r="AL430" s="133"/>
      <c r="AM430" s="133"/>
      <c r="AN430" s="133"/>
      <c r="AO430" s="133"/>
    </row>
    <row r="431">
      <c r="A431" s="133"/>
      <c r="B431" s="133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B431" s="133"/>
      <c r="AC431" s="133"/>
      <c r="AD431" s="133"/>
      <c r="AE431" s="133"/>
      <c r="AF431" s="133"/>
      <c r="AG431" s="133"/>
      <c r="AH431" s="133"/>
      <c r="AI431" s="133"/>
      <c r="AJ431" s="133"/>
      <c r="AK431" s="133"/>
      <c r="AL431" s="133"/>
      <c r="AM431" s="133"/>
      <c r="AN431" s="133"/>
      <c r="AO431" s="133"/>
    </row>
    <row r="432">
      <c r="A432" s="133"/>
      <c r="B432" s="133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B432" s="133"/>
      <c r="AC432" s="133"/>
      <c r="AD432" s="133"/>
      <c r="AE432" s="133"/>
      <c r="AF432" s="133"/>
      <c r="AG432" s="133"/>
      <c r="AH432" s="133"/>
      <c r="AI432" s="133"/>
      <c r="AJ432" s="133"/>
      <c r="AK432" s="133"/>
      <c r="AL432" s="133"/>
      <c r="AM432" s="133"/>
      <c r="AN432" s="133"/>
      <c r="AO432" s="133"/>
    </row>
    <row r="433">
      <c r="A433" s="133"/>
      <c r="B433" s="133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B433" s="133"/>
      <c r="AC433" s="133"/>
      <c r="AD433" s="133"/>
      <c r="AE433" s="133"/>
      <c r="AF433" s="133"/>
      <c r="AG433" s="133"/>
      <c r="AH433" s="133"/>
      <c r="AI433" s="133"/>
      <c r="AJ433" s="133"/>
      <c r="AK433" s="133"/>
      <c r="AL433" s="133"/>
      <c r="AM433" s="133"/>
      <c r="AN433" s="133"/>
      <c r="AO433" s="133"/>
    </row>
    <row r="434">
      <c r="A434" s="133"/>
      <c r="B434" s="133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B434" s="133"/>
      <c r="AC434" s="133"/>
      <c r="AD434" s="133"/>
      <c r="AE434" s="133"/>
      <c r="AF434" s="133"/>
      <c r="AG434" s="133"/>
      <c r="AH434" s="133"/>
      <c r="AI434" s="133"/>
      <c r="AJ434" s="133"/>
      <c r="AK434" s="133"/>
      <c r="AL434" s="133"/>
      <c r="AM434" s="133"/>
      <c r="AN434" s="133"/>
      <c r="AO434" s="133"/>
    </row>
    <row r="435">
      <c r="A435" s="133"/>
      <c r="B435" s="133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B435" s="133"/>
      <c r="AC435" s="133"/>
      <c r="AD435" s="133"/>
      <c r="AE435" s="133"/>
      <c r="AF435" s="133"/>
      <c r="AG435" s="133"/>
      <c r="AH435" s="133"/>
      <c r="AI435" s="133"/>
      <c r="AJ435" s="133"/>
      <c r="AK435" s="133"/>
      <c r="AL435" s="133"/>
      <c r="AM435" s="133"/>
      <c r="AN435" s="133"/>
      <c r="AO435" s="133"/>
    </row>
    <row r="436">
      <c r="A436" s="133"/>
      <c r="B436" s="133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B436" s="133"/>
      <c r="AC436" s="133"/>
      <c r="AD436" s="133"/>
      <c r="AE436" s="133"/>
      <c r="AF436" s="133"/>
      <c r="AG436" s="133"/>
      <c r="AH436" s="133"/>
      <c r="AI436" s="133"/>
      <c r="AJ436" s="133"/>
      <c r="AK436" s="133"/>
      <c r="AL436" s="133"/>
      <c r="AM436" s="133"/>
      <c r="AN436" s="133"/>
      <c r="AO436" s="133"/>
    </row>
    <row r="437">
      <c r="A437" s="133"/>
      <c r="B437" s="133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B437" s="133"/>
      <c r="AC437" s="133"/>
      <c r="AD437" s="133"/>
      <c r="AE437" s="133"/>
      <c r="AF437" s="133"/>
      <c r="AG437" s="133"/>
      <c r="AH437" s="133"/>
      <c r="AI437" s="133"/>
      <c r="AJ437" s="133"/>
      <c r="AK437" s="133"/>
      <c r="AL437" s="133"/>
      <c r="AM437" s="133"/>
      <c r="AN437" s="133"/>
      <c r="AO437" s="133"/>
    </row>
    <row r="438">
      <c r="A438" s="133"/>
      <c r="B438" s="133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B438" s="133"/>
      <c r="AC438" s="133"/>
      <c r="AD438" s="133"/>
      <c r="AE438" s="133"/>
      <c r="AF438" s="133"/>
      <c r="AG438" s="133"/>
      <c r="AH438" s="133"/>
      <c r="AI438" s="133"/>
      <c r="AJ438" s="133"/>
      <c r="AK438" s="133"/>
      <c r="AL438" s="133"/>
      <c r="AM438" s="133"/>
      <c r="AN438" s="133"/>
      <c r="AO438" s="133"/>
    </row>
    <row r="439">
      <c r="A439" s="133"/>
      <c r="B439" s="133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B439" s="133"/>
      <c r="AC439" s="133"/>
      <c r="AD439" s="133"/>
      <c r="AE439" s="133"/>
      <c r="AF439" s="133"/>
      <c r="AG439" s="133"/>
      <c r="AH439" s="133"/>
      <c r="AI439" s="133"/>
      <c r="AJ439" s="133"/>
      <c r="AK439" s="133"/>
      <c r="AL439" s="133"/>
      <c r="AM439" s="133"/>
      <c r="AN439" s="133"/>
      <c r="AO439" s="133"/>
    </row>
    <row r="440">
      <c r="A440" s="133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B440" s="133"/>
      <c r="AC440" s="133"/>
      <c r="AD440" s="133"/>
      <c r="AE440" s="133"/>
      <c r="AF440" s="133"/>
      <c r="AG440" s="133"/>
      <c r="AH440" s="133"/>
      <c r="AI440" s="133"/>
      <c r="AJ440" s="133"/>
      <c r="AK440" s="133"/>
      <c r="AL440" s="133"/>
      <c r="AM440" s="133"/>
      <c r="AN440" s="133"/>
      <c r="AO440" s="133"/>
    </row>
    <row r="441">
      <c r="A441" s="133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B441" s="133"/>
      <c r="AC441" s="133"/>
      <c r="AD441" s="133"/>
      <c r="AE441" s="133"/>
      <c r="AF441" s="133"/>
      <c r="AG441" s="133"/>
      <c r="AH441" s="133"/>
      <c r="AI441" s="133"/>
      <c r="AJ441" s="133"/>
      <c r="AK441" s="133"/>
      <c r="AL441" s="133"/>
      <c r="AM441" s="133"/>
      <c r="AN441" s="133"/>
      <c r="AO441" s="133"/>
    </row>
    <row r="442">
      <c r="A442" s="133"/>
      <c r="B442" s="133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B442" s="133"/>
      <c r="AC442" s="133"/>
      <c r="AD442" s="133"/>
      <c r="AE442" s="133"/>
      <c r="AF442" s="133"/>
      <c r="AG442" s="133"/>
      <c r="AH442" s="133"/>
      <c r="AI442" s="133"/>
      <c r="AJ442" s="133"/>
      <c r="AK442" s="133"/>
      <c r="AL442" s="133"/>
      <c r="AM442" s="133"/>
      <c r="AN442" s="133"/>
      <c r="AO442" s="133"/>
    </row>
    <row r="443">
      <c r="A443" s="133"/>
      <c r="B443" s="133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B443" s="133"/>
      <c r="AC443" s="133"/>
      <c r="AD443" s="133"/>
      <c r="AE443" s="133"/>
      <c r="AF443" s="133"/>
      <c r="AG443" s="133"/>
      <c r="AH443" s="133"/>
      <c r="AI443" s="133"/>
      <c r="AJ443" s="133"/>
      <c r="AK443" s="133"/>
      <c r="AL443" s="133"/>
      <c r="AM443" s="133"/>
      <c r="AN443" s="133"/>
      <c r="AO443" s="133"/>
    </row>
    <row r="444">
      <c r="A444" s="133"/>
      <c r="B444" s="133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B444" s="133"/>
      <c r="AC444" s="133"/>
      <c r="AD444" s="133"/>
      <c r="AE444" s="133"/>
      <c r="AF444" s="133"/>
      <c r="AG444" s="133"/>
      <c r="AH444" s="133"/>
      <c r="AI444" s="133"/>
      <c r="AJ444" s="133"/>
      <c r="AK444" s="133"/>
      <c r="AL444" s="133"/>
      <c r="AM444" s="133"/>
      <c r="AN444" s="133"/>
      <c r="AO444" s="133"/>
    </row>
    <row r="445">
      <c r="A445" s="133"/>
      <c r="B445" s="133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  <c r="AB445" s="133"/>
      <c r="AC445" s="133"/>
      <c r="AD445" s="133"/>
      <c r="AE445" s="133"/>
      <c r="AF445" s="133"/>
      <c r="AG445" s="133"/>
      <c r="AH445" s="133"/>
      <c r="AI445" s="133"/>
      <c r="AJ445" s="133"/>
      <c r="AK445" s="133"/>
      <c r="AL445" s="133"/>
      <c r="AM445" s="133"/>
      <c r="AN445" s="133"/>
      <c r="AO445" s="133"/>
    </row>
    <row r="446">
      <c r="A446" s="133"/>
      <c r="B446" s="133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  <c r="AB446" s="133"/>
      <c r="AC446" s="133"/>
      <c r="AD446" s="133"/>
      <c r="AE446" s="133"/>
      <c r="AF446" s="133"/>
      <c r="AG446" s="133"/>
      <c r="AH446" s="133"/>
      <c r="AI446" s="133"/>
      <c r="AJ446" s="133"/>
      <c r="AK446" s="133"/>
      <c r="AL446" s="133"/>
      <c r="AM446" s="133"/>
      <c r="AN446" s="133"/>
      <c r="AO446" s="133"/>
    </row>
    <row r="447">
      <c r="A447" s="133"/>
      <c r="B447" s="133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B447" s="133"/>
      <c r="AC447" s="133"/>
      <c r="AD447" s="133"/>
      <c r="AE447" s="133"/>
      <c r="AF447" s="133"/>
      <c r="AG447" s="133"/>
      <c r="AH447" s="133"/>
      <c r="AI447" s="133"/>
      <c r="AJ447" s="133"/>
      <c r="AK447" s="133"/>
      <c r="AL447" s="133"/>
      <c r="AM447" s="133"/>
      <c r="AN447" s="133"/>
      <c r="AO447" s="133"/>
    </row>
    <row r="448">
      <c r="A448" s="133"/>
      <c r="B448" s="133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B448" s="133"/>
      <c r="AC448" s="133"/>
      <c r="AD448" s="133"/>
      <c r="AE448" s="133"/>
      <c r="AF448" s="133"/>
      <c r="AG448" s="133"/>
      <c r="AH448" s="133"/>
      <c r="AI448" s="133"/>
      <c r="AJ448" s="133"/>
      <c r="AK448" s="133"/>
      <c r="AL448" s="133"/>
      <c r="AM448" s="133"/>
      <c r="AN448" s="133"/>
      <c r="AO448" s="133"/>
    </row>
    <row r="449">
      <c r="A449" s="133"/>
      <c r="B449" s="133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  <c r="AB449" s="133"/>
      <c r="AC449" s="133"/>
      <c r="AD449" s="133"/>
      <c r="AE449" s="133"/>
      <c r="AF449" s="133"/>
      <c r="AG449" s="133"/>
      <c r="AH449" s="133"/>
      <c r="AI449" s="133"/>
      <c r="AJ449" s="133"/>
      <c r="AK449" s="133"/>
      <c r="AL449" s="133"/>
      <c r="AM449" s="133"/>
      <c r="AN449" s="133"/>
      <c r="AO449" s="133"/>
    </row>
    <row r="450">
      <c r="A450" s="133"/>
      <c r="B450" s="133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  <c r="AB450" s="133"/>
      <c r="AC450" s="133"/>
      <c r="AD450" s="133"/>
      <c r="AE450" s="133"/>
      <c r="AF450" s="133"/>
      <c r="AG450" s="133"/>
      <c r="AH450" s="133"/>
      <c r="AI450" s="133"/>
      <c r="AJ450" s="133"/>
      <c r="AK450" s="133"/>
      <c r="AL450" s="133"/>
      <c r="AM450" s="133"/>
      <c r="AN450" s="133"/>
      <c r="AO450" s="133"/>
    </row>
    <row r="451">
      <c r="A451" s="133"/>
      <c r="B451" s="133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  <c r="AB451" s="133"/>
      <c r="AC451" s="133"/>
      <c r="AD451" s="133"/>
      <c r="AE451" s="133"/>
      <c r="AF451" s="133"/>
      <c r="AG451" s="133"/>
      <c r="AH451" s="133"/>
      <c r="AI451" s="133"/>
      <c r="AJ451" s="133"/>
      <c r="AK451" s="133"/>
      <c r="AL451" s="133"/>
      <c r="AM451" s="133"/>
      <c r="AN451" s="133"/>
      <c r="AO451" s="133"/>
    </row>
    <row r="452">
      <c r="A452" s="133"/>
      <c r="B452" s="133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B452" s="133"/>
      <c r="AC452" s="133"/>
      <c r="AD452" s="133"/>
      <c r="AE452" s="133"/>
      <c r="AF452" s="133"/>
      <c r="AG452" s="133"/>
      <c r="AH452" s="133"/>
      <c r="AI452" s="133"/>
      <c r="AJ452" s="133"/>
      <c r="AK452" s="133"/>
      <c r="AL452" s="133"/>
      <c r="AM452" s="133"/>
      <c r="AN452" s="133"/>
      <c r="AO452" s="133"/>
    </row>
    <row r="453">
      <c r="A453" s="133"/>
      <c r="B453" s="133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  <c r="AB453" s="133"/>
      <c r="AC453" s="133"/>
      <c r="AD453" s="133"/>
      <c r="AE453" s="133"/>
      <c r="AF453" s="133"/>
      <c r="AG453" s="133"/>
      <c r="AH453" s="133"/>
      <c r="AI453" s="133"/>
      <c r="AJ453" s="133"/>
      <c r="AK453" s="133"/>
      <c r="AL453" s="133"/>
      <c r="AM453" s="133"/>
      <c r="AN453" s="133"/>
      <c r="AO453" s="133"/>
    </row>
    <row r="454">
      <c r="A454" s="133"/>
      <c r="B454" s="133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  <c r="AB454" s="133"/>
      <c r="AC454" s="133"/>
      <c r="AD454" s="133"/>
      <c r="AE454" s="133"/>
      <c r="AF454" s="133"/>
      <c r="AG454" s="133"/>
      <c r="AH454" s="133"/>
      <c r="AI454" s="133"/>
      <c r="AJ454" s="133"/>
      <c r="AK454" s="133"/>
      <c r="AL454" s="133"/>
      <c r="AM454" s="133"/>
      <c r="AN454" s="133"/>
      <c r="AO454" s="133"/>
    </row>
    <row r="455">
      <c r="A455" s="133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B455" s="133"/>
      <c r="AC455" s="133"/>
      <c r="AD455" s="133"/>
      <c r="AE455" s="133"/>
      <c r="AF455" s="133"/>
      <c r="AG455" s="133"/>
      <c r="AH455" s="133"/>
      <c r="AI455" s="133"/>
      <c r="AJ455" s="133"/>
      <c r="AK455" s="133"/>
      <c r="AL455" s="133"/>
      <c r="AM455" s="133"/>
      <c r="AN455" s="133"/>
      <c r="AO455" s="133"/>
    </row>
    <row r="456">
      <c r="A456" s="133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B456" s="133"/>
      <c r="AC456" s="133"/>
      <c r="AD456" s="133"/>
      <c r="AE456" s="133"/>
      <c r="AF456" s="133"/>
      <c r="AG456" s="133"/>
      <c r="AH456" s="133"/>
      <c r="AI456" s="133"/>
      <c r="AJ456" s="133"/>
      <c r="AK456" s="133"/>
      <c r="AL456" s="133"/>
      <c r="AM456" s="133"/>
      <c r="AN456" s="133"/>
      <c r="AO456" s="133"/>
    </row>
    <row r="457">
      <c r="A457" s="133"/>
      <c r="B457" s="133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  <c r="AB457" s="133"/>
      <c r="AC457" s="133"/>
      <c r="AD457" s="133"/>
      <c r="AE457" s="133"/>
      <c r="AF457" s="133"/>
      <c r="AG457" s="133"/>
      <c r="AH457" s="133"/>
      <c r="AI457" s="133"/>
      <c r="AJ457" s="133"/>
      <c r="AK457" s="133"/>
      <c r="AL457" s="133"/>
      <c r="AM457" s="133"/>
      <c r="AN457" s="133"/>
      <c r="AO457" s="133"/>
    </row>
    <row r="458">
      <c r="A458" s="133"/>
      <c r="B458" s="133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B458" s="133"/>
      <c r="AC458" s="133"/>
      <c r="AD458" s="133"/>
      <c r="AE458" s="133"/>
      <c r="AF458" s="133"/>
      <c r="AG458" s="133"/>
      <c r="AH458" s="133"/>
      <c r="AI458" s="133"/>
      <c r="AJ458" s="133"/>
      <c r="AK458" s="133"/>
      <c r="AL458" s="133"/>
      <c r="AM458" s="133"/>
      <c r="AN458" s="133"/>
      <c r="AO458" s="133"/>
    </row>
    <row r="459">
      <c r="A459" s="133"/>
      <c r="B459" s="133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B459" s="133"/>
      <c r="AC459" s="133"/>
      <c r="AD459" s="133"/>
      <c r="AE459" s="133"/>
      <c r="AF459" s="133"/>
      <c r="AG459" s="133"/>
      <c r="AH459" s="133"/>
      <c r="AI459" s="133"/>
      <c r="AJ459" s="133"/>
      <c r="AK459" s="133"/>
      <c r="AL459" s="133"/>
      <c r="AM459" s="133"/>
      <c r="AN459" s="133"/>
      <c r="AO459" s="133"/>
    </row>
    <row r="460">
      <c r="A460" s="133"/>
      <c r="B460" s="133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B460" s="133"/>
      <c r="AC460" s="133"/>
      <c r="AD460" s="133"/>
      <c r="AE460" s="133"/>
      <c r="AF460" s="133"/>
      <c r="AG460" s="133"/>
      <c r="AH460" s="133"/>
      <c r="AI460" s="133"/>
      <c r="AJ460" s="133"/>
      <c r="AK460" s="133"/>
      <c r="AL460" s="133"/>
      <c r="AM460" s="133"/>
      <c r="AN460" s="133"/>
      <c r="AO460" s="133"/>
    </row>
    <row r="461">
      <c r="A461" s="133"/>
      <c r="B461" s="133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B461" s="133"/>
      <c r="AC461" s="133"/>
      <c r="AD461" s="133"/>
      <c r="AE461" s="133"/>
      <c r="AF461" s="133"/>
      <c r="AG461" s="133"/>
      <c r="AH461" s="133"/>
      <c r="AI461" s="133"/>
      <c r="AJ461" s="133"/>
      <c r="AK461" s="133"/>
      <c r="AL461" s="133"/>
      <c r="AM461" s="133"/>
      <c r="AN461" s="133"/>
      <c r="AO461" s="133"/>
    </row>
    <row r="462">
      <c r="A462" s="133"/>
      <c r="B462" s="133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  <c r="AB462" s="133"/>
      <c r="AC462" s="133"/>
      <c r="AD462" s="133"/>
      <c r="AE462" s="133"/>
      <c r="AF462" s="133"/>
      <c r="AG462" s="133"/>
      <c r="AH462" s="133"/>
      <c r="AI462" s="133"/>
      <c r="AJ462" s="133"/>
      <c r="AK462" s="133"/>
      <c r="AL462" s="133"/>
      <c r="AM462" s="133"/>
      <c r="AN462" s="133"/>
      <c r="AO462" s="133"/>
    </row>
    <row r="463">
      <c r="A463" s="133"/>
      <c r="B463" s="133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  <c r="AB463" s="133"/>
      <c r="AC463" s="133"/>
      <c r="AD463" s="133"/>
      <c r="AE463" s="133"/>
      <c r="AF463" s="133"/>
      <c r="AG463" s="133"/>
      <c r="AH463" s="133"/>
      <c r="AI463" s="133"/>
      <c r="AJ463" s="133"/>
      <c r="AK463" s="133"/>
      <c r="AL463" s="133"/>
      <c r="AM463" s="133"/>
      <c r="AN463" s="133"/>
      <c r="AO463" s="133"/>
    </row>
    <row r="464">
      <c r="A464" s="133"/>
      <c r="B464" s="133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B464" s="133"/>
      <c r="AC464" s="133"/>
      <c r="AD464" s="133"/>
      <c r="AE464" s="133"/>
      <c r="AF464" s="133"/>
      <c r="AG464" s="133"/>
      <c r="AH464" s="133"/>
      <c r="AI464" s="133"/>
      <c r="AJ464" s="133"/>
      <c r="AK464" s="133"/>
      <c r="AL464" s="133"/>
      <c r="AM464" s="133"/>
      <c r="AN464" s="133"/>
      <c r="AO464" s="133"/>
    </row>
    <row r="465">
      <c r="A465" s="133"/>
      <c r="B465" s="133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B465" s="133"/>
      <c r="AC465" s="133"/>
      <c r="AD465" s="133"/>
      <c r="AE465" s="133"/>
      <c r="AF465" s="133"/>
      <c r="AG465" s="133"/>
      <c r="AH465" s="133"/>
      <c r="AI465" s="133"/>
      <c r="AJ465" s="133"/>
      <c r="AK465" s="133"/>
      <c r="AL465" s="133"/>
      <c r="AM465" s="133"/>
      <c r="AN465" s="133"/>
      <c r="AO465" s="133"/>
    </row>
    <row r="466">
      <c r="A466" s="133"/>
      <c r="B466" s="133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  <c r="AB466" s="133"/>
      <c r="AC466" s="133"/>
      <c r="AD466" s="133"/>
      <c r="AE466" s="133"/>
      <c r="AF466" s="133"/>
      <c r="AG466" s="133"/>
      <c r="AH466" s="133"/>
      <c r="AI466" s="133"/>
      <c r="AJ466" s="133"/>
      <c r="AK466" s="133"/>
      <c r="AL466" s="133"/>
      <c r="AM466" s="133"/>
      <c r="AN466" s="133"/>
      <c r="AO466" s="133"/>
    </row>
    <row r="467">
      <c r="A467" s="133"/>
      <c r="B467" s="133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B467" s="133"/>
      <c r="AC467" s="133"/>
      <c r="AD467" s="133"/>
      <c r="AE467" s="133"/>
      <c r="AF467" s="133"/>
      <c r="AG467" s="133"/>
      <c r="AH467" s="133"/>
      <c r="AI467" s="133"/>
      <c r="AJ467" s="133"/>
      <c r="AK467" s="133"/>
      <c r="AL467" s="133"/>
      <c r="AM467" s="133"/>
      <c r="AN467" s="133"/>
      <c r="AO467" s="133"/>
    </row>
    <row r="468">
      <c r="A468" s="133"/>
      <c r="B468" s="133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B468" s="133"/>
      <c r="AC468" s="133"/>
      <c r="AD468" s="133"/>
      <c r="AE468" s="133"/>
      <c r="AF468" s="133"/>
      <c r="AG468" s="133"/>
      <c r="AH468" s="133"/>
      <c r="AI468" s="133"/>
      <c r="AJ468" s="133"/>
      <c r="AK468" s="133"/>
      <c r="AL468" s="133"/>
      <c r="AM468" s="133"/>
      <c r="AN468" s="133"/>
      <c r="AO468" s="133"/>
    </row>
    <row r="469">
      <c r="A469" s="133"/>
      <c r="B469" s="133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  <c r="AB469" s="133"/>
      <c r="AC469" s="133"/>
      <c r="AD469" s="133"/>
      <c r="AE469" s="133"/>
      <c r="AF469" s="133"/>
      <c r="AG469" s="133"/>
      <c r="AH469" s="133"/>
      <c r="AI469" s="133"/>
      <c r="AJ469" s="133"/>
      <c r="AK469" s="133"/>
      <c r="AL469" s="133"/>
      <c r="AM469" s="133"/>
      <c r="AN469" s="133"/>
      <c r="AO469" s="133"/>
    </row>
    <row r="470">
      <c r="A470" s="133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  <c r="AB470" s="133"/>
      <c r="AC470" s="133"/>
      <c r="AD470" s="133"/>
      <c r="AE470" s="133"/>
      <c r="AF470" s="133"/>
      <c r="AG470" s="133"/>
      <c r="AH470" s="133"/>
      <c r="AI470" s="133"/>
      <c r="AJ470" s="133"/>
      <c r="AK470" s="133"/>
      <c r="AL470" s="133"/>
      <c r="AM470" s="133"/>
      <c r="AN470" s="133"/>
      <c r="AO470" s="133"/>
    </row>
    <row r="471">
      <c r="A471" s="133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  <c r="AB471" s="133"/>
      <c r="AC471" s="133"/>
      <c r="AD471" s="133"/>
      <c r="AE471" s="133"/>
      <c r="AF471" s="133"/>
      <c r="AG471" s="133"/>
      <c r="AH471" s="133"/>
      <c r="AI471" s="133"/>
      <c r="AJ471" s="133"/>
      <c r="AK471" s="133"/>
      <c r="AL471" s="133"/>
      <c r="AM471" s="133"/>
      <c r="AN471" s="133"/>
      <c r="AO471" s="133"/>
    </row>
    <row r="472">
      <c r="A472" s="133"/>
      <c r="B472" s="133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B472" s="133"/>
      <c r="AC472" s="133"/>
      <c r="AD472" s="133"/>
      <c r="AE472" s="133"/>
      <c r="AF472" s="133"/>
      <c r="AG472" s="133"/>
      <c r="AH472" s="133"/>
      <c r="AI472" s="133"/>
      <c r="AJ472" s="133"/>
      <c r="AK472" s="133"/>
      <c r="AL472" s="133"/>
      <c r="AM472" s="133"/>
      <c r="AN472" s="133"/>
      <c r="AO472" s="133"/>
    </row>
    <row r="473">
      <c r="A473" s="133"/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B473" s="133"/>
      <c r="AC473" s="133"/>
      <c r="AD473" s="133"/>
      <c r="AE473" s="133"/>
      <c r="AF473" s="133"/>
      <c r="AG473" s="133"/>
      <c r="AH473" s="133"/>
      <c r="AI473" s="133"/>
      <c r="AJ473" s="133"/>
      <c r="AK473" s="133"/>
      <c r="AL473" s="133"/>
      <c r="AM473" s="133"/>
      <c r="AN473" s="133"/>
      <c r="AO473" s="133"/>
    </row>
    <row r="474">
      <c r="A474" s="133"/>
      <c r="B474" s="133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B474" s="133"/>
      <c r="AC474" s="133"/>
      <c r="AD474" s="133"/>
      <c r="AE474" s="133"/>
      <c r="AF474" s="133"/>
      <c r="AG474" s="133"/>
      <c r="AH474" s="133"/>
      <c r="AI474" s="133"/>
      <c r="AJ474" s="133"/>
      <c r="AK474" s="133"/>
      <c r="AL474" s="133"/>
      <c r="AM474" s="133"/>
      <c r="AN474" s="133"/>
      <c r="AO474" s="133"/>
    </row>
    <row r="475">
      <c r="A475" s="133"/>
      <c r="B475" s="133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  <c r="AB475" s="133"/>
      <c r="AC475" s="133"/>
      <c r="AD475" s="133"/>
      <c r="AE475" s="133"/>
      <c r="AF475" s="133"/>
      <c r="AG475" s="133"/>
      <c r="AH475" s="133"/>
      <c r="AI475" s="133"/>
      <c r="AJ475" s="133"/>
      <c r="AK475" s="133"/>
      <c r="AL475" s="133"/>
      <c r="AM475" s="133"/>
      <c r="AN475" s="133"/>
      <c r="AO475" s="133"/>
    </row>
    <row r="476">
      <c r="A476" s="133"/>
      <c r="B476" s="133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B476" s="133"/>
      <c r="AC476" s="133"/>
      <c r="AD476" s="133"/>
      <c r="AE476" s="133"/>
      <c r="AF476" s="133"/>
      <c r="AG476" s="133"/>
      <c r="AH476" s="133"/>
      <c r="AI476" s="133"/>
      <c r="AJ476" s="133"/>
      <c r="AK476" s="133"/>
      <c r="AL476" s="133"/>
      <c r="AM476" s="133"/>
      <c r="AN476" s="133"/>
      <c r="AO476" s="133"/>
    </row>
    <row r="477">
      <c r="A477" s="133"/>
      <c r="B477" s="133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B477" s="133"/>
      <c r="AC477" s="133"/>
      <c r="AD477" s="133"/>
      <c r="AE477" s="133"/>
      <c r="AF477" s="133"/>
      <c r="AG477" s="133"/>
      <c r="AH477" s="133"/>
      <c r="AI477" s="133"/>
      <c r="AJ477" s="133"/>
      <c r="AK477" s="133"/>
      <c r="AL477" s="133"/>
      <c r="AM477" s="133"/>
      <c r="AN477" s="133"/>
      <c r="AO477" s="133"/>
    </row>
    <row r="478">
      <c r="A478" s="133"/>
      <c r="B478" s="133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B478" s="133"/>
      <c r="AC478" s="133"/>
      <c r="AD478" s="133"/>
      <c r="AE478" s="133"/>
      <c r="AF478" s="133"/>
      <c r="AG478" s="133"/>
      <c r="AH478" s="133"/>
      <c r="AI478" s="133"/>
      <c r="AJ478" s="133"/>
      <c r="AK478" s="133"/>
      <c r="AL478" s="133"/>
      <c r="AM478" s="133"/>
      <c r="AN478" s="133"/>
      <c r="AO478" s="133"/>
    </row>
    <row r="479">
      <c r="A479" s="133"/>
      <c r="B479" s="133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  <c r="AB479" s="133"/>
      <c r="AC479" s="133"/>
      <c r="AD479" s="133"/>
      <c r="AE479" s="133"/>
      <c r="AF479" s="133"/>
      <c r="AG479" s="133"/>
      <c r="AH479" s="133"/>
      <c r="AI479" s="133"/>
      <c r="AJ479" s="133"/>
      <c r="AK479" s="133"/>
      <c r="AL479" s="133"/>
      <c r="AM479" s="133"/>
      <c r="AN479" s="133"/>
      <c r="AO479" s="133"/>
    </row>
    <row r="480">
      <c r="A480" s="133"/>
      <c r="B480" s="133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B480" s="133"/>
      <c r="AC480" s="133"/>
      <c r="AD480" s="133"/>
      <c r="AE480" s="133"/>
      <c r="AF480" s="133"/>
      <c r="AG480" s="133"/>
      <c r="AH480" s="133"/>
      <c r="AI480" s="133"/>
      <c r="AJ480" s="133"/>
      <c r="AK480" s="133"/>
      <c r="AL480" s="133"/>
      <c r="AM480" s="133"/>
      <c r="AN480" s="133"/>
      <c r="AO480" s="133"/>
    </row>
    <row r="481">
      <c r="A481" s="133"/>
      <c r="B481" s="133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  <c r="AB481" s="133"/>
      <c r="AC481" s="133"/>
      <c r="AD481" s="133"/>
      <c r="AE481" s="133"/>
      <c r="AF481" s="133"/>
      <c r="AG481" s="133"/>
      <c r="AH481" s="133"/>
      <c r="AI481" s="133"/>
      <c r="AJ481" s="133"/>
      <c r="AK481" s="133"/>
      <c r="AL481" s="133"/>
      <c r="AM481" s="133"/>
      <c r="AN481" s="133"/>
      <c r="AO481" s="133"/>
    </row>
    <row r="482">
      <c r="A482" s="133"/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  <c r="AB482" s="133"/>
      <c r="AC482" s="133"/>
      <c r="AD482" s="133"/>
      <c r="AE482" s="133"/>
      <c r="AF482" s="133"/>
      <c r="AG482" s="133"/>
      <c r="AH482" s="133"/>
      <c r="AI482" s="133"/>
      <c r="AJ482" s="133"/>
      <c r="AK482" s="133"/>
      <c r="AL482" s="133"/>
      <c r="AM482" s="133"/>
      <c r="AN482" s="133"/>
      <c r="AO482" s="133"/>
    </row>
    <row r="483">
      <c r="A483" s="133"/>
      <c r="B483" s="133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  <c r="AB483" s="133"/>
      <c r="AC483" s="133"/>
      <c r="AD483" s="133"/>
      <c r="AE483" s="133"/>
      <c r="AF483" s="133"/>
      <c r="AG483" s="133"/>
      <c r="AH483" s="133"/>
      <c r="AI483" s="133"/>
      <c r="AJ483" s="133"/>
      <c r="AK483" s="133"/>
      <c r="AL483" s="133"/>
      <c r="AM483" s="133"/>
      <c r="AN483" s="133"/>
      <c r="AO483" s="133"/>
    </row>
    <row r="484">
      <c r="A484" s="133"/>
      <c r="B484" s="133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B484" s="133"/>
      <c r="AC484" s="133"/>
      <c r="AD484" s="133"/>
      <c r="AE484" s="133"/>
      <c r="AF484" s="133"/>
      <c r="AG484" s="133"/>
      <c r="AH484" s="133"/>
      <c r="AI484" s="133"/>
      <c r="AJ484" s="133"/>
      <c r="AK484" s="133"/>
      <c r="AL484" s="133"/>
      <c r="AM484" s="133"/>
      <c r="AN484" s="133"/>
      <c r="AO484" s="133"/>
    </row>
    <row r="485">
      <c r="A485" s="133"/>
      <c r="B485" s="133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  <c r="AB485" s="133"/>
      <c r="AC485" s="133"/>
      <c r="AD485" s="133"/>
      <c r="AE485" s="133"/>
      <c r="AF485" s="133"/>
      <c r="AG485" s="133"/>
      <c r="AH485" s="133"/>
      <c r="AI485" s="133"/>
      <c r="AJ485" s="133"/>
      <c r="AK485" s="133"/>
      <c r="AL485" s="133"/>
      <c r="AM485" s="133"/>
      <c r="AN485" s="133"/>
      <c r="AO485" s="133"/>
    </row>
    <row r="486">
      <c r="A486" s="133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  <c r="AB486" s="133"/>
      <c r="AC486" s="133"/>
      <c r="AD486" s="133"/>
      <c r="AE486" s="133"/>
      <c r="AF486" s="133"/>
      <c r="AG486" s="133"/>
      <c r="AH486" s="133"/>
      <c r="AI486" s="133"/>
      <c r="AJ486" s="133"/>
      <c r="AK486" s="133"/>
      <c r="AL486" s="133"/>
      <c r="AM486" s="133"/>
      <c r="AN486" s="133"/>
      <c r="AO486" s="133"/>
    </row>
    <row r="487">
      <c r="A487" s="133"/>
      <c r="B487" s="133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  <c r="AB487" s="133"/>
      <c r="AC487" s="133"/>
      <c r="AD487" s="133"/>
      <c r="AE487" s="133"/>
      <c r="AF487" s="133"/>
      <c r="AG487" s="133"/>
      <c r="AH487" s="133"/>
      <c r="AI487" s="133"/>
      <c r="AJ487" s="133"/>
      <c r="AK487" s="133"/>
      <c r="AL487" s="133"/>
      <c r="AM487" s="133"/>
      <c r="AN487" s="133"/>
      <c r="AO487" s="133"/>
    </row>
    <row r="488">
      <c r="A488" s="133"/>
      <c r="B488" s="133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B488" s="133"/>
      <c r="AC488" s="133"/>
      <c r="AD488" s="133"/>
      <c r="AE488" s="133"/>
      <c r="AF488" s="133"/>
      <c r="AG488" s="133"/>
      <c r="AH488" s="133"/>
      <c r="AI488" s="133"/>
      <c r="AJ488" s="133"/>
      <c r="AK488" s="133"/>
      <c r="AL488" s="133"/>
      <c r="AM488" s="133"/>
      <c r="AN488" s="133"/>
      <c r="AO488" s="133"/>
    </row>
    <row r="489">
      <c r="A489" s="133"/>
      <c r="B489" s="133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  <c r="AB489" s="133"/>
      <c r="AC489" s="133"/>
      <c r="AD489" s="133"/>
      <c r="AE489" s="133"/>
      <c r="AF489" s="133"/>
      <c r="AG489" s="133"/>
      <c r="AH489" s="133"/>
      <c r="AI489" s="133"/>
      <c r="AJ489" s="133"/>
      <c r="AK489" s="133"/>
      <c r="AL489" s="133"/>
      <c r="AM489" s="133"/>
      <c r="AN489" s="133"/>
      <c r="AO489" s="133"/>
    </row>
    <row r="490">
      <c r="A490" s="133"/>
      <c r="B490" s="133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  <c r="AB490" s="133"/>
      <c r="AC490" s="133"/>
      <c r="AD490" s="133"/>
      <c r="AE490" s="133"/>
      <c r="AF490" s="133"/>
      <c r="AG490" s="133"/>
      <c r="AH490" s="133"/>
      <c r="AI490" s="133"/>
      <c r="AJ490" s="133"/>
      <c r="AK490" s="133"/>
      <c r="AL490" s="133"/>
      <c r="AM490" s="133"/>
      <c r="AN490" s="133"/>
      <c r="AO490" s="133"/>
    </row>
    <row r="491">
      <c r="A491" s="133"/>
      <c r="B491" s="133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  <c r="AB491" s="133"/>
      <c r="AC491" s="133"/>
      <c r="AD491" s="133"/>
      <c r="AE491" s="133"/>
      <c r="AF491" s="133"/>
      <c r="AG491" s="133"/>
      <c r="AH491" s="133"/>
      <c r="AI491" s="133"/>
      <c r="AJ491" s="133"/>
      <c r="AK491" s="133"/>
      <c r="AL491" s="133"/>
      <c r="AM491" s="133"/>
      <c r="AN491" s="133"/>
      <c r="AO491" s="133"/>
    </row>
    <row r="492">
      <c r="A492" s="133"/>
      <c r="B492" s="133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B492" s="133"/>
      <c r="AC492" s="133"/>
      <c r="AD492" s="133"/>
      <c r="AE492" s="133"/>
      <c r="AF492" s="133"/>
      <c r="AG492" s="133"/>
      <c r="AH492" s="133"/>
      <c r="AI492" s="133"/>
      <c r="AJ492" s="133"/>
      <c r="AK492" s="133"/>
      <c r="AL492" s="133"/>
      <c r="AM492" s="133"/>
      <c r="AN492" s="133"/>
      <c r="AO492" s="133"/>
    </row>
    <row r="493">
      <c r="A493" s="133"/>
      <c r="B493" s="133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  <c r="AB493" s="133"/>
      <c r="AC493" s="133"/>
      <c r="AD493" s="133"/>
      <c r="AE493" s="133"/>
      <c r="AF493" s="133"/>
      <c r="AG493" s="133"/>
      <c r="AH493" s="133"/>
      <c r="AI493" s="133"/>
      <c r="AJ493" s="133"/>
      <c r="AK493" s="133"/>
      <c r="AL493" s="133"/>
      <c r="AM493" s="133"/>
      <c r="AN493" s="133"/>
      <c r="AO493" s="133"/>
    </row>
    <row r="494">
      <c r="A494" s="133"/>
      <c r="B494" s="133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  <c r="AB494" s="133"/>
      <c r="AC494" s="133"/>
      <c r="AD494" s="133"/>
      <c r="AE494" s="133"/>
      <c r="AF494" s="133"/>
      <c r="AG494" s="133"/>
      <c r="AH494" s="133"/>
      <c r="AI494" s="133"/>
      <c r="AJ494" s="133"/>
      <c r="AK494" s="133"/>
      <c r="AL494" s="133"/>
      <c r="AM494" s="133"/>
      <c r="AN494" s="133"/>
      <c r="AO494" s="133"/>
    </row>
    <row r="495">
      <c r="A495" s="133"/>
      <c r="B495" s="133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  <c r="AB495" s="133"/>
      <c r="AC495" s="133"/>
      <c r="AD495" s="133"/>
      <c r="AE495" s="133"/>
      <c r="AF495" s="133"/>
      <c r="AG495" s="133"/>
      <c r="AH495" s="133"/>
      <c r="AI495" s="133"/>
      <c r="AJ495" s="133"/>
      <c r="AK495" s="133"/>
      <c r="AL495" s="133"/>
      <c r="AM495" s="133"/>
      <c r="AN495" s="133"/>
      <c r="AO495" s="133"/>
    </row>
    <row r="496">
      <c r="A496" s="133"/>
      <c r="B496" s="133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  <c r="AB496" s="133"/>
      <c r="AC496" s="133"/>
      <c r="AD496" s="133"/>
      <c r="AE496" s="133"/>
      <c r="AF496" s="133"/>
      <c r="AG496" s="133"/>
      <c r="AH496" s="133"/>
      <c r="AI496" s="133"/>
      <c r="AJ496" s="133"/>
      <c r="AK496" s="133"/>
      <c r="AL496" s="133"/>
      <c r="AM496" s="133"/>
      <c r="AN496" s="133"/>
      <c r="AO496" s="133"/>
    </row>
    <row r="497">
      <c r="A497" s="133"/>
      <c r="B497" s="133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  <c r="AB497" s="133"/>
      <c r="AC497" s="133"/>
      <c r="AD497" s="133"/>
      <c r="AE497" s="133"/>
      <c r="AF497" s="133"/>
      <c r="AG497" s="133"/>
      <c r="AH497" s="133"/>
      <c r="AI497" s="133"/>
      <c r="AJ497" s="133"/>
      <c r="AK497" s="133"/>
      <c r="AL497" s="133"/>
      <c r="AM497" s="133"/>
      <c r="AN497" s="133"/>
      <c r="AO497" s="133"/>
    </row>
    <row r="498">
      <c r="A498" s="133"/>
      <c r="B498" s="133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  <c r="AB498" s="133"/>
      <c r="AC498" s="133"/>
      <c r="AD498" s="133"/>
      <c r="AE498" s="133"/>
      <c r="AF498" s="133"/>
      <c r="AG498" s="133"/>
      <c r="AH498" s="133"/>
      <c r="AI498" s="133"/>
      <c r="AJ498" s="133"/>
      <c r="AK498" s="133"/>
      <c r="AL498" s="133"/>
      <c r="AM498" s="133"/>
      <c r="AN498" s="133"/>
      <c r="AO498" s="133"/>
    </row>
    <row r="499">
      <c r="A499" s="133"/>
      <c r="B499" s="133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  <c r="AB499" s="133"/>
      <c r="AC499" s="133"/>
      <c r="AD499" s="133"/>
      <c r="AE499" s="133"/>
      <c r="AF499" s="133"/>
      <c r="AG499" s="133"/>
      <c r="AH499" s="133"/>
      <c r="AI499" s="133"/>
      <c r="AJ499" s="133"/>
      <c r="AK499" s="133"/>
      <c r="AL499" s="133"/>
      <c r="AM499" s="133"/>
      <c r="AN499" s="133"/>
      <c r="AO499" s="133"/>
    </row>
    <row r="500">
      <c r="A500" s="133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  <c r="AB500" s="133"/>
      <c r="AC500" s="133"/>
      <c r="AD500" s="133"/>
      <c r="AE500" s="133"/>
      <c r="AF500" s="133"/>
      <c r="AG500" s="133"/>
      <c r="AH500" s="133"/>
      <c r="AI500" s="133"/>
      <c r="AJ500" s="133"/>
      <c r="AK500" s="133"/>
      <c r="AL500" s="133"/>
      <c r="AM500" s="133"/>
      <c r="AN500" s="133"/>
      <c r="AO500" s="133"/>
    </row>
    <row r="501">
      <c r="A501" s="133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  <c r="AB501" s="133"/>
      <c r="AC501" s="133"/>
      <c r="AD501" s="133"/>
      <c r="AE501" s="133"/>
      <c r="AF501" s="133"/>
      <c r="AG501" s="133"/>
      <c r="AH501" s="133"/>
      <c r="AI501" s="133"/>
      <c r="AJ501" s="133"/>
      <c r="AK501" s="133"/>
      <c r="AL501" s="133"/>
      <c r="AM501" s="133"/>
      <c r="AN501" s="133"/>
      <c r="AO501" s="133"/>
    </row>
    <row r="502">
      <c r="A502" s="133"/>
      <c r="B502" s="133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  <c r="AB502" s="133"/>
      <c r="AC502" s="133"/>
      <c r="AD502" s="133"/>
      <c r="AE502" s="133"/>
      <c r="AF502" s="133"/>
      <c r="AG502" s="133"/>
      <c r="AH502" s="133"/>
      <c r="AI502" s="133"/>
      <c r="AJ502" s="133"/>
      <c r="AK502" s="133"/>
      <c r="AL502" s="133"/>
      <c r="AM502" s="133"/>
      <c r="AN502" s="133"/>
      <c r="AO502" s="133"/>
    </row>
    <row r="503">
      <c r="A503" s="133"/>
      <c r="B503" s="133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  <c r="AB503" s="133"/>
      <c r="AC503" s="133"/>
      <c r="AD503" s="133"/>
      <c r="AE503" s="133"/>
      <c r="AF503" s="133"/>
      <c r="AG503" s="133"/>
      <c r="AH503" s="133"/>
      <c r="AI503" s="133"/>
      <c r="AJ503" s="133"/>
      <c r="AK503" s="133"/>
      <c r="AL503" s="133"/>
      <c r="AM503" s="133"/>
      <c r="AN503" s="133"/>
      <c r="AO503" s="133"/>
    </row>
    <row r="504">
      <c r="A504" s="133"/>
      <c r="B504" s="133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  <c r="AB504" s="133"/>
      <c r="AC504" s="133"/>
      <c r="AD504" s="133"/>
      <c r="AE504" s="133"/>
      <c r="AF504" s="133"/>
      <c r="AG504" s="133"/>
      <c r="AH504" s="133"/>
      <c r="AI504" s="133"/>
      <c r="AJ504" s="133"/>
      <c r="AK504" s="133"/>
      <c r="AL504" s="133"/>
      <c r="AM504" s="133"/>
      <c r="AN504" s="133"/>
      <c r="AO504" s="133"/>
    </row>
    <row r="505">
      <c r="A505" s="133"/>
      <c r="B505" s="133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  <c r="AB505" s="133"/>
      <c r="AC505" s="133"/>
      <c r="AD505" s="133"/>
      <c r="AE505" s="133"/>
      <c r="AF505" s="133"/>
      <c r="AG505" s="133"/>
      <c r="AH505" s="133"/>
      <c r="AI505" s="133"/>
      <c r="AJ505" s="133"/>
      <c r="AK505" s="133"/>
      <c r="AL505" s="133"/>
      <c r="AM505" s="133"/>
      <c r="AN505" s="133"/>
      <c r="AO505" s="133"/>
    </row>
    <row r="506">
      <c r="A506" s="133"/>
      <c r="B506" s="133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  <c r="AB506" s="133"/>
      <c r="AC506" s="133"/>
      <c r="AD506" s="133"/>
      <c r="AE506" s="133"/>
      <c r="AF506" s="133"/>
      <c r="AG506" s="133"/>
      <c r="AH506" s="133"/>
      <c r="AI506" s="133"/>
      <c r="AJ506" s="133"/>
      <c r="AK506" s="133"/>
      <c r="AL506" s="133"/>
      <c r="AM506" s="133"/>
      <c r="AN506" s="133"/>
      <c r="AO506" s="133"/>
    </row>
    <row r="507">
      <c r="A507" s="133"/>
      <c r="B507" s="133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  <c r="AB507" s="133"/>
      <c r="AC507" s="133"/>
      <c r="AD507" s="133"/>
      <c r="AE507" s="133"/>
      <c r="AF507" s="133"/>
      <c r="AG507" s="133"/>
      <c r="AH507" s="133"/>
      <c r="AI507" s="133"/>
      <c r="AJ507" s="133"/>
      <c r="AK507" s="133"/>
      <c r="AL507" s="133"/>
      <c r="AM507" s="133"/>
      <c r="AN507" s="133"/>
      <c r="AO507" s="133"/>
    </row>
    <row r="508">
      <c r="A508" s="133"/>
      <c r="B508" s="133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  <c r="AB508" s="133"/>
      <c r="AC508" s="133"/>
      <c r="AD508" s="133"/>
      <c r="AE508" s="133"/>
      <c r="AF508" s="133"/>
      <c r="AG508" s="133"/>
      <c r="AH508" s="133"/>
      <c r="AI508" s="133"/>
      <c r="AJ508" s="133"/>
      <c r="AK508" s="133"/>
      <c r="AL508" s="133"/>
      <c r="AM508" s="133"/>
      <c r="AN508" s="133"/>
      <c r="AO508" s="133"/>
    </row>
    <row r="509">
      <c r="A509" s="133"/>
      <c r="B509" s="133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  <c r="AB509" s="133"/>
      <c r="AC509" s="133"/>
      <c r="AD509" s="133"/>
      <c r="AE509" s="133"/>
      <c r="AF509" s="133"/>
      <c r="AG509" s="133"/>
      <c r="AH509" s="133"/>
      <c r="AI509" s="133"/>
      <c r="AJ509" s="133"/>
      <c r="AK509" s="133"/>
      <c r="AL509" s="133"/>
      <c r="AM509" s="133"/>
      <c r="AN509" s="133"/>
      <c r="AO509" s="133"/>
    </row>
    <row r="510">
      <c r="A510" s="133"/>
      <c r="B510" s="133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  <c r="AB510" s="133"/>
      <c r="AC510" s="133"/>
      <c r="AD510" s="133"/>
      <c r="AE510" s="133"/>
      <c r="AF510" s="133"/>
      <c r="AG510" s="133"/>
      <c r="AH510" s="133"/>
      <c r="AI510" s="133"/>
      <c r="AJ510" s="133"/>
      <c r="AK510" s="133"/>
      <c r="AL510" s="133"/>
      <c r="AM510" s="133"/>
      <c r="AN510" s="133"/>
      <c r="AO510" s="133"/>
    </row>
    <row r="511">
      <c r="A511" s="133"/>
      <c r="B511" s="133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  <c r="AB511" s="133"/>
      <c r="AC511" s="133"/>
      <c r="AD511" s="133"/>
      <c r="AE511" s="133"/>
      <c r="AF511" s="133"/>
      <c r="AG511" s="133"/>
      <c r="AH511" s="133"/>
      <c r="AI511" s="133"/>
      <c r="AJ511" s="133"/>
      <c r="AK511" s="133"/>
      <c r="AL511" s="133"/>
      <c r="AM511" s="133"/>
      <c r="AN511" s="133"/>
      <c r="AO511" s="133"/>
    </row>
    <row r="512">
      <c r="A512" s="133"/>
      <c r="B512" s="133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  <c r="AB512" s="133"/>
      <c r="AC512" s="133"/>
      <c r="AD512" s="133"/>
      <c r="AE512" s="133"/>
      <c r="AF512" s="133"/>
      <c r="AG512" s="133"/>
      <c r="AH512" s="133"/>
      <c r="AI512" s="133"/>
      <c r="AJ512" s="133"/>
      <c r="AK512" s="133"/>
      <c r="AL512" s="133"/>
      <c r="AM512" s="133"/>
      <c r="AN512" s="133"/>
      <c r="AO512" s="133"/>
    </row>
    <row r="513">
      <c r="A513" s="133"/>
      <c r="B513" s="133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  <c r="AB513" s="133"/>
      <c r="AC513" s="133"/>
      <c r="AD513" s="133"/>
      <c r="AE513" s="133"/>
      <c r="AF513" s="133"/>
      <c r="AG513" s="133"/>
      <c r="AH513" s="133"/>
      <c r="AI513" s="133"/>
      <c r="AJ513" s="133"/>
      <c r="AK513" s="133"/>
      <c r="AL513" s="133"/>
      <c r="AM513" s="133"/>
      <c r="AN513" s="133"/>
      <c r="AO513" s="133"/>
    </row>
    <row r="514">
      <c r="A514" s="133"/>
      <c r="B514" s="133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  <c r="AB514" s="133"/>
      <c r="AC514" s="133"/>
      <c r="AD514" s="133"/>
      <c r="AE514" s="133"/>
      <c r="AF514" s="133"/>
      <c r="AG514" s="133"/>
      <c r="AH514" s="133"/>
      <c r="AI514" s="133"/>
      <c r="AJ514" s="133"/>
      <c r="AK514" s="133"/>
      <c r="AL514" s="133"/>
      <c r="AM514" s="133"/>
      <c r="AN514" s="133"/>
      <c r="AO514" s="133"/>
    </row>
    <row r="515">
      <c r="A515" s="133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  <c r="AB515" s="133"/>
      <c r="AC515" s="133"/>
      <c r="AD515" s="133"/>
      <c r="AE515" s="133"/>
      <c r="AF515" s="133"/>
      <c r="AG515" s="133"/>
      <c r="AH515" s="133"/>
      <c r="AI515" s="133"/>
      <c r="AJ515" s="133"/>
      <c r="AK515" s="133"/>
      <c r="AL515" s="133"/>
      <c r="AM515" s="133"/>
      <c r="AN515" s="133"/>
      <c r="AO515" s="133"/>
    </row>
    <row r="516">
      <c r="A516" s="133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  <c r="AB516" s="133"/>
      <c r="AC516" s="133"/>
      <c r="AD516" s="133"/>
      <c r="AE516" s="133"/>
      <c r="AF516" s="133"/>
      <c r="AG516" s="133"/>
      <c r="AH516" s="133"/>
      <c r="AI516" s="133"/>
      <c r="AJ516" s="133"/>
      <c r="AK516" s="133"/>
      <c r="AL516" s="133"/>
      <c r="AM516" s="133"/>
      <c r="AN516" s="133"/>
      <c r="AO516" s="133"/>
    </row>
    <row r="517">
      <c r="A517" s="133"/>
      <c r="B517" s="133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  <c r="AB517" s="133"/>
      <c r="AC517" s="133"/>
      <c r="AD517" s="133"/>
      <c r="AE517" s="133"/>
      <c r="AF517" s="133"/>
      <c r="AG517" s="133"/>
      <c r="AH517" s="133"/>
      <c r="AI517" s="133"/>
      <c r="AJ517" s="133"/>
      <c r="AK517" s="133"/>
      <c r="AL517" s="133"/>
      <c r="AM517" s="133"/>
      <c r="AN517" s="133"/>
      <c r="AO517" s="133"/>
    </row>
    <row r="518">
      <c r="A518" s="133"/>
      <c r="B518" s="133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  <c r="AB518" s="133"/>
      <c r="AC518" s="133"/>
      <c r="AD518" s="133"/>
      <c r="AE518" s="133"/>
      <c r="AF518" s="133"/>
      <c r="AG518" s="133"/>
      <c r="AH518" s="133"/>
      <c r="AI518" s="133"/>
      <c r="AJ518" s="133"/>
      <c r="AK518" s="133"/>
      <c r="AL518" s="133"/>
      <c r="AM518" s="133"/>
      <c r="AN518" s="133"/>
      <c r="AO518" s="133"/>
    </row>
    <row r="519">
      <c r="A519" s="133"/>
      <c r="B519" s="133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  <c r="AB519" s="133"/>
      <c r="AC519" s="133"/>
      <c r="AD519" s="133"/>
      <c r="AE519" s="133"/>
      <c r="AF519" s="133"/>
      <c r="AG519" s="133"/>
      <c r="AH519" s="133"/>
      <c r="AI519" s="133"/>
      <c r="AJ519" s="133"/>
      <c r="AK519" s="133"/>
      <c r="AL519" s="133"/>
      <c r="AM519" s="133"/>
      <c r="AN519" s="133"/>
      <c r="AO519" s="133"/>
    </row>
    <row r="520">
      <c r="A520" s="133"/>
      <c r="B520" s="133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  <c r="AB520" s="133"/>
      <c r="AC520" s="133"/>
      <c r="AD520" s="133"/>
      <c r="AE520" s="133"/>
      <c r="AF520" s="133"/>
      <c r="AG520" s="133"/>
      <c r="AH520" s="133"/>
      <c r="AI520" s="133"/>
      <c r="AJ520" s="133"/>
      <c r="AK520" s="133"/>
      <c r="AL520" s="133"/>
      <c r="AM520" s="133"/>
      <c r="AN520" s="133"/>
      <c r="AO520" s="133"/>
    </row>
    <row r="521">
      <c r="A521" s="133"/>
      <c r="B521" s="133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  <c r="AB521" s="133"/>
      <c r="AC521" s="133"/>
      <c r="AD521" s="133"/>
      <c r="AE521" s="133"/>
      <c r="AF521" s="133"/>
      <c r="AG521" s="133"/>
      <c r="AH521" s="133"/>
      <c r="AI521" s="133"/>
      <c r="AJ521" s="133"/>
      <c r="AK521" s="133"/>
      <c r="AL521" s="133"/>
      <c r="AM521" s="133"/>
      <c r="AN521" s="133"/>
      <c r="AO521" s="133"/>
    </row>
    <row r="522">
      <c r="A522" s="133"/>
      <c r="B522" s="133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  <c r="AB522" s="133"/>
      <c r="AC522" s="133"/>
      <c r="AD522" s="133"/>
      <c r="AE522" s="133"/>
      <c r="AF522" s="133"/>
      <c r="AG522" s="133"/>
      <c r="AH522" s="133"/>
      <c r="AI522" s="133"/>
      <c r="AJ522" s="133"/>
      <c r="AK522" s="133"/>
      <c r="AL522" s="133"/>
      <c r="AM522" s="133"/>
      <c r="AN522" s="133"/>
      <c r="AO522" s="133"/>
    </row>
    <row r="523">
      <c r="A523" s="133"/>
      <c r="B523" s="133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  <c r="AB523" s="133"/>
      <c r="AC523" s="133"/>
      <c r="AD523" s="133"/>
      <c r="AE523" s="133"/>
      <c r="AF523" s="133"/>
      <c r="AG523" s="133"/>
      <c r="AH523" s="133"/>
      <c r="AI523" s="133"/>
      <c r="AJ523" s="133"/>
      <c r="AK523" s="133"/>
      <c r="AL523" s="133"/>
      <c r="AM523" s="133"/>
      <c r="AN523" s="133"/>
      <c r="AO523" s="133"/>
    </row>
    <row r="524">
      <c r="A524" s="133"/>
      <c r="B524" s="133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  <c r="AB524" s="133"/>
      <c r="AC524" s="133"/>
      <c r="AD524" s="133"/>
      <c r="AE524" s="133"/>
      <c r="AF524" s="133"/>
      <c r="AG524" s="133"/>
      <c r="AH524" s="133"/>
      <c r="AI524" s="133"/>
      <c r="AJ524" s="133"/>
      <c r="AK524" s="133"/>
      <c r="AL524" s="133"/>
      <c r="AM524" s="133"/>
      <c r="AN524" s="133"/>
      <c r="AO524" s="133"/>
    </row>
    <row r="525">
      <c r="A525" s="133"/>
      <c r="B525" s="133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  <c r="AB525" s="133"/>
      <c r="AC525" s="133"/>
      <c r="AD525" s="133"/>
      <c r="AE525" s="133"/>
      <c r="AF525" s="133"/>
      <c r="AG525" s="133"/>
      <c r="AH525" s="133"/>
      <c r="AI525" s="133"/>
      <c r="AJ525" s="133"/>
      <c r="AK525" s="133"/>
      <c r="AL525" s="133"/>
      <c r="AM525" s="133"/>
      <c r="AN525" s="133"/>
      <c r="AO525" s="133"/>
    </row>
    <row r="526">
      <c r="A526" s="133"/>
      <c r="B526" s="133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  <c r="AB526" s="133"/>
      <c r="AC526" s="133"/>
      <c r="AD526" s="133"/>
      <c r="AE526" s="133"/>
      <c r="AF526" s="133"/>
      <c r="AG526" s="133"/>
      <c r="AH526" s="133"/>
      <c r="AI526" s="133"/>
      <c r="AJ526" s="133"/>
      <c r="AK526" s="133"/>
      <c r="AL526" s="133"/>
      <c r="AM526" s="133"/>
      <c r="AN526" s="133"/>
      <c r="AO526" s="133"/>
    </row>
    <row r="527">
      <c r="A527" s="133"/>
      <c r="B527" s="133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  <c r="AB527" s="133"/>
      <c r="AC527" s="133"/>
      <c r="AD527" s="133"/>
      <c r="AE527" s="133"/>
      <c r="AF527" s="133"/>
      <c r="AG527" s="133"/>
      <c r="AH527" s="133"/>
      <c r="AI527" s="133"/>
      <c r="AJ527" s="133"/>
      <c r="AK527" s="133"/>
      <c r="AL527" s="133"/>
      <c r="AM527" s="133"/>
      <c r="AN527" s="133"/>
      <c r="AO527" s="133"/>
    </row>
    <row r="528">
      <c r="A528" s="133"/>
      <c r="B528" s="133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  <c r="AB528" s="133"/>
      <c r="AC528" s="133"/>
      <c r="AD528" s="133"/>
      <c r="AE528" s="133"/>
      <c r="AF528" s="133"/>
      <c r="AG528" s="133"/>
      <c r="AH528" s="133"/>
      <c r="AI528" s="133"/>
      <c r="AJ528" s="133"/>
      <c r="AK528" s="133"/>
      <c r="AL528" s="133"/>
      <c r="AM528" s="133"/>
      <c r="AN528" s="133"/>
      <c r="AO528" s="133"/>
    </row>
    <row r="529">
      <c r="A529" s="133"/>
      <c r="B529" s="133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  <c r="AB529" s="133"/>
      <c r="AC529" s="133"/>
      <c r="AD529" s="133"/>
      <c r="AE529" s="133"/>
      <c r="AF529" s="133"/>
      <c r="AG529" s="133"/>
      <c r="AH529" s="133"/>
      <c r="AI529" s="133"/>
      <c r="AJ529" s="133"/>
      <c r="AK529" s="133"/>
      <c r="AL529" s="133"/>
      <c r="AM529" s="133"/>
      <c r="AN529" s="133"/>
      <c r="AO529" s="133"/>
    </row>
    <row r="530">
      <c r="A530" s="133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  <c r="AB530" s="133"/>
      <c r="AC530" s="133"/>
      <c r="AD530" s="133"/>
      <c r="AE530" s="133"/>
      <c r="AF530" s="133"/>
      <c r="AG530" s="133"/>
      <c r="AH530" s="133"/>
      <c r="AI530" s="133"/>
      <c r="AJ530" s="133"/>
      <c r="AK530" s="133"/>
      <c r="AL530" s="133"/>
      <c r="AM530" s="133"/>
      <c r="AN530" s="133"/>
      <c r="AO530" s="133"/>
    </row>
    <row r="531">
      <c r="A531" s="133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  <c r="AB531" s="133"/>
      <c r="AC531" s="133"/>
      <c r="AD531" s="133"/>
      <c r="AE531" s="133"/>
      <c r="AF531" s="133"/>
      <c r="AG531" s="133"/>
      <c r="AH531" s="133"/>
      <c r="AI531" s="133"/>
      <c r="AJ531" s="133"/>
      <c r="AK531" s="133"/>
      <c r="AL531" s="133"/>
      <c r="AM531" s="133"/>
      <c r="AN531" s="133"/>
      <c r="AO531" s="133"/>
    </row>
    <row r="532">
      <c r="A532" s="133"/>
      <c r="B532" s="133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  <c r="AB532" s="133"/>
      <c r="AC532" s="133"/>
      <c r="AD532" s="133"/>
      <c r="AE532" s="133"/>
      <c r="AF532" s="133"/>
      <c r="AG532" s="133"/>
      <c r="AH532" s="133"/>
      <c r="AI532" s="133"/>
      <c r="AJ532" s="133"/>
      <c r="AK532" s="133"/>
      <c r="AL532" s="133"/>
      <c r="AM532" s="133"/>
      <c r="AN532" s="133"/>
      <c r="AO532" s="133"/>
    </row>
    <row r="533">
      <c r="A533" s="133"/>
      <c r="B533" s="133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  <c r="AB533" s="133"/>
      <c r="AC533" s="133"/>
      <c r="AD533" s="133"/>
      <c r="AE533" s="133"/>
      <c r="AF533" s="133"/>
      <c r="AG533" s="133"/>
      <c r="AH533" s="133"/>
      <c r="AI533" s="133"/>
      <c r="AJ533" s="133"/>
      <c r="AK533" s="133"/>
      <c r="AL533" s="133"/>
      <c r="AM533" s="133"/>
      <c r="AN533" s="133"/>
      <c r="AO533" s="133"/>
    </row>
    <row r="534">
      <c r="A534" s="133"/>
      <c r="B534" s="133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  <c r="AB534" s="133"/>
      <c r="AC534" s="133"/>
      <c r="AD534" s="133"/>
      <c r="AE534" s="133"/>
      <c r="AF534" s="133"/>
      <c r="AG534" s="133"/>
      <c r="AH534" s="133"/>
      <c r="AI534" s="133"/>
      <c r="AJ534" s="133"/>
      <c r="AK534" s="133"/>
      <c r="AL534" s="133"/>
      <c r="AM534" s="133"/>
      <c r="AN534" s="133"/>
      <c r="AO534" s="133"/>
    </row>
    <row r="535">
      <c r="A535" s="133"/>
      <c r="B535" s="133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  <c r="AB535" s="133"/>
      <c r="AC535" s="133"/>
      <c r="AD535" s="133"/>
      <c r="AE535" s="133"/>
      <c r="AF535" s="133"/>
      <c r="AG535" s="133"/>
      <c r="AH535" s="133"/>
      <c r="AI535" s="133"/>
      <c r="AJ535" s="133"/>
      <c r="AK535" s="133"/>
      <c r="AL535" s="133"/>
      <c r="AM535" s="133"/>
      <c r="AN535" s="133"/>
      <c r="AO535" s="133"/>
    </row>
    <row r="536">
      <c r="A536" s="133"/>
      <c r="B536" s="133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  <c r="AB536" s="133"/>
      <c r="AC536" s="133"/>
      <c r="AD536" s="133"/>
      <c r="AE536" s="133"/>
      <c r="AF536" s="133"/>
      <c r="AG536" s="133"/>
      <c r="AH536" s="133"/>
      <c r="AI536" s="133"/>
      <c r="AJ536" s="133"/>
      <c r="AK536" s="133"/>
      <c r="AL536" s="133"/>
      <c r="AM536" s="133"/>
      <c r="AN536" s="133"/>
      <c r="AO536" s="133"/>
    </row>
    <row r="537">
      <c r="A537" s="133"/>
      <c r="B537" s="133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  <c r="AB537" s="133"/>
      <c r="AC537" s="133"/>
      <c r="AD537" s="133"/>
      <c r="AE537" s="133"/>
      <c r="AF537" s="133"/>
      <c r="AG537" s="133"/>
      <c r="AH537" s="133"/>
      <c r="AI537" s="133"/>
      <c r="AJ537" s="133"/>
      <c r="AK537" s="133"/>
      <c r="AL537" s="133"/>
      <c r="AM537" s="133"/>
      <c r="AN537" s="133"/>
      <c r="AO537" s="133"/>
    </row>
    <row r="538">
      <c r="A538" s="133"/>
      <c r="B538" s="133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  <c r="AB538" s="133"/>
      <c r="AC538" s="133"/>
      <c r="AD538" s="133"/>
      <c r="AE538" s="133"/>
      <c r="AF538" s="133"/>
      <c r="AG538" s="133"/>
      <c r="AH538" s="133"/>
      <c r="AI538" s="133"/>
      <c r="AJ538" s="133"/>
      <c r="AK538" s="133"/>
      <c r="AL538" s="133"/>
      <c r="AM538" s="133"/>
      <c r="AN538" s="133"/>
      <c r="AO538" s="133"/>
    </row>
    <row r="539">
      <c r="A539" s="133"/>
      <c r="B539" s="133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  <c r="AB539" s="133"/>
      <c r="AC539" s="133"/>
      <c r="AD539" s="133"/>
      <c r="AE539" s="133"/>
      <c r="AF539" s="133"/>
      <c r="AG539" s="133"/>
      <c r="AH539" s="133"/>
      <c r="AI539" s="133"/>
      <c r="AJ539" s="133"/>
      <c r="AK539" s="133"/>
      <c r="AL539" s="133"/>
      <c r="AM539" s="133"/>
      <c r="AN539" s="133"/>
      <c r="AO539" s="133"/>
    </row>
    <row r="540">
      <c r="A540" s="133"/>
      <c r="B540" s="133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  <c r="AB540" s="133"/>
      <c r="AC540" s="133"/>
      <c r="AD540" s="133"/>
      <c r="AE540" s="133"/>
      <c r="AF540" s="133"/>
      <c r="AG540" s="133"/>
      <c r="AH540" s="133"/>
      <c r="AI540" s="133"/>
      <c r="AJ540" s="133"/>
      <c r="AK540" s="133"/>
      <c r="AL540" s="133"/>
      <c r="AM540" s="133"/>
      <c r="AN540" s="133"/>
      <c r="AO540" s="133"/>
    </row>
    <row r="541">
      <c r="A541" s="133"/>
      <c r="B541" s="133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  <c r="AB541" s="133"/>
      <c r="AC541" s="133"/>
      <c r="AD541" s="133"/>
      <c r="AE541" s="133"/>
      <c r="AF541" s="133"/>
      <c r="AG541" s="133"/>
      <c r="AH541" s="133"/>
      <c r="AI541" s="133"/>
      <c r="AJ541" s="133"/>
      <c r="AK541" s="133"/>
      <c r="AL541" s="133"/>
      <c r="AM541" s="133"/>
      <c r="AN541" s="133"/>
      <c r="AO541" s="133"/>
    </row>
    <row r="542">
      <c r="A542" s="133"/>
      <c r="B542" s="133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  <c r="AB542" s="133"/>
      <c r="AC542" s="133"/>
      <c r="AD542" s="133"/>
      <c r="AE542" s="133"/>
      <c r="AF542" s="133"/>
      <c r="AG542" s="133"/>
      <c r="AH542" s="133"/>
      <c r="AI542" s="133"/>
      <c r="AJ542" s="133"/>
      <c r="AK542" s="133"/>
      <c r="AL542" s="133"/>
      <c r="AM542" s="133"/>
      <c r="AN542" s="133"/>
      <c r="AO542" s="133"/>
    </row>
    <row r="543">
      <c r="A543" s="133"/>
      <c r="B543" s="133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  <c r="AB543" s="133"/>
      <c r="AC543" s="133"/>
      <c r="AD543" s="133"/>
      <c r="AE543" s="133"/>
      <c r="AF543" s="133"/>
      <c r="AG543" s="133"/>
      <c r="AH543" s="133"/>
      <c r="AI543" s="133"/>
      <c r="AJ543" s="133"/>
      <c r="AK543" s="133"/>
      <c r="AL543" s="133"/>
      <c r="AM543" s="133"/>
      <c r="AN543" s="133"/>
      <c r="AO543" s="133"/>
    </row>
    <row r="544">
      <c r="A544" s="133"/>
      <c r="B544" s="133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  <c r="AB544" s="133"/>
      <c r="AC544" s="133"/>
      <c r="AD544" s="133"/>
      <c r="AE544" s="133"/>
      <c r="AF544" s="133"/>
      <c r="AG544" s="133"/>
      <c r="AH544" s="133"/>
      <c r="AI544" s="133"/>
      <c r="AJ544" s="133"/>
      <c r="AK544" s="133"/>
      <c r="AL544" s="133"/>
      <c r="AM544" s="133"/>
      <c r="AN544" s="133"/>
      <c r="AO544" s="133"/>
    </row>
    <row r="545">
      <c r="A545" s="133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  <c r="AB545" s="133"/>
      <c r="AC545" s="133"/>
      <c r="AD545" s="133"/>
      <c r="AE545" s="133"/>
      <c r="AF545" s="133"/>
      <c r="AG545" s="133"/>
      <c r="AH545" s="133"/>
      <c r="AI545" s="133"/>
      <c r="AJ545" s="133"/>
      <c r="AK545" s="133"/>
      <c r="AL545" s="133"/>
      <c r="AM545" s="133"/>
      <c r="AN545" s="133"/>
      <c r="AO545" s="133"/>
    </row>
    <row r="546">
      <c r="A546" s="133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  <c r="AB546" s="133"/>
      <c r="AC546" s="133"/>
      <c r="AD546" s="133"/>
      <c r="AE546" s="133"/>
      <c r="AF546" s="133"/>
      <c r="AG546" s="133"/>
      <c r="AH546" s="133"/>
      <c r="AI546" s="133"/>
      <c r="AJ546" s="133"/>
      <c r="AK546" s="133"/>
      <c r="AL546" s="133"/>
      <c r="AM546" s="133"/>
      <c r="AN546" s="133"/>
      <c r="AO546" s="133"/>
    </row>
    <row r="547">
      <c r="A547" s="133"/>
      <c r="B547" s="133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  <c r="AB547" s="133"/>
      <c r="AC547" s="133"/>
      <c r="AD547" s="133"/>
      <c r="AE547" s="133"/>
      <c r="AF547" s="133"/>
      <c r="AG547" s="133"/>
      <c r="AH547" s="133"/>
      <c r="AI547" s="133"/>
      <c r="AJ547" s="133"/>
      <c r="AK547" s="133"/>
      <c r="AL547" s="133"/>
      <c r="AM547" s="133"/>
      <c r="AN547" s="133"/>
      <c r="AO547" s="133"/>
    </row>
    <row r="548">
      <c r="A548" s="133"/>
      <c r="B548" s="133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  <c r="AB548" s="133"/>
      <c r="AC548" s="133"/>
      <c r="AD548" s="133"/>
      <c r="AE548" s="133"/>
      <c r="AF548" s="133"/>
      <c r="AG548" s="133"/>
      <c r="AH548" s="133"/>
      <c r="AI548" s="133"/>
      <c r="AJ548" s="133"/>
      <c r="AK548" s="133"/>
      <c r="AL548" s="133"/>
      <c r="AM548" s="133"/>
      <c r="AN548" s="133"/>
      <c r="AO548" s="133"/>
    </row>
    <row r="549">
      <c r="A549" s="133"/>
      <c r="B549" s="133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  <c r="AB549" s="133"/>
      <c r="AC549" s="133"/>
      <c r="AD549" s="133"/>
      <c r="AE549" s="133"/>
      <c r="AF549" s="133"/>
      <c r="AG549" s="133"/>
      <c r="AH549" s="133"/>
      <c r="AI549" s="133"/>
      <c r="AJ549" s="133"/>
      <c r="AK549" s="133"/>
      <c r="AL549" s="133"/>
      <c r="AM549" s="133"/>
      <c r="AN549" s="133"/>
      <c r="AO549" s="133"/>
    </row>
    <row r="550">
      <c r="A550" s="133"/>
      <c r="B550" s="133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  <c r="AB550" s="133"/>
      <c r="AC550" s="133"/>
      <c r="AD550" s="133"/>
      <c r="AE550" s="133"/>
      <c r="AF550" s="133"/>
      <c r="AG550" s="133"/>
      <c r="AH550" s="133"/>
      <c r="AI550" s="133"/>
      <c r="AJ550" s="133"/>
      <c r="AK550" s="133"/>
      <c r="AL550" s="133"/>
      <c r="AM550" s="133"/>
      <c r="AN550" s="133"/>
      <c r="AO550" s="133"/>
    </row>
    <row r="551">
      <c r="A551" s="133"/>
      <c r="B551" s="133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  <c r="AB551" s="133"/>
      <c r="AC551" s="133"/>
      <c r="AD551" s="133"/>
      <c r="AE551" s="133"/>
      <c r="AF551" s="133"/>
      <c r="AG551" s="133"/>
      <c r="AH551" s="133"/>
      <c r="AI551" s="133"/>
      <c r="AJ551" s="133"/>
      <c r="AK551" s="133"/>
      <c r="AL551" s="133"/>
      <c r="AM551" s="133"/>
      <c r="AN551" s="133"/>
      <c r="AO551" s="133"/>
    </row>
    <row r="552">
      <c r="A552" s="133"/>
      <c r="B552" s="133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  <c r="AB552" s="133"/>
      <c r="AC552" s="133"/>
      <c r="AD552" s="133"/>
      <c r="AE552" s="133"/>
      <c r="AF552" s="133"/>
      <c r="AG552" s="133"/>
      <c r="AH552" s="133"/>
      <c r="AI552" s="133"/>
      <c r="AJ552" s="133"/>
      <c r="AK552" s="133"/>
      <c r="AL552" s="133"/>
      <c r="AM552" s="133"/>
      <c r="AN552" s="133"/>
      <c r="AO552" s="133"/>
    </row>
    <row r="553">
      <c r="A553" s="133"/>
      <c r="B553" s="133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  <c r="AB553" s="133"/>
      <c r="AC553" s="133"/>
      <c r="AD553" s="133"/>
      <c r="AE553" s="133"/>
      <c r="AF553" s="133"/>
      <c r="AG553" s="133"/>
      <c r="AH553" s="133"/>
      <c r="AI553" s="133"/>
      <c r="AJ553" s="133"/>
      <c r="AK553" s="133"/>
      <c r="AL553" s="133"/>
      <c r="AM553" s="133"/>
      <c r="AN553" s="133"/>
      <c r="AO553" s="133"/>
    </row>
    <row r="554">
      <c r="A554" s="133"/>
      <c r="B554" s="133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  <c r="AB554" s="133"/>
      <c r="AC554" s="133"/>
      <c r="AD554" s="133"/>
      <c r="AE554" s="133"/>
      <c r="AF554" s="133"/>
      <c r="AG554" s="133"/>
      <c r="AH554" s="133"/>
      <c r="AI554" s="133"/>
      <c r="AJ554" s="133"/>
      <c r="AK554" s="133"/>
      <c r="AL554" s="133"/>
      <c r="AM554" s="133"/>
      <c r="AN554" s="133"/>
      <c r="AO554" s="133"/>
    </row>
    <row r="555">
      <c r="A555" s="133"/>
      <c r="B555" s="133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  <c r="AB555" s="133"/>
      <c r="AC555" s="133"/>
      <c r="AD555" s="133"/>
      <c r="AE555" s="133"/>
      <c r="AF555" s="133"/>
      <c r="AG555" s="133"/>
      <c r="AH555" s="133"/>
      <c r="AI555" s="133"/>
      <c r="AJ555" s="133"/>
      <c r="AK555" s="133"/>
      <c r="AL555" s="133"/>
      <c r="AM555" s="133"/>
      <c r="AN555" s="133"/>
      <c r="AO555" s="133"/>
    </row>
    <row r="556">
      <c r="A556" s="133"/>
      <c r="B556" s="133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  <c r="AB556" s="133"/>
      <c r="AC556" s="133"/>
      <c r="AD556" s="133"/>
      <c r="AE556" s="133"/>
      <c r="AF556" s="133"/>
      <c r="AG556" s="133"/>
      <c r="AH556" s="133"/>
      <c r="AI556" s="133"/>
      <c r="AJ556" s="133"/>
      <c r="AK556" s="133"/>
      <c r="AL556" s="133"/>
      <c r="AM556" s="133"/>
      <c r="AN556" s="133"/>
      <c r="AO556" s="133"/>
    </row>
    <row r="557">
      <c r="A557" s="133"/>
      <c r="B557" s="133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  <c r="AB557" s="133"/>
      <c r="AC557" s="133"/>
      <c r="AD557" s="133"/>
      <c r="AE557" s="133"/>
      <c r="AF557" s="133"/>
      <c r="AG557" s="133"/>
      <c r="AH557" s="133"/>
      <c r="AI557" s="133"/>
      <c r="AJ557" s="133"/>
      <c r="AK557" s="133"/>
      <c r="AL557" s="133"/>
      <c r="AM557" s="133"/>
      <c r="AN557" s="133"/>
      <c r="AO557" s="133"/>
    </row>
    <row r="558">
      <c r="A558" s="133"/>
      <c r="B558" s="133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  <c r="AB558" s="133"/>
      <c r="AC558" s="133"/>
      <c r="AD558" s="133"/>
      <c r="AE558" s="133"/>
      <c r="AF558" s="133"/>
      <c r="AG558" s="133"/>
      <c r="AH558" s="133"/>
      <c r="AI558" s="133"/>
      <c r="AJ558" s="133"/>
      <c r="AK558" s="133"/>
      <c r="AL558" s="133"/>
      <c r="AM558" s="133"/>
      <c r="AN558" s="133"/>
      <c r="AO558" s="133"/>
    </row>
    <row r="559">
      <c r="A559" s="133"/>
      <c r="B559" s="133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  <c r="AB559" s="133"/>
      <c r="AC559" s="133"/>
      <c r="AD559" s="133"/>
      <c r="AE559" s="133"/>
      <c r="AF559" s="133"/>
      <c r="AG559" s="133"/>
      <c r="AH559" s="133"/>
      <c r="AI559" s="133"/>
      <c r="AJ559" s="133"/>
      <c r="AK559" s="133"/>
      <c r="AL559" s="133"/>
      <c r="AM559" s="133"/>
      <c r="AN559" s="133"/>
      <c r="AO559" s="133"/>
    </row>
    <row r="560">
      <c r="A560" s="133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  <c r="AB560" s="133"/>
      <c r="AC560" s="133"/>
      <c r="AD560" s="133"/>
      <c r="AE560" s="133"/>
      <c r="AF560" s="133"/>
      <c r="AG560" s="133"/>
      <c r="AH560" s="133"/>
      <c r="AI560" s="133"/>
      <c r="AJ560" s="133"/>
      <c r="AK560" s="133"/>
      <c r="AL560" s="133"/>
      <c r="AM560" s="133"/>
      <c r="AN560" s="133"/>
      <c r="AO560" s="133"/>
    </row>
    <row r="561">
      <c r="A561" s="133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  <c r="AB561" s="133"/>
      <c r="AC561" s="133"/>
      <c r="AD561" s="133"/>
      <c r="AE561" s="133"/>
      <c r="AF561" s="133"/>
      <c r="AG561" s="133"/>
      <c r="AH561" s="133"/>
      <c r="AI561" s="133"/>
      <c r="AJ561" s="133"/>
      <c r="AK561" s="133"/>
      <c r="AL561" s="133"/>
      <c r="AM561" s="133"/>
      <c r="AN561" s="133"/>
      <c r="AO561" s="133"/>
    </row>
    <row r="562">
      <c r="A562" s="133"/>
      <c r="B562" s="133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  <c r="AB562" s="133"/>
      <c r="AC562" s="133"/>
      <c r="AD562" s="133"/>
      <c r="AE562" s="133"/>
      <c r="AF562" s="133"/>
      <c r="AG562" s="133"/>
      <c r="AH562" s="133"/>
      <c r="AI562" s="133"/>
      <c r="AJ562" s="133"/>
      <c r="AK562" s="133"/>
      <c r="AL562" s="133"/>
      <c r="AM562" s="133"/>
      <c r="AN562" s="133"/>
      <c r="AO562" s="133"/>
    </row>
    <row r="563">
      <c r="A563" s="133"/>
      <c r="B563" s="133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  <c r="AB563" s="133"/>
      <c r="AC563" s="133"/>
      <c r="AD563" s="133"/>
      <c r="AE563" s="133"/>
      <c r="AF563" s="133"/>
      <c r="AG563" s="133"/>
      <c r="AH563" s="133"/>
      <c r="AI563" s="133"/>
      <c r="AJ563" s="133"/>
      <c r="AK563" s="133"/>
      <c r="AL563" s="133"/>
      <c r="AM563" s="133"/>
      <c r="AN563" s="133"/>
      <c r="AO563" s="133"/>
    </row>
    <row r="564">
      <c r="A564" s="133"/>
      <c r="B564" s="133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  <c r="AB564" s="133"/>
      <c r="AC564" s="133"/>
      <c r="AD564" s="133"/>
      <c r="AE564" s="133"/>
      <c r="AF564" s="133"/>
      <c r="AG564" s="133"/>
      <c r="AH564" s="133"/>
      <c r="AI564" s="133"/>
      <c r="AJ564" s="133"/>
      <c r="AK564" s="133"/>
      <c r="AL564" s="133"/>
      <c r="AM564" s="133"/>
      <c r="AN564" s="133"/>
      <c r="AO564" s="133"/>
    </row>
    <row r="565">
      <c r="A565" s="133"/>
      <c r="B565" s="133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  <c r="AB565" s="133"/>
      <c r="AC565" s="133"/>
      <c r="AD565" s="133"/>
      <c r="AE565" s="133"/>
      <c r="AF565" s="133"/>
      <c r="AG565" s="133"/>
      <c r="AH565" s="133"/>
      <c r="AI565" s="133"/>
      <c r="AJ565" s="133"/>
      <c r="AK565" s="133"/>
      <c r="AL565" s="133"/>
      <c r="AM565" s="133"/>
      <c r="AN565" s="133"/>
      <c r="AO565" s="133"/>
    </row>
    <row r="566">
      <c r="A566" s="133"/>
      <c r="B566" s="133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  <c r="AB566" s="133"/>
      <c r="AC566" s="133"/>
      <c r="AD566" s="133"/>
      <c r="AE566" s="133"/>
      <c r="AF566" s="133"/>
      <c r="AG566" s="133"/>
      <c r="AH566" s="133"/>
      <c r="AI566" s="133"/>
      <c r="AJ566" s="133"/>
      <c r="AK566" s="133"/>
      <c r="AL566" s="133"/>
      <c r="AM566" s="133"/>
      <c r="AN566" s="133"/>
      <c r="AO566" s="133"/>
    </row>
    <row r="567">
      <c r="A567" s="133"/>
      <c r="B567" s="133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  <c r="AB567" s="133"/>
      <c r="AC567" s="133"/>
      <c r="AD567" s="133"/>
      <c r="AE567" s="133"/>
      <c r="AF567" s="133"/>
      <c r="AG567" s="133"/>
      <c r="AH567" s="133"/>
      <c r="AI567" s="133"/>
      <c r="AJ567" s="133"/>
      <c r="AK567" s="133"/>
      <c r="AL567" s="133"/>
      <c r="AM567" s="133"/>
      <c r="AN567" s="133"/>
      <c r="AO567" s="133"/>
    </row>
    <row r="568">
      <c r="A568" s="133"/>
      <c r="B568" s="133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  <c r="AB568" s="133"/>
      <c r="AC568" s="133"/>
      <c r="AD568" s="133"/>
      <c r="AE568" s="133"/>
      <c r="AF568" s="133"/>
      <c r="AG568" s="133"/>
      <c r="AH568" s="133"/>
      <c r="AI568" s="133"/>
      <c r="AJ568" s="133"/>
      <c r="AK568" s="133"/>
      <c r="AL568" s="133"/>
      <c r="AM568" s="133"/>
      <c r="AN568" s="133"/>
      <c r="AO568" s="133"/>
    </row>
    <row r="569">
      <c r="A569" s="133"/>
      <c r="B569" s="133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  <c r="AB569" s="133"/>
      <c r="AC569" s="133"/>
      <c r="AD569" s="133"/>
      <c r="AE569" s="133"/>
      <c r="AF569" s="133"/>
      <c r="AG569" s="133"/>
      <c r="AH569" s="133"/>
      <c r="AI569" s="133"/>
      <c r="AJ569" s="133"/>
      <c r="AK569" s="133"/>
      <c r="AL569" s="133"/>
      <c r="AM569" s="133"/>
      <c r="AN569" s="133"/>
      <c r="AO569" s="133"/>
    </row>
    <row r="570">
      <c r="A570" s="133"/>
      <c r="B570" s="133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  <c r="AB570" s="133"/>
      <c r="AC570" s="133"/>
      <c r="AD570" s="133"/>
      <c r="AE570" s="133"/>
      <c r="AF570" s="133"/>
      <c r="AG570" s="133"/>
      <c r="AH570" s="133"/>
      <c r="AI570" s="133"/>
      <c r="AJ570" s="133"/>
      <c r="AK570" s="133"/>
      <c r="AL570" s="133"/>
      <c r="AM570" s="133"/>
      <c r="AN570" s="133"/>
      <c r="AO570" s="133"/>
    </row>
    <row r="571">
      <c r="A571" s="133"/>
      <c r="B571" s="133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  <c r="AB571" s="133"/>
      <c r="AC571" s="133"/>
      <c r="AD571" s="133"/>
      <c r="AE571" s="133"/>
      <c r="AF571" s="133"/>
      <c r="AG571" s="133"/>
      <c r="AH571" s="133"/>
      <c r="AI571" s="133"/>
      <c r="AJ571" s="133"/>
      <c r="AK571" s="133"/>
      <c r="AL571" s="133"/>
      <c r="AM571" s="133"/>
      <c r="AN571" s="133"/>
      <c r="AO571" s="133"/>
    </row>
    <row r="572">
      <c r="A572" s="133"/>
      <c r="B572" s="133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  <c r="AB572" s="133"/>
      <c r="AC572" s="133"/>
      <c r="AD572" s="133"/>
      <c r="AE572" s="133"/>
      <c r="AF572" s="133"/>
      <c r="AG572" s="133"/>
      <c r="AH572" s="133"/>
      <c r="AI572" s="133"/>
      <c r="AJ572" s="133"/>
      <c r="AK572" s="133"/>
      <c r="AL572" s="133"/>
      <c r="AM572" s="133"/>
      <c r="AN572" s="133"/>
      <c r="AO572" s="133"/>
    </row>
    <row r="573">
      <c r="A573" s="133"/>
      <c r="B573" s="133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  <c r="AB573" s="133"/>
      <c r="AC573" s="133"/>
      <c r="AD573" s="133"/>
      <c r="AE573" s="133"/>
      <c r="AF573" s="133"/>
      <c r="AG573" s="133"/>
      <c r="AH573" s="133"/>
      <c r="AI573" s="133"/>
      <c r="AJ573" s="133"/>
      <c r="AK573" s="133"/>
      <c r="AL573" s="133"/>
      <c r="AM573" s="133"/>
      <c r="AN573" s="133"/>
      <c r="AO573" s="133"/>
    </row>
    <row r="574">
      <c r="A574" s="133"/>
      <c r="B574" s="133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  <c r="AB574" s="133"/>
      <c r="AC574" s="133"/>
      <c r="AD574" s="133"/>
      <c r="AE574" s="133"/>
      <c r="AF574" s="133"/>
      <c r="AG574" s="133"/>
      <c r="AH574" s="133"/>
      <c r="AI574" s="133"/>
      <c r="AJ574" s="133"/>
      <c r="AK574" s="133"/>
      <c r="AL574" s="133"/>
      <c r="AM574" s="133"/>
      <c r="AN574" s="133"/>
      <c r="AO574" s="133"/>
    </row>
    <row r="575">
      <c r="A575" s="133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  <c r="AB575" s="133"/>
      <c r="AC575" s="133"/>
      <c r="AD575" s="133"/>
      <c r="AE575" s="133"/>
      <c r="AF575" s="133"/>
      <c r="AG575" s="133"/>
      <c r="AH575" s="133"/>
      <c r="AI575" s="133"/>
      <c r="AJ575" s="133"/>
      <c r="AK575" s="133"/>
      <c r="AL575" s="133"/>
      <c r="AM575" s="133"/>
      <c r="AN575" s="133"/>
      <c r="AO575" s="133"/>
    </row>
    <row r="576">
      <c r="A576" s="133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  <c r="AB576" s="133"/>
      <c r="AC576" s="133"/>
      <c r="AD576" s="133"/>
      <c r="AE576" s="133"/>
      <c r="AF576" s="133"/>
      <c r="AG576" s="133"/>
      <c r="AH576" s="133"/>
      <c r="AI576" s="133"/>
      <c r="AJ576" s="133"/>
      <c r="AK576" s="133"/>
      <c r="AL576" s="133"/>
      <c r="AM576" s="133"/>
      <c r="AN576" s="133"/>
      <c r="AO576" s="133"/>
    </row>
    <row r="577">
      <c r="A577" s="133"/>
      <c r="B577" s="133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  <c r="AB577" s="133"/>
      <c r="AC577" s="133"/>
      <c r="AD577" s="133"/>
      <c r="AE577" s="133"/>
      <c r="AF577" s="133"/>
      <c r="AG577" s="133"/>
      <c r="AH577" s="133"/>
      <c r="AI577" s="133"/>
      <c r="AJ577" s="133"/>
      <c r="AK577" s="133"/>
      <c r="AL577" s="133"/>
      <c r="AM577" s="133"/>
      <c r="AN577" s="133"/>
      <c r="AO577" s="133"/>
    </row>
    <row r="578">
      <c r="A578" s="133"/>
      <c r="B578" s="133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  <c r="AB578" s="133"/>
      <c r="AC578" s="133"/>
      <c r="AD578" s="133"/>
      <c r="AE578" s="133"/>
      <c r="AF578" s="133"/>
      <c r="AG578" s="133"/>
      <c r="AH578" s="133"/>
      <c r="AI578" s="133"/>
      <c r="AJ578" s="133"/>
      <c r="AK578" s="133"/>
      <c r="AL578" s="133"/>
      <c r="AM578" s="133"/>
      <c r="AN578" s="133"/>
      <c r="AO578" s="133"/>
    </row>
    <row r="579">
      <c r="A579" s="133"/>
      <c r="B579" s="133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  <c r="AB579" s="133"/>
      <c r="AC579" s="133"/>
      <c r="AD579" s="133"/>
      <c r="AE579" s="133"/>
      <c r="AF579" s="133"/>
      <c r="AG579" s="133"/>
      <c r="AH579" s="133"/>
      <c r="AI579" s="133"/>
      <c r="AJ579" s="133"/>
      <c r="AK579" s="133"/>
      <c r="AL579" s="133"/>
      <c r="AM579" s="133"/>
      <c r="AN579" s="133"/>
      <c r="AO579" s="133"/>
    </row>
    <row r="580">
      <c r="A580" s="133"/>
      <c r="B580" s="133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  <c r="AB580" s="133"/>
      <c r="AC580" s="133"/>
      <c r="AD580" s="133"/>
      <c r="AE580" s="133"/>
      <c r="AF580" s="133"/>
      <c r="AG580" s="133"/>
      <c r="AH580" s="133"/>
      <c r="AI580" s="133"/>
      <c r="AJ580" s="133"/>
      <c r="AK580" s="133"/>
      <c r="AL580" s="133"/>
      <c r="AM580" s="133"/>
      <c r="AN580" s="133"/>
      <c r="AO580" s="133"/>
    </row>
    <row r="581">
      <c r="A581" s="133"/>
      <c r="B581" s="133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  <c r="AB581" s="133"/>
      <c r="AC581" s="133"/>
      <c r="AD581" s="133"/>
      <c r="AE581" s="133"/>
      <c r="AF581" s="133"/>
      <c r="AG581" s="133"/>
      <c r="AH581" s="133"/>
      <c r="AI581" s="133"/>
      <c r="AJ581" s="133"/>
      <c r="AK581" s="133"/>
      <c r="AL581" s="133"/>
      <c r="AM581" s="133"/>
      <c r="AN581" s="133"/>
      <c r="AO581" s="133"/>
    </row>
    <row r="582">
      <c r="A582" s="133"/>
      <c r="B582" s="133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  <c r="AB582" s="133"/>
      <c r="AC582" s="133"/>
      <c r="AD582" s="133"/>
      <c r="AE582" s="133"/>
      <c r="AF582" s="133"/>
      <c r="AG582" s="133"/>
      <c r="AH582" s="133"/>
      <c r="AI582" s="133"/>
      <c r="AJ582" s="133"/>
      <c r="AK582" s="133"/>
      <c r="AL582" s="133"/>
      <c r="AM582" s="133"/>
      <c r="AN582" s="133"/>
      <c r="AO582" s="133"/>
    </row>
    <row r="583">
      <c r="A583" s="133"/>
      <c r="B583" s="133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  <c r="AB583" s="133"/>
      <c r="AC583" s="133"/>
      <c r="AD583" s="133"/>
      <c r="AE583" s="133"/>
      <c r="AF583" s="133"/>
      <c r="AG583" s="133"/>
      <c r="AH583" s="133"/>
      <c r="AI583" s="133"/>
      <c r="AJ583" s="133"/>
      <c r="AK583" s="133"/>
      <c r="AL583" s="133"/>
      <c r="AM583" s="133"/>
      <c r="AN583" s="133"/>
      <c r="AO583" s="133"/>
    </row>
    <row r="584">
      <c r="A584" s="133"/>
      <c r="B584" s="133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  <c r="AB584" s="133"/>
      <c r="AC584" s="133"/>
      <c r="AD584" s="133"/>
      <c r="AE584" s="133"/>
      <c r="AF584" s="133"/>
      <c r="AG584" s="133"/>
      <c r="AH584" s="133"/>
      <c r="AI584" s="133"/>
      <c r="AJ584" s="133"/>
      <c r="AK584" s="133"/>
      <c r="AL584" s="133"/>
      <c r="AM584" s="133"/>
      <c r="AN584" s="133"/>
      <c r="AO584" s="133"/>
    </row>
    <row r="585">
      <c r="A585" s="133"/>
      <c r="B585" s="133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  <c r="AB585" s="133"/>
      <c r="AC585" s="133"/>
      <c r="AD585" s="133"/>
      <c r="AE585" s="133"/>
      <c r="AF585" s="133"/>
      <c r="AG585" s="133"/>
      <c r="AH585" s="133"/>
      <c r="AI585" s="133"/>
      <c r="AJ585" s="133"/>
      <c r="AK585" s="133"/>
      <c r="AL585" s="133"/>
      <c r="AM585" s="133"/>
      <c r="AN585" s="133"/>
      <c r="AO585" s="133"/>
    </row>
    <row r="586">
      <c r="A586" s="133"/>
      <c r="B586" s="133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  <c r="AB586" s="133"/>
      <c r="AC586" s="133"/>
      <c r="AD586" s="133"/>
      <c r="AE586" s="133"/>
      <c r="AF586" s="133"/>
      <c r="AG586" s="133"/>
      <c r="AH586" s="133"/>
      <c r="AI586" s="133"/>
      <c r="AJ586" s="133"/>
      <c r="AK586" s="133"/>
      <c r="AL586" s="133"/>
      <c r="AM586" s="133"/>
      <c r="AN586" s="133"/>
      <c r="AO586" s="133"/>
    </row>
    <row r="587">
      <c r="A587" s="133"/>
      <c r="B587" s="133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  <c r="AB587" s="133"/>
      <c r="AC587" s="133"/>
      <c r="AD587" s="133"/>
      <c r="AE587" s="133"/>
      <c r="AF587" s="133"/>
      <c r="AG587" s="133"/>
      <c r="AH587" s="133"/>
      <c r="AI587" s="133"/>
      <c r="AJ587" s="133"/>
      <c r="AK587" s="133"/>
      <c r="AL587" s="133"/>
      <c r="AM587" s="133"/>
      <c r="AN587" s="133"/>
      <c r="AO587" s="133"/>
    </row>
    <row r="588">
      <c r="A588" s="133"/>
      <c r="B588" s="133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  <c r="AB588" s="133"/>
      <c r="AC588" s="133"/>
      <c r="AD588" s="133"/>
      <c r="AE588" s="133"/>
      <c r="AF588" s="133"/>
      <c r="AG588" s="133"/>
      <c r="AH588" s="133"/>
      <c r="AI588" s="133"/>
      <c r="AJ588" s="133"/>
      <c r="AK588" s="133"/>
      <c r="AL588" s="133"/>
      <c r="AM588" s="133"/>
      <c r="AN588" s="133"/>
      <c r="AO588" s="133"/>
    </row>
    <row r="589">
      <c r="A589" s="133"/>
      <c r="B589" s="133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  <c r="AB589" s="133"/>
      <c r="AC589" s="133"/>
      <c r="AD589" s="133"/>
      <c r="AE589" s="133"/>
      <c r="AF589" s="133"/>
      <c r="AG589" s="133"/>
      <c r="AH589" s="133"/>
      <c r="AI589" s="133"/>
      <c r="AJ589" s="133"/>
      <c r="AK589" s="133"/>
      <c r="AL589" s="133"/>
      <c r="AM589" s="133"/>
      <c r="AN589" s="133"/>
      <c r="AO589" s="133"/>
    </row>
    <row r="590">
      <c r="A590" s="133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  <c r="AB590" s="133"/>
      <c r="AC590" s="133"/>
      <c r="AD590" s="133"/>
      <c r="AE590" s="133"/>
      <c r="AF590" s="133"/>
      <c r="AG590" s="133"/>
      <c r="AH590" s="133"/>
      <c r="AI590" s="133"/>
      <c r="AJ590" s="133"/>
      <c r="AK590" s="133"/>
      <c r="AL590" s="133"/>
      <c r="AM590" s="133"/>
      <c r="AN590" s="133"/>
      <c r="AO590" s="133"/>
    </row>
    <row r="591">
      <c r="A591" s="133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  <c r="AB591" s="133"/>
      <c r="AC591" s="133"/>
      <c r="AD591" s="133"/>
      <c r="AE591" s="133"/>
      <c r="AF591" s="133"/>
      <c r="AG591" s="133"/>
      <c r="AH591" s="133"/>
      <c r="AI591" s="133"/>
      <c r="AJ591" s="133"/>
      <c r="AK591" s="133"/>
      <c r="AL591" s="133"/>
      <c r="AM591" s="133"/>
      <c r="AN591" s="133"/>
      <c r="AO591" s="133"/>
    </row>
    <row r="592">
      <c r="A592" s="133"/>
      <c r="B592" s="133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  <c r="AB592" s="133"/>
      <c r="AC592" s="133"/>
      <c r="AD592" s="133"/>
      <c r="AE592" s="133"/>
      <c r="AF592" s="133"/>
      <c r="AG592" s="133"/>
      <c r="AH592" s="133"/>
      <c r="AI592" s="133"/>
      <c r="AJ592" s="133"/>
      <c r="AK592" s="133"/>
      <c r="AL592" s="133"/>
      <c r="AM592" s="133"/>
      <c r="AN592" s="133"/>
      <c r="AO592" s="133"/>
    </row>
    <row r="593">
      <c r="A593" s="133"/>
      <c r="B593" s="133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  <c r="AB593" s="133"/>
      <c r="AC593" s="133"/>
      <c r="AD593" s="133"/>
      <c r="AE593" s="133"/>
      <c r="AF593" s="133"/>
      <c r="AG593" s="133"/>
      <c r="AH593" s="133"/>
      <c r="AI593" s="133"/>
      <c r="AJ593" s="133"/>
      <c r="AK593" s="133"/>
      <c r="AL593" s="133"/>
      <c r="AM593" s="133"/>
      <c r="AN593" s="133"/>
      <c r="AO593" s="133"/>
    </row>
    <row r="594">
      <c r="A594" s="133"/>
      <c r="B594" s="133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  <c r="AB594" s="133"/>
      <c r="AC594" s="133"/>
      <c r="AD594" s="133"/>
      <c r="AE594" s="133"/>
      <c r="AF594" s="133"/>
      <c r="AG594" s="133"/>
      <c r="AH594" s="133"/>
      <c r="AI594" s="133"/>
      <c r="AJ594" s="133"/>
      <c r="AK594" s="133"/>
      <c r="AL594" s="133"/>
      <c r="AM594" s="133"/>
      <c r="AN594" s="133"/>
      <c r="AO594" s="133"/>
    </row>
    <row r="595">
      <c r="A595" s="133"/>
      <c r="B595" s="133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  <c r="AB595" s="133"/>
      <c r="AC595" s="133"/>
      <c r="AD595" s="133"/>
      <c r="AE595" s="133"/>
      <c r="AF595" s="133"/>
      <c r="AG595" s="133"/>
      <c r="AH595" s="133"/>
      <c r="AI595" s="133"/>
      <c r="AJ595" s="133"/>
      <c r="AK595" s="133"/>
      <c r="AL595" s="133"/>
      <c r="AM595" s="133"/>
      <c r="AN595" s="133"/>
      <c r="AO595" s="133"/>
    </row>
    <row r="596">
      <c r="A596" s="133"/>
      <c r="B596" s="133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  <c r="AB596" s="133"/>
      <c r="AC596" s="133"/>
      <c r="AD596" s="133"/>
      <c r="AE596" s="133"/>
      <c r="AF596" s="133"/>
      <c r="AG596" s="133"/>
      <c r="AH596" s="133"/>
      <c r="AI596" s="133"/>
      <c r="AJ596" s="133"/>
      <c r="AK596" s="133"/>
      <c r="AL596" s="133"/>
      <c r="AM596" s="133"/>
      <c r="AN596" s="133"/>
      <c r="AO596" s="133"/>
    </row>
    <row r="597">
      <c r="A597" s="133"/>
      <c r="B597" s="133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  <c r="AB597" s="133"/>
      <c r="AC597" s="133"/>
      <c r="AD597" s="133"/>
      <c r="AE597" s="133"/>
      <c r="AF597" s="133"/>
      <c r="AG597" s="133"/>
      <c r="AH597" s="133"/>
      <c r="AI597" s="133"/>
      <c r="AJ597" s="133"/>
      <c r="AK597" s="133"/>
      <c r="AL597" s="133"/>
      <c r="AM597" s="133"/>
      <c r="AN597" s="133"/>
      <c r="AO597" s="133"/>
    </row>
    <row r="598">
      <c r="A598" s="133"/>
      <c r="B598" s="133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  <c r="AB598" s="133"/>
      <c r="AC598" s="133"/>
      <c r="AD598" s="133"/>
      <c r="AE598" s="133"/>
      <c r="AF598" s="133"/>
      <c r="AG598" s="133"/>
      <c r="AH598" s="133"/>
      <c r="AI598" s="133"/>
      <c r="AJ598" s="133"/>
      <c r="AK598" s="133"/>
      <c r="AL598" s="133"/>
      <c r="AM598" s="133"/>
      <c r="AN598" s="133"/>
      <c r="AO598" s="133"/>
    </row>
    <row r="599">
      <c r="A599" s="133"/>
      <c r="B599" s="133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  <c r="AB599" s="133"/>
      <c r="AC599" s="133"/>
      <c r="AD599" s="133"/>
      <c r="AE599" s="133"/>
      <c r="AF599" s="133"/>
      <c r="AG599" s="133"/>
      <c r="AH599" s="133"/>
      <c r="AI599" s="133"/>
      <c r="AJ599" s="133"/>
      <c r="AK599" s="133"/>
      <c r="AL599" s="133"/>
      <c r="AM599" s="133"/>
      <c r="AN599" s="133"/>
      <c r="AO599" s="133"/>
    </row>
    <row r="600">
      <c r="A600" s="133"/>
      <c r="B600" s="133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  <c r="AB600" s="133"/>
      <c r="AC600" s="133"/>
      <c r="AD600" s="133"/>
      <c r="AE600" s="133"/>
      <c r="AF600" s="133"/>
      <c r="AG600" s="133"/>
      <c r="AH600" s="133"/>
      <c r="AI600" s="133"/>
      <c r="AJ600" s="133"/>
      <c r="AK600" s="133"/>
      <c r="AL600" s="133"/>
      <c r="AM600" s="133"/>
      <c r="AN600" s="133"/>
      <c r="AO600" s="133"/>
    </row>
    <row r="601">
      <c r="A601" s="133"/>
      <c r="B601" s="133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  <c r="AB601" s="133"/>
      <c r="AC601" s="133"/>
      <c r="AD601" s="133"/>
      <c r="AE601" s="133"/>
      <c r="AF601" s="133"/>
      <c r="AG601" s="133"/>
      <c r="AH601" s="133"/>
      <c r="AI601" s="133"/>
      <c r="AJ601" s="133"/>
      <c r="AK601" s="133"/>
      <c r="AL601" s="133"/>
      <c r="AM601" s="133"/>
      <c r="AN601" s="133"/>
      <c r="AO601" s="133"/>
    </row>
    <row r="602">
      <c r="A602" s="133"/>
      <c r="B602" s="133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  <c r="AB602" s="133"/>
      <c r="AC602" s="133"/>
      <c r="AD602" s="133"/>
      <c r="AE602" s="133"/>
      <c r="AF602" s="133"/>
      <c r="AG602" s="133"/>
      <c r="AH602" s="133"/>
      <c r="AI602" s="133"/>
      <c r="AJ602" s="133"/>
      <c r="AK602" s="133"/>
      <c r="AL602" s="133"/>
      <c r="AM602" s="133"/>
      <c r="AN602" s="133"/>
      <c r="AO602" s="133"/>
    </row>
    <row r="603">
      <c r="A603" s="133"/>
      <c r="B603" s="133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  <c r="AB603" s="133"/>
      <c r="AC603" s="133"/>
      <c r="AD603" s="133"/>
      <c r="AE603" s="133"/>
      <c r="AF603" s="133"/>
      <c r="AG603" s="133"/>
      <c r="AH603" s="133"/>
      <c r="AI603" s="133"/>
      <c r="AJ603" s="133"/>
      <c r="AK603" s="133"/>
      <c r="AL603" s="133"/>
      <c r="AM603" s="133"/>
      <c r="AN603" s="133"/>
      <c r="AO603" s="133"/>
    </row>
    <row r="604">
      <c r="A604" s="133"/>
      <c r="B604" s="133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  <c r="AB604" s="133"/>
      <c r="AC604" s="133"/>
      <c r="AD604" s="133"/>
      <c r="AE604" s="133"/>
      <c r="AF604" s="133"/>
      <c r="AG604" s="133"/>
      <c r="AH604" s="133"/>
      <c r="AI604" s="133"/>
      <c r="AJ604" s="133"/>
      <c r="AK604" s="133"/>
      <c r="AL604" s="133"/>
      <c r="AM604" s="133"/>
      <c r="AN604" s="133"/>
      <c r="AO604" s="133"/>
    </row>
    <row r="605">
      <c r="A605" s="133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  <c r="AB605" s="133"/>
      <c r="AC605" s="133"/>
      <c r="AD605" s="133"/>
      <c r="AE605" s="133"/>
      <c r="AF605" s="133"/>
      <c r="AG605" s="133"/>
      <c r="AH605" s="133"/>
      <c r="AI605" s="133"/>
      <c r="AJ605" s="133"/>
      <c r="AK605" s="133"/>
      <c r="AL605" s="133"/>
      <c r="AM605" s="133"/>
      <c r="AN605" s="133"/>
      <c r="AO605" s="133"/>
    </row>
    <row r="606">
      <c r="A606" s="133"/>
      <c r="B606" s="133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  <c r="AB606" s="133"/>
      <c r="AC606" s="133"/>
      <c r="AD606" s="133"/>
      <c r="AE606" s="133"/>
      <c r="AF606" s="133"/>
      <c r="AG606" s="133"/>
      <c r="AH606" s="133"/>
      <c r="AI606" s="133"/>
      <c r="AJ606" s="133"/>
      <c r="AK606" s="133"/>
      <c r="AL606" s="133"/>
      <c r="AM606" s="133"/>
      <c r="AN606" s="133"/>
      <c r="AO606" s="133"/>
    </row>
    <row r="607">
      <c r="A607" s="133"/>
      <c r="B607" s="133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  <c r="AB607" s="133"/>
      <c r="AC607" s="133"/>
      <c r="AD607" s="133"/>
      <c r="AE607" s="133"/>
      <c r="AF607" s="133"/>
      <c r="AG607" s="133"/>
      <c r="AH607" s="133"/>
      <c r="AI607" s="133"/>
      <c r="AJ607" s="133"/>
      <c r="AK607" s="133"/>
      <c r="AL607" s="133"/>
      <c r="AM607" s="133"/>
      <c r="AN607" s="133"/>
      <c r="AO607" s="133"/>
    </row>
    <row r="608">
      <c r="A608" s="133"/>
      <c r="B608" s="133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  <c r="AB608" s="133"/>
      <c r="AC608" s="133"/>
      <c r="AD608" s="133"/>
      <c r="AE608" s="133"/>
      <c r="AF608" s="133"/>
      <c r="AG608" s="133"/>
      <c r="AH608" s="133"/>
      <c r="AI608" s="133"/>
      <c r="AJ608" s="133"/>
      <c r="AK608" s="133"/>
      <c r="AL608" s="133"/>
      <c r="AM608" s="133"/>
      <c r="AN608" s="133"/>
      <c r="AO608" s="133"/>
    </row>
    <row r="609">
      <c r="A609" s="133"/>
      <c r="B609" s="133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  <c r="AB609" s="133"/>
      <c r="AC609" s="133"/>
      <c r="AD609" s="133"/>
      <c r="AE609" s="133"/>
      <c r="AF609" s="133"/>
      <c r="AG609" s="133"/>
      <c r="AH609" s="133"/>
      <c r="AI609" s="133"/>
      <c r="AJ609" s="133"/>
      <c r="AK609" s="133"/>
      <c r="AL609" s="133"/>
      <c r="AM609" s="133"/>
      <c r="AN609" s="133"/>
      <c r="AO609" s="133"/>
    </row>
    <row r="610">
      <c r="A610" s="133"/>
      <c r="B610" s="133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  <c r="AB610" s="133"/>
      <c r="AC610" s="133"/>
      <c r="AD610" s="133"/>
      <c r="AE610" s="133"/>
      <c r="AF610" s="133"/>
      <c r="AG610" s="133"/>
      <c r="AH610" s="133"/>
      <c r="AI610" s="133"/>
      <c r="AJ610" s="133"/>
      <c r="AK610" s="133"/>
      <c r="AL610" s="133"/>
      <c r="AM610" s="133"/>
      <c r="AN610" s="133"/>
      <c r="AO610" s="133"/>
    </row>
    <row r="611">
      <c r="A611" s="133"/>
      <c r="B611" s="133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  <c r="AB611" s="133"/>
      <c r="AC611" s="133"/>
      <c r="AD611" s="133"/>
      <c r="AE611" s="133"/>
      <c r="AF611" s="133"/>
      <c r="AG611" s="133"/>
      <c r="AH611" s="133"/>
      <c r="AI611" s="133"/>
      <c r="AJ611" s="133"/>
      <c r="AK611" s="133"/>
      <c r="AL611" s="133"/>
      <c r="AM611" s="133"/>
      <c r="AN611" s="133"/>
      <c r="AO611" s="133"/>
    </row>
    <row r="612">
      <c r="A612" s="133"/>
      <c r="B612" s="133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  <c r="AB612" s="133"/>
      <c r="AC612" s="133"/>
      <c r="AD612" s="133"/>
      <c r="AE612" s="133"/>
      <c r="AF612" s="133"/>
      <c r="AG612" s="133"/>
      <c r="AH612" s="133"/>
      <c r="AI612" s="133"/>
      <c r="AJ612" s="133"/>
      <c r="AK612" s="133"/>
      <c r="AL612" s="133"/>
      <c r="AM612" s="133"/>
      <c r="AN612" s="133"/>
      <c r="AO612" s="133"/>
    </row>
    <row r="613">
      <c r="A613" s="133"/>
      <c r="B613" s="133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  <c r="AB613" s="133"/>
      <c r="AC613" s="133"/>
      <c r="AD613" s="133"/>
      <c r="AE613" s="133"/>
      <c r="AF613" s="133"/>
      <c r="AG613" s="133"/>
      <c r="AH613" s="133"/>
      <c r="AI613" s="133"/>
      <c r="AJ613" s="133"/>
      <c r="AK613" s="133"/>
      <c r="AL613" s="133"/>
      <c r="AM613" s="133"/>
      <c r="AN613" s="133"/>
      <c r="AO613" s="133"/>
    </row>
    <row r="614">
      <c r="A614" s="133"/>
      <c r="B614" s="133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  <c r="AB614" s="133"/>
      <c r="AC614" s="133"/>
      <c r="AD614" s="133"/>
      <c r="AE614" s="133"/>
      <c r="AF614" s="133"/>
      <c r="AG614" s="133"/>
      <c r="AH614" s="133"/>
      <c r="AI614" s="133"/>
      <c r="AJ614" s="133"/>
      <c r="AK614" s="133"/>
      <c r="AL614" s="133"/>
      <c r="AM614" s="133"/>
      <c r="AN614" s="133"/>
      <c r="AO614" s="133"/>
    </row>
    <row r="615">
      <c r="A615" s="133"/>
      <c r="B615" s="133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  <c r="AB615" s="133"/>
      <c r="AC615" s="133"/>
      <c r="AD615" s="133"/>
      <c r="AE615" s="133"/>
      <c r="AF615" s="133"/>
      <c r="AG615" s="133"/>
      <c r="AH615" s="133"/>
      <c r="AI615" s="133"/>
      <c r="AJ615" s="133"/>
      <c r="AK615" s="133"/>
      <c r="AL615" s="133"/>
      <c r="AM615" s="133"/>
      <c r="AN615" s="133"/>
      <c r="AO615" s="133"/>
    </row>
    <row r="616">
      <c r="A616" s="133"/>
      <c r="B616" s="133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  <c r="AB616" s="133"/>
      <c r="AC616" s="133"/>
      <c r="AD616" s="133"/>
      <c r="AE616" s="133"/>
      <c r="AF616" s="133"/>
      <c r="AG616" s="133"/>
      <c r="AH616" s="133"/>
      <c r="AI616" s="133"/>
      <c r="AJ616" s="133"/>
      <c r="AK616" s="133"/>
      <c r="AL616" s="133"/>
      <c r="AM616" s="133"/>
      <c r="AN616" s="133"/>
      <c r="AO616" s="133"/>
    </row>
    <row r="617">
      <c r="A617" s="133"/>
      <c r="B617" s="133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  <c r="AB617" s="133"/>
      <c r="AC617" s="133"/>
      <c r="AD617" s="133"/>
      <c r="AE617" s="133"/>
      <c r="AF617" s="133"/>
      <c r="AG617" s="133"/>
      <c r="AH617" s="133"/>
      <c r="AI617" s="133"/>
      <c r="AJ617" s="133"/>
      <c r="AK617" s="133"/>
      <c r="AL617" s="133"/>
      <c r="AM617" s="133"/>
      <c r="AN617" s="133"/>
      <c r="AO617" s="133"/>
    </row>
    <row r="618">
      <c r="A618" s="133"/>
      <c r="B618" s="133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  <c r="AB618" s="133"/>
      <c r="AC618" s="133"/>
      <c r="AD618" s="133"/>
      <c r="AE618" s="133"/>
      <c r="AF618" s="133"/>
      <c r="AG618" s="133"/>
      <c r="AH618" s="133"/>
      <c r="AI618" s="133"/>
      <c r="AJ618" s="133"/>
      <c r="AK618" s="133"/>
      <c r="AL618" s="133"/>
      <c r="AM618" s="133"/>
      <c r="AN618" s="133"/>
      <c r="AO618" s="133"/>
    </row>
    <row r="619">
      <c r="A619" s="133"/>
      <c r="B619" s="133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  <c r="AB619" s="133"/>
      <c r="AC619" s="133"/>
      <c r="AD619" s="133"/>
      <c r="AE619" s="133"/>
      <c r="AF619" s="133"/>
      <c r="AG619" s="133"/>
      <c r="AH619" s="133"/>
      <c r="AI619" s="133"/>
      <c r="AJ619" s="133"/>
      <c r="AK619" s="133"/>
      <c r="AL619" s="133"/>
      <c r="AM619" s="133"/>
      <c r="AN619" s="133"/>
      <c r="AO619" s="133"/>
    </row>
    <row r="620">
      <c r="A620" s="133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  <c r="AB620" s="133"/>
      <c r="AC620" s="133"/>
      <c r="AD620" s="133"/>
      <c r="AE620" s="133"/>
      <c r="AF620" s="133"/>
      <c r="AG620" s="133"/>
      <c r="AH620" s="133"/>
      <c r="AI620" s="133"/>
      <c r="AJ620" s="133"/>
      <c r="AK620" s="133"/>
      <c r="AL620" s="133"/>
      <c r="AM620" s="133"/>
      <c r="AN620" s="133"/>
      <c r="AO620" s="133"/>
    </row>
    <row r="621">
      <c r="A621" s="133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  <c r="AB621" s="133"/>
      <c r="AC621" s="133"/>
      <c r="AD621" s="133"/>
      <c r="AE621" s="133"/>
      <c r="AF621" s="133"/>
      <c r="AG621" s="133"/>
      <c r="AH621" s="133"/>
      <c r="AI621" s="133"/>
      <c r="AJ621" s="133"/>
      <c r="AK621" s="133"/>
      <c r="AL621" s="133"/>
      <c r="AM621" s="133"/>
      <c r="AN621" s="133"/>
      <c r="AO621" s="133"/>
    </row>
    <row r="622">
      <c r="A622" s="133"/>
      <c r="B622" s="133"/>
      <c r="C622" s="133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  <c r="AB622" s="133"/>
      <c r="AC622" s="133"/>
      <c r="AD622" s="133"/>
      <c r="AE622" s="133"/>
      <c r="AF622" s="133"/>
      <c r="AG622" s="133"/>
      <c r="AH622" s="133"/>
      <c r="AI622" s="133"/>
      <c r="AJ622" s="133"/>
      <c r="AK622" s="133"/>
      <c r="AL622" s="133"/>
      <c r="AM622" s="133"/>
      <c r="AN622" s="133"/>
      <c r="AO622" s="133"/>
    </row>
    <row r="623">
      <c r="A623" s="133"/>
      <c r="B623" s="133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  <c r="AB623" s="133"/>
      <c r="AC623" s="133"/>
      <c r="AD623" s="133"/>
      <c r="AE623" s="133"/>
      <c r="AF623" s="133"/>
      <c r="AG623" s="133"/>
      <c r="AH623" s="133"/>
      <c r="AI623" s="133"/>
      <c r="AJ623" s="133"/>
      <c r="AK623" s="133"/>
      <c r="AL623" s="133"/>
      <c r="AM623" s="133"/>
      <c r="AN623" s="133"/>
      <c r="AO623" s="133"/>
    </row>
    <row r="624">
      <c r="A624" s="133"/>
      <c r="B624" s="133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  <c r="AB624" s="133"/>
      <c r="AC624" s="133"/>
      <c r="AD624" s="133"/>
      <c r="AE624" s="133"/>
      <c r="AF624" s="133"/>
      <c r="AG624" s="133"/>
      <c r="AH624" s="133"/>
      <c r="AI624" s="133"/>
      <c r="AJ624" s="133"/>
      <c r="AK624" s="133"/>
      <c r="AL624" s="133"/>
      <c r="AM624" s="133"/>
      <c r="AN624" s="133"/>
      <c r="AO624" s="133"/>
    </row>
    <row r="625">
      <c r="A625" s="133"/>
      <c r="B625" s="133"/>
      <c r="C625" s="133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  <c r="AB625" s="133"/>
      <c r="AC625" s="133"/>
      <c r="AD625" s="133"/>
      <c r="AE625" s="133"/>
      <c r="AF625" s="133"/>
      <c r="AG625" s="133"/>
      <c r="AH625" s="133"/>
      <c r="AI625" s="133"/>
      <c r="AJ625" s="133"/>
      <c r="AK625" s="133"/>
      <c r="AL625" s="133"/>
      <c r="AM625" s="133"/>
      <c r="AN625" s="133"/>
      <c r="AO625" s="133"/>
    </row>
    <row r="626">
      <c r="A626" s="133"/>
      <c r="B626" s="133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  <c r="AB626" s="133"/>
      <c r="AC626" s="133"/>
      <c r="AD626" s="133"/>
      <c r="AE626" s="133"/>
      <c r="AF626" s="133"/>
      <c r="AG626" s="133"/>
      <c r="AH626" s="133"/>
      <c r="AI626" s="133"/>
      <c r="AJ626" s="133"/>
      <c r="AK626" s="133"/>
      <c r="AL626" s="133"/>
      <c r="AM626" s="133"/>
      <c r="AN626" s="133"/>
      <c r="AO626" s="133"/>
    </row>
    <row r="627">
      <c r="A627" s="133"/>
      <c r="B627" s="133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  <c r="AB627" s="133"/>
      <c r="AC627" s="133"/>
      <c r="AD627" s="133"/>
      <c r="AE627" s="133"/>
      <c r="AF627" s="133"/>
      <c r="AG627" s="133"/>
      <c r="AH627" s="133"/>
      <c r="AI627" s="133"/>
      <c r="AJ627" s="133"/>
      <c r="AK627" s="133"/>
      <c r="AL627" s="133"/>
      <c r="AM627" s="133"/>
      <c r="AN627" s="133"/>
      <c r="AO627" s="133"/>
    </row>
    <row r="628">
      <c r="A628" s="133"/>
      <c r="B628" s="133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  <c r="AB628" s="133"/>
      <c r="AC628" s="133"/>
      <c r="AD628" s="133"/>
      <c r="AE628" s="133"/>
      <c r="AF628" s="133"/>
      <c r="AG628" s="133"/>
      <c r="AH628" s="133"/>
      <c r="AI628" s="133"/>
      <c r="AJ628" s="133"/>
      <c r="AK628" s="133"/>
      <c r="AL628" s="133"/>
      <c r="AM628" s="133"/>
      <c r="AN628" s="133"/>
      <c r="AO628" s="133"/>
    </row>
    <row r="629">
      <c r="A629" s="133"/>
      <c r="B629" s="133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  <c r="AB629" s="133"/>
      <c r="AC629" s="133"/>
      <c r="AD629" s="133"/>
      <c r="AE629" s="133"/>
      <c r="AF629" s="133"/>
      <c r="AG629" s="133"/>
      <c r="AH629" s="133"/>
      <c r="AI629" s="133"/>
      <c r="AJ629" s="133"/>
      <c r="AK629" s="133"/>
      <c r="AL629" s="133"/>
      <c r="AM629" s="133"/>
      <c r="AN629" s="133"/>
      <c r="AO629" s="133"/>
    </row>
    <row r="630">
      <c r="A630" s="133"/>
      <c r="B630" s="133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  <c r="AB630" s="133"/>
      <c r="AC630" s="133"/>
      <c r="AD630" s="133"/>
      <c r="AE630" s="133"/>
      <c r="AF630" s="133"/>
      <c r="AG630" s="133"/>
      <c r="AH630" s="133"/>
      <c r="AI630" s="133"/>
      <c r="AJ630" s="133"/>
      <c r="AK630" s="133"/>
      <c r="AL630" s="133"/>
      <c r="AM630" s="133"/>
      <c r="AN630" s="133"/>
      <c r="AO630" s="133"/>
    </row>
    <row r="631">
      <c r="A631" s="133"/>
      <c r="B631" s="133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  <c r="AB631" s="133"/>
      <c r="AC631" s="133"/>
      <c r="AD631" s="133"/>
      <c r="AE631" s="133"/>
      <c r="AF631" s="133"/>
      <c r="AG631" s="133"/>
      <c r="AH631" s="133"/>
      <c r="AI631" s="133"/>
      <c r="AJ631" s="133"/>
      <c r="AK631" s="133"/>
      <c r="AL631" s="133"/>
      <c r="AM631" s="133"/>
      <c r="AN631" s="133"/>
      <c r="AO631" s="133"/>
    </row>
    <row r="632">
      <c r="A632" s="133"/>
      <c r="B632" s="133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  <c r="AB632" s="133"/>
      <c r="AC632" s="133"/>
      <c r="AD632" s="133"/>
      <c r="AE632" s="133"/>
      <c r="AF632" s="133"/>
      <c r="AG632" s="133"/>
      <c r="AH632" s="133"/>
      <c r="AI632" s="133"/>
      <c r="AJ632" s="133"/>
      <c r="AK632" s="133"/>
      <c r="AL632" s="133"/>
      <c r="AM632" s="133"/>
      <c r="AN632" s="133"/>
      <c r="AO632" s="133"/>
    </row>
    <row r="633">
      <c r="A633" s="133"/>
      <c r="B633" s="133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  <c r="AB633" s="133"/>
      <c r="AC633" s="133"/>
      <c r="AD633" s="133"/>
      <c r="AE633" s="133"/>
      <c r="AF633" s="133"/>
      <c r="AG633" s="133"/>
      <c r="AH633" s="133"/>
      <c r="AI633" s="133"/>
      <c r="AJ633" s="133"/>
      <c r="AK633" s="133"/>
      <c r="AL633" s="133"/>
      <c r="AM633" s="133"/>
      <c r="AN633" s="133"/>
      <c r="AO633" s="133"/>
    </row>
    <row r="634">
      <c r="A634" s="133"/>
      <c r="B634" s="133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  <c r="AB634" s="133"/>
      <c r="AC634" s="133"/>
      <c r="AD634" s="133"/>
      <c r="AE634" s="133"/>
      <c r="AF634" s="133"/>
      <c r="AG634" s="133"/>
      <c r="AH634" s="133"/>
      <c r="AI634" s="133"/>
      <c r="AJ634" s="133"/>
      <c r="AK634" s="133"/>
      <c r="AL634" s="133"/>
      <c r="AM634" s="133"/>
      <c r="AN634" s="133"/>
      <c r="AO634" s="133"/>
    </row>
    <row r="635">
      <c r="A635" s="133"/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  <c r="AB635" s="133"/>
      <c r="AC635" s="133"/>
      <c r="AD635" s="133"/>
      <c r="AE635" s="133"/>
      <c r="AF635" s="133"/>
      <c r="AG635" s="133"/>
      <c r="AH635" s="133"/>
      <c r="AI635" s="133"/>
      <c r="AJ635" s="133"/>
      <c r="AK635" s="133"/>
      <c r="AL635" s="133"/>
      <c r="AM635" s="133"/>
      <c r="AN635" s="133"/>
      <c r="AO635" s="133"/>
    </row>
    <row r="636">
      <c r="A636" s="133"/>
      <c r="B636" s="133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  <c r="AB636" s="133"/>
      <c r="AC636" s="133"/>
      <c r="AD636" s="133"/>
      <c r="AE636" s="133"/>
      <c r="AF636" s="133"/>
      <c r="AG636" s="133"/>
      <c r="AH636" s="133"/>
      <c r="AI636" s="133"/>
      <c r="AJ636" s="133"/>
      <c r="AK636" s="133"/>
      <c r="AL636" s="133"/>
      <c r="AM636" s="133"/>
      <c r="AN636" s="133"/>
      <c r="AO636" s="133"/>
    </row>
    <row r="637">
      <c r="A637" s="133"/>
      <c r="B637" s="133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  <c r="AB637" s="133"/>
      <c r="AC637" s="133"/>
      <c r="AD637" s="133"/>
      <c r="AE637" s="133"/>
      <c r="AF637" s="133"/>
      <c r="AG637" s="133"/>
      <c r="AH637" s="133"/>
      <c r="AI637" s="133"/>
      <c r="AJ637" s="133"/>
      <c r="AK637" s="133"/>
      <c r="AL637" s="133"/>
      <c r="AM637" s="133"/>
      <c r="AN637" s="133"/>
      <c r="AO637" s="133"/>
    </row>
    <row r="638">
      <c r="A638" s="133"/>
      <c r="B638" s="133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  <c r="AB638" s="133"/>
      <c r="AC638" s="133"/>
      <c r="AD638" s="133"/>
      <c r="AE638" s="133"/>
      <c r="AF638" s="133"/>
      <c r="AG638" s="133"/>
      <c r="AH638" s="133"/>
      <c r="AI638" s="133"/>
      <c r="AJ638" s="133"/>
      <c r="AK638" s="133"/>
      <c r="AL638" s="133"/>
      <c r="AM638" s="133"/>
      <c r="AN638" s="133"/>
      <c r="AO638" s="133"/>
    </row>
    <row r="639">
      <c r="A639" s="133"/>
      <c r="B639" s="133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  <c r="AB639" s="133"/>
      <c r="AC639" s="133"/>
      <c r="AD639" s="133"/>
      <c r="AE639" s="133"/>
      <c r="AF639" s="133"/>
      <c r="AG639" s="133"/>
      <c r="AH639" s="133"/>
      <c r="AI639" s="133"/>
      <c r="AJ639" s="133"/>
      <c r="AK639" s="133"/>
      <c r="AL639" s="133"/>
      <c r="AM639" s="133"/>
      <c r="AN639" s="133"/>
      <c r="AO639" s="133"/>
    </row>
    <row r="640">
      <c r="A640" s="133"/>
      <c r="B640" s="133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  <c r="AB640" s="133"/>
      <c r="AC640" s="133"/>
      <c r="AD640" s="133"/>
      <c r="AE640" s="133"/>
      <c r="AF640" s="133"/>
      <c r="AG640" s="133"/>
      <c r="AH640" s="133"/>
      <c r="AI640" s="133"/>
      <c r="AJ640" s="133"/>
      <c r="AK640" s="133"/>
      <c r="AL640" s="133"/>
      <c r="AM640" s="133"/>
      <c r="AN640" s="133"/>
      <c r="AO640" s="133"/>
    </row>
    <row r="641">
      <c r="A641" s="133"/>
      <c r="B641" s="133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  <c r="AB641" s="133"/>
      <c r="AC641" s="133"/>
      <c r="AD641" s="133"/>
      <c r="AE641" s="133"/>
      <c r="AF641" s="133"/>
      <c r="AG641" s="133"/>
      <c r="AH641" s="133"/>
      <c r="AI641" s="133"/>
      <c r="AJ641" s="133"/>
      <c r="AK641" s="133"/>
      <c r="AL641" s="133"/>
      <c r="AM641" s="133"/>
      <c r="AN641" s="133"/>
      <c r="AO641" s="133"/>
    </row>
    <row r="642">
      <c r="A642" s="133"/>
      <c r="B642" s="133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  <c r="AB642" s="133"/>
      <c r="AC642" s="133"/>
      <c r="AD642" s="133"/>
      <c r="AE642" s="133"/>
      <c r="AF642" s="133"/>
      <c r="AG642" s="133"/>
      <c r="AH642" s="133"/>
      <c r="AI642" s="133"/>
      <c r="AJ642" s="133"/>
      <c r="AK642" s="133"/>
      <c r="AL642" s="133"/>
      <c r="AM642" s="133"/>
      <c r="AN642" s="133"/>
      <c r="AO642" s="133"/>
    </row>
    <row r="643">
      <c r="A643" s="133"/>
      <c r="B643" s="133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  <c r="AB643" s="133"/>
      <c r="AC643" s="133"/>
      <c r="AD643" s="133"/>
      <c r="AE643" s="133"/>
      <c r="AF643" s="133"/>
      <c r="AG643" s="133"/>
      <c r="AH643" s="133"/>
      <c r="AI643" s="133"/>
      <c r="AJ643" s="133"/>
      <c r="AK643" s="133"/>
      <c r="AL643" s="133"/>
      <c r="AM643" s="133"/>
      <c r="AN643" s="133"/>
      <c r="AO643" s="133"/>
    </row>
    <row r="644">
      <c r="A644" s="133"/>
      <c r="B644" s="133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  <c r="AB644" s="133"/>
      <c r="AC644" s="133"/>
      <c r="AD644" s="133"/>
      <c r="AE644" s="133"/>
      <c r="AF644" s="133"/>
      <c r="AG644" s="133"/>
      <c r="AH644" s="133"/>
      <c r="AI644" s="133"/>
      <c r="AJ644" s="133"/>
      <c r="AK644" s="133"/>
      <c r="AL644" s="133"/>
      <c r="AM644" s="133"/>
      <c r="AN644" s="133"/>
      <c r="AO644" s="133"/>
    </row>
    <row r="645">
      <c r="A645" s="133"/>
      <c r="B645" s="133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  <c r="AB645" s="133"/>
      <c r="AC645" s="133"/>
      <c r="AD645" s="133"/>
      <c r="AE645" s="133"/>
      <c r="AF645" s="133"/>
      <c r="AG645" s="133"/>
      <c r="AH645" s="133"/>
      <c r="AI645" s="133"/>
      <c r="AJ645" s="133"/>
      <c r="AK645" s="133"/>
      <c r="AL645" s="133"/>
      <c r="AM645" s="133"/>
      <c r="AN645" s="133"/>
      <c r="AO645" s="133"/>
    </row>
    <row r="646">
      <c r="A646" s="133"/>
      <c r="B646" s="133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  <c r="AB646" s="133"/>
      <c r="AC646" s="133"/>
      <c r="AD646" s="133"/>
      <c r="AE646" s="133"/>
      <c r="AF646" s="133"/>
      <c r="AG646" s="133"/>
      <c r="AH646" s="133"/>
      <c r="AI646" s="133"/>
      <c r="AJ646" s="133"/>
      <c r="AK646" s="133"/>
      <c r="AL646" s="133"/>
      <c r="AM646" s="133"/>
      <c r="AN646" s="133"/>
      <c r="AO646" s="133"/>
    </row>
    <row r="647">
      <c r="A647" s="133"/>
      <c r="B647" s="133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  <c r="AB647" s="133"/>
      <c r="AC647" s="133"/>
      <c r="AD647" s="133"/>
      <c r="AE647" s="133"/>
      <c r="AF647" s="133"/>
      <c r="AG647" s="133"/>
      <c r="AH647" s="133"/>
      <c r="AI647" s="133"/>
      <c r="AJ647" s="133"/>
      <c r="AK647" s="133"/>
      <c r="AL647" s="133"/>
      <c r="AM647" s="133"/>
      <c r="AN647" s="133"/>
      <c r="AO647" s="133"/>
    </row>
    <row r="648">
      <c r="A648" s="133"/>
      <c r="B648" s="133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  <c r="AB648" s="133"/>
      <c r="AC648" s="133"/>
      <c r="AD648" s="133"/>
      <c r="AE648" s="133"/>
      <c r="AF648" s="133"/>
      <c r="AG648" s="133"/>
      <c r="AH648" s="133"/>
      <c r="AI648" s="133"/>
      <c r="AJ648" s="133"/>
      <c r="AK648" s="133"/>
      <c r="AL648" s="133"/>
      <c r="AM648" s="133"/>
      <c r="AN648" s="133"/>
      <c r="AO648" s="133"/>
    </row>
    <row r="649">
      <c r="A649" s="133"/>
      <c r="B649" s="133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  <c r="AB649" s="133"/>
      <c r="AC649" s="133"/>
      <c r="AD649" s="133"/>
      <c r="AE649" s="133"/>
      <c r="AF649" s="133"/>
      <c r="AG649" s="133"/>
      <c r="AH649" s="133"/>
      <c r="AI649" s="133"/>
      <c r="AJ649" s="133"/>
      <c r="AK649" s="133"/>
      <c r="AL649" s="133"/>
      <c r="AM649" s="133"/>
      <c r="AN649" s="133"/>
      <c r="AO649" s="133"/>
    </row>
    <row r="650">
      <c r="A650" s="133"/>
      <c r="B650" s="133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  <c r="AB650" s="133"/>
      <c r="AC650" s="133"/>
      <c r="AD650" s="133"/>
      <c r="AE650" s="133"/>
      <c r="AF650" s="133"/>
      <c r="AG650" s="133"/>
      <c r="AH650" s="133"/>
      <c r="AI650" s="133"/>
      <c r="AJ650" s="133"/>
      <c r="AK650" s="133"/>
      <c r="AL650" s="133"/>
      <c r="AM650" s="133"/>
      <c r="AN650" s="133"/>
      <c r="AO650" s="133"/>
    </row>
    <row r="651">
      <c r="A651" s="133"/>
      <c r="B651" s="133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  <c r="AB651" s="133"/>
      <c r="AC651" s="133"/>
      <c r="AD651" s="133"/>
      <c r="AE651" s="133"/>
      <c r="AF651" s="133"/>
      <c r="AG651" s="133"/>
      <c r="AH651" s="133"/>
      <c r="AI651" s="133"/>
      <c r="AJ651" s="133"/>
      <c r="AK651" s="133"/>
      <c r="AL651" s="133"/>
      <c r="AM651" s="133"/>
      <c r="AN651" s="133"/>
      <c r="AO651" s="133"/>
    </row>
    <row r="652">
      <c r="A652" s="133"/>
      <c r="B652" s="133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  <c r="AA652" s="133"/>
      <c r="AB652" s="133"/>
      <c r="AC652" s="133"/>
      <c r="AD652" s="133"/>
      <c r="AE652" s="133"/>
      <c r="AF652" s="133"/>
      <c r="AG652" s="133"/>
      <c r="AH652" s="133"/>
      <c r="AI652" s="133"/>
      <c r="AJ652" s="133"/>
      <c r="AK652" s="133"/>
      <c r="AL652" s="133"/>
      <c r="AM652" s="133"/>
      <c r="AN652" s="133"/>
      <c r="AO652" s="133"/>
    </row>
    <row r="653">
      <c r="A653" s="133"/>
      <c r="B653" s="133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  <c r="AA653" s="133"/>
      <c r="AB653" s="133"/>
      <c r="AC653" s="133"/>
      <c r="AD653" s="133"/>
      <c r="AE653" s="133"/>
      <c r="AF653" s="133"/>
      <c r="AG653" s="133"/>
      <c r="AH653" s="133"/>
      <c r="AI653" s="133"/>
      <c r="AJ653" s="133"/>
      <c r="AK653" s="133"/>
      <c r="AL653" s="133"/>
      <c r="AM653" s="133"/>
      <c r="AN653" s="133"/>
      <c r="AO653" s="133"/>
    </row>
    <row r="654">
      <c r="A654" s="133"/>
      <c r="B654" s="133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  <c r="AA654" s="133"/>
      <c r="AB654" s="133"/>
      <c r="AC654" s="133"/>
      <c r="AD654" s="133"/>
      <c r="AE654" s="133"/>
      <c r="AF654" s="133"/>
      <c r="AG654" s="133"/>
      <c r="AH654" s="133"/>
      <c r="AI654" s="133"/>
      <c r="AJ654" s="133"/>
      <c r="AK654" s="133"/>
      <c r="AL654" s="133"/>
      <c r="AM654" s="133"/>
      <c r="AN654" s="133"/>
      <c r="AO654" s="133"/>
    </row>
    <row r="655">
      <c r="A655" s="133"/>
      <c r="B655" s="133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  <c r="AA655" s="133"/>
      <c r="AB655" s="133"/>
      <c r="AC655" s="133"/>
      <c r="AD655" s="133"/>
      <c r="AE655" s="133"/>
      <c r="AF655" s="133"/>
      <c r="AG655" s="133"/>
      <c r="AH655" s="133"/>
      <c r="AI655" s="133"/>
      <c r="AJ655" s="133"/>
      <c r="AK655" s="133"/>
      <c r="AL655" s="133"/>
      <c r="AM655" s="133"/>
      <c r="AN655" s="133"/>
      <c r="AO655" s="133"/>
    </row>
    <row r="656">
      <c r="A656" s="133"/>
      <c r="B656" s="133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  <c r="AA656" s="133"/>
      <c r="AB656" s="133"/>
      <c r="AC656" s="133"/>
      <c r="AD656" s="133"/>
      <c r="AE656" s="133"/>
      <c r="AF656" s="133"/>
      <c r="AG656" s="133"/>
      <c r="AH656" s="133"/>
      <c r="AI656" s="133"/>
      <c r="AJ656" s="133"/>
      <c r="AK656" s="133"/>
      <c r="AL656" s="133"/>
      <c r="AM656" s="133"/>
      <c r="AN656" s="133"/>
      <c r="AO656" s="133"/>
    </row>
    <row r="657">
      <c r="A657" s="133"/>
      <c r="B657" s="133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  <c r="AA657" s="133"/>
      <c r="AB657" s="133"/>
      <c r="AC657" s="133"/>
      <c r="AD657" s="133"/>
      <c r="AE657" s="133"/>
      <c r="AF657" s="133"/>
      <c r="AG657" s="133"/>
      <c r="AH657" s="133"/>
      <c r="AI657" s="133"/>
      <c r="AJ657" s="133"/>
      <c r="AK657" s="133"/>
      <c r="AL657" s="133"/>
      <c r="AM657" s="133"/>
      <c r="AN657" s="133"/>
      <c r="AO657" s="133"/>
    </row>
    <row r="658">
      <c r="A658" s="133"/>
      <c r="B658" s="133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  <c r="AA658" s="133"/>
      <c r="AB658" s="133"/>
      <c r="AC658" s="133"/>
      <c r="AD658" s="133"/>
      <c r="AE658" s="133"/>
      <c r="AF658" s="133"/>
      <c r="AG658" s="133"/>
      <c r="AH658" s="133"/>
      <c r="AI658" s="133"/>
      <c r="AJ658" s="133"/>
      <c r="AK658" s="133"/>
      <c r="AL658" s="133"/>
      <c r="AM658" s="133"/>
      <c r="AN658" s="133"/>
      <c r="AO658" s="133"/>
    </row>
    <row r="659">
      <c r="A659" s="133"/>
      <c r="B659" s="133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  <c r="AA659" s="133"/>
      <c r="AB659" s="133"/>
      <c r="AC659" s="133"/>
      <c r="AD659" s="133"/>
      <c r="AE659" s="133"/>
      <c r="AF659" s="133"/>
      <c r="AG659" s="133"/>
      <c r="AH659" s="133"/>
      <c r="AI659" s="133"/>
      <c r="AJ659" s="133"/>
      <c r="AK659" s="133"/>
      <c r="AL659" s="133"/>
      <c r="AM659" s="133"/>
      <c r="AN659" s="133"/>
      <c r="AO659" s="133"/>
    </row>
    <row r="660">
      <c r="A660" s="133"/>
      <c r="B660" s="133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  <c r="AA660" s="133"/>
      <c r="AB660" s="133"/>
      <c r="AC660" s="133"/>
      <c r="AD660" s="133"/>
      <c r="AE660" s="133"/>
      <c r="AF660" s="133"/>
      <c r="AG660" s="133"/>
      <c r="AH660" s="133"/>
      <c r="AI660" s="133"/>
      <c r="AJ660" s="133"/>
      <c r="AK660" s="133"/>
      <c r="AL660" s="133"/>
      <c r="AM660" s="133"/>
      <c r="AN660" s="133"/>
      <c r="AO660" s="133"/>
    </row>
    <row r="661">
      <c r="A661" s="133"/>
      <c r="B661" s="133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  <c r="AA661" s="133"/>
      <c r="AB661" s="133"/>
      <c r="AC661" s="133"/>
      <c r="AD661" s="133"/>
      <c r="AE661" s="133"/>
      <c r="AF661" s="133"/>
      <c r="AG661" s="133"/>
      <c r="AH661" s="133"/>
      <c r="AI661" s="133"/>
      <c r="AJ661" s="133"/>
      <c r="AK661" s="133"/>
      <c r="AL661" s="133"/>
      <c r="AM661" s="133"/>
      <c r="AN661" s="133"/>
      <c r="AO661" s="133"/>
    </row>
    <row r="662">
      <c r="A662" s="133"/>
      <c r="B662" s="133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  <c r="AA662" s="133"/>
      <c r="AB662" s="133"/>
      <c r="AC662" s="133"/>
      <c r="AD662" s="133"/>
      <c r="AE662" s="133"/>
      <c r="AF662" s="133"/>
      <c r="AG662" s="133"/>
      <c r="AH662" s="133"/>
      <c r="AI662" s="133"/>
      <c r="AJ662" s="133"/>
      <c r="AK662" s="133"/>
      <c r="AL662" s="133"/>
      <c r="AM662" s="133"/>
      <c r="AN662" s="133"/>
      <c r="AO662" s="133"/>
    </row>
    <row r="663">
      <c r="A663" s="133"/>
      <c r="B663" s="133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  <c r="AA663" s="133"/>
      <c r="AB663" s="133"/>
      <c r="AC663" s="133"/>
      <c r="AD663" s="133"/>
      <c r="AE663" s="133"/>
      <c r="AF663" s="133"/>
      <c r="AG663" s="133"/>
      <c r="AH663" s="133"/>
      <c r="AI663" s="133"/>
      <c r="AJ663" s="133"/>
      <c r="AK663" s="133"/>
      <c r="AL663" s="133"/>
      <c r="AM663" s="133"/>
      <c r="AN663" s="133"/>
      <c r="AO663" s="133"/>
    </row>
    <row r="664">
      <c r="A664" s="133"/>
      <c r="B664" s="133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  <c r="AA664" s="133"/>
      <c r="AB664" s="133"/>
      <c r="AC664" s="133"/>
      <c r="AD664" s="133"/>
      <c r="AE664" s="133"/>
      <c r="AF664" s="133"/>
      <c r="AG664" s="133"/>
      <c r="AH664" s="133"/>
      <c r="AI664" s="133"/>
      <c r="AJ664" s="133"/>
      <c r="AK664" s="133"/>
      <c r="AL664" s="133"/>
      <c r="AM664" s="133"/>
      <c r="AN664" s="133"/>
      <c r="AO664" s="133"/>
    </row>
    <row r="665">
      <c r="A665" s="133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  <c r="AA665" s="133"/>
      <c r="AB665" s="133"/>
      <c r="AC665" s="133"/>
      <c r="AD665" s="133"/>
      <c r="AE665" s="133"/>
      <c r="AF665" s="133"/>
      <c r="AG665" s="133"/>
      <c r="AH665" s="133"/>
      <c r="AI665" s="133"/>
      <c r="AJ665" s="133"/>
      <c r="AK665" s="133"/>
      <c r="AL665" s="133"/>
      <c r="AM665" s="133"/>
      <c r="AN665" s="133"/>
      <c r="AO665" s="133"/>
    </row>
    <row r="666">
      <c r="A666" s="133"/>
      <c r="B666" s="133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  <c r="AA666" s="133"/>
      <c r="AB666" s="133"/>
      <c r="AC666" s="133"/>
      <c r="AD666" s="133"/>
      <c r="AE666" s="133"/>
      <c r="AF666" s="133"/>
      <c r="AG666" s="133"/>
      <c r="AH666" s="133"/>
      <c r="AI666" s="133"/>
      <c r="AJ666" s="133"/>
      <c r="AK666" s="133"/>
      <c r="AL666" s="133"/>
      <c r="AM666" s="133"/>
      <c r="AN666" s="133"/>
      <c r="AO666" s="133"/>
    </row>
    <row r="667">
      <c r="A667" s="133"/>
      <c r="B667" s="133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  <c r="AA667" s="133"/>
      <c r="AB667" s="133"/>
      <c r="AC667" s="133"/>
      <c r="AD667" s="133"/>
      <c r="AE667" s="133"/>
      <c r="AF667" s="133"/>
      <c r="AG667" s="133"/>
      <c r="AH667" s="133"/>
      <c r="AI667" s="133"/>
      <c r="AJ667" s="133"/>
      <c r="AK667" s="133"/>
      <c r="AL667" s="133"/>
      <c r="AM667" s="133"/>
      <c r="AN667" s="133"/>
      <c r="AO667" s="133"/>
    </row>
    <row r="668">
      <c r="A668" s="133"/>
      <c r="B668" s="133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  <c r="AA668" s="133"/>
      <c r="AB668" s="133"/>
      <c r="AC668" s="133"/>
      <c r="AD668" s="133"/>
      <c r="AE668" s="133"/>
      <c r="AF668" s="133"/>
      <c r="AG668" s="133"/>
      <c r="AH668" s="133"/>
      <c r="AI668" s="133"/>
      <c r="AJ668" s="133"/>
      <c r="AK668" s="133"/>
      <c r="AL668" s="133"/>
      <c r="AM668" s="133"/>
      <c r="AN668" s="133"/>
      <c r="AO668" s="133"/>
    </row>
    <row r="669">
      <c r="A669" s="133"/>
      <c r="B669" s="133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  <c r="AA669" s="133"/>
      <c r="AB669" s="133"/>
      <c r="AC669" s="133"/>
      <c r="AD669" s="133"/>
      <c r="AE669" s="133"/>
      <c r="AF669" s="133"/>
      <c r="AG669" s="133"/>
      <c r="AH669" s="133"/>
      <c r="AI669" s="133"/>
      <c r="AJ669" s="133"/>
      <c r="AK669" s="133"/>
      <c r="AL669" s="133"/>
      <c r="AM669" s="133"/>
      <c r="AN669" s="133"/>
      <c r="AO669" s="133"/>
    </row>
    <row r="670">
      <c r="A670" s="133"/>
      <c r="B670" s="133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  <c r="AA670" s="133"/>
      <c r="AB670" s="133"/>
      <c r="AC670" s="133"/>
      <c r="AD670" s="133"/>
      <c r="AE670" s="133"/>
      <c r="AF670" s="133"/>
      <c r="AG670" s="133"/>
      <c r="AH670" s="133"/>
      <c r="AI670" s="133"/>
      <c r="AJ670" s="133"/>
      <c r="AK670" s="133"/>
      <c r="AL670" s="133"/>
      <c r="AM670" s="133"/>
      <c r="AN670" s="133"/>
      <c r="AO670" s="133"/>
    </row>
    <row r="671">
      <c r="A671" s="133"/>
      <c r="B671" s="133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  <c r="AA671" s="133"/>
      <c r="AB671" s="133"/>
      <c r="AC671" s="133"/>
      <c r="AD671" s="133"/>
      <c r="AE671" s="133"/>
      <c r="AF671" s="133"/>
      <c r="AG671" s="133"/>
      <c r="AH671" s="133"/>
      <c r="AI671" s="133"/>
      <c r="AJ671" s="133"/>
      <c r="AK671" s="133"/>
      <c r="AL671" s="133"/>
      <c r="AM671" s="133"/>
      <c r="AN671" s="133"/>
      <c r="AO671" s="133"/>
    </row>
    <row r="672">
      <c r="A672" s="133"/>
      <c r="B672" s="133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  <c r="AA672" s="133"/>
      <c r="AB672" s="133"/>
      <c r="AC672" s="133"/>
      <c r="AD672" s="133"/>
      <c r="AE672" s="133"/>
      <c r="AF672" s="133"/>
      <c r="AG672" s="133"/>
      <c r="AH672" s="133"/>
      <c r="AI672" s="133"/>
      <c r="AJ672" s="133"/>
      <c r="AK672" s="133"/>
      <c r="AL672" s="133"/>
      <c r="AM672" s="133"/>
      <c r="AN672" s="133"/>
      <c r="AO672" s="133"/>
    </row>
    <row r="673">
      <c r="A673" s="133"/>
      <c r="B673" s="133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  <c r="AA673" s="133"/>
      <c r="AB673" s="133"/>
      <c r="AC673" s="133"/>
      <c r="AD673" s="133"/>
      <c r="AE673" s="133"/>
      <c r="AF673" s="133"/>
      <c r="AG673" s="133"/>
      <c r="AH673" s="133"/>
      <c r="AI673" s="133"/>
      <c r="AJ673" s="133"/>
      <c r="AK673" s="133"/>
      <c r="AL673" s="133"/>
      <c r="AM673" s="133"/>
      <c r="AN673" s="133"/>
      <c r="AO673" s="133"/>
    </row>
    <row r="674">
      <c r="A674" s="133"/>
      <c r="B674" s="133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  <c r="AA674" s="133"/>
      <c r="AB674" s="133"/>
      <c r="AC674" s="133"/>
      <c r="AD674" s="133"/>
      <c r="AE674" s="133"/>
      <c r="AF674" s="133"/>
      <c r="AG674" s="133"/>
      <c r="AH674" s="133"/>
      <c r="AI674" s="133"/>
      <c r="AJ674" s="133"/>
      <c r="AK674" s="133"/>
      <c r="AL674" s="133"/>
      <c r="AM674" s="133"/>
      <c r="AN674" s="133"/>
      <c r="AO674" s="133"/>
    </row>
    <row r="675">
      <c r="A675" s="133"/>
      <c r="B675" s="133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  <c r="AA675" s="133"/>
      <c r="AB675" s="133"/>
      <c r="AC675" s="133"/>
      <c r="AD675" s="133"/>
      <c r="AE675" s="133"/>
      <c r="AF675" s="133"/>
      <c r="AG675" s="133"/>
      <c r="AH675" s="133"/>
      <c r="AI675" s="133"/>
      <c r="AJ675" s="133"/>
      <c r="AK675" s="133"/>
      <c r="AL675" s="133"/>
      <c r="AM675" s="133"/>
      <c r="AN675" s="133"/>
      <c r="AO675" s="133"/>
    </row>
    <row r="676">
      <c r="A676" s="133"/>
      <c r="B676" s="133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  <c r="AA676" s="133"/>
      <c r="AB676" s="133"/>
      <c r="AC676" s="133"/>
      <c r="AD676" s="133"/>
      <c r="AE676" s="133"/>
      <c r="AF676" s="133"/>
      <c r="AG676" s="133"/>
      <c r="AH676" s="133"/>
      <c r="AI676" s="133"/>
      <c r="AJ676" s="133"/>
      <c r="AK676" s="133"/>
      <c r="AL676" s="133"/>
      <c r="AM676" s="133"/>
      <c r="AN676" s="133"/>
      <c r="AO676" s="133"/>
    </row>
    <row r="677">
      <c r="A677" s="133"/>
      <c r="B677" s="133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  <c r="AA677" s="133"/>
      <c r="AB677" s="133"/>
      <c r="AC677" s="133"/>
      <c r="AD677" s="133"/>
      <c r="AE677" s="133"/>
      <c r="AF677" s="133"/>
      <c r="AG677" s="133"/>
      <c r="AH677" s="133"/>
      <c r="AI677" s="133"/>
      <c r="AJ677" s="133"/>
      <c r="AK677" s="133"/>
      <c r="AL677" s="133"/>
      <c r="AM677" s="133"/>
      <c r="AN677" s="133"/>
      <c r="AO677" s="133"/>
    </row>
    <row r="678">
      <c r="A678" s="133"/>
      <c r="B678" s="133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  <c r="AA678" s="133"/>
      <c r="AB678" s="133"/>
      <c r="AC678" s="133"/>
      <c r="AD678" s="133"/>
      <c r="AE678" s="133"/>
      <c r="AF678" s="133"/>
      <c r="AG678" s="133"/>
      <c r="AH678" s="133"/>
      <c r="AI678" s="133"/>
      <c r="AJ678" s="133"/>
      <c r="AK678" s="133"/>
      <c r="AL678" s="133"/>
      <c r="AM678" s="133"/>
      <c r="AN678" s="133"/>
      <c r="AO678" s="133"/>
    </row>
    <row r="679">
      <c r="A679" s="133"/>
      <c r="B679" s="133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  <c r="AA679" s="133"/>
      <c r="AB679" s="133"/>
      <c r="AC679" s="133"/>
      <c r="AD679" s="133"/>
      <c r="AE679" s="133"/>
      <c r="AF679" s="133"/>
      <c r="AG679" s="133"/>
      <c r="AH679" s="133"/>
      <c r="AI679" s="133"/>
      <c r="AJ679" s="133"/>
      <c r="AK679" s="133"/>
      <c r="AL679" s="133"/>
      <c r="AM679" s="133"/>
      <c r="AN679" s="133"/>
      <c r="AO679" s="133"/>
    </row>
    <row r="680">
      <c r="A680" s="133"/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  <c r="AA680" s="133"/>
      <c r="AB680" s="133"/>
      <c r="AC680" s="133"/>
      <c r="AD680" s="133"/>
      <c r="AE680" s="133"/>
      <c r="AF680" s="133"/>
      <c r="AG680" s="133"/>
      <c r="AH680" s="133"/>
      <c r="AI680" s="133"/>
      <c r="AJ680" s="133"/>
      <c r="AK680" s="133"/>
      <c r="AL680" s="133"/>
      <c r="AM680" s="133"/>
      <c r="AN680" s="133"/>
      <c r="AO680" s="133"/>
    </row>
    <row r="681">
      <c r="A681" s="133"/>
      <c r="B681" s="133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  <c r="AA681" s="133"/>
      <c r="AB681" s="133"/>
      <c r="AC681" s="133"/>
      <c r="AD681" s="133"/>
      <c r="AE681" s="133"/>
      <c r="AF681" s="133"/>
      <c r="AG681" s="133"/>
      <c r="AH681" s="133"/>
      <c r="AI681" s="133"/>
      <c r="AJ681" s="133"/>
      <c r="AK681" s="133"/>
      <c r="AL681" s="133"/>
      <c r="AM681" s="133"/>
      <c r="AN681" s="133"/>
      <c r="AO681" s="133"/>
    </row>
    <row r="682">
      <c r="A682" s="133"/>
      <c r="B682" s="133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  <c r="AA682" s="133"/>
      <c r="AB682" s="133"/>
      <c r="AC682" s="133"/>
      <c r="AD682" s="133"/>
      <c r="AE682" s="133"/>
      <c r="AF682" s="133"/>
      <c r="AG682" s="133"/>
      <c r="AH682" s="133"/>
      <c r="AI682" s="133"/>
      <c r="AJ682" s="133"/>
      <c r="AK682" s="133"/>
      <c r="AL682" s="133"/>
      <c r="AM682" s="133"/>
      <c r="AN682" s="133"/>
      <c r="AO682" s="133"/>
    </row>
    <row r="683">
      <c r="A683" s="133"/>
      <c r="B683" s="133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  <c r="AA683" s="133"/>
      <c r="AB683" s="133"/>
      <c r="AC683" s="133"/>
      <c r="AD683" s="133"/>
      <c r="AE683" s="133"/>
      <c r="AF683" s="133"/>
      <c r="AG683" s="133"/>
      <c r="AH683" s="133"/>
      <c r="AI683" s="133"/>
      <c r="AJ683" s="133"/>
      <c r="AK683" s="133"/>
      <c r="AL683" s="133"/>
      <c r="AM683" s="133"/>
      <c r="AN683" s="133"/>
      <c r="AO683" s="133"/>
    </row>
    <row r="684">
      <c r="A684" s="133"/>
      <c r="B684" s="133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  <c r="AA684" s="133"/>
      <c r="AB684" s="133"/>
      <c r="AC684" s="133"/>
      <c r="AD684" s="133"/>
      <c r="AE684" s="133"/>
      <c r="AF684" s="133"/>
      <c r="AG684" s="133"/>
      <c r="AH684" s="133"/>
      <c r="AI684" s="133"/>
      <c r="AJ684" s="133"/>
      <c r="AK684" s="133"/>
      <c r="AL684" s="133"/>
      <c r="AM684" s="133"/>
      <c r="AN684" s="133"/>
      <c r="AO684" s="133"/>
    </row>
    <row r="685">
      <c r="A685" s="133"/>
      <c r="B685" s="133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  <c r="AA685" s="133"/>
      <c r="AB685" s="133"/>
      <c r="AC685" s="133"/>
      <c r="AD685" s="133"/>
      <c r="AE685" s="133"/>
      <c r="AF685" s="133"/>
      <c r="AG685" s="133"/>
      <c r="AH685" s="133"/>
      <c r="AI685" s="133"/>
      <c r="AJ685" s="133"/>
      <c r="AK685" s="133"/>
      <c r="AL685" s="133"/>
      <c r="AM685" s="133"/>
      <c r="AN685" s="133"/>
      <c r="AO685" s="133"/>
    </row>
    <row r="686">
      <c r="A686" s="133"/>
      <c r="B686" s="133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  <c r="AA686" s="133"/>
      <c r="AB686" s="133"/>
      <c r="AC686" s="133"/>
      <c r="AD686" s="133"/>
      <c r="AE686" s="133"/>
      <c r="AF686" s="133"/>
      <c r="AG686" s="133"/>
      <c r="AH686" s="133"/>
      <c r="AI686" s="133"/>
      <c r="AJ686" s="133"/>
      <c r="AK686" s="133"/>
      <c r="AL686" s="133"/>
      <c r="AM686" s="133"/>
      <c r="AN686" s="133"/>
      <c r="AO686" s="133"/>
    </row>
    <row r="687">
      <c r="A687" s="133"/>
      <c r="B687" s="133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  <c r="AA687" s="133"/>
      <c r="AB687" s="133"/>
      <c r="AC687" s="133"/>
      <c r="AD687" s="133"/>
      <c r="AE687" s="133"/>
      <c r="AF687" s="133"/>
      <c r="AG687" s="133"/>
      <c r="AH687" s="133"/>
      <c r="AI687" s="133"/>
      <c r="AJ687" s="133"/>
      <c r="AK687" s="133"/>
      <c r="AL687" s="133"/>
      <c r="AM687" s="133"/>
      <c r="AN687" s="133"/>
      <c r="AO687" s="133"/>
    </row>
    <row r="688">
      <c r="A688" s="133"/>
      <c r="B688" s="133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  <c r="AA688" s="133"/>
      <c r="AB688" s="133"/>
      <c r="AC688" s="133"/>
      <c r="AD688" s="133"/>
      <c r="AE688" s="133"/>
      <c r="AF688" s="133"/>
      <c r="AG688" s="133"/>
      <c r="AH688" s="133"/>
      <c r="AI688" s="133"/>
      <c r="AJ688" s="133"/>
      <c r="AK688" s="133"/>
      <c r="AL688" s="133"/>
      <c r="AM688" s="133"/>
      <c r="AN688" s="133"/>
      <c r="AO688" s="133"/>
    </row>
    <row r="689">
      <c r="A689" s="133"/>
      <c r="B689" s="133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  <c r="AA689" s="133"/>
      <c r="AB689" s="133"/>
      <c r="AC689" s="133"/>
      <c r="AD689" s="133"/>
      <c r="AE689" s="133"/>
      <c r="AF689" s="133"/>
      <c r="AG689" s="133"/>
      <c r="AH689" s="133"/>
      <c r="AI689" s="133"/>
      <c r="AJ689" s="133"/>
      <c r="AK689" s="133"/>
      <c r="AL689" s="133"/>
      <c r="AM689" s="133"/>
      <c r="AN689" s="133"/>
      <c r="AO689" s="133"/>
    </row>
    <row r="690">
      <c r="A690" s="133"/>
      <c r="B690" s="133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  <c r="AA690" s="133"/>
      <c r="AB690" s="133"/>
      <c r="AC690" s="133"/>
      <c r="AD690" s="133"/>
      <c r="AE690" s="133"/>
      <c r="AF690" s="133"/>
      <c r="AG690" s="133"/>
      <c r="AH690" s="133"/>
      <c r="AI690" s="133"/>
      <c r="AJ690" s="133"/>
      <c r="AK690" s="133"/>
      <c r="AL690" s="133"/>
      <c r="AM690" s="133"/>
      <c r="AN690" s="133"/>
      <c r="AO690" s="133"/>
    </row>
    <row r="691">
      <c r="A691" s="133"/>
      <c r="B691" s="133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  <c r="AA691" s="133"/>
      <c r="AB691" s="133"/>
      <c r="AC691" s="133"/>
      <c r="AD691" s="133"/>
      <c r="AE691" s="133"/>
      <c r="AF691" s="133"/>
      <c r="AG691" s="133"/>
      <c r="AH691" s="133"/>
      <c r="AI691" s="133"/>
      <c r="AJ691" s="133"/>
      <c r="AK691" s="133"/>
      <c r="AL691" s="133"/>
      <c r="AM691" s="133"/>
      <c r="AN691" s="133"/>
      <c r="AO691" s="133"/>
    </row>
    <row r="692">
      <c r="A692" s="133"/>
      <c r="B692" s="133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  <c r="AA692" s="133"/>
      <c r="AB692" s="133"/>
      <c r="AC692" s="133"/>
      <c r="AD692" s="133"/>
      <c r="AE692" s="133"/>
      <c r="AF692" s="133"/>
      <c r="AG692" s="133"/>
      <c r="AH692" s="133"/>
      <c r="AI692" s="133"/>
      <c r="AJ692" s="133"/>
      <c r="AK692" s="133"/>
      <c r="AL692" s="133"/>
      <c r="AM692" s="133"/>
      <c r="AN692" s="133"/>
      <c r="AO692" s="133"/>
    </row>
    <row r="693">
      <c r="A693" s="133"/>
      <c r="B693" s="133"/>
      <c r="C693" s="133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  <c r="AA693" s="133"/>
      <c r="AB693" s="133"/>
      <c r="AC693" s="133"/>
      <c r="AD693" s="133"/>
      <c r="AE693" s="133"/>
      <c r="AF693" s="133"/>
      <c r="AG693" s="133"/>
      <c r="AH693" s="133"/>
      <c r="AI693" s="133"/>
      <c r="AJ693" s="133"/>
      <c r="AK693" s="133"/>
      <c r="AL693" s="133"/>
      <c r="AM693" s="133"/>
      <c r="AN693" s="133"/>
      <c r="AO693" s="133"/>
    </row>
    <row r="694">
      <c r="A694" s="133"/>
      <c r="B694" s="133"/>
      <c r="C694" s="133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  <c r="AA694" s="133"/>
      <c r="AB694" s="133"/>
      <c r="AC694" s="133"/>
      <c r="AD694" s="133"/>
      <c r="AE694" s="133"/>
      <c r="AF694" s="133"/>
      <c r="AG694" s="133"/>
      <c r="AH694" s="133"/>
      <c r="AI694" s="133"/>
      <c r="AJ694" s="133"/>
      <c r="AK694" s="133"/>
      <c r="AL694" s="133"/>
      <c r="AM694" s="133"/>
      <c r="AN694" s="133"/>
      <c r="AO694" s="133"/>
    </row>
    <row r="695">
      <c r="A695" s="133"/>
      <c r="B695" s="133"/>
      <c r="C695" s="133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  <c r="AA695" s="133"/>
      <c r="AB695" s="133"/>
      <c r="AC695" s="133"/>
      <c r="AD695" s="133"/>
      <c r="AE695" s="133"/>
      <c r="AF695" s="133"/>
      <c r="AG695" s="133"/>
      <c r="AH695" s="133"/>
      <c r="AI695" s="133"/>
      <c r="AJ695" s="133"/>
      <c r="AK695" s="133"/>
      <c r="AL695" s="133"/>
      <c r="AM695" s="133"/>
      <c r="AN695" s="133"/>
      <c r="AO695" s="133"/>
    </row>
    <row r="696">
      <c r="A696" s="133"/>
      <c r="B696" s="133"/>
      <c r="C696" s="133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  <c r="AA696" s="133"/>
      <c r="AB696" s="133"/>
      <c r="AC696" s="133"/>
      <c r="AD696" s="133"/>
      <c r="AE696" s="133"/>
      <c r="AF696" s="133"/>
      <c r="AG696" s="133"/>
      <c r="AH696" s="133"/>
      <c r="AI696" s="133"/>
      <c r="AJ696" s="133"/>
      <c r="AK696" s="133"/>
      <c r="AL696" s="133"/>
      <c r="AM696" s="133"/>
      <c r="AN696" s="133"/>
      <c r="AO696" s="133"/>
    </row>
    <row r="697">
      <c r="A697" s="133"/>
      <c r="B697" s="133"/>
      <c r="C697" s="133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  <c r="AA697" s="133"/>
      <c r="AB697" s="133"/>
      <c r="AC697" s="133"/>
      <c r="AD697" s="133"/>
      <c r="AE697" s="133"/>
      <c r="AF697" s="133"/>
      <c r="AG697" s="133"/>
      <c r="AH697" s="133"/>
      <c r="AI697" s="133"/>
      <c r="AJ697" s="133"/>
      <c r="AK697" s="133"/>
      <c r="AL697" s="133"/>
      <c r="AM697" s="133"/>
      <c r="AN697" s="133"/>
      <c r="AO697" s="133"/>
    </row>
    <row r="698">
      <c r="A698" s="133"/>
      <c r="B698" s="133"/>
      <c r="C698" s="133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  <c r="AA698" s="133"/>
      <c r="AB698" s="133"/>
      <c r="AC698" s="133"/>
      <c r="AD698" s="133"/>
      <c r="AE698" s="133"/>
      <c r="AF698" s="133"/>
      <c r="AG698" s="133"/>
      <c r="AH698" s="133"/>
      <c r="AI698" s="133"/>
      <c r="AJ698" s="133"/>
      <c r="AK698" s="133"/>
      <c r="AL698" s="133"/>
      <c r="AM698" s="133"/>
      <c r="AN698" s="133"/>
      <c r="AO698" s="133"/>
    </row>
    <row r="699">
      <c r="A699" s="133"/>
      <c r="B699" s="133"/>
      <c r="C699" s="133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  <c r="AA699" s="133"/>
      <c r="AB699" s="133"/>
      <c r="AC699" s="133"/>
      <c r="AD699" s="133"/>
      <c r="AE699" s="133"/>
      <c r="AF699" s="133"/>
      <c r="AG699" s="133"/>
      <c r="AH699" s="133"/>
      <c r="AI699" s="133"/>
      <c r="AJ699" s="133"/>
      <c r="AK699" s="133"/>
      <c r="AL699" s="133"/>
      <c r="AM699" s="133"/>
      <c r="AN699" s="133"/>
      <c r="AO699" s="133"/>
    </row>
    <row r="700">
      <c r="A700" s="133"/>
      <c r="B700" s="133"/>
      <c r="C700" s="133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  <c r="AA700" s="133"/>
      <c r="AB700" s="133"/>
      <c r="AC700" s="133"/>
      <c r="AD700" s="133"/>
      <c r="AE700" s="133"/>
      <c r="AF700" s="133"/>
      <c r="AG700" s="133"/>
      <c r="AH700" s="133"/>
      <c r="AI700" s="133"/>
      <c r="AJ700" s="133"/>
      <c r="AK700" s="133"/>
      <c r="AL700" s="133"/>
      <c r="AM700" s="133"/>
      <c r="AN700" s="133"/>
      <c r="AO700" s="133"/>
    </row>
    <row r="701">
      <c r="A701" s="133"/>
      <c r="B701" s="133"/>
      <c r="C701" s="133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  <c r="AA701" s="133"/>
      <c r="AB701" s="133"/>
      <c r="AC701" s="133"/>
      <c r="AD701" s="133"/>
      <c r="AE701" s="133"/>
      <c r="AF701" s="133"/>
      <c r="AG701" s="133"/>
      <c r="AH701" s="133"/>
      <c r="AI701" s="133"/>
      <c r="AJ701" s="133"/>
      <c r="AK701" s="133"/>
      <c r="AL701" s="133"/>
      <c r="AM701" s="133"/>
      <c r="AN701" s="133"/>
      <c r="AO701" s="133"/>
    </row>
    <row r="702">
      <c r="A702" s="133"/>
      <c r="B702" s="133"/>
      <c r="C702" s="133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  <c r="AA702" s="133"/>
      <c r="AB702" s="133"/>
      <c r="AC702" s="133"/>
      <c r="AD702" s="133"/>
      <c r="AE702" s="133"/>
      <c r="AF702" s="133"/>
      <c r="AG702" s="133"/>
      <c r="AH702" s="133"/>
      <c r="AI702" s="133"/>
      <c r="AJ702" s="133"/>
      <c r="AK702" s="133"/>
      <c r="AL702" s="133"/>
      <c r="AM702" s="133"/>
      <c r="AN702" s="133"/>
      <c r="AO702" s="133"/>
    </row>
    <row r="703">
      <c r="A703" s="133"/>
      <c r="B703" s="133"/>
      <c r="C703" s="133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  <c r="AA703" s="133"/>
      <c r="AB703" s="133"/>
      <c r="AC703" s="133"/>
      <c r="AD703" s="133"/>
      <c r="AE703" s="133"/>
      <c r="AF703" s="133"/>
      <c r="AG703" s="133"/>
      <c r="AH703" s="133"/>
      <c r="AI703" s="133"/>
      <c r="AJ703" s="133"/>
      <c r="AK703" s="133"/>
      <c r="AL703" s="133"/>
      <c r="AM703" s="133"/>
      <c r="AN703" s="133"/>
      <c r="AO703" s="133"/>
    </row>
    <row r="704">
      <c r="A704" s="133"/>
      <c r="B704" s="133"/>
      <c r="C704" s="133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  <c r="AA704" s="133"/>
      <c r="AB704" s="133"/>
      <c r="AC704" s="133"/>
      <c r="AD704" s="133"/>
      <c r="AE704" s="133"/>
      <c r="AF704" s="133"/>
      <c r="AG704" s="133"/>
      <c r="AH704" s="133"/>
      <c r="AI704" s="133"/>
      <c r="AJ704" s="133"/>
      <c r="AK704" s="133"/>
      <c r="AL704" s="133"/>
      <c r="AM704" s="133"/>
      <c r="AN704" s="133"/>
      <c r="AO704" s="133"/>
    </row>
    <row r="705">
      <c r="A705" s="133"/>
      <c r="B705" s="133"/>
      <c r="C705" s="133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  <c r="AA705" s="133"/>
      <c r="AB705" s="133"/>
      <c r="AC705" s="133"/>
      <c r="AD705" s="133"/>
      <c r="AE705" s="133"/>
      <c r="AF705" s="133"/>
      <c r="AG705" s="133"/>
      <c r="AH705" s="133"/>
      <c r="AI705" s="133"/>
      <c r="AJ705" s="133"/>
      <c r="AK705" s="133"/>
      <c r="AL705" s="133"/>
      <c r="AM705" s="133"/>
      <c r="AN705" s="133"/>
      <c r="AO705" s="133"/>
    </row>
    <row r="706">
      <c r="A706" s="133"/>
      <c r="B706" s="133"/>
      <c r="C706" s="133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  <c r="AA706" s="133"/>
      <c r="AB706" s="133"/>
      <c r="AC706" s="133"/>
      <c r="AD706" s="133"/>
      <c r="AE706" s="133"/>
      <c r="AF706" s="133"/>
      <c r="AG706" s="133"/>
      <c r="AH706" s="133"/>
      <c r="AI706" s="133"/>
      <c r="AJ706" s="133"/>
      <c r="AK706" s="133"/>
      <c r="AL706" s="133"/>
      <c r="AM706" s="133"/>
      <c r="AN706" s="133"/>
      <c r="AO706" s="133"/>
    </row>
    <row r="707">
      <c r="A707" s="133"/>
      <c r="B707" s="133"/>
      <c r="C707" s="133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  <c r="AA707" s="133"/>
      <c r="AB707" s="133"/>
      <c r="AC707" s="133"/>
      <c r="AD707" s="133"/>
      <c r="AE707" s="133"/>
      <c r="AF707" s="133"/>
      <c r="AG707" s="133"/>
      <c r="AH707" s="133"/>
      <c r="AI707" s="133"/>
      <c r="AJ707" s="133"/>
      <c r="AK707" s="133"/>
      <c r="AL707" s="133"/>
      <c r="AM707" s="133"/>
      <c r="AN707" s="133"/>
      <c r="AO707" s="133"/>
    </row>
    <row r="708">
      <c r="A708" s="133"/>
      <c r="B708" s="133"/>
      <c r="C708" s="133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  <c r="AA708" s="133"/>
      <c r="AB708" s="133"/>
      <c r="AC708" s="133"/>
      <c r="AD708" s="133"/>
      <c r="AE708" s="133"/>
      <c r="AF708" s="133"/>
      <c r="AG708" s="133"/>
      <c r="AH708" s="133"/>
      <c r="AI708" s="133"/>
      <c r="AJ708" s="133"/>
      <c r="AK708" s="133"/>
      <c r="AL708" s="133"/>
      <c r="AM708" s="133"/>
      <c r="AN708" s="133"/>
      <c r="AO708" s="133"/>
    </row>
    <row r="709">
      <c r="A709" s="133"/>
      <c r="B709" s="133"/>
      <c r="C709" s="133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  <c r="AA709" s="133"/>
      <c r="AB709" s="133"/>
      <c r="AC709" s="133"/>
      <c r="AD709" s="133"/>
      <c r="AE709" s="133"/>
      <c r="AF709" s="133"/>
      <c r="AG709" s="133"/>
      <c r="AH709" s="133"/>
      <c r="AI709" s="133"/>
      <c r="AJ709" s="133"/>
      <c r="AK709" s="133"/>
      <c r="AL709" s="133"/>
      <c r="AM709" s="133"/>
      <c r="AN709" s="133"/>
      <c r="AO709" s="133"/>
    </row>
    <row r="710">
      <c r="A710" s="133"/>
      <c r="B710" s="133"/>
      <c r="C710" s="133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  <c r="AA710" s="133"/>
      <c r="AB710" s="133"/>
      <c r="AC710" s="133"/>
      <c r="AD710" s="133"/>
      <c r="AE710" s="133"/>
      <c r="AF710" s="133"/>
      <c r="AG710" s="133"/>
      <c r="AH710" s="133"/>
      <c r="AI710" s="133"/>
      <c r="AJ710" s="133"/>
      <c r="AK710" s="133"/>
      <c r="AL710" s="133"/>
      <c r="AM710" s="133"/>
      <c r="AN710" s="133"/>
      <c r="AO710" s="133"/>
    </row>
    <row r="711">
      <c r="A711" s="133"/>
      <c r="B711" s="133"/>
      <c r="C711" s="133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  <c r="AA711" s="133"/>
      <c r="AB711" s="133"/>
      <c r="AC711" s="133"/>
      <c r="AD711" s="133"/>
      <c r="AE711" s="133"/>
      <c r="AF711" s="133"/>
      <c r="AG711" s="133"/>
      <c r="AH711" s="133"/>
      <c r="AI711" s="133"/>
      <c r="AJ711" s="133"/>
      <c r="AK711" s="133"/>
      <c r="AL711" s="133"/>
      <c r="AM711" s="133"/>
      <c r="AN711" s="133"/>
      <c r="AO711" s="133"/>
    </row>
    <row r="712">
      <c r="A712" s="133"/>
      <c r="B712" s="133"/>
      <c r="C712" s="133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  <c r="AA712" s="133"/>
      <c r="AB712" s="133"/>
      <c r="AC712" s="133"/>
      <c r="AD712" s="133"/>
      <c r="AE712" s="133"/>
      <c r="AF712" s="133"/>
      <c r="AG712" s="133"/>
      <c r="AH712" s="133"/>
      <c r="AI712" s="133"/>
      <c r="AJ712" s="133"/>
      <c r="AK712" s="133"/>
      <c r="AL712" s="133"/>
      <c r="AM712" s="133"/>
      <c r="AN712" s="133"/>
      <c r="AO712" s="133"/>
    </row>
    <row r="713">
      <c r="A713" s="133"/>
      <c r="B713" s="133"/>
      <c r="C713" s="133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  <c r="AA713" s="133"/>
      <c r="AB713" s="133"/>
      <c r="AC713" s="133"/>
      <c r="AD713" s="133"/>
      <c r="AE713" s="133"/>
      <c r="AF713" s="133"/>
      <c r="AG713" s="133"/>
      <c r="AH713" s="133"/>
      <c r="AI713" s="133"/>
      <c r="AJ713" s="133"/>
      <c r="AK713" s="133"/>
      <c r="AL713" s="133"/>
      <c r="AM713" s="133"/>
      <c r="AN713" s="133"/>
      <c r="AO713" s="133"/>
    </row>
    <row r="714">
      <c r="A714" s="133"/>
      <c r="B714" s="133"/>
      <c r="C714" s="133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  <c r="AA714" s="133"/>
      <c r="AB714" s="133"/>
      <c r="AC714" s="133"/>
      <c r="AD714" s="133"/>
      <c r="AE714" s="133"/>
      <c r="AF714" s="133"/>
      <c r="AG714" s="133"/>
      <c r="AH714" s="133"/>
      <c r="AI714" s="133"/>
      <c r="AJ714" s="133"/>
      <c r="AK714" s="133"/>
      <c r="AL714" s="133"/>
      <c r="AM714" s="133"/>
      <c r="AN714" s="133"/>
      <c r="AO714" s="133"/>
    </row>
    <row r="715">
      <c r="A715" s="133"/>
      <c r="B715" s="133"/>
      <c r="C715" s="133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  <c r="AA715" s="133"/>
      <c r="AB715" s="133"/>
      <c r="AC715" s="133"/>
      <c r="AD715" s="133"/>
      <c r="AE715" s="133"/>
      <c r="AF715" s="133"/>
      <c r="AG715" s="133"/>
      <c r="AH715" s="133"/>
      <c r="AI715" s="133"/>
      <c r="AJ715" s="133"/>
      <c r="AK715" s="133"/>
      <c r="AL715" s="133"/>
      <c r="AM715" s="133"/>
      <c r="AN715" s="133"/>
      <c r="AO715" s="133"/>
    </row>
    <row r="716">
      <c r="A716" s="133"/>
      <c r="B716" s="133"/>
      <c r="C716" s="133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  <c r="AA716" s="133"/>
      <c r="AB716" s="133"/>
      <c r="AC716" s="133"/>
      <c r="AD716" s="133"/>
      <c r="AE716" s="133"/>
      <c r="AF716" s="133"/>
      <c r="AG716" s="133"/>
      <c r="AH716" s="133"/>
      <c r="AI716" s="133"/>
      <c r="AJ716" s="133"/>
      <c r="AK716" s="133"/>
      <c r="AL716" s="133"/>
      <c r="AM716" s="133"/>
      <c r="AN716" s="133"/>
      <c r="AO716" s="133"/>
    </row>
    <row r="717">
      <c r="A717" s="133"/>
      <c r="B717" s="133"/>
      <c r="C717" s="133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  <c r="AA717" s="133"/>
      <c r="AB717" s="133"/>
      <c r="AC717" s="133"/>
      <c r="AD717" s="133"/>
      <c r="AE717" s="133"/>
      <c r="AF717" s="133"/>
      <c r="AG717" s="133"/>
      <c r="AH717" s="133"/>
      <c r="AI717" s="133"/>
      <c r="AJ717" s="133"/>
      <c r="AK717" s="133"/>
      <c r="AL717" s="133"/>
      <c r="AM717" s="133"/>
      <c r="AN717" s="133"/>
      <c r="AO717" s="133"/>
    </row>
    <row r="718">
      <c r="A718" s="133"/>
      <c r="B718" s="133"/>
      <c r="C718" s="133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  <c r="AA718" s="133"/>
      <c r="AB718" s="133"/>
      <c r="AC718" s="133"/>
      <c r="AD718" s="133"/>
      <c r="AE718" s="133"/>
      <c r="AF718" s="133"/>
      <c r="AG718" s="133"/>
      <c r="AH718" s="133"/>
      <c r="AI718" s="133"/>
      <c r="AJ718" s="133"/>
      <c r="AK718" s="133"/>
      <c r="AL718" s="133"/>
      <c r="AM718" s="133"/>
      <c r="AN718" s="133"/>
      <c r="AO718" s="133"/>
    </row>
    <row r="719">
      <c r="A719" s="133"/>
      <c r="B719" s="133"/>
      <c r="C719" s="133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  <c r="AA719" s="133"/>
      <c r="AB719" s="133"/>
      <c r="AC719" s="133"/>
      <c r="AD719" s="133"/>
      <c r="AE719" s="133"/>
      <c r="AF719" s="133"/>
      <c r="AG719" s="133"/>
      <c r="AH719" s="133"/>
      <c r="AI719" s="133"/>
      <c r="AJ719" s="133"/>
      <c r="AK719" s="133"/>
      <c r="AL719" s="133"/>
      <c r="AM719" s="133"/>
      <c r="AN719" s="133"/>
      <c r="AO719" s="133"/>
    </row>
    <row r="720">
      <c r="A720" s="133"/>
      <c r="B720" s="133"/>
      <c r="C720" s="133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  <c r="AA720" s="133"/>
      <c r="AB720" s="133"/>
      <c r="AC720" s="133"/>
      <c r="AD720" s="133"/>
      <c r="AE720" s="133"/>
      <c r="AF720" s="133"/>
      <c r="AG720" s="133"/>
      <c r="AH720" s="133"/>
      <c r="AI720" s="133"/>
      <c r="AJ720" s="133"/>
      <c r="AK720" s="133"/>
      <c r="AL720" s="133"/>
      <c r="AM720" s="133"/>
      <c r="AN720" s="133"/>
      <c r="AO720" s="133"/>
    </row>
    <row r="721">
      <c r="A721" s="133"/>
      <c r="B721" s="133"/>
      <c r="C721" s="133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  <c r="AA721" s="133"/>
      <c r="AB721" s="133"/>
      <c r="AC721" s="133"/>
      <c r="AD721" s="133"/>
      <c r="AE721" s="133"/>
      <c r="AF721" s="133"/>
      <c r="AG721" s="133"/>
      <c r="AH721" s="133"/>
      <c r="AI721" s="133"/>
      <c r="AJ721" s="133"/>
      <c r="AK721" s="133"/>
      <c r="AL721" s="133"/>
      <c r="AM721" s="133"/>
      <c r="AN721" s="133"/>
      <c r="AO721" s="133"/>
    </row>
    <row r="722">
      <c r="A722" s="133"/>
      <c r="B722" s="133"/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  <c r="AA722" s="133"/>
      <c r="AB722" s="133"/>
      <c r="AC722" s="133"/>
      <c r="AD722" s="133"/>
      <c r="AE722" s="133"/>
      <c r="AF722" s="133"/>
      <c r="AG722" s="133"/>
      <c r="AH722" s="133"/>
      <c r="AI722" s="133"/>
      <c r="AJ722" s="133"/>
      <c r="AK722" s="133"/>
      <c r="AL722" s="133"/>
      <c r="AM722" s="133"/>
      <c r="AN722" s="133"/>
      <c r="AO722" s="133"/>
    </row>
    <row r="723">
      <c r="A723" s="133"/>
      <c r="B723" s="133"/>
      <c r="C723" s="133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  <c r="AA723" s="133"/>
      <c r="AB723" s="133"/>
      <c r="AC723" s="133"/>
      <c r="AD723" s="133"/>
      <c r="AE723" s="133"/>
      <c r="AF723" s="133"/>
      <c r="AG723" s="133"/>
      <c r="AH723" s="133"/>
      <c r="AI723" s="133"/>
      <c r="AJ723" s="133"/>
      <c r="AK723" s="133"/>
      <c r="AL723" s="133"/>
      <c r="AM723" s="133"/>
      <c r="AN723" s="133"/>
      <c r="AO723" s="133"/>
    </row>
    <row r="724">
      <c r="A724" s="133"/>
      <c r="B724" s="133"/>
      <c r="C724" s="133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  <c r="AA724" s="133"/>
      <c r="AB724" s="133"/>
      <c r="AC724" s="133"/>
      <c r="AD724" s="133"/>
      <c r="AE724" s="133"/>
      <c r="AF724" s="133"/>
      <c r="AG724" s="133"/>
      <c r="AH724" s="133"/>
      <c r="AI724" s="133"/>
      <c r="AJ724" s="133"/>
      <c r="AK724" s="133"/>
      <c r="AL724" s="133"/>
      <c r="AM724" s="133"/>
      <c r="AN724" s="133"/>
      <c r="AO724" s="133"/>
    </row>
    <row r="725">
      <c r="A725" s="133"/>
      <c r="B725" s="133"/>
      <c r="C725" s="133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  <c r="AA725" s="133"/>
      <c r="AB725" s="133"/>
      <c r="AC725" s="133"/>
      <c r="AD725" s="133"/>
      <c r="AE725" s="133"/>
      <c r="AF725" s="133"/>
      <c r="AG725" s="133"/>
      <c r="AH725" s="133"/>
      <c r="AI725" s="133"/>
      <c r="AJ725" s="133"/>
      <c r="AK725" s="133"/>
      <c r="AL725" s="133"/>
      <c r="AM725" s="133"/>
      <c r="AN725" s="133"/>
      <c r="AO725" s="133"/>
    </row>
    <row r="726">
      <c r="A726" s="133"/>
      <c r="B726" s="133"/>
      <c r="C726" s="133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  <c r="AA726" s="133"/>
      <c r="AB726" s="133"/>
      <c r="AC726" s="133"/>
      <c r="AD726" s="133"/>
      <c r="AE726" s="133"/>
      <c r="AF726" s="133"/>
      <c r="AG726" s="133"/>
      <c r="AH726" s="133"/>
      <c r="AI726" s="133"/>
      <c r="AJ726" s="133"/>
      <c r="AK726" s="133"/>
      <c r="AL726" s="133"/>
      <c r="AM726" s="133"/>
      <c r="AN726" s="133"/>
      <c r="AO726" s="133"/>
    </row>
    <row r="727">
      <c r="A727" s="133"/>
      <c r="B727" s="133"/>
      <c r="C727" s="133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  <c r="AA727" s="133"/>
      <c r="AB727" s="133"/>
      <c r="AC727" s="133"/>
      <c r="AD727" s="133"/>
      <c r="AE727" s="133"/>
      <c r="AF727" s="133"/>
      <c r="AG727" s="133"/>
      <c r="AH727" s="133"/>
      <c r="AI727" s="133"/>
      <c r="AJ727" s="133"/>
      <c r="AK727" s="133"/>
      <c r="AL727" s="133"/>
      <c r="AM727" s="133"/>
      <c r="AN727" s="133"/>
      <c r="AO727" s="133"/>
    </row>
    <row r="728">
      <c r="A728" s="133"/>
      <c r="B728" s="133"/>
      <c r="C728" s="133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  <c r="AA728" s="133"/>
      <c r="AB728" s="133"/>
      <c r="AC728" s="133"/>
      <c r="AD728" s="133"/>
      <c r="AE728" s="133"/>
      <c r="AF728" s="133"/>
      <c r="AG728" s="133"/>
      <c r="AH728" s="133"/>
      <c r="AI728" s="133"/>
      <c r="AJ728" s="133"/>
      <c r="AK728" s="133"/>
      <c r="AL728" s="133"/>
      <c r="AM728" s="133"/>
      <c r="AN728" s="133"/>
      <c r="AO728" s="133"/>
    </row>
    <row r="729">
      <c r="A729" s="133"/>
      <c r="B729" s="133"/>
      <c r="C729" s="133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  <c r="AA729" s="133"/>
      <c r="AB729" s="133"/>
      <c r="AC729" s="133"/>
      <c r="AD729" s="133"/>
      <c r="AE729" s="133"/>
      <c r="AF729" s="133"/>
      <c r="AG729" s="133"/>
      <c r="AH729" s="133"/>
      <c r="AI729" s="133"/>
      <c r="AJ729" s="133"/>
      <c r="AK729" s="133"/>
      <c r="AL729" s="133"/>
      <c r="AM729" s="133"/>
      <c r="AN729" s="133"/>
      <c r="AO729" s="133"/>
    </row>
    <row r="730">
      <c r="A730" s="133"/>
      <c r="B730" s="133"/>
      <c r="C730" s="133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  <c r="AA730" s="133"/>
      <c r="AB730" s="133"/>
      <c r="AC730" s="133"/>
      <c r="AD730" s="133"/>
      <c r="AE730" s="133"/>
      <c r="AF730" s="133"/>
      <c r="AG730" s="133"/>
      <c r="AH730" s="133"/>
      <c r="AI730" s="133"/>
      <c r="AJ730" s="133"/>
      <c r="AK730" s="133"/>
      <c r="AL730" s="133"/>
      <c r="AM730" s="133"/>
      <c r="AN730" s="133"/>
      <c r="AO730" s="133"/>
    </row>
    <row r="731">
      <c r="A731" s="133"/>
      <c r="B731" s="133"/>
      <c r="C731" s="133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  <c r="AA731" s="133"/>
      <c r="AB731" s="133"/>
      <c r="AC731" s="133"/>
      <c r="AD731" s="133"/>
      <c r="AE731" s="133"/>
      <c r="AF731" s="133"/>
      <c r="AG731" s="133"/>
      <c r="AH731" s="133"/>
      <c r="AI731" s="133"/>
      <c r="AJ731" s="133"/>
      <c r="AK731" s="133"/>
      <c r="AL731" s="133"/>
      <c r="AM731" s="133"/>
      <c r="AN731" s="133"/>
      <c r="AO731" s="133"/>
    </row>
    <row r="732">
      <c r="A732" s="133"/>
      <c r="B732" s="133"/>
      <c r="C732" s="133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  <c r="AA732" s="133"/>
      <c r="AB732" s="133"/>
      <c r="AC732" s="133"/>
      <c r="AD732" s="133"/>
      <c r="AE732" s="133"/>
      <c r="AF732" s="133"/>
      <c r="AG732" s="133"/>
      <c r="AH732" s="133"/>
      <c r="AI732" s="133"/>
      <c r="AJ732" s="133"/>
      <c r="AK732" s="133"/>
      <c r="AL732" s="133"/>
      <c r="AM732" s="133"/>
      <c r="AN732" s="133"/>
      <c r="AO732" s="133"/>
    </row>
    <row r="733">
      <c r="A733" s="133"/>
      <c r="B733" s="133"/>
      <c r="C733" s="133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  <c r="AA733" s="133"/>
      <c r="AB733" s="133"/>
      <c r="AC733" s="133"/>
      <c r="AD733" s="133"/>
      <c r="AE733" s="133"/>
      <c r="AF733" s="133"/>
      <c r="AG733" s="133"/>
      <c r="AH733" s="133"/>
      <c r="AI733" s="133"/>
      <c r="AJ733" s="133"/>
      <c r="AK733" s="133"/>
      <c r="AL733" s="133"/>
      <c r="AM733" s="133"/>
      <c r="AN733" s="133"/>
      <c r="AO733" s="133"/>
    </row>
    <row r="734">
      <c r="A734" s="133"/>
      <c r="B734" s="133"/>
      <c r="C734" s="133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  <c r="AA734" s="133"/>
      <c r="AB734" s="133"/>
      <c r="AC734" s="133"/>
      <c r="AD734" s="133"/>
      <c r="AE734" s="133"/>
      <c r="AF734" s="133"/>
      <c r="AG734" s="133"/>
      <c r="AH734" s="133"/>
      <c r="AI734" s="133"/>
      <c r="AJ734" s="133"/>
      <c r="AK734" s="133"/>
      <c r="AL734" s="133"/>
      <c r="AM734" s="133"/>
      <c r="AN734" s="133"/>
      <c r="AO734" s="133"/>
    </row>
    <row r="735">
      <c r="A735" s="133"/>
      <c r="B735" s="133"/>
      <c r="C735" s="133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  <c r="AA735" s="133"/>
      <c r="AB735" s="133"/>
      <c r="AC735" s="133"/>
      <c r="AD735" s="133"/>
      <c r="AE735" s="133"/>
      <c r="AF735" s="133"/>
      <c r="AG735" s="133"/>
      <c r="AH735" s="133"/>
      <c r="AI735" s="133"/>
      <c r="AJ735" s="133"/>
      <c r="AK735" s="133"/>
      <c r="AL735" s="133"/>
      <c r="AM735" s="133"/>
      <c r="AN735" s="133"/>
      <c r="AO735" s="133"/>
    </row>
    <row r="736">
      <c r="A736" s="133"/>
      <c r="B736" s="133"/>
      <c r="C736" s="133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  <c r="AA736" s="133"/>
      <c r="AB736" s="133"/>
      <c r="AC736" s="133"/>
      <c r="AD736" s="133"/>
      <c r="AE736" s="133"/>
      <c r="AF736" s="133"/>
      <c r="AG736" s="133"/>
      <c r="AH736" s="133"/>
      <c r="AI736" s="133"/>
      <c r="AJ736" s="133"/>
      <c r="AK736" s="133"/>
      <c r="AL736" s="133"/>
      <c r="AM736" s="133"/>
      <c r="AN736" s="133"/>
      <c r="AO736" s="133"/>
    </row>
    <row r="737">
      <c r="A737" s="133"/>
      <c r="B737" s="133"/>
      <c r="C737" s="133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  <c r="AA737" s="133"/>
      <c r="AB737" s="133"/>
      <c r="AC737" s="133"/>
      <c r="AD737" s="133"/>
      <c r="AE737" s="133"/>
      <c r="AF737" s="133"/>
      <c r="AG737" s="133"/>
      <c r="AH737" s="133"/>
      <c r="AI737" s="133"/>
      <c r="AJ737" s="133"/>
      <c r="AK737" s="133"/>
      <c r="AL737" s="133"/>
      <c r="AM737" s="133"/>
      <c r="AN737" s="133"/>
      <c r="AO737" s="133"/>
    </row>
    <row r="738">
      <c r="A738" s="133"/>
      <c r="B738" s="133"/>
      <c r="C738" s="133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  <c r="AA738" s="133"/>
      <c r="AB738" s="133"/>
      <c r="AC738" s="133"/>
      <c r="AD738" s="133"/>
      <c r="AE738" s="133"/>
      <c r="AF738" s="133"/>
      <c r="AG738" s="133"/>
      <c r="AH738" s="133"/>
      <c r="AI738" s="133"/>
      <c r="AJ738" s="133"/>
      <c r="AK738" s="133"/>
      <c r="AL738" s="133"/>
      <c r="AM738" s="133"/>
      <c r="AN738" s="133"/>
      <c r="AO738" s="133"/>
    </row>
    <row r="739">
      <c r="A739" s="133"/>
      <c r="B739" s="133"/>
      <c r="C739" s="133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  <c r="AA739" s="133"/>
      <c r="AB739" s="133"/>
      <c r="AC739" s="133"/>
      <c r="AD739" s="133"/>
      <c r="AE739" s="133"/>
      <c r="AF739" s="133"/>
      <c r="AG739" s="133"/>
      <c r="AH739" s="133"/>
      <c r="AI739" s="133"/>
      <c r="AJ739" s="133"/>
      <c r="AK739" s="133"/>
      <c r="AL739" s="133"/>
      <c r="AM739" s="133"/>
      <c r="AN739" s="133"/>
      <c r="AO739" s="133"/>
    </row>
    <row r="740">
      <c r="A740" s="133"/>
      <c r="B740" s="133"/>
      <c r="C740" s="133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  <c r="AA740" s="133"/>
      <c r="AB740" s="133"/>
      <c r="AC740" s="133"/>
      <c r="AD740" s="133"/>
      <c r="AE740" s="133"/>
      <c r="AF740" s="133"/>
      <c r="AG740" s="133"/>
      <c r="AH740" s="133"/>
      <c r="AI740" s="133"/>
      <c r="AJ740" s="133"/>
      <c r="AK740" s="133"/>
      <c r="AL740" s="133"/>
      <c r="AM740" s="133"/>
      <c r="AN740" s="133"/>
      <c r="AO740" s="133"/>
    </row>
    <row r="741">
      <c r="A741" s="133"/>
      <c r="B741" s="133"/>
      <c r="C741" s="133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  <c r="AA741" s="133"/>
      <c r="AB741" s="133"/>
      <c r="AC741" s="133"/>
      <c r="AD741" s="133"/>
      <c r="AE741" s="133"/>
      <c r="AF741" s="133"/>
      <c r="AG741" s="133"/>
      <c r="AH741" s="133"/>
      <c r="AI741" s="133"/>
      <c r="AJ741" s="133"/>
      <c r="AK741" s="133"/>
      <c r="AL741" s="133"/>
      <c r="AM741" s="133"/>
      <c r="AN741" s="133"/>
      <c r="AO741" s="133"/>
    </row>
    <row r="742">
      <c r="A742" s="133"/>
      <c r="B742" s="133"/>
      <c r="C742" s="133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  <c r="AA742" s="133"/>
      <c r="AB742" s="133"/>
      <c r="AC742" s="133"/>
      <c r="AD742" s="133"/>
      <c r="AE742" s="133"/>
      <c r="AF742" s="133"/>
      <c r="AG742" s="133"/>
      <c r="AH742" s="133"/>
      <c r="AI742" s="133"/>
      <c r="AJ742" s="133"/>
      <c r="AK742" s="133"/>
      <c r="AL742" s="133"/>
      <c r="AM742" s="133"/>
      <c r="AN742" s="133"/>
      <c r="AO742" s="133"/>
    </row>
    <row r="743">
      <c r="A743" s="133"/>
      <c r="B743" s="133"/>
      <c r="C743" s="133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  <c r="AA743" s="133"/>
      <c r="AB743" s="133"/>
      <c r="AC743" s="133"/>
      <c r="AD743" s="133"/>
      <c r="AE743" s="133"/>
      <c r="AF743" s="133"/>
      <c r="AG743" s="133"/>
      <c r="AH743" s="133"/>
      <c r="AI743" s="133"/>
      <c r="AJ743" s="133"/>
      <c r="AK743" s="133"/>
      <c r="AL743" s="133"/>
      <c r="AM743" s="133"/>
      <c r="AN743" s="133"/>
      <c r="AO743" s="133"/>
    </row>
    <row r="744">
      <c r="A744" s="133"/>
      <c r="B744" s="133"/>
      <c r="C744" s="133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  <c r="AA744" s="133"/>
      <c r="AB744" s="133"/>
      <c r="AC744" s="133"/>
      <c r="AD744" s="133"/>
      <c r="AE744" s="133"/>
      <c r="AF744" s="133"/>
      <c r="AG744" s="133"/>
      <c r="AH744" s="133"/>
      <c r="AI744" s="133"/>
      <c r="AJ744" s="133"/>
      <c r="AK744" s="133"/>
      <c r="AL744" s="133"/>
      <c r="AM744" s="133"/>
      <c r="AN744" s="133"/>
      <c r="AO744" s="133"/>
    </row>
    <row r="745">
      <c r="A745" s="133"/>
      <c r="B745" s="133"/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  <c r="AA745" s="133"/>
      <c r="AB745" s="133"/>
      <c r="AC745" s="133"/>
      <c r="AD745" s="133"/>
      <c r="AE745" s="133"/>
      <c r="AF745" s="133"/>
      <c r="AG745" s="133"/>
      <c r="AH745" s="133"/>
      <c r="AI745" s="133"/>
      <c r="AJ745" s="133"/>
      <c r="AK745" s="133"/>
      <c r="AL745" s="133"/>
      <c r="AM745" s="133"/>
      <c r="AN745" s="133"/>
      <c r="AO745" s="133"/>
    </row>
    <row r="746">
      <c r="A746" s="133"/>
      <c r="B746" s="133"/>
      <c r="C746" s="133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  <c r="AA746" s="133"/>
      <c r="AB746" s="133"/>
      <c r="AC746" s="133"/>
      <c r="AD746" s="133"/>
      <c r="AE746" s="133"/>
      <c r="AF746" s="133"/>
      <c r="AG746" s="133"/>
      <c r="AH746" s="133"/>
      <c r="AI746" s="133"/>
      <c r="AJ746" s="133"/>
      <c r="AK746" s="133"/>
      <c r="AL746" s="133"/>
      <c r="AM746" s="133"/>
      <c r="AN746" s="133"/>
      <c r="AO746" s="133"/>
    </row>
    <row r="747">
      <c r="A747" s="133"/>
      <c r="B747" s="133"/>
      <c r="C747" s="133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  <c r="AA747" s="133"/>
      <c r="AB747" s="133"/>
      <c r="AC747" s="133"/>
      <c r="AD747" s="133"/>
      <c r="AE747" s="133"/>
      <c r="AF747" s="133"/>
      <c r="AG747" s="133"/>
      <c r="AH747" s="133"/>
      <c r="AI747" s="133"/>
      <c r="AJ747" s="133"/>
      <c r="AK747" s="133"/>
      <c r="AL747" s="133"/>
      <c r="AM747" s="133"/>
      <c r="AN747" s="133"/>
      <c r="AO747" s="133"/>
    </row>
    <row r="748">
      <c r="A748" s="133"/>
      <c r="B748" s="133"/>
      <c r="C748" s="133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  <c r="AA748" s="133"/>
      <c r="AB748" s="133"/>
      <c r="AC748" s="133"/>
      <c r="AD748" s="133"/>
      <c r="AE748" s="133"/>
      <c r="AF748" s="133"/>
      <c r="AG748" s="133"/>
      <c r="AH748" s="133"/>
      <c r="AI748" s="133"/>
      <c r="AJ748" s="133"/>
      <c r="AK748" s="133"/>
      <c r="AL748" s="133"/>
      <c r="AM748" s="133"/>
      <c r="AN748" s="133"/>
      <c r="AO748" s="133"/>
    </row>
    <row r="749">
      <c r="A749" s="133"/>
      <c r="B749" s="133"/>
      <c r="C749" s="133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  <c r="AA749" s="133"/>
      <c r="AB749" s="133"/>
      <c r="AC749" s="133"/>
      <c r="AD749" s="133"/>
      <c r="AE749" s="133"/>
      <c r="AF749" s="133"/>
      <c r="AG749" s="133"/>
      <c r="AH749" s="133"/>
      <c r="AI749" s="133"/>
      <c r="AJ749" s="133"/>
      <c r="AK749" s="133"/>
      <c r="AL749" s="133"/>
      <c r="AM749" s="133"/>
      <c r="AN749" s="133"/>
      <c r="AO749" s="133"/>
    </row>
    <row r="750">
      <c r="A750" s="133"/>
      <c r="B750" s="133"/>
      <c r="C750" s="133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  <c r="AA750" s="133"/>
      <c r="AB750" s="133"/>
      <c r="AC750" s="133"/>
      <c r="AD750" s="133"/>
      <c r="AE750" s="133"/>
      <c r="AF750" s="133"/>
      <c r="AG750" s="133"/>
      <c r="AH750" s="133"/>
      <c r="AI750" s="133"/>
      <c r="AJ750" s="133"/>
      <c r="AK750" s="133"/>
      <c r="AL750" s="133"/>
      <c r="AM750" s="133"/>
      <c r="AN750" s="133"/>
      <c r="AO750" s="133"/>
    </row>
    <row r="751">
      <c r="A751" s="133"/>
      <c r="B751" s="133"/>
      <c r="C751" s="133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  <c r="AA751" s="133"/>
      <c r="AB751" s="133"/>
      <c r="AC751" s="133"/>
      <c r="AD751" s="133"/>
      <c r="AE751" s="133"/>
      <c r="AF751" s="133"/>
      <c r="AG751" s="133"/>
      <c r="AH751" s="133"/>
      <c r="AI751" s="133"/>
      <c r="AJ751" s="133"/>
      <c r="AK751" s="133"/>
      <c r="AL751" s="133"/>
      <c r="AM751" s="133"/>
      <c r="AN751" s="133"/>
      <c r="AO751" s="133"/>
    </row>
    <row r="752">
      <c r="A752" s="133"/>
      <c r="B752" s="133"/>
      <c r="C752" s="133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  <c r="AA752" s="133"/>
      <c r="AB752" s="133"/>
      <c r="AC752" s="133"/>
      <c r="AD752" s="133"/>
      <c r="AE752" s="133"/>
      <c r="AF752" s="133"/>
      <c r="AG752" s="133"/>
      <c r="AH752" s="133"/>
      <c r="AI752" s="133"/>
      <c r="AJ752" s="133"/>
      <c r="AK752" s="133"/>
      <c r="AL752" s="133"/>
      <c r="AM752" s="133"/>
      <c r="AN752" s="133"/>
      <c r="AO752" s="133"/>
    </row>
    <row r="753">
      <c r="A753" s="133"/>
      <c r="B753" s="133"/>
      <c r="C753" s="133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  <c r="AA753" s="133"/>
      <c r="AB753" s="133"/>
      <c r="AC753" s="133"/>
      <c r="AD753" s="133"/>
      <c r="AE753" s="133"/>
      <c r="AF753" s="133"/>
      <c r="AG753" s="133"/>
      <c r="AH753" s="133"/>
      <c r="AI753" s="133"/>
      <c r="AJ753" s="133"/>
      <c r="AK753" s="133"/>
      <c r="AL753" s="133"/>
      <c r="AM753" s="133"/>
      <c r="AN753" s="133"/>
      <c r="AO753" s="133"/>
    </row>
    <row r="754">
      <c r="A754" s="133"/>
      <c r="B754" s="133"/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  <c r="AA754" s="133"/>
      <c r="AB754" s="133"/>
      <c r="AC754" s="133"/>
      <c r="AD754" s="133"/>
      <c r="AE754" s="133"/>
      <c r="AF754" s="133"/>
      <c r="AG754" s="133"/>
      <c r="AH754" s="133"/>
      <c r="AI754" s="133"/>
      <c r="AJ754" s="133"/>
      <c r="AK754" s="133"/>
      <c r="AL754" s="133"/>
      <c r="AM754" s="133"/>
      <c r="AN754" s="133"/>
      <c r="AO754" s="133"/>
    </row>
    <row r="755">
      <c r="A755" s="133"/>
      <c r="B755" s="133"/>
      <c r="C755" s="133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  <c r="AA755" s="133"/>
      <c r="AB755" s="133"/>
      <c r="AC755" s="133"/>
      <c r="AD755" s="133"/>
      <c r="AE755" s="133"/>
      <c r="AF755" s="133"/>
      <c r="AG755" s="133"/>
      <c r="AH755" s="133"/>
      <c r="AI755" s="133"/>
      <c r="AJ755" s="133"/>
      <c r="AK755" s="133"/>
      <c r="AL755" s="133"/>
      <c r="AM755" s="133"/>
      <c r="AN755" s="133"/>
      <c r="AO755" s="133"/>
    </row>
    <row r="756">
      <c r="A756" s="133"/>
      <c r="B756" s="133"/>
      <c r="C756" s="133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  <c r="AA756" s="133"/>
      <c r="AB756" s="133"/>
      <c r="AC756" s="133"/>
      <c r="AD756" s="133"/>
      <c r="AE756" s="133"/>
      <c r="AF756" s="133"/>
      <c r="AG756" s="133"/>
      <c r="AH756" s="133"/>
      <c r="AI756" s="133"/>
      <c r="AJ756" s="133"/>
      <c r="AK756" s="133"/>
      <c r="AL756" s="133"/>
      <c r="AM756" s="133"/>
      <c r="AN756" s="133"/>
      <c r="AO756" s="133"/>
    </row>
    <row r="757">
      <c r="A757" s="133"/>
      <c r="B757" s="133"/>
      <c r="C757" s="133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  <c r="AA757" s="133"/>
      <c r="AB757" s="133"/>
      <c r="AC757" s="133"/>
      <c r="AD757" s="133"/>
      <c r="AE757" s="133"/>
      <c r="AF757" s="133"/>
      <c r="AG757" s="133"/>
      <c r="AH757" s="133"/>
      <c r="AI757" s="133"/>
      <c r="AJ757" s="133"/>
      <c r="AK757" s="133"/>
      <c r="AL757" s="133"/>
      <c r="AM757" s="133"/>
      <c r="AN757" s="133"/>
      <c r="AO757" s="133"/>
    </row>
    <row r="758">
      <c r="A758" s="133"/>
      <c r="B758" s="133"/>
      <c r="C758" s="133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  <c r="AA758" s="133"/>
      <c r="AB758" s="133"/>
      <c r="AC758" s="133"/>
      <c r="AD758" s="133"/>
      <c r="AE758" s="133"/>
      <c r="AF758" s="133"/>
      <c r="AG758" s="133"/>
      <c r="AH758" s="133"/>
      <c r="AI758" s="133"/>
      <c r="AJ758" s="133"/>
      <c r="AK758" s="133"/>
      <c r="AL758" s="133"/>
      <c r="AM758" s="133"/>
      <c r="AN758" s="133"/>
      <c r="AO758" s="133"/>
    </row>
    <row r="759">
      <c r="A759" s="133"/>
      <c r="B759" s="133"/>
      <c r="C759" s="133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  <c r="AA759" s="133"/>
      <c r="AB759" s="133"/>
      <c r="AC759" s="133"/>
      <c r="AD759" s="133"/>
      <c r="AE759" s="133"/>
      <c r="AF759" s="133"/>
      <c r="AG759" s="133"/>
      <c r="AH759" s="133"/>
      <c r="AI759" s="133"/>
      <c r="AJ759" s="133"/>
      <c r="AK759" s="133"/>
      <c r="AL759" s="133"/>
      <c r="AM759" s="133"/>
      <c r="AN759" s="133"/>
      <c r="AO759" s="133"/>
    </row>
    <row r="760">
      <c r="A760" s="133"/>
      <c r="B760" s="133"/>
      <c r="C760" s="133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  <c r="AA760" s="133"/>
      <c r="AB760" s="133"/>
      <c r="AC760" s="133"/>
      <c r="AD760" s="133"/>
      <c r="AE760" s="133"/>
      <c r="AF760" s="133"/>
      <c r="AG760" s="133"/>
      <c r="AH760" s="133"/>
      <c r="AI760" s="133"/>
      <c r="AJ760" s="133"/>
      <c r="AK760" s="133"/>
      <c r="AL760" s="133"/>
      <c r="AM760" s="133"/>
      <c r="AN760" s="133"/>
      <c r="AO760" s="133"/>
    </row>
    <row r="761">
      <c r="A761" s="133"/>
      <c r="B761" s="133"/>
      <c r="C761" s="133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  <c r="AA761" s="133"/>
      <c r="AB761" s="133"/>
      <c r="AC761" s="133"/>
      <c r="AD761" s="133"/>
      <c r="AE761" s="133"/>
      <c r="AF761" s="133"/>
      <c r="AG761" s="133"/>
      <c r="AH761" s="133"/>
      <c r="AI761" s="133"/>
      <c r="AJ761" s="133"/>
      <c r="AK761" s="133"/>
      <c r="AL761" s="133"/>
      <c r="AM761" s="133"/>
      <c r="AN761" s="133"/>
      <c r="AO761" s="133"/>
    </row>
    <row r="762">
      <c r="A762" s="133"/>
      <c r="B762" s="133"/>
      <c r="C762" s="133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  <c r="AA762" s="133"/>
      <c r="AB762" s="133"/>
      <c r="AC762" s="133"/>
      <c r="AD762" s="133"/>
      <c r="AE762" s="133"/>
      <c r="AF762" s="133"/>
      <c r="AG762" s="133"/>
      <c r="AH762" s="133"/>
      <c r="AI762" s="133"/>
      <c r="AJ762" s="133"/>
      <c r="AK762" s="133"/>
      <c r="AL762" s="133"/>
      <c r="AM762" s="133"/>
      <c r="AN762" s="133"/>
      <c r="AO762" s="133"/>
    </row>
    <row r="763">
      <c r="A763" s="133"/>
      <c r="B763" s="133"/>
      <c r="C763" s="133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  <c r="AA763" s="133"/>
      <c r="AB763" s="133"/>
      <c r="AC763" s="133"/>
      <c r="AD763" s="133"/>
      <c r="AE763" s="133"/>
      <c r="AF763" s="133"/>
      <c r="AG763" s="133"/>
      <c r="AH763" s="133"/>
      <c r="AI763" s="133"/>
      <c r="AJ763" s="133"/>
      <c r="AK763" s="133"/>
      <c r="AL763" s="133"/>
      <c r="AM763" s="133"/>
      <c r="AN763" s="133"/>
      <c r="AO763" s="133"/>
    </row>
    <row r="764">
      <c r="A764" s="133"/>
      <c r="B764" s="133"/>
      <c r="C764" s="133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  <c r="AA764" s="133"/>
      <c r="AB764" s="133"/>
      <c r="AC764" s="133"/>
      <c r="AD764" s="133"/>
      <c r="AE764" s="133"/>
      <c r="AF764" s="133"/>
      <c r="AG764" s="133"/>
      <c r="AH764" s="133"/>
      <c r="AI764" s="133"/>
      <c r="AJ764" s="133"/>
      <c r="AK764" s="133"/>
      <c r="AL764" s="133"/>
      <c r="AM764" s="133"/>
      <c r="AN764" s="133"/>
      <c r="AO764" s="133"/>
    </row>
    <row r="765">
      <c r="A765" s="133"/>
      <c r="B765" s="133"/>
      <c r="C765" s="133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  <c r="AA765" s="133"/>
      <c r="AB765" s="133"/>
      <c r="AC765" s="133"/>
      <c r="AD765" s="133"/>
      <c r="AE765" s="133"/>
      <c r="AF765" s="133"/>
      <c r="AG765" s="133"/>
      <c r="AH765" s="133"/>
      <c r="AI765" s="133"/>
      <c r="AJ765" s="133"/>
      <c r="AK765" s="133"/>
      <c r="AL765" s="133"/>
      <c r="AM765" s="133"/>
      <c r="AN765" s="133"/>
      <c r="AO765" s="133"/>
    </row>
    <row r="766">
      <c r="A766" s="133"/>
      <c r="B766" s="133"/>
      <c r="C766" s="133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  <c r="AA766" s="133"/>
      <c r="AB766" s="133"/>
      <c r="AC766" s="133"/>
      <c r="AD766" s="133"/>
      <c r="AE766" s="133"/>
      <c r="AF766" s="133"/>
      <c r="AG766" s="133"/>
      <c r="AH766" s="133"/>
      <c r="AI766" s="133"/>
      <c r="AJ766" s="133"/>
      <c r="AK766" s="133"/>
      <c r="AL766" s="133"/>
      <c r="AM766" s="133"/>
      <c r="AN766" s="133"/>
      <c r="AO766" s="133"/>
    </row>
    <row r="767">
      <c r="A767" s="133"/>
      <c r="B767" s="133"/>
      <c r="C767" s="133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  <c r="AA767" s="133"/>
      <c r="AB767" s="133"/>
      <c r="AC767" s="133"/>
      <c r="AD767" s="133"/>
      <c r="AE767" s="133"/>
      <c r="AF767" s="133"/>
      <c r="AG767" s="133"/>
      <c r="AH767" s="133"/>
      <c r="AI767" s="133"/>
      <c r="AJ767" s="133"/>
      <c r="AK767" s="133"/>
      <c r="AL767" s="133"/>
      <c r="AM767" s="133"/>
      <c r="AN767" s="133"/>
      <c r="AO767" s="133"/>
    </row>
    <row r="768">
      <c r="A768" s="133"/>
      <c r="B768" s="133"/>
      <c r="C768" s="133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  <c r="AA768" s="133"/>
      <c r="AB768" s="133"/>
      <c r="AC768" s="133"/>
      <c r="AD768" s="133"/>
      <c r="AE768" s="133"/>
      <c r="AF768" s="133"/>
      <c r="AG768" s="133"/>
      <c r="AH768" s="133"/>
      <c r="AI768" s="133"/>
      <c r="AJ768" s="133"/>
      <c r="AK768" s="133"/>
      <c r="AL768" s="133"/>
      <c r="AM768" s="133"/>
      <c r="AN768" s="133"/>
      <c r="AO768" s="133"/>
    </row>
    <row r="769">
      <c r="A769" s="133"/>
      <c r="B769" s="133"/>
      <c r="C769" s="133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  <c r="AA769" s="133"/>
      <c r="AB769" s="133"/>
      <c r="AC769" s="133"/>
      <c r="AD769" s="133"/>
      <c r="AE769" s="133"/>
      <c r="AF769" s="133"/>
      <c r="AG769" s="133"/>
      <c r="AH769" s="133"/>
      <c r="AI769" s="133"/>
      <c r="AJ769" s="133"/>
      <c r="AK769" s="133"/>
      <c r="AL769" s="133"/>
      <c r="AM769" s="133"/>
      <c r="AN769" s="133"/>
      <c r="AO769" s="133"/>
    </row>
    <row r="770">
      <c r="A770" s="133"/>
      <c r="B770" s="133"/>
      <c r="C770" s="133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  <c r="AA770" s="133"/>
      <c r="AB770" s="133"/>
      <c r="AC770" s="133"/>
      <c r="AD770" s="133"/>
      <c r="AE770" s="133"/>
      <c r="AF770" s="133"/>
      <c r="AG770" s="133"/>
      <c r="AH770" s="133"/>
      <c r="AI770" s="133"/>
      <c r="AJ770" s="133"/>
      <c r="AK770" s="133"/>
      <c r="AL770" s="133"/>
      <c r="AM770" s="133"/>
      <c r="AN770" s="133"/>
      <c r="AO770" s="133"/>
    </row>
    <row r="771">
      <c r="A771" s="133"/>
      <c r="B771" s="133"/>
      <c r="C771" s="133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  <c r="AA771" s="133"/>
      <c r="AB771" s="133"/>
      <c r="AC771" s="133"/>
      <c r="AD771" s="133"/>
      <c r="AE771" s="133"/>
      <c r="AF771" s="133"/>
      <c r="AG771" s="133"/>
      <c r="AH771" s="133"/>
      <c r="AI771" s="133"/>
      <c r="AJ771" s="133"/>
      <c r="AK771" s="133"/>
      <c r="AL771" s="133"/>
      <c r="AM771" s="133"/>
      <c r="AN771" s="133"/>
      <c r="AO771" s="133"/>
    </row>
    <row r="772">
      <c r="A772" s="133"/>
      <c r="B772" s="133"/>
      <c r="C772" s="133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  <c r="AA772" s="133"/>
      <c r="AB772" s="133"/>
      <c r="AC772" s="133"/>
      <c r="AD772" s="133"/>
      <c r="AE772" s="133"/>
      <c r="AF772" s="133"/>
      <c r="AG772" s="133"/>
      <c r="AH772" s="133"/>
      <c r="AI772" s="133"/>
      <c r="AJ772" s="133"/>
      <c r="AK772" s="133"/>
      <c r="AL772" s="133"/>
      <c r="AM772" s="133"/>
      <c r="AN772" s="133"/>
      <c r="AO772" s="133"/>
    </row>
    <row r="773">
      <c r="A773" s="133"/>
      <c r="B773" s="133"/>
      <c r="C773" s="133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  <c r="AA773" s="133"/>
      <c r="AB773" s="133"/>
      <c r="AC773" s="133"/>
      <c r="AD773" s="133"/>
      <c r="AE773" s="133"/>
      <c r="AF773" s="133"/>
      <c r="AG773" s="133"/>
      <c r="AH773" s="133"/>
      <c r="AI773" s="133"/>
      <c r="AJ773" s="133"/>
      <c r="AK773" s="133"/>
      <c r="AL773" s="133"/>
      <c r="AM773" s="133"/>
      <c r="AN773" s="133"/>
      <c r="AO773" s="133"/>
    </row>
    <row r="774">
      <c r="A774" s="133"/>
      <c r="B774" s="133"/>
      <c r="C774" s="133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  <c r="AA774" s="133"/>
      <c r="AB774" s="133"/>
      <c r="AC774" s="133"/>
      <c r="AD774" s="133"/>
      <c r="AE774" s="133"/>
      <c r="AF774" s="133"/>
      <c r="AG774" s="133"/>
      <c r="AH774" s="133"/>
      <c r="AI774" s="133"/>
      <c r="AJ774" s="133"/>
      <c r="AK774" s="133"/>
      <c r="AL774" s="133"/>
      <c r="AM774" s="133"/>
      <c r="AN774" s="133"/>
      <c r="AO774" s="133"/>
    </row>
    <row r="775">
      <c r="A775" s="133"/>
      <c r="B775" s="133"/>
      <c r="C775" s="133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  <c r="AA775" s="133"/>
      <c r="AB775" s="133"/>
      <c r="AC775" s="133"/>
      <c r="AD775" s="133"/>
      <c r="AE775" s="133"/>
      <c r="AF775" s="133"/>
      <c r="AG775" s="133"/>
      <c r="AH775" s="133"/>
      <c r="AI775" s="133"/>
      <c r="AJ775" s="133"/>
      <c r="AK775" s="133"/>
      <c r="AL775" s="133"/>
      <c r="AM775" s="133"/>
      <c r="AN775" s="133"/>
      <c r="AO775" s="133"/>
    </row>
    <row r="776">
      <c r="A776" s="133"/>
      <c r="B776" s="133"/>
      <c r="C776" s="133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  <c r="AA776" s="133"/>
      <c r="AB776" s="133"/>
      <c r="AC776" s="133"/>
      <c r="AD776" s="133"/>
      <c r="AE776" s="133"/>
      <c r="AF776" s="133"/>
      <c r="AG776" s="133"/>
      <c r="AH776" s="133"/>
      <c r="AI776" s="133"/>
      <c r="AJ776" s="133"/>
      <c r="AK776" s="133"/>
      <c r="AL776" s="133"/>
      <c r="AM776" s="133"/>
      <c r="AN776" s="133"/>
      <c r="AO776" s="133"/>
    </row>
    <row r="777">
      <c r="A777" s="133"/>
      <c r="B777" s="133"/>
      <c r="C777" s="133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  <c r="AA777" s="133"/>
      <c r="AB777" s="133"/>
      <c r="AC777" s="133"/>
      <c r="AD777" s="133"/>
      <c r="AE777" s="133"/>
      <c r="AF777" s="133"/>
      <c r="AG777" s="133"/>
      <c r="AH777" s="133"/>
      <c r="AI777" s="133"/>
      <c r="AJ777" s="133"/>
      <c r="AK777" s="133"/>
      <c r="AL777" s="133"/>
      <c r="AM777" s="133"/>
      <c r="AN777" s="133"/>
      <c r="AO777" s="133"/>
    </row>
    <row r="778">
      <c r="A778" s="133"/>
      <c r="B778" s="133"/>
      <c r="C778" s="133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  <c r="AA778" s="133"/>
      <c r="AB778" s="133"/>
      <c r="AC778" s="133"/>
      <c r="AD778" s="133"/>
      <c r="AE778" s="133"/>
      <c r="AF778" s="133"/>
      <c r="AG778" s="133"/>
      <c r="AH778" s="133"/>
      <c r="AI778" s="133"/>
      <c r="AJ778" s="133"/>
      <c r="AK778" s="133"/>
      <c r="AL778" s="133"/>
      <c r="AM778" s="133"/>
      <c r="AN778" s="133"/>
      <c r="AO778" s="133"/>
    </row>
    <row r="779">
      <c r="A779" s="133"/>
      <c r="B779" s="133"/>
      <c r="C779" s="133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  <c r="AA779" s="133"/>
      <c r="AB779" s="133"/>
      <c r="AC779" s="133"/>
      <c r="AD779" s="133"/>
      <c r="AE779" s="133"/>
      <c r="AF779" s="133"/>
      <c r="AG779" s="133"/>
      <c r="AH779" s="133"/>
      <c r="AI779" s="133"/>
      <c r="AJ779" s="133"/>
      <c r="AK779" s="133"/>
      <c r="AL779" s="133"/>
      <c r="AM779" s="133"/>
      <c r="AN779" s="133"/>
      <c r="AO779" s="133"/>
    </row>
    <row r="780">
      <c r="A780" s="133"/>
      <c r="B780" s="133"/>
      <c r="C780" s="133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  <c r="AA780" s="133"/>
      <c r="AB780" s="133"/>
      <c r="AC780" s="133"/>
      <c r="AD780" s="133"/>
      <c r="AE780" s="133"/>
      <c r="AF780" s="133"/>
      <c r="AG780" s="133"/>
      <c r="AH780" s="133"/>
      <c r="AI780" s="133"/>
      <c r="AJ780" s="133"/>
      <c r="AK780" s="133"/>
      <c r="AL780" s="133"/>
      <c r="AM780" s="133"/>
      <c r="AN780" s="133"/>
      <c r="AO780" s="133"/>
    </row>
    <row r="781">
      <c r="A781" s="133"/>
      <c r="B781" s="133"/>
      <c r="C781" s="133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  <c r="AA781" s="133"/>
      <c r="AB781" s="133"/>
      <c r="AC781" s="133"/>
      <c r="AD781" s="133"/>
      <c r="AE781" s="133"/>
      <c r="AF781" s="133"/>
      <c r="AG781" s="133"/>
      <c r="AH781" s="133"/>
      <c r="AI781" s="133"/>
      <c r="AJ781" s="133"/>
      <c r="AK781" s="133"/>
      <c r="AL781" s="133"/>
      <c r="AM781" s="133"/>
      <c r="AN781" s="133"/>
      <c r="AO781" s="133"/>
    </row>
    <row r="782">
      <c r="A782" s="133"/>
      <c r="B782" s="133"/>
      <c r="C782" s="133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  <c r="AA782" s="133"/>
      <c r="AB782" s="133"/>
      <c r="AC782" s="133"/>
      <c r="AD782" s="133"/>
      <c r="AE782" s="133"/>
      <c r="AF782" s="133"/>
      <c r="AG782" s="133"/>
      <c r="AH782" s="133"/>
      <c r="AI782" s="133"/>
      <c r="AJ782" s="133"/>
      <c r="AK782" s="133"/>
      <c r="AL782" s="133"/>
      <c r="AM782" s="133"/>
      <c r="AN782" s="133"/>
      <c r="AO782" s="133"/>
    </row>
    <row r="783">
      <c r="A783" s="133"/>
      <c r="B783" s="133"/>
      <c r="C783" s="133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  <c r="AA783" s="133"/>
      <c r="AB783" s="133"/>
      <c r="AC783" s="133"/>
      <c r="AD783" s="133"/>
      <c r="AE783" s="133"/>
      <c r="AF783" s="133"/>
      <c r="AG783" s="133"/>
      <c r="AH783" s="133"/>
      <c r="AI783" s="133"/>
      <c r="AJ783" s="133"/>
      <c r="AK783" s="133"/>
      <c r="AL783" s="133"/>
      <c r="AM783" s="133"/>
      <c r="AN783" s="133"/>
      <c r="AO783" s="133"/>
    </row>
    <row r="784">
      <c r="A784" s="133"/>
      <c r="B784" s="133"/>
      <c r="C784" s="133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  <c r="AA784" s="133"/>
      <c r="AB784" s="133"/>
      <c r="AC784" s="133"/>
      <c r="AD784" s="133"/>
      <c r="AE784" s="133"/>
      <c r="AF784" s="133"/>
      <c r="AG784" s="133"/>
      <c r="AH784" s="133"/>
      <c r="AI784" s="133"/>
      <c r="AJ784" s="133"/>
      <c r="AK784" s="133"/>
      <c r="AL784" s="133"/>
      <c r="AM784" s="133"/>
      <c r="AN784" s="133"/>
      <c r="AO784" s="133"/>
    </row>
    <row r="785">
      <c r="A785" s="133"/>
      <c r="B785" s="133"/>
      <c r="C785" s="133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  <c r="AA785" s="133"/>
      <c r="AB785" s="133"/>
      <c r="AC785" s="133"/>
      <c r="AD785" s="133"/>
      <c r="AE785" s="133"/>
      <c r="AF785" s="133"/>
      <c r="AG785" s="133"/>
      <c r="AH785" s="133"/>
      <c r="AI785" s="133"/>
      <c r="AJ785" s="133"/>
      <c r="AK785" s="133"/>
      <c r="AL785" s="133"/>
      <c r="AM785" s="133"/>
      <c r="AN785" s="133"/>
      <c r="AO785" s="133"/>
    </row>
    <row r="786">
      <c r="A786" s="133"/>
      <c r="B786" s="133"/>
      <c r="C786" s="133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  <c r="AA786" s="133"/>
      <c r="AB786" s="133"/>
      <c r="AC786" s="133"/>
      <c r="AD786" s="133"/>
      <c r="AE786" s="133"/>
      <c r="AF786" s="133"/>
      <c r="AG786" s="133"/>
      <c r="AH786" s="133"/>
      <c r="AI786" s="133"/>
      <c r="AJ786" s="133"/>
      <c r="AK786" s="133"/>
      <c r="AL786" s="133"/>
      <c r="AM786" s="133"/>
      <c r="AN786" s="133"/>
      <c r="AO786" s="133"/>
    </row>
    <row r="787">
      <c r="A787" s="133"/>
      <c r="B787" s="133"/>
      <c r="C787" s="133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  <c r="AA787" s="133"/>
      <c r="AB787" s="133"/>
      <c r="AC787" s="133"/>
      <c r="AD787" s="133"/>
      <c r="AE787" s="133"/>
      <c r="AF787" s="133"/>
      <c r="AG787" s="133"/>
      <c r="AH787" s="133"/>
      <c r="AI787" s="133"/>
      <c r="AJ787" s="133"/>
      <c r="AK787" s="133"/>
      <c r="AL787" s="133"/>
      <c r="AM787" s="133"/>
      <c r="AN787" s="133"/>
      <c r="AO787" s="133"/>
    </row>
    <row r="788">
      <c r="A788" s="133"/>
      <c r="B788" s="133"/>
      <c r="C788" s="133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  <c r="AA788" s="133"/>
      <c r="AB788" s="133"/>
      <c r="AC788" s="133"/>
      <c r="AD788" s="133"/>
      <c r="AE788" s="133"/>
      <c r="AF788" s="133"/>
      <c r="AG788" s="133"/>
      <c r="AH788" s="133"/>
      <c r="AI788" s="133"/>
      <c r="AJ788" s="133"/>
      <c r="AK788" s="133"/>
      <c r="AL788" s="133"/>
      <c r="AM788" s="133"/>
      <c r="AN788" s="133"/>
      <c r="AO788" s="133"/>
    </row>
    <row r="789">
      <c r="A789" s="133"/>
      <c r="B789" s="133"/>
      <c r="C789" s="133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  <c r="AA789" s="133"/>
      <c r="AB789" s="133"/>
      <c r="AC789" s="133"/>
      <c r="AD789" s="133"/>
      <c r="AE789" s="133"/>
      <c r="AF789" s="133"/>
      <c r="AG789" s="133"/>
      <c r="AH789" s="133"/>
      <c r="AI789" s="133"/>
      <c r="AJ789" s="133"/>
      <c r="AK789" s="133"/>
      <c r="AL789" s="133"/>
      <c r="AM789" s="133"/>
      <c r="AN789" s="133"/>
      <c r="AO789" s="133"/>
    </row>
    <row r="790">
      <c r="A790" s="133"/>
      <c r="B790" s="133"/>
      <c r="C790" s="133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  <c r="AA790" s="133"/>
      <c r="AB790" s="133"/>
      <c r="AC790" s="133"/>
      <c r="AD790" s="133"/>
      <c r="AE790" s="133"/>
      <c r="AF790" s="133"/>
      <c r="AG790" s="133"/>
      <c r="AH790" s="133"/>
      <c r="AI790" s="133"/>
      <c r="AJ790" s="133"/>
      <c r="AK790" s="133"/>
      <c r="AL790" s="133"/>
      <c r="AM790" s="133"/>
      <c r="AN790" s="133"/>
      <c r="AO790" s="133"/>
    </row>
    <row r="791">
      <c r="A791" s="133"/>
      <c r="B791" s="133"/>
      <c r="C791" s="133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  <c r="AA791" s="133"/>
      <c r="AB791" s="133"/>
      <c r="AC791" s="133"/>
      <c r="AD791" s="133"/>
      <c r="AE791" s="133"/>
      <c r="AF791" s="133"/>
      <c r="AG791" s="133"/>
      <c r="AH791" s="133"/>
      <c r="AI791" s="133"/>
      <c r="AJ791" s="133"/>
      <c r="AK791" s="133"/>
      <c r="AL791" s="133"/>
      <c r="AM791" s="133"/>
      <c r="AN791" s="133"/>
      <c r="AO791" s="133"/>
    </row>
    <row r="792">
      <c r="A792" s="133"/>
      <c r="B792" s="133"/>
      <c r="C792" s="133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  <c r="AA792" s="133"/>
      <c r="AB792" s="133"/>
      <c r="AC792" s="133"/>
      <c r="AD792" s="133"/>
      <c r="AE792" s="133"/>
      <c r="AF792" s="133"/>
      <c r="AG792" s="133"/>
      <c r="AH792" s="133"/>
      <c r="AI792" s="133"/>
      <c r="AJ792" s="133"/>
      <c r="AK792" s="133"/>
      <c r="AL792" s="133"/>
      <c r="AM792" s="133"/>
      <c r="AN792" s="133"/>
      <c r="AO792" s="133"/>
    </row>
    <row r="793">
      <c r="A793" s="133"/>
      <c r="B793" s="133"/>
      <c r="C793" s="133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  <c r="AA793" s="133"/>
      <c r="AB793" s="133"/>
      <c r="AC793" s="133"/>
      <c r="AD793" s="133"/>
      <c r="AE793" s="133"/>
      <c r="AF793" s="133"/>
      <c r="AG793" s="133"/>
      <c r="AH793" s="133"/>
      <c r="AI793" s="133"/>
      <c r="AJ793" s="133"/>
      <c r="AK793" s="133"/>
      <c r="AL793" s="133"/>
      <c r="AM793" s="133"/>
      <c r="AN793" s="133"/>
      <c r="AO793" s="133"/>
    </row>
    <row r="794">
      <c r="A794" s="133"/>
      <c r="B794" s="133"/>
      <c r="C794" s="133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  <c r="AA794" s="133"/>
      <c r="AB794" s="133"/>
      <c r="AC794" s="133"/>
      <c r="AD794" s="133"/>
      <c r="AE794" s="133"/>
      <c r="AF794" s="133"/>
      <c r="AG794" s="133"/>
      <c r="AH794" s="133"/>
      <c r="AI794" s="133"/>
      <c r="AJ794" s="133"/>
      <c r="AK794" s="133"/>
      <c r="AL794" s="133"/>
      <c r="AM794" s="133"/>
      <c r="AN794" s="133"/>
      <c r="AO794" s="133"/>
    </row>
    <row r="795">
      <c r="A795" s="133"/>
      <c r="B795" s="133"/>
      <c r="C795" s="133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  <c r="AA795" s="133"/>
      <c r="AB795" s="133"/>
      <c r="AC795" s="133"/>
      <c r="AD795" s="133"/>
      <c r="AE795" s="133"/>
      <c r="AF795" s="133"/>
      <c r="AG795" s="133"/>
      <c r="AH795" s="133"/>
      <c r="AI795" s="133"/>
      <c r="AJ795" s="133"/>
      <c r="AK795" s="133"/>
      <c r="AL795" s="133"/>
      <c r="AM795" s="133"/>
      <c r="AN795" s="133"/>
      <c r="AO795" s="133"/>
    </row>
    <row r="796">
      <c r="A796" s="133"/>
      <c r="B796" s="133"/>
      <c r="C796" s="133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  <c r="AA796" s="133"/>
      <c r="AB796" s="133"/>
      <c r="AC796" s="133"/>
      <c r="AD796" s="133"/>
      <c r="AE796" s="133"/>
      <c r="AF796" s="133"/>
      <c r="AG796" s="133"/>
      <c r="AH796" s="133"/>
      <c r="AI796" s="133"/>
      <c r="AJ796" s="133"/>
      <c r="AK796" s="133"/>
      <c r="AL796" s="133"/>
      <c r="AM796" s="133"/>
      <c r="AN796" s="133"/>
      <c r="AO796" s="133"/>
    </row>
    <row r="797">
      <c r="A797" s="133"/>
      <c r="B797" s="133"/>
      <c r="C797" s="133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  <c r="AA797" s="133"/>
      <c r="AB797" s="133"/>
      <c r="AC797" s="133"/>
      <c r="AD797" s="133"/>
      <c r="AE797" s="133"/>
      <c r="AF797" s="133"/>
      <c r="AG797" s="133"/>
      <c r="AH797" s="133"/>
      <c r="AI797" s="133"/>
      <c r="AJ797" s="133"/>
      <c r="AK797" s="133"/>
      <c r="AL797" s="133"/>
      <c r="AM797" s="133"/>
      <c r="AN797" s="133"/>
      <c r="AO797" s="133"/>
    </row>
    <row r="798">
      <c r="A798" s="133"/>
      <c r="B798" s="133"/>
      <c r="C798" s="133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  <c r="AA798" s="133"/>
      <c r="AB798" s="133"/>
      <c r="AC798" s="133"/>
      <c r="AD798" s="133"/>
      <c r="AE798" s="133"/>
      <c r="AF798" s="133"/>
      <c r="AG798" s="133"/>
      <c r="AH798" s="133"/>
      <c r="AI798" s="133"/>
      <c r="AJ798" s="133"/>
      <c r="AK798" s="133"/>
      <c r="AL798" s="133"/>
      <c r="AM798" s="133"/>
      <c r="AN798" s="133"/>
      <c r="AO798" s="133"/>
    </row>
    <row r="799">
      <c r="A799" s="133"/>
      <c r="B799" s="133"/>
      <c r="C799" s="133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  <c r="AA799" s="133"/>
      <c r="AB799" s="133"/>
      <c r="AC799" s="133"/>
      <c r="AD799" s="133"/>
      <c r="AE799" s="133"/>
      <c r="AF799" s="133"/>
      <c r="AG799" s="133"/>
      <c r="AH799" s="133"/>
      <c r="AI799" s="133"/>
      <c r="AJ799" s="133"/>
      <c r="AK799" s="133"/>
      <c r="AL799" s="133"/>
      <c r="AM799" s="133"/>
      <c r="AN799" s="133"/>
      <c r="AO799" s="133"/>
    </row>
    <row r="800">
      <c r="A800" s="133"/>
      <c r="B800" s="133"/>
      <c r="C800" s="133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  <c r="AA800" s="133"/>
      <c r="AB800" s="133"/>
      <c r="AC800" s="133"/>
      <c r="AD800" s="133"/>
      <c r="AE800" s="133"/>
      <c r="AF800" s="133"/>
      <c r="AG800" s="133"/>
      <c r="AH800" s="133"/>
      <c r="AI800" s="133"/>
      <c r="AJ800" s="133"/>
      <c r="AK800" s="133"/>
      <c r="AL800" s="133"/>
      <c r="AM800" s="133"/>
      <c r="AN800" s="133"/>
      <c r="AO800" s="133"/>
    </row>
    <row r="801">
      <c r="A801" s="133"/>
      <c r="B801" s="133"/>
      <c r="C801" s="133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  <c r="AA801" s="133"/>
      <c r="AB801" s="133"/>
      <c r="AC801" s="133"/>
      <c r="AD801" s="133"/>
      <c r="AE801" s="133"/>
      <c r="AF801" s="133"/>
      <c r="AG801" s="133"/>
      <c r="AH801" s="133"/>
      <c r="AI801" s="133"/>
      <c r="AJ801" s="133"/>
      <c r="AK801" s="133"/>
      <c r="AL801" s="133"/>
      <c r="AM801" s="133"/>
      <c r="AN801" s="133"/>
      <c r="AO801" s="133"/>
    </row>
    <row r="802">
      <c r="A802" s="133"/>
      <c r="B802" s="133"/>
      <c r="C802" s="133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  <c r="AA802" s="133"/>
      <c r="AB802" s="133"/>
      <c r="AC802" s="133"/>
      <c r="AD802" s="133"/>
      <c r="AE802" s="133"/>
      <c r="AF802" s="133"/>
      <c r="AG802" s="133"/>
      <c r="AH802" s="133"/>
      <c r="AI802" s="133"/>
      <c r="AJ802" s="133"/>
      <c r="AK802" s="133"/>
      <c r="AL802" s="133"/>
      <c r="AM802" s="133"/>
      <c r="AN802" s="133"/>
      <c r="AO802" s="133"/>
    </row>
    <row r="803">
      <c r="A803" s="133"/>
      <c r="B803" s="133"/>
      <c r="C803" s="133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  <c r="AA803" s="133"/>
      <c r="AB803" s="133"/>
      <c r="AC803" s="133"/>
      <c r="AD803" s="133"/>
      <c r="AE803" s="133"/>
      <c r="AF803" s="133"/>
      <c r="AG803" s="133"/>
      <c r="AH803" s="133"/>
      <c r="AI803" s="133"/>
      <c r="AJ803" s="133"/>
      <c r="AK803" s="133"/>
      <c r="AL803" s="133"/>
      <c r="AM803" s="133"/>
      <c r="AN803" s="133"/>
      <c r="AO803" s="133"/>
    </row>
    <row r="804">
      <c r="A804" s="133"/>
      <c r="B804" s="133"/>
      <c r="C804" s="133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  <c r="AA804" s="133"/>
      <c r="AB804" s="133"/>
      <c r="AC804" s="133"/>
      <c r="AD804" s="133"/>
      <c r="AE804" s="133"/>
      <c r="AF804" s="133"/>
      <c r="AG804" s="133"/>
      <c r="AH804" s="133"/>
      <c r="AI804" s="133"/>
      <c r="AJ804" s="133"/>
      <c r="AK804" s="133"/>
      <c r="AL804" s="133"/>
      <c r="AM804" s="133"/>
      <c r="AN804" s="133"/>
      <c r="AO804" s="133"/>
    </row>
    <row r="805">
      <c r="A805" s="133"/>
      <c r="B805" s="133"/>
      <c r="C805" s="133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  <c r="AA805" s="133"/>
      <c r="AB805" s="133"/>
      <c r="AC805" s="133"/>
      <c r="AD805" s="133"/>
      <c r="AE805" s="133"/>
      <c r="AF805" s="133"/>
      <c r="AG805" s="133"/>
      <c r="AH805" s="133"/>
      <c r="AI805" s="133"/>
      <c r="AJ805" s="133"/>
      <c r="AK805" s="133"/>
      <c r="AL805" s="133"/>
      <c r="AM805" s="133"/>
      <c r="AN805" s="133"/>
      <c r="AO805" s="133"/>
    </row>
    <row r="806">
      <c r="A806" s="133"/>
      <c r="B806" s="133"/>
      <c r="C806" s="133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  <c r="AA806" s="133"/>
      <c r="AB806" s="133"/>
      <c r="AC806" s="133"/>
      <c r="AD806" s="133"/>
      <c r="AE806" s="133"/>
      <c r="AF806" s="133"/>
      <c r="AG806" s="133"/>
      <c r="AH806" s="133"/>
      <c r="AI806" s="133"/>
      <c r="AJ806" s="133"/>
      <c r="AK806" s="133"/>
      <c r="AL806" s="133"/>
      <c r="AM806" s="133"/>
      <c r="AN806" s="133"/>
      <c r="AO806" s="133"/>
    </row>
    <row r="807">
      <c r="A807" s="133"/>
      <c r="B807" s="133"/>
      <c r="C807" s="133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  <c r="AA807" s="133"/>
      <c r="AB807" s="133"/>
      <c r="AC807" s="133"/>
      <c r="AD807" s="133"/>
      <c r="AE807" s="133"/>
      <c r="AF807" s="133"/>
      <c r="AG807" s="133"/>
      <c r="AH807" s="133"/>
      <c r="AI807" s="133"/>
      <c r="AJ807" s="133"/>
      <c r="AK807" s="133"/>
      <c r="AL807" s="133"/>
      <c r="AM807" s="133"/>
      <c r="AN807" s="133"/>
      <c r="AO807" s="133"/>
    </row>
    <row r="808">
      <c r="A808" s="133"/>
      <c r="B808" s="133"/>
      <c r="C808" s="133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  <c r="AA808" s="133"/>
      <c r="AB808" s="133"/>
      <c r="AC808" s="133"/>
      <c r="AD808" s="133"/>
      <c r="AE808" s="133"/>
      <c r="AF808" s="133"/>
      <c r="AG808" s="133"/>
      <c r="AH808" s="133"/>
      <c r="AI808" s="133"/>
      <c r="AJ808" s="133"/>
      <c r="AK808" s="133"/>
      <c r="AL808" s="133"/>
      <c r="AM808" s="133"/>
      <c r="AN808" s="133"/>
      <c r="AO808" s="133"/>
    </row>
    <row r="809">
      <c r="A809" s="133"/>
      <c r="B809" s="133"/>
      <c r="C809" s="133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  <c r="AA809" s="133"/>
      <c r="AB809" s="133"/>
      <c r="AC809" s="133"/>
      <c r="AD809" s="133"/>
      <c r="AE809" s="133"/>
      <c r="AF809" s="133"/>
      <c r="AG809" s="133"/>
      <c r="AH809" s="133"/>
      <c r="AI809" s="133"/>
      <c r="AJ809" s="133"/>
      <c r="AK809" s="133"/>
      <c r="AL809" s="133"/>
      <c r="AM809" s="133"/>
      <c r="AN809" s="133"/>
      <c r="AO809" s="133"/>
    </row>
    <row r="810">
      <c r="A810" s="133"/>
      <c r="B810" s="133"/>
      <c r="C810" s="133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  <c r="AA810" s="133"/>
      <c r="AB810" s="133"/>
      <c r="AC810" s="133"/>
      <c r="AD810" s="133"/>
      <c r="AE810" s="133"/>
      <c r="AF810" s="133"/>
      <c r="AG810" s="133"/>
      <c r="AH810" s="133"/>
      <c r="AI810" s="133"/>
      <c r="AJ810" s="133"/>
      <c r="AK810" s="133"/>
      <c r="AL810" s="133"/>
      <c r="AM810" s="133"/>
      <c r="AN810" s="133"/>
      <c r="AO810" s="133"/>
    </row>
    <row r="811">
      <c r="A811" s="133"/>
      <c r="B811" s="133"/>
      <c r="C811" s="133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  <c r="AA811" s="133"/>
      <c r="AB811" s="133"/>
      <c r="AC811" s="133"/>
      <c r="AD811" s="133"/>
      <c r="AE811" s="133"/>
      <c r="AF811" s="133"/>
      <c r="AG811" s="133"/>
      <c r="AH811" s="133"/>
      <c r="AI811" s="133"/>
      <c r="AJ811" s="133"/>
      <c r="AK811" s="133"/>
      <c r="AL811" s="133"/>
      <c r="AM811" s="133"/>
      <c r="AN811" s="133"/>
      <c r="AO811" s="133"/>
    </row>
    <row r="812">
      <c r="A812" s="133"/>
      <c r="B812" s="133"/>
      <c r="C812" s="133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  <c r="AA812" s="133"/>
      <c r="AB812" s="133"/>
      <c r="AC812" s="133"/>
      <c r="AD812" s="133"/>
      <c r="AE812" s="133"/>
      <c r="AF812" s="133"/>
      <c r="AG812" s="133"/>
      <c r="AH812" s="133"/>
      <c r="AI812" s="133"/>
      <c r="AJ812" s="133"/>
      <c r="AK812" s="133"/>
      <c r="AL812" s="133"/>
      <c r="AM812" s="133"/>
      <c r="AN812" s="133"/>
      <c r="AO812" s="133"/>
    </row>
    <row r="813">
      <c r="A813" s="133"/>
      <c r="B813" s="133"/>
      <c r="C813" s="133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  <c r="AA813" s="133"/>
      <c r="AB813" s="133"/>
      <c r="AC813" s="133"/>
      <c r="AD813" s="133"/>
      <c r="AE813" s="133"/>
      <c r="AF813" s="133"/>
      <c r="AG813" s="133"/>
      <c r="AH813" s="133"/>
      <c r="AI813" s="133"/>
      <c r="AJ813" s="133"/>
      <c r="AK813" s="133"/>
      <c r="AL813" s="133"/>
      <c r="AM813" s="133"/>
      <c r="AN813" s="133"/>
      <c r="AO813" s="133"/>
    </row>
    <row r="814">
      <c r="A814" s="133"/>
      <c r="B814" s="133"/>
      <c r="C814" s="133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  <c r="AA814" s="133"/>
      <c r="AB814" s="133"/>
      <c r="AC814" s="133"/>
      <c r="AD814" s="133"/>
      <c r="AE814" s="133"/>
      <c r="AF814" s="133"/>
      <c r="AG814" s="133"/>
      <c r="AH814" s="133"/>
      <c r="AI814" s="133"/>
      <c r="AJ814" s="133"/>
      <c r="AK814" s="133"/>
      <c r="AL814" s="133"/>
      <c r="AM814" s="133"/>
      <c r="AN814" s="133"/>
      <c r="AO814" s="133"/>
    </row>
    <row r="815">
      <c r="A815" s="133"/>
      <c r="B815" s="133"/>
      <c r="C815" s="133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  <c r="AA815" s="133"/>
      <c r="AB815" s="133"/>
      <c r="AC815" s="133"/>
      <c r="AD815" s="133"/>
      <c r="AE815" s="133"/>
      <c r="AF815" s="133"/>
      <c r="AG815" s="133"/>
      <c r="AH815" s="133"/>
      <c r="AI815" s="133"/>
      <c r="AJ815" s="133"/>
      <c r="AK815" s="133"/>
      <c r="AL815" s="133"/>
      <c r="AM815" s="133"/>
      <c r="AN815" s="133"/>
      <c r="AO815" s="133"/>
    </row>
    <row r="816">
      <c r="A816" s="133"/>
      <c r="B816" s="133"/>
      <c r="C816" s="133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  <c r="AA816" s="133"/>
      <c r="AB816" s="133"/>
      <c r="AC816" s="133"/>
      <c r="AD816" s="133"/>
      <c r="AE816" s="133"/>
      <c r="AF816" s="133"/>
      <c r="AG816" s="133"/>
      <c r="AH816" s="133"/>
      <c r="AI816" s="133"/>
      <c r="AJ816" s="133"/>
      <c r="AK816" s="133"/>
      <c r="AL816" s="133"/>
      <c r="AM816" s="133"/>
      <c r="AN816" s="133"/>
      <c r="AO816" s="133"/>
    </row>
    <row r="817">
      <c r="A817" s="133"/>
      <c r="B817" s="133"/>
      <c r="C817" s="133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  <c r="AA817" s="133"/>
      <c r="AB817" s="133"/>
      <c r="AC817" s="133"/>
      <c r="AD817" s="133"/>
      <c r="AE817" s="133"/>
      <c r="AF817" s="133"/>
      <c r="AG817" s="133"/>
      <c r="AH817" s="133"/>
      <c r="AI817" s="133"/>
      <c r="AJ817" s="133"/>
      <c r="AK817" s="133"/>
      <c r="AL817" s="133"/>
      <c r="AM817" s="133"/>
      <c r="AN817" s="133"/>
      <c r="AO817" s="133"/>
    </row>
    <row r="818">
      <c r="A818" s="133"/>
      <c r="B818" s="133"/>
      <c r="C818" s="133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  <c r="AA818" s="133"/>
      <c r="AB818" s="133"/>
      <c r="AC818" s="133"/>
      <c r="AD818" s="133"/>
      <c r="AE818" s="133"/>
      <c r="AF818" s="133"/>
      <c r="AG818" s="133"/>
      <c r="AH818" s="133"/>
      <c r="AI818" s="133"/>
      <c r="AJ818" s="133"/>
      <c r="AK818" s="133"/>
      <c r="AL818" s="133"/>
      <c r="AM818" s="133"/>
      <c r="AN818" s="133"/>
      <c r="AO818" s="133"/>
    </row>
    <row r="819">
      <c r="A819" s="133"/>
      <c r="B819" s="133"/>
      <c r="C819" s="133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  <c r="AA819" s="133"/>
      <c r="AB819" s="133"/>
      <c r="AC819" s="133"/>
      <c r="AD819" s="133"/>
      <c r="AE819" s="133"/>
      <c r="AF819" s="133"/>
      <c r="AG819" s="133"/>
      <c r="AH819" s="133"/>
      <c r="AI819" s="133"/>
      <c r="AJ819" s="133"/>
      <c r="AK819" s="133"/>
      <c r="AL819" s="133"/>
      <c r="AM819" s="133"/>
      <c r="AN819" s="133"/>
      <c r="AO819" s="133"/>
    </row>
    <row r="820">
      <c r="A820" s="133"/>
      <c r="B820" s="133"/>
      <c r="C820" s="133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  <c r="AA820" s="133"/>
      <c r="AB820" s="133"/>
      <c r="AC820" s="133"/>
      <c r="AD820" s="133"/>
      <c r="AE820" s="133"/>
      <c r="AF820" s="133"/>
      <c r="AG820" s="133"/>
      <c r="AH820" s="133"/>
      <c r="AI820" s="133"/>
      <c r="AJ820" s="133"/>
      <c r="AK820" s="133"/>
      <c r="AL820" s="133"/>
      <c r="AM820" s="133"/>
      <c r="AN820" s="133"/>
      <c r="AO820" s="133"/>
    </row>
    <row r="821">
      <c r="A821" s="133"/>
      <c r="B821" s="133"/>
      <c r="C821" s="133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  <c r="AA821" s="133"/>
      <c r="AB821" s="133"/>
      <c r="AC821" s="133"/>
      <c r="AD821" s="133"/>
      <c r="AE821" s="133"/>
      <c r="AF821" s="133"/>
      <c r="AG821" s="133"/>
      <c r="AH821" s="133"/>
      <c r="AI821" s="133"/>
      <c r="AJ821" s="133"/>
      <c r="AK821" s="133"/>
      <c r="AL821" s="133"/>
      <c r="AM821" s="133"/>
      <c r="AN821" s="133"/>
      <c r="AO821" s="133"/>
    </row>
    <row r="822">
      <c r="A822" s="133"/>
      <c r="B822" s="133"/>
      <c r="C822" s="133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  <c r="AA822" s="133"/>
      <c r="AB822" s="133"/>
      <c r="AC822" s="133"/>
      <c r="AD822" s="133"/>
      <c r="AE822" s="133"/>
      <c r="AF822" s="133"/>
      <c r="AG822" s="133"/>
      <c r="AH822" s="133"/>
      <c r="AI822" s="133"/>
      <c r="AJ822" s="133"/>
      <c r="AK822" s="133"/>
      <c r="AL822" s="133"/>
      <c r="AM822" s="133"/>
      <c r="AN822" s="133"/>
      <c r="AO822" s="133"/>
    </row>
    <row r="823">
      <c r="A823" s="133"/>
      <c r="B823" s="133"/>
      <c r="C823" s="133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  <c r="AA823" s="133"/>
      <c r="AB823" s="133"/>
      <c r="AC823" s="133"/>
      <c r="AD823" s="133"/>
      <c r="AE823" s="133"/>
      <c r="AF823" s="133"/>
      <c r="AG823" s="133"/>
      <c r="AH823" s="133"/>
      <c r="AI823" s="133"/>
      <c r="AJ823" s="133"/>
      <c r="AK823" s="133"/>
      <c r="AL823" s="133"/>
      <c r="AM823" s="133"/>
      <c r="AN823" s="133"/>
      <c r="AO823" s="133"/>
    </row>
    <row r="824">
      <c r="A824" s="133"/>
      <c r="B824" s="133"/>
      <c r="C824" s="133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  <c r="AA824" s="133"/>
      <c r="AB824" s="133"/>
      <c r="AC824" s="133"/>
      <c r="AD824" s="133"/>
      <c r="AE824" s="133"/>
      <c r="AF824" s="133"/>
      <c r="AG824" s="133"/>
      <c r="AH824" s="133"/>
      <c r="AI824" s="133"/>
      <c r="AJ824" s="133"/>
      <c r="AK824" s="133"/>
      <c r="AL824" s="133"/>
      <c r="AM824" s="133"/>
      <c r="AN824" s="133"/>
      <c r="AO824" s="133"/>
    </row>
    <row r="825">
      <c r="A825" s="133"/>
      <c r="B825" s="133"/>
      <c r="C825" s="133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  <c r="AA825" s="133"/>
      <c r="AB825" s="133"/>
      <c r="AC825" s="133"/>
      <c r="AD825" s="133"/>
      <c r="AE825" s="133"/>
      <c r="AF825" s="133"/>
      <c r="AG825" s="133"/>
      <c r="AH825" s="133"/>
      <c r="AI825" s="133"/>
      <c r="AJ825" s="133"/>
      <c r="AK825" s="133"/>
      <c r="AL825" s="133"/>
      <c r="AM825" s="133"/>
      <c r="AN825" s="133"/>
      <c r="AO825" s="133"/>
    </row>
    <row r="826">
      <c r="A826" s="133"/>
      <c r="B826" s="133"/>
      <c r="C826" s="133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  <c r="AA826" s="133"/>
      <c r="AB826" s="133"/>
      <c r="AC826" s="133"/>
      <c r="AD826" s="133"/>
      <c r="AE826" s="133"/>
      <c r="AF826" s="133"/>
      <c r="AG826" s="133"/>
      <c r="AH826" s="133"/>
      <c r="AI826" s="133"/>
      <c r="AJ826" s="133"/>
      <c r="AK826" s="133"/>
      <c r="AL826" s="133"/>
      <c r="AM826" s="133"/>
      <c r="AN826" s="133"/>
      <c r="AO826" s="133"/>
    </row>
    <row r="827">
      <c r="A827" s="133"/>
      <c r="B827" s="133"/>
      <c r="C827" s="133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  <c r="AA827" s="133"/>
      <c r="AB827" s="133"/>
      <c r="AC827" s="133"/>
      <c r="AD827" s="133"/>
      <c r="AE827" s="133"/>
      <c r="AF827" s="133"/>
      <c r="AG827" s="133"/>
      <c r="AH827" s="133"/>
      <c r="AI827" s="133"/>
      <c r="AJ827" s="133"/>
      <c r="AK827" s="133"/>
      <c r="AL827" s="133"/>
      <c r="AM827" s="133"/>
      <c r="AN827" s="133"/>
      <c r="AO827" s="133"/>
    </row>
    <row r="828">
      <c r="A828" s="133"/>
      <c r="B828" s="133"/>
      <c r="C828" s="133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  <c r="AA828" s="133"/>
      <c r="AB828" s="133"/>
      <c r="AC828" s="133"/>
      <c r="AD828" s="133"/>
      <c r="AE828" s="133"/>
      <c r="AF828" s="133"/>
      <c r="AG828" s="133"/>
      <c r="AH828" s="133"/>
      <c r="AI828" s="133"/>
      <c r="AJ828" s="133"/>
      <c r="AK828" s="133"/>
      <c r="AL828" s="133"/>
      <c r="AM828" s="133"/>
      <c r="AN828" s="133"/>
      <c r="AO828" s="133"/>
    </row>
    <row r="829">
      <c r="A829" s="133"/>
      <c r="B829" s="133"/>
      <c r="C829" s="133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  <c r="AA829" s="133"/>
      <c r="AB829" s="133"/>
      <c r="AC829" s="133"/>
      <c r="AD829" s="133"/>
      <c r="AE829" s="133"/>
      <c r="AF829" s="133"/>
      <c r="AG829" s="133"/>
      <c r="AH829" s="133"/>
      <c r="AI829" s="133"/>
      <c r="AJ829" s="133"/>
      <c r="AK829" s="133"/>
      <c r="AL829" s="133"/>
      <c r="AM829" s="133"/>
      <c r="AN829" s="133"/>
      <c r="AO829" s="133"/>
    </row>
    <row r="830">
      <c r="A830" s="133"/>
      <c r="B830" s="133"/>
      <c r="C830" s="133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  <c r="AA830" s="133"/>
      <c r="AB830" s="133"/>
      <c r="AC830" s="133"/>
      <c r="AD830" s="133"/>
      <c r="AE830" s="133"/>
      <c r="AF830" s="133"/>
      <c r="AG830" s="133"/>
      <c r="AH830" s="133"/>
      <c r="AI830" s="133"/>
      <c r="AJ830" s="133"/>
      <c r="AK830" s="133"/>
      <c r="AL830" s="133"/>
      <c r="AM830" s="133"/>
      <c r="AN830" s="133"/>
      <c r="AO830" s="133"/>
    </row>
    <row r="831">
      <c r="A831" s="133"/>
      <c r="B831" s="133"/>
      <c r="C831" s="133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  <c r="AA831" s="133"/>
      <c r="AB831" s="133"/>
      <c r="AC831" s="133"/>
      <c r="AD831" s="133"/>
      <c r="AE831" s="133"/>
      <c r="AF831" s="133"/>
      <c r="AG831" s="133"/>
      <c r="AH831" s="133"/>
      <c r="AI831" s="133"/>
      <c r="AJ831" s="133"/>
      <c r="AK831" s="133"/>
      <c r="AL831" s="133"/>
      <c r="AM831" s="133"/>
      <c r="AN831" s="133"/>
      <c r="AO831" s="133"/>
    </row>
    <row r="832">
      <c r="A832" s="133"/>
      <c r="B832" s="133"/>
      <c r="C832" s="133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  <c r="AA832" s="133"/>
      <c r="AB832" s="133"/>
      <c r="AC832" s="133"/>
      <c r="AD832" s="133"/>
      <c r="AE832" s="133"/>
      <c r="AF832" s="133"/>
      <c r="AG832" s="133"/>
      <c r="AH832" s="133"/>
      <c r="AI832" s="133"/>
      <c r="AJ832" s="133"/>
      <c r="AK832" s="133"/>
      <c r="AL832" s="133"/>
      <c r="AM832" s="133"/>
      <c r="AN832" s="133"/>
      <c r="AO832" s="133"/>
    </row>
    <row r="833">
      <c r="A833" s="133"/>
      <c r="B833" s="133"/>
      <c r="C833" s="133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  <c r="AA833" s="133"/>
      <c r="AB833" s="133"/>
      <c r="AC833" s="133"/>
      <c r="AD833" s="133"/>
      <c r="AE833" s="133"/>
      <c r="AF833" s="133"/>
      <c r="AG833" s="133"/>
      <c r="AH833" s="133"/>
      <c r="AI833" s="133"/>
      <c r="AJ833" s="133"/>
      <c r="AK833" s="133"/>
      <c r="AL833" s="133"/>
      <c r="AM833" s="133"/>
      <c r="AN833" s="133"/>
      <c r="AO833" s="133"/>
    </row>
    <row r="834">
      <c r="A834" s="133"/>
      <c r="B834" s="133"/>
      <c r="C834" s="133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  <c r="AA834" s="133"/>
      <c r="AB834" s="133"/>
      <c r="AC834" s="133"/>
      <c r="AD834" s="133"/>
      <c r="AE834" s="133"/>
      <c r="AF834" s="133"/>
      <c r="AG834" s="133"/>
      <c r="AH834" s="133"/>
      <c r="AI834" s="133"/>
      <c r="AJ834" s="133"/>
      <c r="AK834" s="133"/>
      <c r="AL834" s="133"/>
      <c r="AM834" s="133"/>
      <c r="AN834" s="133"/>
      <c r="AO834" s="133"/>
    </row>
    <row r="835">
      <c r="A835" s="133"/>
      <c r="B835" s="133"/>
      <c r="C835" s="133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  <c r="AA835" s="133"/>
      <c r="AB835" s="133"/>
      <c r="AC835" s="133"/>
      <c r="AD835" s="133"/>
      <c r="AE835" s="133"/>
      <c r="AF835" s="133"/>
      <c r="AG835" s="133"/>
      <c r="AH835" s="133"/>
      <c r="AI835" s="133"/>
      <c r="AJ835" s="133"/>
      <c r="AK835" s="133"/>
      <c r="AL835" s="133"/>
      <c r="AM835" s="133"/>
      <c r="AN835" s="133"/>
      <c r="AO835" s="133"/>
    </row>
    <row r="836">
      <c r="A836" s="133"/>
      <c r="B836" s="133"/>
      <c r="C836" s="133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  <c r="AA836" s="133"/>
      <c r="AB836" s="133"/>
      <c r="AC836" s="133"/>
      <c r="AD836" s="133"/>
      <c r="AE836" s="133"/>
      <c r="AF836" s="133"/>
      <c r="AG836" s="133"/>
      <c r="AH836" s="133"/>
      <c r="AI836" s="133"/>
      <c r="AJ836" s="133"/>
      <c r="AK836" s="133"/>
      <c r="AL836" s="133"/>
      <c r="AM836" s="133"/>
      <c r="AN836" s="133"/>
      <c r="AO836" s="133"/>
    </row>
    <row r="837">
      <c r="A837" s="133"/>
      <c r="B837" s="133"/>
      <c r="C837" s="133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  <c r="AA837" s="133"/>
      <c r="AB837" s="133"/>
      <c r="AC837" s="133"/>
      <c r="AD837" s="133"/>
      <c r="AE837" s="133"/>
      <c r="AF837" s="133"/>
      <c r="AG837" s="133"/>
      <c r="AH837" s="133"/>
      <c r="AI837" s="133"/>
      <c r="AJ837" s="133"/>
      <c r="AK837" s="133"/>
      <c r="AL837" s="133"/>
      <c r="AM837" s="133"/>
      <c r="AN837" s="133"/>
      <c r="AO837" s="133"/>
    </row>
    <row r="838">
      <c r="A838" s="133"/>
      <c r="B838" s="133"/>
      <c r="C838" s="133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  <c r="AA838" s="133"/>
      <c r="AB838" s="133"/>
      <c r="AC838" s="133"/>
      <c r="AD838" s="133"/>
      <c r="AE838" s="133"/>
      <c r="AF838" s="133"/>
      <c r="AG838" s="133"/>
      <c r="AH838" s="133"/>
      <c r="AI838" s="133"/>
      <c r="AJ838" s="133"/>
      <c r="AK838" s="133"/>
      <c r="AL838" s="133"/>
      <c r="AM838" s="133"/>
      <c r="AN838" s="133"/>
      <c r="AO838" s="133"/>
    </row>
    <row r="839">
      <c r="A839" s="133"/>
      <c r="B839" s="133"/>
      <c r="C839" s="133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  <c r="AA839" s="133"/>
      <c r="AB839" s="133"/>
      <c r="AC839" s="133"/>
      <c r="AD839" s="133"/>
      <c r="AE839" s="133"/>
      <c r="AF839" s="133"/>
      <c r="AG839" s="133"/>
      <c r="AH839" s="133"/>
      <c r="AI839" s="133"/>
      <c r="AJ839" s="133"/>
      <c r="AK839" s="133"/>
      <c r="AL839" s="133"/>
      <c r="AM839" s="133"/>
      <c r="AN839" s="133"/>
      <c r="AO839" s="133"/>
    </row>
    <row r="840">
      <c r="A840" s="133"/>
      <c r="B840" s="133"/>
      <c r="C840" s="133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  <c r="AA840" s="133"/>
      <c r="AB840" s="133"/>
      <c r="AC840" s="133"/>
      <c r="AD840" s="133"/>
      <c r="AE840" s="133"/>
      <c r="AF840" s="133"/>
      <c r="AG840" s="133"/>
      <c r="AH840" s="133"/>
      <c r="AI840" s="133"/>
      <c r="AJ840" s="133"/>
      <c r="AK840" s="133"/>
      <c r="AL840" s="133"/>
      <c r="AM840" s="133"/>
      <c r="AN840" s="133"/>
      <c r="AO840" s="133"/>
    </row>
    <row r="841">
      <c r="A841" s="133"/>
      <c r="B841" s="133"/>
      <c r="C841" s="133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  <c r="AA841" s="133"/>
      <c r="AB841" s="133"/>
      <c r="AC841" s="133"/>
      <c r="AD841" s="133"/>
      <c r="AE841" s="133"/>
      <c r="AF841" s="133"/>
      <c r="AG841" s="133"/>
      <c r="AH841" s="133"/>
      <c r="AI841" s="133"/>
      <c r="AJ841" s="133"/>
      <c r="AK841" s="133"/>
      <c r="AL841" s="133"/>
      <c r="AM841" s="133"/>
      <c r="AN841" s="133"/>
      <c r="AO841" s="133"/>
    </row>
    <row r="842">
      <c r="A842" s="133"/>
      <c r="B842" s="133"/>
      <c r="C842" s="133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  <c r="AA842" s="133"/>
      <c r="AB842" s="133"/>
      <c r="AC842" s="133"/>
      <c r="AD842" s="133"/>
      <c r="AE842" s="133"/>
      <c r="AF842" s="133"/>
      <c r="AG842" s="133"/>
      <c r="AH842" s="133"/>
      <c r="AI842" s="133"/>
      <c r="AJ842" s="133"/>
      <c r="AK842" s="133"/>
      <c r="AL842" s="133"/>
      <c r="AM842" s="133"/>
      <c r="AN842" s="133"/>
      <c r="AO842" s="133"/>
    </row>
    <row r="843">
      <c r="A843" s="133"/>
      <c r="B843" s="133"/>
      <c r="C843" s="133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  <c r="AA843" s="133"/>
      <c r="AB843" s="133"/>
      <c r="AC843" s="133"/>
      <c r="AD843" s="133"/>
      <c r="AE843" s="133"/>
      <c r="AF843" s="133"/>
      <c r="AG843" s="133"/>
      <c r="AH843" s="133"/>
      <c r="AI843" s="133"/>
      <c r="AJ843" s="133"/>
      <c r="AK843" s="133"/>
      <c r="AL843" s="133"/>
      <c r="AM843" s="133"/>
      <c r="AN843" s="133"/>
      <c r="AO843" s="133"/>
    </row>
    <row r="844">
      <c r="A844" s="133"/>
      <c r="B844" s="133"/>
      <c r="C844" s="133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  <c r="AA844" s="133"/>
      <c r="AB844" s="133"/>
      <c r="AC844" s="133"/>
      <c r="AD844" s="133"/>
      <c r="AE844" s="133"/>
      <c r="AF844" s="133"/>
      <c r="AG844" s="133"/>
      <c r="AH844" s="133"/>
      <c r="AI844" s="133"/>
      <c r="AJ844" s="133"/>
      <c r="AK844" s="133"/>
      <c r="AL844" s="133"/>
      <c r="AM844" s="133"/>
      <c r="AN844" s="133"/>
      <c r="AO844" s="133"/>
    </row>
    <row r="845">
      <c r="A845" s="133"/>
      <c r="B845" s="133"/>
      <c r="C845" s="133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  <c r="AA845" s="133"/>
      <c r="AB845" s="133"/>
      <c r="AC845" s="133"/>
      <c r="AD845" s="133"/>
      <c r="AE845" s="133"/>
      <c r="AF845" s="133"/>
      <c r="AG845" s="133"/>
      <c r="AH845" s="133"/>
      <c r="AI845" s="133"/>
      <c r="AJ845" s="133"/>
      <c r="AK845" s="133"/>
      <c r="AL845" s="133"/>
      <c r="AM845" s="133"/>
      <c r="AN845" s="133"/>
      <c r="AO845" s="133"/>
    </row>
    <row r="846">
      <c r="A846" s="133"/>
      <c r="B846" s="133"/>
      <c r="C846" s="133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  <c r="AA846" s="133"/>
      <c r="AB846" s="133"/>
      <c r="AC846" s="133"/>
      <c r="AD846" s="133"/>
      <c r="AE846" s="133"/>
      <c r="AF846" s="133"/>
      <c r="AG846" s="133"/>
      <c r="AH846" s="133"/>
      <c r="AI846" s="133"/>
      <c r="AJ846" s="133"/>
      <c r="AK846" s="133"/>
      <c r="AL846" s="133"/>
      <c r="AM846" s="133"/>
      <c r="AN846" s="133"/>
      <c r="AO846" s="133"/>
    </row>
    <row r="847">
      <c r="A847" s="133"/>
      <c r="B847" s="133"/>
      <c r="C847" s="133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  <c r="AA847" s="133"/>
      <c r="AB847" s="133"/>
      <c r="AC847" s="133"/>
      <c r="AD847" s="133"/>
      <c r="AE847" s="133"/>
      <c r="AF847" s="133"/>
      <c r="AG847" s="133"/>
      <c r="AH847" s="133"/>
      <c r="AI847" s="133"/>
      <c r="AJ847" s="133"/>
      <c r="AK847" s="133"/>
      <c r="AL847" s="133"/>
      <c r="AM847" s="133"/>
      <c r="AN847" s="133"/>
      <c r="AO847" s="133"/>
    </row>
    <row r="848">
      <c r="A848" s="133"/>
      <c r="B848" s="133"/>
      <c r="C848" s="133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  <c r="AA848" s="133"/>
      <c r="AB848" s="133"/>
      <c r="AC848" s="133"/>
      <c r="AD848" s="133"/>
      <c r="AE848" s="133"/>
      <c r="AF848" s="133"/>
      <c r="AG848" s="133"/>
      <c r="AH848" s="133"/>
      <c r="AI848" s="133"/>
      <c r="AJ848" s="133"/>
      <c r="AK848" s="133"/>
      <c r="AL848" s="133"/>
      <c r="AM848" s="133"/>
      <c r="AN848" s="133"/>
      <c r="AO848" s="133"/>
    </row>
    <row r="849">
      <c r="A849" s="133"/>
      <c r="B849" s="133"/>
      <c r="C849" s="133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  <c r="AA849" s="133"/>
      <c r="AB849" s="133"/>
      <c r="AC849" s="133"/>
      <c r="AD849" s="133"/>
      <c r="AE849" s="133"/>
      <c r="AF849" s="133"/>
      <c r="AG849" s="133"/>
      <c r="AH849" s="133"/>
      <c r="AI849" s="133"/>
      <c r="AJ849" s="133"/>
      <c r="AK849" s="133"/>
      <c r="AL849" s="133"/>
      <c r="AM849" s="133"/>
      <c r="AN849" s="133"/>
      <c r="AO849" s="133"/>
    </row>
    <row r="850">
      <c r="A850" s="133"/>
      <c r="B850" s="133"/>
      <c r="C850" s="133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  <c r="AA850" s="133"/>
      <c r="AB850" s="133"/>
      <c r="AC850" s="133"/>
      <c r="AD850" s="133"/>
      <c r="AE850" s="133"/>
      <c r="AF850" s="133"/>
      <c r="AG850" s="133"/>
      <c r="AH850" s="133"/>
      <c r="AI850" s="133"/>
      <c r="AJ850" s="133"/>
      <c r="AK850" s="133"/>
      <c r="AL850" s="133"/>
      <c r="AM850" s="133"/>
      <c r="AN850" s="133"/>
      <c r="AO850" s="133"/>
    </row>
    <row r="851">
      <c r="A851" s="133"/>
      <c r="B851" s="133"/>
      <c r="C851" s="133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  <c r="AA851" s="133"/>
      <c r="AB851" s="133"/>
      <c r="AC851" s="133"/>
      <c r="AD851" s="133"/>
      <c r="AE851" s="133"/>
      <c r="AF851" s="133"/>
      <c r="AG851" s="133"/>
      <c r="AH851" s="133"/>
      <c r="AI851" s="133"/>
      <c r="AJ851" s="133"/>
      <c r="AK851" s="133"/>
      <c r="AL851" s="133"/>
      <c r="AM851" s="133"/>
      <c r="AN851" s="133"/>
      <c r="AO851" s="133"/>
    </row>
    <row r="852">
      <c r="A852" s="133"/>
      <c r="B852" s="133"/>
      <c r="C852" s="133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  <c r="AA852" s="133"/>
      <c r="AB852" s="133"/>
      <c r="AC852" s="133"/>
      <c r="AD852" s="133"/>
      <c r="AE852" s="133"/>
      <c r="AF852" s="133"/>
      <c r="AG852" s="133"/>
      <c r="AH852" s="133"/>
      <c r="AI852" s="133"/>
      <c r="AJ852" s="133"/>
      <c r="AK852" s="133"/>
      <c r="AL852" s="133"/>
      <c r="AM852" s="133"/>
      <c r="AN852" s="133"/>
      <c r="AO852" s="133"/>
    </row>
    <row r="853">
      <c r="A853" s="133"/>
      <c r="B853" s="133"/>
      <c r="C853" s="133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  <c r="AA853" s="133"/>
      <c r="AB853" s="133"/>
      <c r="AC853" s="133"/>
      <c r="AD853" s="133"/>
      <c r="AE853" s="133"/>
      <c r="AF853" s="133"/>
      <c r="AG853" s="133"/>
      <c r="AH853" s="133"/>
      <c r="AI853" s="133"/>
      <c r="AJ853" s="133"/>
      <c r="AK853" s="133"/>
      <c r="AL853" s="133"/>
      <c r="AM853" s="133"/>
      <c r="AN853" s="133"/>
      <c r="AO853" s="133"/>
    </row>
    <row r="854">
      <c r="A854" s="133"/>
      <c r="B854" s="133"/>
      <c r="C854" s="133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  <c r="AA854" s="133"/>
      <c r="AB854" s="133"/>
      <c r="AC854" s="133"/>
      <c r="AD854" s="133"/>
      <c r="AE854" s="133"/>
      <c r="AF854" s="133"/>
      <c r="AG854" s="133"/>
      <c r="AH854" s="133"/>
      <c r="AI854" s="133"/>
      <c r="AJ854" s="133"/>
      <c r="AK854" s="133"/>
      <c r="AL854" s="133"/>
      <c r="AM854" s="133"/>
      <c r="AN854" s="133"/>
      <c r="AO854" s="133"/>
    </row>
    <row r="855">
      <c r="A855" s="133"/>
      <c r="B855" s="133"/>
      <c r="C855" s="133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  <c r="AA855" s="133"/>
      <c r="AB855" s="133"/>
      <c r="AC855" s="133"/>
      <c r="AD855" s="133"/>
      <c r="AE855" s="133"/>
      <c r="AF855" s="133"/>
      <c r="AG855" s="133"/>
      <c r="AH855" s="133"/>
      <c r="AI855" s="133"/>
      <c r="AJ855" s="133"/>
      <c r="AK855" s="133"/>
      <c r="AL855" s="133"/>
      <c r="AM855" s="133"/>
      <c r="AN855" s="133"/>
      <c r="AO855" s="133"/>
    </row>
    <row r="856">
      <c r="A856" s="133"/>
      <c r="B856" s="133"/>
      <c r="C856" s="133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  <c r="AA856" s="133"/>
      <c r="AB856" s="133"/>
      <c r="AC856" s="133"/>
      <c r="AD856" s="133"/>
      <c r="AE856" s="133"/>
      <c r="AF856" s="133"/>
      <c r="AG856" s="133"/>
      <c r="AH856" s="133"/>
      <c r="AI856" s="133"/>
      <c r="AJ856" s="133"/>
      <c r="AK856" s="133"/>
      <c r="AL856" s="133"/>
      <c r="AM856" s="133"/>
      <c r="AN856" s="133"/>
      <c r="AO856" s="133"/>
    </row>
    <row r="857">
      <c r="A857" s="133"/>
      <c r="B857" s="133"/>
      <c r="C857" s="133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  <c r="AA857" s="133"/>
      <c r="AB857" s="133"/>
      <c r="AC857" s="133"/>
      <c r="AD857" s="133"/>
      <c r="AE857" s="133"/>
      <c r="AF857" s="133"/>
      <c r="AG857" s="133"/>
      <c r="AH857" s="133"/>
      <c r="AI857" s="133"/>
      <c r="AJ857" s="133"/>
      <c r="AK857" s="133"/>
      <c r="AL857" s="133"/>
      <c r="AM857" s="133"/>
      <c r="AN857" s="133"/>
      <c r="AO857" s="133"/>
    </row>
    <row r="858">
      <c r="A858" s="133"/>
      <c r="B858" s="133"/>
      <c r="C858" s="133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  <c r="AA858" s="133"/>
      <c r="AB858" s="133"/>
      <c r="AC858" s="133"/>
      <c r="AD858" s="133"/>
      <c r="AE858" s="133"/>
      <c r="AF858" s="133"/>
      <c r="AG858" s="133"/>
      <c r="AH858" s="133"/>
      <c r="AI858" s="133"/>
      <c r="AJ858" s="133"/>
      <c r="AK858" s="133"/>
      <c r="AL858" s="133"/>
      <c r="AM858" s="133"/>
      <c r="AN858" s="133"/>
      <c r="AO858" s="133"/>
    </row>
    <row r="859">
      <c r="A859" s="133"/>
      <c r="B859" s="133"/>
      <c r="C859" s="133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  <c r="AA859" s="133"/>
      <c r="AB859" s="133"/>
      <c r="AC859" s="133"/>
      <c r="AD859" s="133"/>
      <c r="AE859" s="133"/>
      <c r="AF859" s="133"/>
      <c r="AG859" s="133"/>
      <c r="AH859" s="133"/>
      <c r="AI859" s="133"/>
      <c r="AJ859" s="133"/>
      <c r="AK859" s="133"/>
      <c r="AL859" s="133"/>
      <c r="AM859" s="133"/>
      <c r="AN859" s="133"/>
      <c r="AO859" s="133"/>
    </row>
    <row r="860">
      <c r="A860" s="133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  <c r="AA860" s="133"/>
      <c r="AB860" s="133"/>
      <c r="AC860" s="133"/>
      <c r="AD860" s="133"/>
      <c r="AE860" s="133"/>
      <c r="AF860" s="133"/>
      <c r="AG860" s="133"/>
      <c r="AH860" s="133"/>
      <c r="AI860" s="133"/>
      <c r="AJ860" s="133"/>
      <c r="AK860" s="133"/>
      <c r="AL860" s="133"/>
      <c r="AM860" s="133"/>
      <c r="AN860" s="133"/>
      <c r="AO860" s="133"/>
    </row>
    <row r="861">
      <c r="A861" s="133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  <c r="AA861" s="133"/>
      <c r="AB861" s="133"/>
      <c r="AC861" s="133"/>
      <c r="AD861" s="133"/>
      <c r="AE861" s="133"/>
      <c r="AF861" s="133"/>
      <c r="AG861" s="133"/>
      <c r="AH861" s="133"/>
      <c r="AI861" s="133"/>
      <c r="AJ861" s="133"/>
      <c r="AK861" s="133"/>
      <c r="AL861" s="133"/>
      <c r="AM861" s="133"/>
      <c r="AN861" s="133"/>
      <c r="AO861" s="133"/>
    </row>
    <row r="862">
      <c r="A862" s="133"/>
      <c r="B862" s="133"/>
      <c r="C862" s="133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  <c r="AA862" s="133"/>
      <c r="AB862" s="133"/>
      <c r="AC862" s="133"/>
      <c r="AD862" s="133"/>
      <c r="AE862" s="133"/>
      <c r="AF862" s="133"/>
      <c r="AG862" s="133"/>
      <c r="AH862" s="133"/>
      <c r="AI862" s="133"/>
      <c r="AJ862" s="133"/>
      <c r="AK862" s="133"/>
      <c r="AL862" s="133"/>
      <c r="AM862" s="133"/>
      <c r="AN862" s="133"/>
      <c r="AO862" s="133"/>
    </row>
    <row r="863">
      <c r="A863" s="133"/>
      <c r="B863" s="133"/>
      <c r="C863" s="133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  <c r="AA863" s="133"/>
      <c r="AB863" s="133"/>
      <c r="AC863" s="133"/>
      <c r="AD863" s="133"/>
      <c r="AE863" s="133"/>
      <c r="AF863" s="133"/>
      <c r="AG863" s="133"/>
      <c r="AH863" s="133"/>
      <c r="AI863" s="133"/>
      <c r="AJ863" s="133"/>
      <c r="AK863" s="133"/>
      <c r="AL863" s="133"/>
      <c r="AM863" s="133"/>
      <c r="AN863" s="133"/>
      <c r="AO863" s="133"/>
    </row>
    <row r="864">
      <c r="A864" s="133"/>
      <c r="B864" s="133"/>
      <c r="C864" s="133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  <c r="AA864" s="133"/>
      <c r="AB864" s="133"/>
      <c r="AC864" s="133"/>
      <c r="AD864" s="133"/>
      <c r="AE864" s="133"/>
      <c r="AF864" s="133"/>
      <c r="AG864" s="133"/>
      <c r="AH864" s="133"/>
      <c r="AI864" s="133"/>
      <c r="AJ864" s="133"/>
      <c r="AK864" s="133"/>
      <c r="AL864" s="133"/>
      <c r="AM864" s="133"/>
      <c r="AN864" s="133"/>
      <c r="AO864" s="133"/>
    </row>
    <row r="865">
      <c r="A865" s="133"/>
      <c r="B865" s="133"/>
      <c r="C865" s="133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  <c r="AA865" s="133"/>
      <c r="AB865" s="133"/>
      <c r="AC865" s="133"/>
      <c r="AD865" s="133"/>
      <c r="AE865" s="133"/>
      <c r="AF865" s="133"/>
      <c r="AG865" s="133"/>
      <c r="AH865" s="133"/>
      <c r="AI865" s="133"/>
      <c r="AJ865" s="133"/>
      <c r="AK865" s="133"/>
      <c r="AL865" s="133"/>
      <c r="AM865" s="133"/>
      <c r="AN865" s="133"/>
      <c r="AO865" s="133"/>
    </row>
    <row r="866">
      <c r="A866" s="133"/>
      <c r="B866" s="133"/>
      <c r="C866" s="133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  <c r="AA866" s="133"/>
      <c r="AB866" s="133"/>
      <c r="AC866" s="133"/>
      <c r="AD866" s="133"/>
      <c r="AE866" s="133"/>
      <c r="AF866" s="133"/>
      <c r="AG866" s="133"/>
      <c r="AH866" s="133"/>
      <c r="AI866" s="133"/>
      <c r="AJ866" s="133"/>
      <c r="AK866" s="133"/>
      <c r="AL866" s="133"/>
      <c r="AM866" s="133"/>
      <c r="AN866" s="133"/>
      <c r="AO866" s="133"/>
    </row>
    <row r="867">
      <c r="A867" s="133"/>
      <c r="B867" s="133"/>
      <c r="C867" s="133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  <c r="AA867" s="133"/>
      <c r="AB867" s="133"/>
      <c r="AC867" s="133"/>
      <c r="AD867" s="133"/>
      <c r="AE867" s="133"/>
      <c r="AF867" s="133"/>
      <c r="AG867" s="133"/>
      <c r="AH867" s="133"/>
      <c r="AI867" s="133"/>
      <c r="AJ867" s="133"/>
      <c r="AK867" s="133"/>
      <c r="AL867" s="133"/>
      <c r="AM867" s="133"/>
      <c r="AN867" s="133"/>
      <c r="AO867" s="133"/>
    </row>
    <row r="868">
      <c r="A868" s="133"/>
      <c r="B868" s="133"/>
      <c r="C868" s="133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  <c r="AA868" s="133"/>
      <c r="AB868" s="133"/>
      <c r="AC868" s="133"/>
      <c r="AD868" s="133"/>
      <c r="AE868" s="133"/>
      <c r="AF868" s="133"/>
      <c r="AG868" s="133"/>
      <c r="AH868" s="133"/>
      <c r="AI868" s="133"/>
      <c r="AJ868" s="133"/>
      <c r="AK868" s="133"/>
      <c r="AL868" s="133"/>
      <c r="AM868" s="133"/>
      <c r="AN868" s="133"/>
      <c r="AO868" s="133"/>
    </row>
    <row r="869">
      <c r="A869" s="133"/>
      <c r="B869" s="133"/>
      <c r="C869" s="133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  <c r="AA869" s="133"/>
      <c r="AB869" s="133"/>
      <c r="AC869" s="133"/>
      <c r="AD869" s="133"/>
      <c r="AE869" s="133"/>
      <c r="AF869" s="133"/>
      <c r="AG869" s="133"/>
      <c r="AH869" s="133"/>
      <c r="AI869" s="133"/>
      <c r="AJ869" s="133"/>
      <c r="AK869" s="133"/>
      <c r="AL869" s="133"/>
      <c r="AM869" s="133"/>
      <c r="AN869" s="133"/>
      <c r="AO869" s="133"/>
    </row>
    <row r="870">
      <c r="A870" s="133"/>
      <c r="B870" s="133"/>
      <c r="C870" s="133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  <c r="AA870" s="133"/>
      <c r="AB870" s="133"/>
      <c r="AC870" s="133"/>
      <c r="AD870" s="133"/>
      <c r="AE870" s="133"/>
      <c r="AF870" s="133"/>
      <c r="AG870" s="133"/>
      <c r="AH870" s="133"/>
      <c r="AI870" s="133"/>
      <c r="AJ870" s="133"/>
      <c r="AK870" s="133"/>
      <c r="AL870" s="133"/>
      <c r="AM870" s="133"/>
      <c r="AN870" s="133"/>
      <c r="AO870" s="133"/>
    </row>
    <row r="871">
      <c r="A871" s="133"/>
      <c r="B871" s="133"/>
      <c r="C871" s="133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  <c r="AA871" s="133"/>
      <c r="AB871" s="133"/>
      <c r="AC871" s="133"/>
      <c r="AD871" s="133"/>
      <c r="AE871" s="133"/>
      <c r="AF871" s="133"/>
      <c r="AG871" s="133"/>
      <c r="AH871" s="133"/>
      <c r="AI871" s="133"/>
      <c r="AJ871" s="133"/>
      <c r="AK871" s="133"/>
      <c r="AL871" s="133"/>
      <c r="AM871" s="133"/>
      <c r="AN871" s="133"/>
      <c r="AO871" s="133"/>
    </row>
    <row r="872">
      <c r="A872" s="133"/>
      <c r="B872" s="133"/>
      <c r="C872" s="133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  <c r="AA872" s="133"/>
      <c r="AB872" s="133"/>
      <c r="AC872" s="133"/>
      <c r="AD872" s="133"/>
      <c r="AE872" s="133"/>
      <c r="AF872" s="133"/>
      <c r="AG872" s="133"/>
      <c r="AH872" s="133"/>
      <c r="AI872" s="133"/>
      <c r="AJ872" s="133"/>
      <c r="AK872" s="133"/>
      <c r="AL872" s="133"/>
      <c r="AM872" s="133"/>
      <c r="AN872" s="133"/>
      <c r="AO872" s="133"/>
    </row>
    <row r="873">
      <c r="A873" s="133"/>
      <c r="B873" s="133"/>
      <c r="C873" s="133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  <c r="AA873" s="133"/>
      <c r="AB873" s="133"/>
      <c r="AC873" s="133"/>
      <c r="AD873" s="133"/>
      <c r="AE873" s="133"/>
      <c r="AF873" s="133"/>
      <c r="AG873" s="133"/>
      <c r="AH873" s="133"/>
      <c r="AI873" s="133"/>
      <c r="AJ873" s="133"/>
      <c r="AK873" s="133"/>
      <c r="AL873" s="133"/>
      <c r="AM873" s="133"/>
      <c r="AN873" s="133"/>
      <c r="AO873" s="133"/>
    </row>
    <row r="874">
      <c r="A874" s="133"/>
      <c r="B874" s="133"/>
      <c r="C874" s="133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  <c r="AA874" s="133"/>
      <c r="AB874" s="133"/>
      <c r="AC874" s="133"/>
      <c r="AD874" s="133"/>
      <c r="AE874" s="133"/>
      <c r="AF874" s="133"/>
      <c r="AG874" s="133"/>
      <c r="AH874" s="133"/>
      <c r="AI874" s="133"/>
      <c r="AJ874" s="133"/>
      <c r="AK874" s="133"/>
      <c r="AL874" s="133"/>
      <c r="AM874" s="133"/>
      <c r="AN874" s="133"/>
      <c r="AO874" s="133"/>
    </row>
    <row r="875">
      <c r="A875" s="133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  <c r="AA875" s="133"/>
      <c r="AB875" s="133"/>
      <c r="AC875" s="133"/>
      <c r="AD875" s="133"/>
      <c r="AE875" s="133"/>
      <c r="AF875" s="133"/>
      <c r="AG875" s="133"/>
      <c r="AH875" s="133"/>
      <c r="AI875" s="133"/>
      <c r="AJ875" s="133"/>
      <c r="AK875" s="133"/>
      <c r="AL875" s="133"/>
      <c r="AM875" s="133"/>
      <c r="AN875" s="133"/>
      <c r="AO875" s="133"/>
    </row>
    <row r="876">
      <c r="A876" s="133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  <c r="AA876" s="133"/>
      <c r="AB876" s="133"/>
      <c r="AC876" s="133"/>
      <c r="AD876" s="133"/>
      <c r="AE876" s="133"/>
      <c r="AF876" s="133"/>
      <c r="AG876" s="133"/>
      <c r="AH876" s="133"/>
      <c r="AI876" s="133"/>
      <c r="AJ876" s="133"/>
      <c r="AK876" s="133"/>
      <c r="AL876" s="133"/>
      <c r="AM876" s="133"/>
      <c r="AN876" s="133"/>
      <c r="AO876" s="133"/>
    </row>
    <row r="877">
      <c r="A877" s="133"/>
      <c r="B877" s="133"/>
      <c r="C877" s="133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  <c r="AA877" s="133"/>
      <c r="AB877" s="133"/>
      <c r="AC877" s="133"/>
      <c r="AD877" s="133"/>
      <c r="AE877" s="133"/>
      <c r="AF877" s="133"/>
      <c r="AG877" s="133"/>
      <c r="AH877" s="133"/>
      <c r="AI877" s="133"/>
      <c r="AJ877" s="133"/>
      <c r="AK877" s="133"/>
      <c r="AL877" s="133"/>
      <c r="AM877" s="133"/>
      <c r="AN877" s="133"/>
      <c r="AO877" s="133"/>
    </row>
    <row r="878">
      <c r="A878" s="133"/>
      <c r="B878" s="133"/>
      <c r="C878" s="133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  <c r="AA878" s="133"/>
      <c r="AB878" s="133"/>
      <c r="AC878" s="133"/>
      <c r="AD878" s="133"/>
      <c r="AE878" s="133"/>
      <c r="AF878" s="133"/>
      <c r="AG878" s="133"/>
      <c r="AH878" s="133"/>
      <c r="AI878" s="133"/>
      <c r="AJ878" s="133"/>
      <c r="AK878" s="133"/>
      <c r="AL878" s="133"/>
      <c r="AM878" s="133"/>
      <c r="AN878" s="133"/>
      <c r="AO878" s="133"/>
    </row>
    <row r="879">
      <c r="A879" s="133"/>
      <c r="B879" s="133"/>
      <c r="C879" s="133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  <c r="AA879" s="133"/>
      <c r="AB879" s="133"/>
      <c r="AC879" s="133"/>
      <c r="AD879" s="133"/>
      <c r="AE879" s="133"/>
      <c r="AF879" s="133"/>
      <c r="AG879" s="133"/>
      <c r="AH879" s="133"/>
      <c r="AI879" s="133"/>
      <c r="AJ879" s="133"/>
      <c r="AK879" s="133"/>
      <c r="AL879" s="133"/>
      <c r="AM879" s="133"/>
      <c r="AN879" s="133"/>
      <c r="AO879" s="133"/>
    </row>
    <row r="880">
      <c r="A880" s="133"/>
      <c r="B880" s="133"/>
      <c r="C880" s="133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  <c r="AA880" s="133"/>
      <c r="AB880" s="133"/>
      <c r="AC880" s="133"/>
      <c r="AD880" s="133"/>
      <c r="AE880" s="133"/>
      <c r="AF880" s="133"/>
      <c r="AG880" s="133"/>
      <c r="AH880" s="133"/>
      <c r="AI880" s="133"/>
      <c r="AJ880" s="133"/>
      <c r="AK880" s="133"/>
      <c r="AL880" s="133"/>
      <c r="AM880" s="133"/>
      <c r="AN880" s="133"/>
      <c r="AO880" s="133"/>
    </row>
    <row r="881">
      <c r="A881" s="133"/>
      <c r="B881" s="133"/>
      <c r="C881" s="133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  <c r="AA881" s="133"/>
      <c r="AB881" s="133"/>
      <c r="AC881" s="133"/>
      <c r="AD881" s="133"/>
      <c r="AE881" s="133"/>
      <c r="AF881" s="133"/>
      <c r="AG881" s="133"/>
      <c r="AH881" s="133"/>
      <c r="AI881" s="133"/>
      <c r="AJ881" s="133"/>
      <c r="AK881" s="133"/>
      <c r="AL881" s="133"/>
      <c r="AM881" s="133"/>
      <c r="AN881" s="133"/>
      <c r="AO881" s="133"/>
    </row>
    <row r="882">
      <c r="A882" s="133"/>
      <c r="B882" s="133"/>
      <c r="C882" s="133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  <c r="AA882" s="133"/>
      <c r="AB882" s="133"/>
      <c r="AC882" s="133"/>
      <c r="AD882" s="133"/>
      <c r="AE882" s="133"/>
      <c r="AF882" s="133"/>
      <c r="AG882" s="133"/>
      <c r="AH882" s="133"/>
      <c r="AI882" s="133"/>
      <c r="AJ882" s="133"/>
      <c r="AK882" s="133"/>
      <c r="AL882" s="133"/>
      <c r="AM882" s="133"/>
      <c r="AN882" s="133"/>
      <c r="AO882" s="133"/>
    </row>
    <row r="883">
      <c r="A883" s="133"/>
      <c r="B883" s="133"/>
      <c r="C883" s="133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  <c r="AA883" s="133"/>
      <c r="AB883" s="133"/>
      <c r="AC883" s="133"/>
      <c r="AD883" s="133"/>
      <c r="AE883" s="133"/>
      <c r="AF883" s="133"/>
      <c r="AG883" s="133"/>
      <c r="AH883" s="133"/>
      <c r="AI883" s="133"/>
      <c r="AJ883" s="133"/>
      <c r="AK883" s="133"/>
      <c r="AL883" s="133"/>
      <c r="AM883" s="133"/>
      <c r="AN883" s="133"/>
      <c r="AO883" s="133"/>
    </row>
    <row r="884">
      <c r="A884" s="133"/>
      <c r="B884" s="133"/>
      <c r="C884" s="133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  <c r="AA884" s="133"/>
      <c r="AB884" s="133"/>
      <c r="AC884" s="133"/>
      <c r="AD884" s="133"/>
      <c r="AE884" s="133"/>
      <c r="AF884" s="133"/>
      <c r="AG884" s="133"/>
      <c r="AH884" s="133"/>
      <c r="AI884" s="133"/>
      <c r="AJ884" s="133"/>
      <c r="AK884" s="133"/>
      <c r="AL884" s="133"/>
      <c r="AM884" s="133"/>
      <c r="AN884" s="133"/>
      <c r="AO884" s="133"/>
    </row>
    <row r="885">
      <c r="A885" s="133"/>
      <c r="B885" s="133"/>
      <c r="C885" s="133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  <c r="AA885" s="133"/>
      <c r="AB885" s="133"/>
      <c r="AC885" s="133"/>
      <c r="AD885" s="133"/>
      <c r="AE885" s="133"/>
      <c r="AF885" s="133"/>
      <c r="AG885" s="133"/>
      <c r="AH885" s="133"/>
      <c r="AI885" s="133"/>
      <c r="AJ885" s="133"/>
      <c r="AK885" s="133"/>
      <c r="AL885" s="133"/>
      <c r="AM885" s="133"/>
      <c r="AN885" s="133"/>
      <c r="AO885" s="133"/>
    </row>
    <row r="886">
      <c r="A886" s="133"/>
      <c r="B886" s="133"/>
      <c r="C886" s="133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  <c r="AA886" s="133"/>
      <c r="AB886" s="133"/>
      <c r="AC886" s="133"/>
      <c r="AD886" s="133"/>
      <c r="AE886" s="133"/>
      <c r="AF886" s="133"/>
      <c r="AG886" s="133"/>
      <c r="AH886" s="133"/>
      <c r="AI886" s="133"/>
      <c r="AJ886" s="133"/>
      <c r="AK886" s="133"/>
      <c r="AL886" s="133"/>
      <c r="AM886" s="133"/>
      <c r="AN886" s="133"/>
      <c r="AO886" s="133"/>
    </row>
    <row r="887">
      <c r="A887" s="133"/>
      <c r="B887" s="133"/>
      <c r="C887" s="133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  <c r="AA887" s="133"/>
      <c r="AB887" s="133"/>
      <c r="AC887" s="133"/>
      <c r="AD887" s="133"/>
      <c r="AE887" s="133"/>
      <c r="AF887" s="133"/>
      <c r="AG887" s="133"/>
      <c r="AH887" s="133"/>
      <c r="AI887" s="133"/>
      <c r="AJ887" s="133"/>
      <c r="AK887" s="133"/>
      <c r="AL887" s="133"/>
      <c r="AM887" s="133"/>
      <c r="AN887" s="133"/>
      <c r="AO887" s="133"/>
    </row>
    <row r="888">
      <c r="A888" s="133"/>
      <c r="B888" s="133"/>
      <c r="C888" s="133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  <c r="AA888" s="133"/>
      <c r="AB888" s="133"/>
      <c r="AC888" s="133"/>
      <c r="AD888" s="133"/>
      <c r="AE888" s="133"/>
      <c r="AF888" s="133"/>
      <c r="AG888" s="133"/>
      <c r="AH888" s="133"/>
      <c r="AI888" s="133"/>
      <c r="AJ888" s="133"/>
      <c r="AK888" s="133"/>
      <c r="AL888" s="133"/>
      <c r="AM888" s="133"/>
      <c r="AN888" s="133"/>
      <c r="AO888" s="133"/>
    </row>
    <row r="889">
      <c r="A889" s="133"/>
      <c r="B889" s="133"/>
      <c r="C889" s="133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  <c r="AA889" s="133"/>
      <c r="AB889" s="133"/>
      <c r="AC889" s="133"/>
      <c r="AD889" s="133"/>
      <c r="AE889" s="133"/>
      <c r="AF889" s="133"/>
      <c r="AG889" s="133"/>
      <c r="AH889" s="133"/>
      <c r="AI889" s="133"/>
      <c r="AJ889" s="133"/>
      <c r="AK889" s="133"/>
      <c r="AL889" s="133"/>
      <c r="AM889" s="133"/>
      <c r="AN889" s="133"/>
      <c r="AO889" s="133"/>
    </row>
    <row r="890">
      <c r="A890" s="133"/>
      <c r="B890" s="133"/>
      <c r="C890" s="133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  <c r="AA890" s="133"/>
      <c r="AB890" s="133"/>
      <c r="AC890" s="133"/>
      <c r="AD890" s="133"/>
      <c r="AE890" s="133"/>
      <c r="AF890" s="133"/>
      <c r="AG890" s="133"/>
      <c r="AH890" s="133"/>
      <c r="AI890" s="133"/>
      <c r="AJ890" s="133"/>
      <c r="AK890" s="133"/>
      <c r="AL890" s="133"/>
      <c r="AM890" s="133"/>
      <c r="AN890" s="133"/>
      <c r="AO890" s="133"/>
    </row>
    <row r="891">
      <c r="A891" s="133"/>
      <c r="B891" s="133"/>
      <c r="C891" s="133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  <c r="AA891" s="133"/>
      <c r="AB891" s="133"/>
      <c r="AC891" s="133"/>
      <c r="AD891" s="133"/>
      <c r="AE891" s="133"/>
      <c r="AF891" s="133"/>
      <c r="AG891" s="133"/>
      <c r="AH891" s="133"/>
      <c r="AI891" s="133"/>
      <c r="AJ891" s="133"/>
      <c r="AK891" s="133"/>
      <c r="AL891" s="133"/>
      <c r="AM891" s="133"/>
      <c r="AN891" s="133"/>
      <c r="AO891" s="133"/>
    </row>
    <row r="892">
      <c r="A892" s="133"/>
      <c r="B892" s="133"/>
      <c r="C892" s="133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  <c r="AA892" s="133"/>
      <c r="AB892" s="133"/>
      <c r="AC892" s="133"/>
      <c r="AD892" s="133"/>
      <c r="AE892" s="133"/>
      <c r="AF892" s="133"/>
      <c r="AG892" s="133"/>
      <c r="AH892" s="133"/>
      <c r="AI892" s="133"/>
      <c r="AJ892" s="133"/>
      <c r="AK892" s="133"/>
      <c r="AL892" s="133"/>
      <c r="AM892" s="133"/>
      <c r="AN892" s="133"/>
      <c r="AO892" s="133"/>
    </row>
    <row r="893">
      <c r="A893" s="133"/>
      <c r="B893" s="133"/>
      <c r="C893" s="133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  <c r="AA893" s="133"/>
      <c r="AB893" s="133"/>
      <c r="AC893" s="133"/>
      <c r="AD893" s="133"/>
      <c r="AE893" s="133"/>
      <c r="AF893" s="133"/>
      <c r="AG893" s="133"/>
      <c r="AH893" s="133"/>
      <c r="AI893" s="133"/>
      <c r="AJ893" s="133"/>
      <c r="AK893" s="133"/>
      <c r="AL893" s="133"/>
      <c r="AM893" s="133"/>
      <c r="AN893" s="133"/>
      <c r="AO893" s="133"/>
    </row>
    <row r="894">
      <c r="A894" s="133"/>
      <c r="B894" s="133"/>
      <c r="C894" s="133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  <c r="AA894" s="133"/>
      <c r="AB894" s="133"/>
      <c r="AC894" s="133"/>
      <c r="AD894" s="133"/>
      <c r="AE894" s="133"/>
      <c r="AF894" s="133"/>
      <c r="AG894" s="133"/>
      <c r="AH894" s="133"/>
      <c r="AI894" s="133"/>
      <c r="AJ894" s="133"/>
      <c r="AK894" s="133"/>
      <c r="AL894" s="133"/>
      <c r="AM894" s="133"/>
      <c r="AN894" s="133"/>
      <c r="AO894" s="133"/>
    </row>
    <row r="895">
      <c r="A895" s="133"/>
      <c r="B895" s="133"/>
      <c r="C895" s="133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  <c r="AA895" s="133"/>
      <c r="AB895" s="133"/>
      <c r="AC895" s="133"/>
      <c r="AD895" s="133"/>
      <c r="AE895" s="133"/>
      <c r="AF895" s="133"/>
      <c r="AG895" s="133"/>
      <c r="AH895" s="133"/>
      <c r="AI895" s="133"/>
      <c r="AJ895" s="133"/>
      <c r="AK895" s="133"/>
      <c r="AL895" s="133"/>
      <c r="AM895" s="133"/>
      <c r="AN895" s="133"/>
      <c r="AO895" s="133"/>
    </row>
    <row r="896">
      <c r="A896" s="133"/>
      <c r="B896" s="133"/>
      <c r="C896" s="133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  <c r="AA896" s="133"/>
      <c r="AB896" s="133"/>
      <c r="AC896" s="133"/>
      <c r="AD896" s="133"/>
      <c r="AE896" s="133"/>
      <c r="AF896" s="133"/>
      <c r="AG896" s="133"/>
      <c r="AH896" s="133"/>
      <c r="AI896" s="133"/>
      <c r="AJ896" s="133"/>
      <c r="AK896" s="133"/>
      <c r="AL896" s="133"/>
      <c r="AM896" s="133"/>
      <c r="AN896" s="133"/>
      <c r="AO896" s="133"/>
    </row>
    <row r="897">
      <c r="A897" s="133"/>
      <c r="B897" s="133"/>
      <c r="C897" s="133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  <c r="AA897" s="133"/>
      <c r="AB897" s="133"/>
      <c r="AC897" s="133"/>
      <c r="AD897" s="133"/>
      <c r="AE897" s="133"/>
      <c r="AF897" s="133"/>
      <c r="AG897" s="133"/>
      <c r="AH897" s="133"/>
      <c r="AI897" s="133"/>
      <c r="AJ897" s="133"/>
      <c r="AK897" s="133"/>
      <c r="AL897" s="133"/>
      <c r="AM897" s="133"/>
      <c r="AN897" s="133"/>
      <c r="AO897" s="133"/>
    </row>
    <row r="898">
      <c r="A898" s="133"/>
      <c r="B898" s="133"/>
      <c r="C898" s="133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  <c r="AA898" s="133"/>
      <c r="AB898" s="133"/>
      <c r="AC898" s="133"/>
      <c r="AD898" s="133"/>
      <c r="AE898" s="133"/>
      <c r="AF898" s="133"/>
      <c r="AG898" s="133"/>
      <c r="AH898" s="133"/>
      <c r="AI898" s="133"/>
      <c r="AJ898" s="133"/>
      <c r="AK898" s="133"/>
      <c r="AL898" s="133"/>
      <c r="AM898" s="133"/>
      <c r="AN898" s="133"/>
      <c r="AO898" s="133"/>
    </row>
    <row r="899">
      <c r="A899" s="133"/>
      <c r="B899" s="133"/>
      <c r="C899" s="133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  <c r="AA899" s="133"/>
      <c r="AB899" s="133"/>
      <c r="AC899" s="133"/>
      <c r="AD899" s="133"/>
      <c r="AE899" s="133"/>
      <c r="AF899" s="133"/>
      <c r="AG899" s="133"/>
      <c r="AH899" s="133"/>
      <c r="AI899" s="133"/>
      <c r="AJ899" s="133"/>
      <c r="AK899" s="133"/>
      <c r="AL899" s="133"/>
      <c r="AM899" s="133"/>
      <c r="AN899" s="133"/>
      <c r="AO899" s="133"/>
    </row>
    <row r="900">
      <c r="A900" s="133"/>
      <c r="B900" s="133"/>
      <c r="C900" s="133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  <c r="AA900" s="133"/>
      <c r="AB900" s="133"/>
      <c r="AC900" s="133"/>
      <c r="AD900" s="133"/>
      <c r="AE900" s="133"/>
      <c r="AF900" s="133"/>
      <c r="AG900" s="133"/>
      <c r="AH900" s="133"/>
      <c r="AI900" s="133"/>
      <c r="AJ900" s="133"/>
      <c r="AK900" s="133"/>
      <c r="AL900" s="133"/>
      <c r="AM900" s="133"/>
      <c r="AN900" s="133"/>
      <c r="AO900" s="133"/>
    </row>
    <row r="901">
      <c r="A901" s="133"/>
      <c r="B901" s="133"/>
      <c r="C901" s="133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  <c r="AA901" s="133"/>
      <c r="AB901" s="133"/>
      <c r="AC901" s="133"/>
      <c r="AD901" s="133"/>
      <c r="AE901" s="133"/>
      <c r="AF901" s="133"/>
      <c r="AG901" s="133"/>
      <c r="AH901" s="133"/>
      <c r="AI901" s="133"/>
      <c r="AJ901" s="133"/>
      <c r="AK901" s="133"/>
      <c r="AL901" s="133"/>
      <c r="AM901" s="133"/>
      <c r="AN901" s="133"/>
      <c r="AO901" s="133"/>
    </row>
    <row r="902">
      <c r="A902" s="133"/>
      <c r="B902" s="133"/>
      <c r="C902" s="133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  <c r="AA902" s="133"/>
      <c r="AB902" s="133"/>
      <c r="AC902" s="133"/>
      <c r="AD902" s="133"/>
      <c r="AE902" s="133"/>
      <c r="AF902" s="133"/>
      <c r="AG902" s="133"/>
      <c r="AH902" s="133"/>
      <c r="AI902" s="133"/>
      <c r="AJ902" s="133"/>
      <c r="AK902" s="133"/>
      <c r="AL902" s="133"/>
      <c r="AM902" s="133"/>
      <c r="AN902" s="133"/>
      <c r="AO902" s="133"/>
    </row>
    <row r="903">
      <c r="A903" s="133"/>
      <c r="B903" s="133"/>
      <c r="C903" s="133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  <c r="AA903" s="133"/>
      <c r="AB903" s="133"/>
      <c r="AC903" s="133"/>
      <c r="AD903" s="133"/>
      <c r="AE903" s="133"/>
      <c r="AF903" s="133"/>
      <c r="AG903" s="133"/>
      <c r="AH903" s="133"/>
      <c r="AI903" s="133"/>
      <c r="AJ903" s="133"/>
      <c r="AK903" s="133"/>
      <c r="AL903" s="133"/>
      <c r="AM903" s="133"/>
      <c r="AN903" s="133"/>
      <c r="AO903" s="133"/>
    </row>
    <row r="904">
      <c r="A904" s="133"/>
      <c r="B904" s="133"/>
      <c r="C904" s="133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  <c r="AA904" s="133"/>
      <c r="AB904" s="133"/>
      <c r="AC904" s="133"/>
      <c r="AD904" s="133"/>
      <c r="AE904" s="133"/>
      <c r="AF904" s="133"/>
      <c r="AG904" s="133"/>
      <c r="AH904" s="133"/>
      <c r="AI904" s="133"/>
      <c r="AJ904" s="133"/>
      <c r="AK904" s="133"/>
      <c r="AL904" s="133"/>
      <c r="AM904" s="133"/>
      <c r="AN904" s="133"/>
      <c r="AO904" s="133"/>
    </row>
    <row r="905">
      <c r="A905" s="133"/>
      <c r="B905" s="133"/>
      <c r="C905" s="133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  <c r="AA905" s="133"/>
      <c r="AB905" s="133"/>
      <c r="AC905" s="133"/>
      <c r="AD905" s="133"/>
      <c r="AE905" s="133"/>
      <c r="AF905" s="133"/>
      <c r="AG905" s="133"/>
      <c r="AH905" s="133"/>
      <c r="AI905" s="133"/>
      <c r="AJ905" s="133"/>
      <c r="AK905" s="133"/>
      <c r="AL905" s="133"/>
      <c r="AM905" s="133"/>
      <c r="AN905" s="133"/>
      <c r="AO905" s="133"/>
    </row>
    <row r="906">
      <c r="A906" s="133"/>
      <c r="B906" s="133"/>
      <c r="C906" s="133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  <c r="AA906" s="133"/>
      <c r="AB906" s="133"/>
      <c r="AC906" s="133"/>
      <c r="AD906" s="133"/>
      <c r="AE906" s="133"/>
      <c r="AF906" s="133"/>
      <c r="AG906" s="133"/>
      <c r="AH906" s="133"/>
      <c r="AI906" s="133"/>
      <c r="AJ906" s="133"/>
      <c r="AK906" s="133"/>
      <c r="AL906" s="133"/>
      <c r="AM906" s="133"/>
      <c r="AN906" s="133"/>
      <c r="AO906" s="133"/>
    </row>
    <row r="907">
      <c r="A907" s="133"/>
      <c r="B907" s="133"/>
      <c r="C907" s="133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  <c r="AA907" s="133"/>
      <c r="AB907" s="133"/>
      <c r="AC907" s="133"/>
      <c r="AD907" s="133"/>
      <c r="AE907" s="133"/>
      <c r="AF907" s="133"/>
      <c r="AG907" s="133"/>
      <c r="AH907" s="133"/>
      <c r="AI907" s="133"/>
      <c r="AJ907" s="133"/>
      <c r="AK907" s="133"/>
      <c r="AL907" s="133"/>
      <c r="AM907" s="133"/>
      <c r="AN907" s="133"/>
      <c r="AO907" s="133"/>
    </row>
    <row r="908">
      <c r="A908" s="133"/>
      <c r="B908" s="133"/>
      <c r="C908" s="133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  <c r="AA908" s="133"/>
      <c r="AB908" s="133"/>
      <c r="AC908" s="133"/>
      <c r="AD908" s="133"/>
      <c r="AE908" s="133"/>
      <c r="AF908" s="133"/>
      <c r="AG908" s="133"/>
      <c r="AH908" s="133"/>
      <c r="AI908" s="133"/>
      <c r="AJ908" s="133"/>
      <c r="AK908" s="133"/>
      <c r="AL908" s="133"/>
      <c r="AM908" s="133"/>
      <c r="AN908" s="133"/>
      <c r="AO908" s="133"/>
    </row>
    <row r="909">
      <c r="A909" s="133"/>
      <c r="B909" s="133"/>
      <c r="C909" s="133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  <c r="AA909" s="133"/>
      <c r="AB909" s="133"/>
      <c r="AC909" s="133"/>
      <c r="AD909" s="133"/>
      <c r="AE909" s="133"/>
      <c r="AF909" s="133"/>
      <c r="AG909" s="133"/>
      <c r="AH909" s="133"/>
      <c r="AI909" s="133"/>
      <c r="AJ909" s="133"/>
      <c r="AK909" s="133"/>
      <c r="AL909" s="133"/>
      <c r="AM909" s="133"/>
      <c r="AN909" s="133"/>
      <c r="AO909" s="133"/>
    </row>
    <row r="910">
      <c r="A910" s="133"/>
      <c r="B910" s="133"/>
      <c r="C910" s="133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  <c r="AA910" s="133"/>
      <c r="AB910" s="133"/>
      <c r="AC910" s="133"/>
      <c r="AD910" s="133"/>
      <c r="AE910" s="133"/>
      <c r="AF910" s="133"/>
      <c r="AG910" s="133"/>
      <c r="AH910" s="133"/>
      <c r="AI910" s="133"/>
      <c r="AJ910" s="133"/>
      <c r="AK910" s="133"/>
      <c r="AL910" s="133"/>
      <c r="AM910" s="133"/>
      <c r="AN910" s="133"/>
      <c r="AO910" s="133"/>
    </row>
    <row r="911">
      <c r="A911" s="133"/>
      <c r="B911" s="133"/>
      <c r="C911" s="133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  <c r="AA911" s="133"/>
      <c r="AB911" s="133"/>
      <c r="AC911" s="133"/>
      <c r="AD911" s="133"/>
      <c r="AE911" s="133"/>
      <c r="AF911" s="133"/>
      <c r="AG911" s="133"/>
      <c r="AH911" s="133"/>
      <c r="AI911" s="133"/>
      <c r="AJ911" s="133"/>
      <c r="AK911" s="133"/>
      <c r="AL911" s="133"/>
      <c r="AM911" s="133"/>
      <c r="AN911" s="133"/>
      <c r="AO911" s="133"/>
    </row>
    <row r="912">
      <c r="A912" s="133"/>
      <c r="B912" s="133"/>
      <c r="C912" s="133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  <c r="AA912" s="133"/>
      <c r="AB912" s="133"/>
      <c r="AC912" s="133"/>
      <c r="AD912" s="133"/>
      <c r="AE912" s="133"/>
      <c r="AF912" s="133"/>
      <c r="AG912" s="133"/>
      <c r="AH912" s="133"/>
      <c r="AI912" s="133"/>
      <c r="AJ912" s="133"/>
      <c r="AK912" s="133"/>
      <c r="AL912" s="133"/>
      <c r="AM912" s="133"/>
      <c r="AN912" s="133"/>
      <c r="AO912" s="133"/>
    </row>
    <row r="913">
      <c r="A913" s="133"/>
      <c r="B913" s="133"/>
      <c r="C913" s="133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  <c r="AA913" s="133"/>
      <c r="AB913" s="133"/>
      <c r="AC913" s="133"/>
      <c r="AD913" s="133"/>
      <c r="AE913" s="133"/>
      <c r="AF913" s="133"/>
      <c r="AG913" s="133"/>
      <c r="AH913" s="133"/>
      <c r="AI913" s="133"/>
      <c r="AJ913" s="133"/>
      <c r="AK913" s="133"/>
      <c r="AL913" s="133"/>
      <c r="AM913" s="133"/>
      <c r="AN913" s="133"/>
      <c r="AO913" s="133"/>
    </row>
    <row r="914">
      <c r="A914" s="133"/>
      <c r="B914" s="133"/>
      <c r="C914" s="133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  <c r="AA914" s="133"/>
      <c r="AB914" s="133"/>
      <c r="AC914" s="133"/>
      <c r="AD914" s="133"/>
      <c r="AE914" s="133"/>
      <c r="AF914" s="133"/>
      <c r="AG914" s="133"/>
      <c r="AH914" s="133"/>
      <c r="AI914" s="133"/>
      <c r="AJ914" s="133"/>
      <c r="AK914" s="133"/>
      <c r="AL914" s="133"/>
      <c r="AM914" s="133"/>
      <c r="AN914" s="133"/>
      <c r="AO914" s="133"/>
    </row>
    <row r="915">
      <c r="A915" s="133"/>
      <c r="B915" s="133"/>
      <c r="C915" s="133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  <c r="AA915" s="133"/>
      <c r="AB915" s="133"/>
      <c r="AC915" s="133"/>
      <c r="AD915" s="133"/>
      <c r="AE915" s="133"/>
      <c r="AF915" s="133"/>
      <c r="AG915" s="133"/>
      <c r="AH915" s="133"/>
      <c r="AI915" s="133"/>
      <c r="AJ915" s="133"/>
      <c r="AK915" s="133"/>
      <c r="AL915" s="133"/>
      <c r="AM915" s="133"/>
      <c r="AN915" s="133"/>
      <c r="AO915" s="133"/>
    </row>
    <row r="916">
      <c r="A916" s="133"/>
      <c r="B916" s="133"/>
      <c r="C916" s="133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  <c r="AA916" s="133"/>
      <c r="AB916" s="133"/>
      <c r="AC916" s="133"/>
      <c r="AD916" s="133"/>
      <c r="AE916" s="133"/>
      <c r="AF916" s="133"/>
      <c r="AG916" s="133"/>
      <c r="AH916" s="133"/>
      <c r="AI916" s="133"/>
      <c r="AJ916" s="133"/>
      <c r="AK916" s="133"/>
      <c r="AL916" s="133"/>
      <c r="AM916" s="133"/>
      <c r="AN916" s="133"/>
      <c r="AO916" s="133"/>
    </row>
    <row r="917">
      <c r="A917" s="133"/>
      <c r="B917" s="133"/>
      <c r="C917" s="133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  <c r="AA917" s="133"/>
      <c r="AB917" s="133"/>
      <c r="AC917" s="133"/>
      <c r="AD917" s="133"/>
      <c r="AE917" s="133"/>
      <c r="AF917" s="133"/>
      <c r="AG917" s="133"/>
      <c r="AH917" s="133"/>
      <c r="AI917" s="133"/>
      <c r="AJ917" s="133"/>
      <c r="AK917" s="133"/>
      <c r="AL917" s="133"/>
      <c r="AM917" s="133"/>
      <c r="AN917" s="133"/>
      <c r="AO917" s="133"/>
    </row>
    <row r="918">
      <c r="A918" s="133"/>
      <c r="B918" s="133"/>
      <c r="C918" s="133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  <c r="AA918" s="133"/>
      <c r="AB918" s="133"/>
      <c r="AC918" s="133"/>
      <c r="AD918" s="133"/>
      <c r="AE918" s="133"/>
      <c r="AF918" s="133"/>
      <c r="AG918" s="133"/>
      <c r="AH918" s="133"/>
      <c r="AI918" s="133"/>
      <c r="AJ918" s="133"/>
      <c r="AK918" s="133"/>
      <c r="AL918" s="133"/>
      <c r="AM918" s="133"/>
      <c r="AN918" s="133"/>
      <c r="AO918" s="133"/>
    </row>
    <row r="919">
      <c r="A919" s="133"/>
      <c r="B919" s="133"/>
      <c r="C919" s="133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  <c r="AA919" s="133"/>
      <c r="AB919" s="133"/>
      <c r="AC919" s="133"/>
      <c r="AD919" s="133"/>
      <c r="AE919" s="133"/>
      <c r="AF919" s="133"/>
      <c r="AG919" s="133"/>
      <c r="AH919" s="133"/>
      <c r="AI919" s="133"/>
      <c r="AJ919" s="133"/>
      <c r="AK919" s="133"/>
      <c r="AL919" s="133"/>
      <c r="AM919" s="133"/>
      <c r="AN919" s="133"/>
      <c r="AO919" s="133"/>
    </row>
    <row r="920">
      <c r="A920" s="133"/>
      <c r="B920" s="133"/>
      <c r="C920" s="133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  <c r="AA920" s="133"/>
      <c r="AB920" s="133"/>
      <c r="AC920" s="133"/>
      <c r="AD920" s="133"/>
      <c r="AE920" s="133"/>
      <c r="AF920" s="133"/>
      <c r="AG920" s="133"/>
      <c r="AH920" s="133"/>
      <c r="AI920" s="133"/>
      <c r="AJ920" s="133"/>
      <c r="AK920" s="133"/>
      <c r="AL920" s="133"/>
      <c r="AM920" s="133"/>
      <c r="AN920" s="133"/>
      <c r="AO920" s="133"/>
    </row>
    <row r="921">
      <c r="A921" s="133"/>
      <c r="B921" s="133"/>
      <c r="C921" s="133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  <c r="AA921" s="133"/>
      <c r="AB921" s="133"/>
      <c r="AC921" s="133"/>
      <c r="AD921" s="133"/>
      <c r="AE921" s="133"/>
      <c r="AF921" s="133"/>
      <c r="AG921" s="133"/>
      <c r="AH921" s="133"/>
      <c r="AI921" s="133"/>
      <c r="AJ921" s="133"/>
      <c r="AK921" s="133"/>
      <c r="AL921" s="133"/>
      <c r="AM921" s="133"/>
      <c r="AN921" s="133"/>
      <c r="AO921" s="133"/>
    </row>
    <row r="922">
      <c r="A922" s="133"/>
      <c r="B922" s="133"/>
      <c r="C922" s="133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  <c r="AA922" s="133"/>
      <c r="AB922" s="133"/>
      <c r="AC922" s="133"/>
      <c r="AD922" s="133"/>
      <c r="AE922" s="133"/>
      <c r="AF922" s="133"/>
      <c r="AG922" s="133"/>
      <c r="AH922" s="133"/>
      <c r="AI922" s="133"/>
      <c r="AJ922" s="133"/>
      <c r="AK922" s="133"/>
      <c r="AL922" s="133"/>
      <c r="AM922" s="133"/>
      <c r="AN922" s="133"/>
      <c r="AO922" s="133"/>
    </row>
    <row r="923">
      <c r="A923" s="133"/>
      <c r="B923" s="133"/>
      <c r="C923" s="133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  <c r="AA923" s="133"/>
      <c r="AB923" s="133"/>
      <c r="AC923" s="133"/>
      <c r="AD923" s="133"/>
      <c r="AE923" s="133"/>
      <c r="AF923" s="133"/>
      <c r="AG923" s="133"/>
      <c r="AH923" s="133"/>
      <c r="AI923" s="133"/>
      <c r="AJ923" s="133"/>
      <c r="AK923" s="133"/>
      <c r="AL923" s="133"/>
      <c r="AM923" s="133"/>
      <c r="AN923" s="133"/>
      <c r="AO923" s="133"/>
    </row>
    <row r="924">
      <c r="A924" s="133"/>
      <c r="B924" s="133"/>
      <c r="C924" s="133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  <c r="AA924" s="133"/>
      <c r="AB924" s="133"/>
      <c r="AC924" s="133"/>
      <c r="AD924" s="133"/>
      <c r="AE924" s="133"/>
      <c r="AF924" s="133"/>
      <c r="AG924" s="133"/>
      <c r="AH924" s="133"/>
      <c r="AI924" s="133"/>
      <c r="AJ924" s="133"/>
      <c r="AK924" s="133"/>
      <c r="AL924" s="133"/>
      <c r="AM924" s="133"/>
      <c r="AN924" s="133"/>
      <c r="AO924" s="133"/>
    </row>
    <row r="925">
      <c r="A925" s="133"/>
      <c r="B925" s="133"/>
      <c r="C925" s="133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  <c r="AA925" s="133"/>
      <c r="AB925" s="133"/>
      <c r="AC925" s="133"/>
      <c r="AD925" s="133"/>
      <c r="AE925" s="133"/>
      <c r="AF925" s="133"/>
      <c r="AG925" s="133"/>
      <c r="AH925" s="133"/>
      <c r="AI925" s="133"/>
      <c r="AJ925" s="133"/>
      <c r="AK925" s="133"/>
      <c r="AL925" s="133"/>
      <c r="AM925" s="133"/>
      <c r="AN925" s="133"/>
      <c r="AO925" s="133"/>
    </row>
    <row r="926">
      <c r="A926" s="133"/>
      <c r="B926" s="133"/>
      <c r="C926" s="133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  <c r="AA926" s="133"/>
      <c r="AB926" s="133"/>
      <c r="AC926" s="133"/>
      <c r="AD926" s="133"/>
      <c r="AE926" s="133"/>
      <c r="AF926" s="133"/>
      <c r="AG926" s="133"/>
      <c r="AH926" s="133"/>
      <c r="AI926" s="133"/>
      <c r="AJ926" s="133"/>
      <c r="AK926" s="133"/>
      <c r="AL926" s="133"/>
      <c r="AM926" s="133"/>
      <c r="AN926" s="133"/>
      <c r="AO926" s="133"/>
    </row>
    <row r="927">
      <c r="A927" s="133"/>
      <c r="B927" s="133"/>
      <c r="C927" s="133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  <c r="AA927" s="133"/>
      <c r="AB927" s="133"/>
      <c r="AC927" s="133"/>
      <c r="AD927" s="133"/>
      <c r="AE927" s="133"/>
      <c r="AF927" s="133"/>
      <c r="AG927" s="133"/>
      <c r="AH927" s="133"/>
      <c r="AI927" s="133"/>
      <c r="AJ927" s="133"/>
      <c r="AK927" s="133"/>
      <c r="AL927" s="133"/>
      <c r="AM927" s="133"/>
      <c r="AN927" s="133"/>
      <c r="AO927" s="133"/>
    </row>
    <row r="928">
      <c r="A928" s="133"/>
      <c r="B928" s="133"/>
      <c r="C928" s="133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  <c r="AA928" s="133"/>
      <c r="AB928" s="133"/>
      <c r="AC928" s="133"/>
      <c r="AD928" s="133"/>
      <c r="AE928" s="133"/>
      <c r="AF928" s="133"/>
      <c r="AG928" s="133"/>
      <c r="AH928" s="133"/>
      <c r="AI928" s="133"/>
      <c r="AJ928" s="133"/>
      <c r="AK928" s="133"/>
      <c r="AL928" s="133"/>
      <c r="AM928" s="133"/>
      <c r="AN928" s="133"/>
      <c r="AO928" s="133"/>
    </row>
    <row r="929">
      <c r="A929" s="133"/>
      <c r="B929" s="133"/>
      <c r="C929" s="133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  <c r="AA929" s="133"/>
      <c r="AB929" s="133"/>
      <c r="AC929" s="133"/>
      <c r="AD929" s="133"/>
      <c r="AE929" s="133"/>
      <c r="AF929" s="133"/>
      <c r="AG929" s="133"/>
      <c r="AH929" s="133"/>
      <c r="AI929" s="133"/>
      <c r="AJ929" s="133"/>
      <c r="AK929" s="133"/>
      <c r="AL929" s="133"/>
      <c r="AM929" s="133"/>
      <c r="AN929" s="133"/>
      <c r="AO929" s="133"/>
    </row>
    <row r="930">
      <c r="A930" s="133"/>
      <c r="B930" s="133"/>
      <c r="C930" s="133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  <c r="AA930" s="133"/>
      <c r="AB930" s="133"/>
      <c r="AC930" s="133"/>
      <c r="AD930" s="133"/>
      <c r="AE930" s="133"/>
      <c r="AF930" s="133"/>
      <c r="AG930" s="133"/>
      <c r="AH930" s="133"/>
      <c r="AI930" s="133"/>
      <c r="AJ930" s="133"/>
      <c r="AK930" s="133"/>
      <c r="AL930" s="133"/>
      <c r="AM930" s="133"/>
      <c r="AN930" s="133"/>
      <c r="AO930" s="133"/>
    </row>
    <row r="931">
      <c r="A931" s="133"/>
      <c r="B931" s="133"/>
      <c r="C931" s="133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  <c r="AA931" s="133"/>
      <c r="AB931" s="133"/>
      <c r="AC931" s="133"/>
      <c r="AD931" s="133"/>
      <c r="AE931" s="133"/>
      <c r="AF931" s="133"/>
      <c r="AG931" s="133"/>
      <c r="AH931" s="133"/>
      <c r="AI931" s="133"/>
      <c r="AJ931" s="133"/>
      <c r="AK931" s="133"/>
      <c r="AL931" s="133"/>
      <c r="AM931" s="133"/>
      <c r="AN931" s="133"/>
      <c r="AO931" s="133"/>
    </row>
    <row r="932">
      <c r="A932" s="133"/>
      <c r="B932" s="133"/>
      <c r="C932" s="133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  <c r="AA932" s="133"/>
      <c r="AB932" s="133"/>
      <c r="AC932" s="133"/>
      <c r="AD932" s="133"/>
      <c r="AE932" s="133"/>
      <c r="AF932" s="133"/>
      <c r="AG932" s="133"/>
      <c r="AH932" s="133"/>
      <c r="AI932" s="133"/>
      <c r="AJ932" s="133"/>
      <c r="AK932" s="133"/>
      <c r="AL932" s="133"/>
      <c r="AM932" s="133"/>
      <c r="AN932" s="133"/>
      <c r="AO932" s="133"/>
    </row>
    <row r="933">
      <c r="A933" s="133"/>
      <c r="B933" s="133"/>
      <c r="C933" s="133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  <c r="AA933" s="133"/>
      <c r="AB933" s="133"/>
      <c r="AC933" s="133"/>
      <c r="AD933" s="133"/>
      <c r="AE933" s="133"/>
      <c r="AF933" s="133"/>
      <c r="AG933" s="133"/>
      <c r="AH933" s="133"/>
      <c r="AI933" s="133"/>
      <c r="AJ933" s="133"/>
      <c r="AK933" s="133"/>
      <c r="AL933" s="133"/>
      <c r="AM933" s="133"/>
      <c r="AN933" s="133"/>
      <c r="AO933" s="133"/>
    </row>
    <row r="934">
      <c r="A934" s="133"/>
      <c r="B934" s="133"/>
      <c r="C934" s="133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  <c r="AA934" s="133"/>
      <c r="AB934" s="133"/>
      <c r="AC934" s="133"/>
      <c r="AD934" s="133"/>
      <c r="AE934" s="133"/>
      <c r="AF934" s="133"/>
      <c r="AG934" s="133"/>
      <c r="AH934" s="133"/>
      <c r="AI934" s="133"/>
      <c r="AJ934" s="133"/>
      <c r="AK934" s="133"/>
      <c r="AL934" s="133"/>
      <c r="AM934" s="133"/>
      <c r="AN934" s="133"/>
      <c r="AO934" s="133"/>
    </row>
    <row r="935">
      <c r="A935" s="133"/>
      <c r="B935" s="133"/>
      <c r="C935" s="133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  <c r="AA935" s="133"/>
      <c r="AB935" s="133"/>
      <c r="AC935" s="133"/>
      <c r="AD935" s="133"/>
      <c r="AE935" s="133"/>
      <c r="AF935" s="133"/>
      <c r="AG935" s="133"/>
      <c r="AH935" s="133"/>
      <c r="AI935" s="133"/>
      <c r="AJ935" s="133"/>
      <c r="AK935" s="133"/>
      <c r="AL935" s="133"/>
      <c r="AM935" s="133"/>
      <c r="AN935" s="133"/>
      <c r="AO935" s="133"/>
    </row>
    <row r="936">
      <c r="A936" s="133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  <c r="AA936" s="133"/>
      <c r="AB936" s="133"/>
      <c r="AC936" s="133"/>
      <c r="AD936" s="133"/>
      <c r="AE936" s="133"/>
      <c r="AF936" s="133"/>
      <c r="AG936" s="133"/>
      <c r="AH936" s="133"/>
      <c r="AI936" s="133"/>
      <c r="AJ936" s="133"/>
      <c r="AK936" s="133"/>
      <c r="AL936" s="133"/>
      <c r="AM936" s="133"/>
      <c r="AN936" s="133"/>
      <c r="AO936" s="133"/>
    </row>
    <row r="937">
      <c r="A937" s="133"/>
      <c r="B937" s="133"/>
      <c r="C937" s="133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  <c r="AA937" s="133"/>
      <c r="AB937" s="133"/>
      <c r="AC937" s="133"/>
      <c r="AD937" s="133"/>
      <c r="AE937" s="133"/>
      <c r="AF937" s="133"/>
      <c r="AG937" s="133"/>
      <c r="AH937" s="133"/>
      <c r="AI937" s="133"/>
      <c r="AJ937" s="133"/>
      <c r="AK937" s="133"/>
      <c r="AL937" s="133"/>
      <c r="AM937" s="133"/>
      <c r="AN937" s="133"/>
      <c r="AO937" s="133"/>
    </row>
    <row r="938">
      <c r="A938" s="133"/>
      <c r="B938" s="133"/>
      <c r="C938" s="133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  <c r="AA938" s="133"/>
      <c r="AB938" s="133"/>
      <c r="AC938" s="133"/>
      <c r="AD938" s="133"/>
      <c r="AE938" s="133"/>
      <c r="AF938" s="133"/>
      <c r="AG938" s="133"/>
      <c r="AH938" s="133"/>
      <c r="AI938" s="133"/>
      <c r="AJ938" s="133"/>
      <c r="AK938" s="133"/>
      <c r="AL938" s="133"/>
      <c r="AM938" s="133"/>
      <c r="AN938" s="133"/>
      <c r="AO938" s="133"/>
    </row>
    <row r="939">
      <c r="A939" s="133"/>
      <c r="B939" s="133"/>
      <c r="C939" s="133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  <c r="AA939" s="133"/>
      <c r="AB939" s="133"/>
      <c r="AC939" s="133"/>
      <c r="AD939" s="133"/>
      <c r="AE939" s="133"/>
      <c r="AF939" s="133"/>
      <c r="AG939" s="133"/>
      <c r="AH939" s="133"/>
      <c r="AI939" s="133"/>
      <c r="AJ939" s="133"/>
      <c r="AK939" s="133"/>
      <c r="AL939" s="133"/>
      <c r="AM939" s="133"/>
      <c r="AN939" s="133"/>
      <c r="AO939" s="133"/>
    </row>
    <row r="940">
      <c r="A940" s="133"/>
      <c r="B940" s="133"/>
      <c r="C940" s="133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  <c r="AA940" s="133"/>
      <c r="AB940" s="133"/>
      <c r="AC940" s="133"/>
      <c r="AD940" s="133"/>
      <c r="AE940" s="133"/>
      <c r="AF940" s="133"/>
      <c r="AG940" s="133"/>
      <c r="AH940" s="133"/>
      <c r="AI940" s="133"/>
      <c r="AJ940" s="133"/>
      <c r="AK940" s="133"/>
      <c r="AL940" s="133"/>
      <c r="AM940" s="133"/>
      <c r="AN940" s="133"/>
      <c r="AO940" s="133"/>
    </row>
    <row r="941">
      <c r="A941" s="133"/>
      <c r="B941" s="133"/>
      <c r="C941" s="133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  <c r="AA941" s="133"/>
      <c r="AB941" s="133"/>
      <c r="AC941" s="133"/>
      <c r="AD941" s="133"/>
      <c r="AE941" s="133"/>
      <c r="AF941" s="133"/>
      <c r="AG941" s="133"/>
      <c r="AH941" s="133"/>
      <c r="AI941" s="133"/>
      <c r="AJ941" s="133"/>
      <c r="AK941" s="133"/>
      <c r="AL941" s="133"/>
      <c r="AM941" s="133"/>
      <c r="AN941" s="133"/>
      <c r="AO941" s="133"/>
    </row>
    <row r="942">
      <c r="A942" s="133"/>
      <c r="B942" s="133"/>
      <c r="C942" s="133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  <c r="AA942" s="133"/>
      <c r="AB942" s="133"/>
      <c r="AC942" s="133"/>
      <c r="AD942" s="133"/>
      <c r="AE942" s="133"/>
      <c r="AF942" s="133"/>
      <c r="AG942" s="133"/>
      <c r="AH942" s="133"/>
      <c r="AI942" s="133"/>
      <c r="AJ942" s="133"/>
      <c r="AK942" s="133"/>
      <c r="AL942" s="133"/>
      <c r="AM942" s="133"/>
      <c r="AN942" s="133"/>
      <c r="AO942" s="133"/>
    </row>
    <row r="943">
      <c r="A943" s="133"/>
      <c r="B943" s="133"/>
      <c r="C943" s="133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  <c r="AA943" s="133"/>
      <c r="AB943" s="133"/>
      <c r="AC943" s="133"/>
      <c r="AD943" s="133"/>
      <c r="AE943" s="133"/>
      <c r="AF943" s="133"/>
      <c r="AG943" s="133"/>
      <c r="AH943" s="133"/>
      <c r="AI943" s="133"/>
      <c r="AJ943" s="133"/>
      <c r="AK943" s="133"/>
      <c r="AL943" s="133"/>
      <c r="AM943" s="133"/>
      <c r="AN943" s="133"/>
      <c r="AO943" s="133"/>
    </row>
    <row r="944">
      <c r="A944" s="133"/>
      <c r="B944" s="133"/>
      <c r="C944" s="133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  <c r="AA944" s="133"/>
      <c r="AB944" s="133"/>
      <c r="AC944" s="133"/>
      <c r="AD944" s="133"/>
      <c r="AE944" s="133"/>
      <c r="AF944" s="133"/>
      <c r="AG944" s="133"/>
      <c r="AH944" s="133"/>
      <c r="AI944" s="133"/>
      <c r="AJ944" s="133"/>
      <c r="AK944" s="133"/>
      <c r="AL944" s="133"/>
      <c r="AM944" s="133"/>
      <c r="AN944" s="133"/>
      <c r="AO944" s="133"/>
    </row>
    <row r="945">
      <c r="A945" s="133"/>
      <c r="B945" s="133"/>
      <c r="C945" s="133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  <c r="AA945" s="133"/>
      <c r="AB945" s="133"/>
      <c r="AC945" s="133"/>
      <c r="AD945" s="133"/>
      <c r="AE945" s="133"/>
      <c r="AF945" s="133"/>
      <c r="AG945" s="133"/>
      <c r="AH945" s="133"/>
      <c r="AI945" s="133"/>
      <c r="AJ945" s="133"/>
      <c r="AK945" s="133"/>
      <c r="AL945" s="133"/>
      <c r="AM945" s="133"/>
      <c r="AN945" s="133"/>
      <c r="AO945" s="133"/>
    </row>
    <row r="946">
      <c r="A946" s="133"/>
      <c r="B946" s="133"/>
      <c r="C946" s="133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  <c r="AA946" s="133"/>
      <c r="AB946" s="133"/>
      <c r="AC946" s="133"/>
      <c r="AD946" s="133"/>
      <c r="AE946" s="133"/>
      <c r="AF946" s="133"/>
      <c r="AG946" s="133"/>
      <c r="AH946" s="133"/>
      <c r="AI946" s="133"/>
      <c r="AJ946" s="133"/>
      <c r="AK946" s="133"/>
      <c r="AL946" s="133"/>
      <c r="AM946" s="133"/>
      <c r="AN946" s="133"/>
      <c r="AO946" s="133"/>
    </row>
    <row r="947">
      <c r="A947" s="133"/>
      <c r="B947" s="133"/>
      <c r="C947" s="133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  <c r="AA947" s="133"/>
      <c r="AB947" s="133"/>
      <c r="AC947" s="133"/>
      <c r="AD947" s="133"/>
      <c r="AE947" s="133"/>
      <c r="AF947" s="133"/>
      <c r="AG947" s="133"/>
      <c r="AH947" s="133"/>
      <c r="AI947" s="133"/>
      <c r="AJ947" s="133"/>
      <c r="AK947" s="133"/>
      <c r="AL947" s="133"/>
      <c r="AM947" s="133"/>
      <c r="AN947" s="133"/>
      <c r="AO947" s="133"/>
    </row>
    <row r="948">
      <c r="A948" s="133"/>
      <c r="B948" s="133"/>
      <c r="C948" s="133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  <c r="AA948" s="133"/>
      <c r="AB948" s="133"/>
      <c r="AC948" s="133"/>
      <c r="AD948" s="133"/>
      <c r="AE948" s="133"/>
      <c r="AF948" s="133"/>
      <c r="AG948" s="133"/>
      <c r="AH948" s="133"/>
      <c r="AI948" s="133"/>
      <c r="AJ948" s="133"/>
      <c r="AK948" s="133"/>
      <c r="AL948" s="133"/>
      <c r="AM948" s="133"/>
      <c r="AN948" s="133"/>
      <c r="AO948" s="133"/>
    </row>
    <row r="949">
      <c r="A949" s="133"/>
      <c r="B949" s="133"/>
      <c r="C949" s="133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  <c r="AA949" s="133"/>
      <c r="AB949" s="133"/>
      <c r="AC949" s="133"/>
      <c r="AD949" s="133"/>
      <c r="AE949" s="133"/>
      <c r="AF949" s="133"/>
      <c r="AG949" s="133"/>
      <c r="AH949" s="133"/>
      <c r="AI949" s="133"/>
      <c r="AJ949" s="133"/>
      <c r="AK949" s="133"/>
      <c r="AL949" s="133"/>
      <c r="AM949" s="133"/>
      <c r="AN949" s="133"/>
      <c r="AO949" s="133"/>
    </row>
    <row r="950">
      <c r="A950" s="133"/>
      <c r="B950" s="133"/>
      <c r="C950" s="133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  <c r="AA950" s="133"/>
      <c r="AB950" s="133"/>
      <c r="AC950" s="133"/>
      <c r="AD950" s="133"/>
      <c r="AE950" s="133"/>
      <c r="AF950" s="133"/>
      <c r="AG950" s="133"/>
      <c r="AH950" s="133"/>
      <c r="AI950" s="133"/>
      <c r="AJ950" s="133"/>
      <c r="AK950" s="133"/>
      <c r="AL950" s="133"/>
      <c r="AM950" s="133"/>
      <c r="AN950" s="133"/>
      <c r="AO950" s="133"/>
    </row>
    <row r="951">
      <c r="A951" s="133"/>
      <c r="B951" s="133"/>
      <c r="C951" s="133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  <c r="AA951" s="133"/>
      <c r="AB951" s="133"/>
      <c r="AC951" s="133"/>
      <c r="AD951" s="133"/>
      <c r="AE951" s="133"/>
      <c r="AF951" s="133"/>
      <c r="AG951" s="133"/>
      <c r="AH951" s="133"/>
      <c r="AI951" s="133"/>
      <c r="AJ951" s="133"/>
      <c r="AK951" s="133"/>
      <c r="AL951" s="133"/>
      <c r="AM951" s="133"/>
      <c r="AN951" s="133"/>
      <c r="AO951" s="133"/>
    </row>
    <row r="952">
      <c r="A952" s="133"/>
      <c r="B952" s="133"/>
      <c r="C952" s="133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  <c r="AA952" s="133"/>
      <c r="AB952" s="133"/>
      <c r="AC952" s="133"/>
      <c r="AD952" s="133"/>
      <c r="AE952" s="133"/>
      <c r="AF952" s="133"/>
      <c r="AG952" s="133"/>
      <c r="AH952" s="133"/>
      <c r="AI952" s="133"/>
      <c r="AJ952" s="133"/>
      <c r="AK952" s="133"/>
      <c r="AL952" s="133"/>
      <c r="AM952" s="133"/>
      <c r="AN952" s="133"/>
      <c r="AO952" s="133"/>
    </row>
    <row r="953">
      <c r="A953" s="133"/>
      <c r="B953" s="133"/>
      <c r="C953" s="133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  <c r="AA953" s="133"/>
      <c r="AB953" s="133"/>
      <c r="AC953" s="133"/>
      <c r="AD953" s="133"/>
      <c r="AE953" s="133"/>
      <c r="AF953" s="133"/>
      <c r="AG953" s="133"/>
      <c r="AH953" s="133"/>
      <c r="AI953" s="133"/>
      <c r="AJ953" s="133"/>
      <c r="AK953" s="133"/>
      <c r="AL953" s="133"/>
      <c r="AM953" s="133"/>
      <c r="AN953" s="133"/>
      <c r="AO953" s="133"/>
    </row>
    <row r="954">
      <c r="A954" s="133"/>
      <c r="B954" s="133"/>
      <c r="C954" s="133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  <c r="AA954" s="133"/>
      <c r="AB954" s="133"/>
      <c r="AC954" s="133"/>
      <c r="AD954" s="133"/>
      <c r="AE954" s="133"/>
      <c r="AF954" s="133"/>
      <c r="AG954" s="133"/>
      <c r="AH954" s="133"/>
      <c r="AI954" s="133"/>
      <c r="AJ954" s="133"/>
      <c r="AK954" s="133"/>
      <c r="AL954" s="133"/>
      <c r="AM954" s="133"/>
      <c r="AN954" s="133"/>
      <c r="AO954" s="133"/>
    </row>
    <row r="955">
      <c r="A955" s="133"/>
      <c r="B955" s="133"/>
      <c r="C955" s="133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  <c r="AA955" s="133"/>
      <c r="AB955" s="133"/>
      <c r="AC955" s="133"/>
      <c r="AD955" s="133"/>
      <c r="AE955" s="133"/>
      <c r="AF955" s="133"/>
      <c r="AG955" s="133"/>
      <c r="AH955" s="133"/>
      <c r="AI955" s="133"/>
      <c r="AJ955" s="133"/>
      <c r="AK955" s="133"/>
      <c r="AL955" s="133"/>
      <c r="AM955" s="133"/>
      <c r="AN955" s="133"/>
      <c r="AO955" s="133"/>
    </row>
    <row r="956">
      <c r="A956" s="133"/>
      <c r="B956" s="133"/>
      <c r="C956" s="133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  <c r="AA956" s="133"/>
      <c r="AB956" s="133"/>
      <c r="AC956" s="133"/>
      <c r="AD956" s="133"/>
      <c r="AE956" s="133"/>
      <c r="AF956" s="133"/>
      <c r="AG956" s="133"/>
      <c r="AH956" s="133"/>
      <c r="AI956" s="133"/>
      <c r="AJ956" s="133"/>
      <c r="AK956" s="133"/>
      <c r="AL956" s="133"/>
      <c r="AM956" s="133"/>
      <c r="AN956" s="133"/>
      <c r="AO956" s="133"/>
    </row>
    <row r="957">
      <c r="A957" s="133"/>
      <c r="B957" s="133"/>
      <c r="C957" s="133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  <c r="AA957" s="133"/>
      <c r="AB957" s="133"/>
      <c r="AC957" s="133"/>
      <c r="AD957" s="133"/>
      <c r="AE957" s="133"/>
      <c r="AF957" s="133"/>
      <c r="AG957" s="133"/>
      <c r="AH957" s="133"/>
      <c r="AI957" s="133"/>
      <c r="AJ957" s="133"/>
      <c r="AK957" s="133"/>
      <c r="AL957" s="133"/>
      <c r="AM957" s="133"/>
      <c r="AN957" s="133"/>
      <c r="AO957" s="133"/>
    </row>
    <row r="958">
      <c r="A958" s="133"/>
      <c r="B958" s="133"/>
      <c r="C958" s="133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  <c r="AA958" s="133"/>
      <c r="AB958" s="133"/>
      <c r="AC958" s="133"/>
      <c r="AD958" s="133"/>
      <c r="AE958" s="133"/>
      <c r="AF958" s="133"/>
      <c r="AG958" s="133"/>
      <c r="AH958" s="133"/>
      <c r="AI958" s="133"/>
      <c r="AJ958" s="133"/>
      <c r="AK958" s="133"/>
      <c r="AL958" s="133"/>
      <c r="AM958" s="133"/>
      <c r="AN958" s="133"/>
      <c r="AO958" s="133"/>
    </row>
    <row r="959">
      <c r="A959" s="133"/>
      <c r="B959" s="133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  <c r="AA959" s="133"/>
      <c r="AB959" s="133"/>
      <c r="AC959" s="133"/>
      <c r="AD959" s="133"/>
      <c r="AE959" s="133"/>
      <c r="AF959" s="133"/>
      <c r="AG959" s="133"/>
      <c r="AH959" s="133"/>
      <c r="AI959" s="133"/>
      <c r="AJ959" s="133"/>
      <c r="AK959" s="133"/>
      <c r="AL959" s="133"/>
      <c r="AM959" s="133"/>
      <c r="AN959" s="133"/>
      <c r="AO959" s="133"/>
    </row>
    <row r="960">
      <c r="A960" s="133"/>
      <c r="B960" s="133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  <c r="AA960" s="133"/>
      <c r="AB960" s="133"/>
      <c r="AC960" s="133"/>
      <c r="AD960" s="133"/>
      <c r="AE960" s="133"/>
      <c r="AF960" s="133"/>
      <c r="AG960" s="133"/>
      <c r="AH960" s="133"/>
      <c r="AI960" s="133"/>
      <c r="AJ960" s="133"/>
      <c r="AK960" s="133"/>
      <c r="AL960" s="133"/>
      <c r="AM960" s="133"/>
      <c r="AN960" s="133"/>
      <c r="AO960" s="133"/>
    </row>
    <row r="961">
      <c r="A961" s="133"/>
      <c r="B961" s="133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  <c r="AA961" s="133"/>
      <c r="AB961" s="133"/>
      <c r="AC961" s="133"/>
      <c r="AD961" s="133"/>
      <c r="AE961" s="133"/>
      <c r="AF961" s="133"/>
      <c r="AG961" s="133"/>
      <c r="AH961" s="133"/>
      <c r="AI961" s="133"/>
      <c r="AJ961" s="133"/>
      <c r="AK961" s="133"/>
      <c r="AL961" s="133"/>
      <c r="AM961" s="133"/>
      <c r="AN961" s="133"/>
      <c r="AO961" s="133"/>
    </row>
    <row r="962">
      <c r="A962" s="133"/>
      <c r="B962" s="133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  <c r="AA962" s="133"/>
      <c r="AB962" s="133"/>
      <c r="AC962" s="133"/>
      <c r="AD962" s="133"/>
      <c r="AE962" s="133"/>
      <c r="AF962" s="133"/>
      <c r="AG962" s="133"/>
      <c r="AH962" s="133"/>
      <c r="AI962" s="133"/>
      <c r="AJ962" s="133"/>
      <c r="AK962" s="133"/>
      <c r="AL962" s="133"/>
      <c r="AM962" s="133"/>
      <c r="AN962" s="133"/>
      <c r="AO962" s="133"/>
    </row>
    <row r="963">
      <c r="A963" s="133"/>
      <c r="B963" s="133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  <c r="AA963" s="133"/>
      <c r="AB963" s="133"/>
      <c r="AC963" s="133"/>
      <c r="AD963" s="133"/>
      <c r="AE963" s="133"/>
      <c r="AF963" s="133"/>
      <c r="AG963" s="133"/>
      <c r="AH963" s="133"/>
      <c r="AI963" s="133"/>
      <c r="AJ963" s="133"/>
      <c r="AK963" s="133"/>
      <c r="AL963" s="133"/>
      <c r="AM963" s="133"/>
      <c r="AN963" s="133"/>
      <c r="AO963" s="133"/>
    </row>
    <row r="964">
      <c r="A964" s="133"/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  <c r="AA964" s="133"/>
      <c r="AB964" s="133"/>
      <c r="AC964" s="133"/>
      <c r="AD964" s="133"/>
      <c r="AE964" s="133"/>
      <c r="AF964" s="133"/>
      <c r="AG964" s="133"/>
      <c r="AH964" s="133"/>
      <c r="AI964" s="133"/>
      <c r="AJ964" s="133"/>
      <c r="AK964" s="133"/>
      <c r="AL964" s="133"/>
      <c r="AM964" s="133"/>
      <c r="AN964" s="133"/>
      <c r="AO964" s="133"/>
    </row>
    <row r="965">
      <c r="A965" s="133"/>
      <c r="B965" s="133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  <c r="AA965" s="133"/>
      <c r="AB965" s="133"/>
      <c r="AC965" s="133"/>
      <c r="AD965" s="133"/>
      <c r="AE965" s="133"/>
      <c r="AF965" s="133"/>
      <c r="AG965" s="133"/>
      <c r="AH965" s="133"/>
      <c r="AI965" s="133"/>
      <c r="AJ965" s="133"/>
      <c r="AK965" s="133"/>
      <c r="AL965" s="133"/>
      <c r="AM965" s="133"/>
      <c r="AN965" s="133"/>
      <c r="AO965" s="133"/>
    </row>
    <row r="966">
      <c r="A966" s="133"/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  <c r="AA966" s="133"/>
      <c r="AB966" s="133"/>
      <c r="AC966" s="133"/>
      <c r="AD966" s="133"/>
      <c r="AE966" s="133"/>
      <c r="AF966" s="133"/>
      <c r="AG966" s="133"/>
      <c r="AH966" s="133"/>
      <c r="AI966" s="133"/>
      <c r="AJ966" s="133"/>
      <c r="AK966" s="133"/>
      <c r="AL966" s="133"/>
      <c r="AM966" s="133"/>
      <c r="AN966" s="133"/>
      <c r="AO966" s="133"/>
    </row>
    <row r="967">
      <c r="A967" s="133"/>
      <c r="B967" s="133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  <c r="AA967" s="133"/>
      <c r="AB967" s="133"/>
      <c r="AC967" s="133"/>
      <c r="AD967" s="133"/>
      <c r="AE967" s="133"/>
      <c r="AF967" s="133"/>
      <c r="AG967" s="133"/>
      <c r="AH967" s="133"/>
      <c r="AI967" s="133"/>
      <c r="AJ967" s="133"/>
      <c r="AK967" s="133"/>
      <c r="AL967" s="133"/>
      <c r="AM967" s="133"/>
      <c r="AN967" s="133"/>
      <c r="AO967" s="133"/>
    </row>
    <row r="968">
      <c r="A968" s="133"/>
      <c r="B968" s="133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  <c r="AA968" s="133"/>
      <c r="AB968" s="133"/>
      <c r="AC968" s="133"/>
      <c r="AD968" s="133"/>
      <c r="AE968" s="133"/>
      <c r="AF968" s="133"/>
      <c r="AG968" s="133"/>
      <c r="AH968" s="133"/>
      <c r="AI968" s="133"/>
      <c r="AJ968" s="133"/>
      <c r="AK968" s="133"/>
      <c r="AL968" s="133"/>
      <c r="AM968" s="133"/>
      <c r="AN968" s="133"/>
      <c r="AO968" s="133"/>
    </row>
    <row r="969">
      <c r="A969" s="133"/>
      <c r="B969" s="133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  <c r="AA969" s="133"/>
      <c r="AB969" s="133"/>
      <c r="AC969" s="133"/>
      <c r="AD969" s="133"/>
      <c r="AE969" s="133"/>
      <c r="AF969" s="133"/>
      <c r="AG969" s="133"/>
      <c r="AH969" s="133"/>
      <c r="AI969" s="133"/>
      <c r="AJ969" s="133"/>
      <c r="AK969" s="133"/>
      <c r="AL969" s="133"/>
      <c r="AM969" s="133"/>
      <c r="AN969" s="133"/>
      <c r="AO969" s="133"/>
    </row>
    <row r="970">
      <c r="A970" s="133"/>
      <c r="B970" s="133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  <c r="AA970" s="133"/>
      <c r="AB970" s="133"/>
      <c r="AC970" s="133"/>
      <c r="AD970" s="133"/>
      <c r="AE970" s="133"/>
      <c r="AF970" s="133"/>
      <c r="AG970" s="133"/>
      <c r="AH970" s="133"/>
      <c r="AI970" s="133"/>
      <c r="AJ970" s="133"/>
      <c r="AK970" s="133"/>
      <c r="AL970" s="133"/>
      <c r="AM970" s="133"/>
      <c r="AN970" s="133"/>
      <c r="AO970" s="133"/>
    </row>
    <row r="971">
      <c r="A971" s="133"/>
      <c r="B971" s="133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  <c r="AA971" s="133"/>
      <c r="AB971" s="133"/>
      <c r="AC971" s="133"/>
      <c r="AD971" s="133"/>
      <c r="AE971" s="133"/>
      <c r="AF971" s="133"/>
      <c r="AG971" s="133"/>
      <c r="AH971" s="133"/>
      <c r="AI971" s="133"/>
      <c r="AJ971" s="133"/>
      <c r="AK971" s="133"/>
      <c r="AL971" s="133"/>
      <c r="AM971" s="133"/>
      <c r="AN971" s="133"/>
      <c r="AO971" s="133"/>
    </row>
    <row r="972">
      <c r="A972" s="133"/>
      <c r="B972" s="133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  <c r="AA972" s="133"/>
      <c r="AB972" s="133"/>
      <c r="AC972" s="133"/>
      <c r="AD972" s="133"/>
      <c r="AE972" s="133"/>
      <c r="AF972" s="133"/>
      <c r="AG972" s="133"/>
      <c r="AH972" s="133"/>
      <c r="AI972" s="133"/>
      <c r="AJ972" s="133"/>
      <c r="AK972" s="133"/>
      <c r="AL972" s="133"/>
      <c r="AM972" s="133"/>
      <c r="AN972" s="133"/>
      <c r="AO972" s="133"/>
    </row>
    <row r="973">
      <c r="A973" s="133"/>
      <c r="B973" s="133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  <c r="AA973" s="133"/>
      <c r="AB973" s="133"/>
      <c r="AC973" s="133"/>
      <c r="AD973" s="133"/>
      <c r="AE973" s="133"/>
      <c r="AF973" s="133"/>
      <c r="AG973" s="133"/>
      <c r="AH973" s="133"/>
      <c r="AI973" s="133"/>
      <c r="AJ973" s="133"/>
      <c r="AK973" s="133"/>
      <c r="AL973" s="133"/>
      <c r="AM973" s="133"/>
      <c r="AN973" s="133"/>
      <c r="AO973" s="133"/>
    </row>
    <row r="974">
      <c r="A974" s="133"/>
      <c r="B974" s="133"/>
      <c r="C974" s="133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  <c r="AA974" s="133"/>
      <c r="AB974" s="133"/>
      <c r="AC974" s="133"/>
      <c r="AD974" s="133"/>
      <c r="AE974" s="133"/>
      <c r="AF974" s="133"/>
      <c r="AG974" s="133"/>
      <c r="AH974" s="133"/>
      <c r="AI974" s="133"/>
      <c r="AJ974" s="133"/>
      <c r="AK974" s="133"/>
      <c r="AL974" s="133"/>
      <c r="AM974" s="133"/>
      <c r="AN974" s="133"/>
      <c r="AO974" s="133"/>
    </row>
    <row r="975">
      <c r="A975" s="133"/>
      <c r="B975" s="133"/>
      <c r="C975" s="133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  <c r="AA975" s="133"/>
      <c r="AB975" s="133"/>
      <c r="AC975" s="133"/>
      <c r="AD975" s="133"/>
      <c r="AE975" s="133"/>
      <c r="AF975" s="133"/>
      <c r="AG975" s="133"/>
      <c r="AH975" s="133"/>
      <c r="AI975" s="133"/>
      <c r="AJ975" s="133"/>
      <c r="AK975" s="133"/>
      <c r="AL975" s="133"/>
      <c r="AM975" s="133"/>
      <c r="AN975" s="133"/>
      <c r="AO975" s="133"/>
    </row>
    <row r="976">
      <c r="A976" s="133"/>
      <c r="B976" s="133"/>
      <c r="C976" s="133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  <c r="AA976" s="133"/>
      <c r="AB976" s="133"/>
      <c r="AC976" s="133"/>
      <c r="AD976" s="133"/>
      <c r="AE976" s="133"/>
      <c r="AF976" s="133"/>
      <c r="AG976" s="133"/>
      <c r="AH976" s="133"/>
      <c r="AI976" s="133"/>
      <c r="AJ976" s="133"/>
      <c r="AK976" s="133"/>
      <c r="AL976" s="133"/>
      <c r="AM976" s="133"/>
      <c r="AN976" s="133"/>
      <c r="AO976" s="133"/>
    </row>
    <row r="977">
      <c r="A977" s="133"/>
      <c r="B977" s="133"/>
      <c r="C977" s="133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  <c r="AA977" s="133"/>
      <c r="AB977" s="133"/>
      <c r="AC977" s="133"/>
      <c r="AD977" s="133"/>
      <c r="AE977" s="133"/>
      <c r="AF977" s="133"/>
      <c r="AG977" s="133"/>
      <c r="AH977" s="133"/>
      <c r="AI977" s="133"/>
      <c r="AJ977" s="133"/>
      <c r="AK977" s="133"/>
      <c r="AL977" s="133"/>
      <c r="AM977" s="133"/>
      <c r="AN977" s="133"/>
      <c r="AO977" s="133"/>
    </row>
    <row r="978">
      <c r="A978" s="133"/>
      <c r="B978" s="133"/>
      <c r="C978" s="133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  <c r="AA978" s="133"/>
      <c r="AB978" s="133"/>
      <c r="AC978" s="133"/>
      <c r="AD978" s="133"/>
      <c r="AE978" s="133"/>
      <c r="AF978" s="133"/>
      <c r="AG978" s="133"/>
      <c r="AH978" s="133"/>
      <c r="AI978" s="133"/>
      <c r="AJ978" s="133"/>
      <c r="AK978" s="133"/>
      <c r="AL978" s="133"/>
      <c r="AM978" s="133"/>
      <c r="AN978" s="133"/>
      <c r="AO978" s="133"/>
    </row>
    <row r="979">
      <c r="A979" s="133"/>
      <c r="B979" s="133"/>
      <c r="C979" s="133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  <c r="AA979" s="133"/>
      <c r="AB979" s="133"/>
      <c r="AC979" s="133"/>
      <c r="AD979" s="133"/>
      <c r="AE979" s="133"/>
      <c r="AF979" s="133"/>
      <c r="AG979" s="133"/>
      <c r="AH979" s="133"/>
      <c r="AI979" s="133"/>
      <c r="AJ979" s="133"/>
      <c r="AK979" s="133"/>
      <c r="AL979" s="133"/>
      <c r="AM979" s="133"/>
      <c r="AN979" s="133"/>
      <c r="AO979" s="133"/>
    </row>
    <row r="980">
      <c r="A980" s="133"/>
      <c r="B980" s="133"/>
      <c r="C980" s="133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  <c r="AA980" s="133"/>
      <c r="AB980" s="133"/>
      <c r="AC980" s="133"/>
      <c r="AD980" s="133"/>
      <c r="AE980" s="133"/>
      <c r="AF980" s="133"/>
      <c r="AG980" s="133"/>
      <c r="AH980" s="133"/>
      <c r="AI980" s="133"/>
      <c r="AJ980" s="133"/>
      <c r="AK980" s="133"/>
      <c r="AL980" s="133"/>
      <c r="AM980" s="133"/>
      <c r="AN980" s="133"/>
      <c r="AO980" s="133"/>
    </row>
    <row r="981">
      <c r="A981" s="133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  <c r="AA981" s="133"/>
      <c r="AB981" s="133"/>
      <c r="AC981" s="133"/>
      <c r="AD981" s="133"/>
      <c r="AE981" s="133"/>
      <c r="AF981" s="133"/>
      <c r="AG981" s="133"/>
      <c r="AH981" s="133"/>
      <c r="AI981" s="133"/>
      <c r="AJ981" s="133"/>
      <c r="AK981" s="133"/>
      <c r="AL981" s="133"/>
      <c r="AM981" s="133"/>
      <c r="AN981" s="133"/>
      <c r="AO981" s="133"/>
    </row>
    <row r="982">
      <c r="A982" s="133"/>
      <c r="B982" s="133"/>
      <c r="C982" s="133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  <c r="AA982" s="133"/>
      <c r="AB982" s="133"/>
      <c r="AC982" s="133"/>
      <c r="AD982" s="133"/>
      <c r="AE982" s="133"/>
      <c r="AF982" s="133"/>
      <c r="AG982" s="133"/>
      <c r="AH982" s="133"/>
      <c r="AI982" s="133"/>
      <c r="AJ982" s="133"/>
      <c r="AK982" s="133"/>
      <c r="AL982" s="133"/>
      <c r="AM982" s="133"/>
      <c r="AN982" s="133"/>
      <c r="AO982" s="133"/>
    </row>
    <row r="983">
      <c r="A983" s="133"/>
      <c r="B983" s="133"/>
      <c r="C983" s="133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  <c r="AA983" s="133"/>
      <c r="AB983" s="133"/>
      <c r="AC983" s="133"/>
      <c r="AD983" s="133"/>
      <c r="AE983" s="133"/>
      <c r="AF983" s="133"/>
      <c r="AG983" s="133"/>
      <c r="AH983" s="133"/>
      <c r="AI983" s="133"/>
      <c r="AJ983" s="133"/>
      <c r="AK983" s="133"/>
      <c r="AL983" s="133"/>
      <c r="AM983" s="133"/>
      <c r="AN983" s="133"/>
      <c r="AO983" s="133"/>
    </row>
    <row r="984">
      <c r="A984" s="133"/>
      <c r="B984" s="133"/>
      <c r="C984" s="133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  <c r="AA984" s="133"/>
      <c r="AB984" s="133"/>
      <c r="AC984" s="133"/>
      <c r="AD984" s="133"/>
      <c r="AE984" s="133"/>
      <c r="AF984" s="133"/>
      <c r="AG984" s="133"/>
      <c r="AH984" s="133"/>
      <c r="AI984" s="133"/>
      <c r="AJ984" s="133"/>
      <c r="AK984" s="133"/>
      <c r="AL984" s="133"/>
      <c r="AM984" s="133"/>
      <c r="AN984" s="133"/>
      <c r="AO984" s="133"/>
    </row>
    <row r="985">
      <c r="A985" s="133"/>
      <c r="B985" s="133"/>
      <c r="C985" s="133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  <c r="AA985" s="133"/>
      <c r="AB985" s="133"/>
      <c r="AC985" s="133"/>
      <c r="AD985" s="133"/>
      <c r="AE985" s="133"/>
      <c r="AF985" s="133"/>
      <c r="AG985" s="133"/>
      <c r="AH985" s="133"/>
      <c r="AI985" s="133"/>
      <c r="AJ985" s="133"/>
      <c r="AK985" s="133"/>
      <c r="AL985" s="133"/>
      <c r="AM985" s="133"/>
      <c r="AN985" s="133"/>
      <c r="AO985" s="133"/>
    </row>
    <row r="986">
      <c r="A986" s="133"/>
      <c r="B986" s="133"/>
      <c r="C986" s="133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  <c r="AA986" s="133"/>
      <c r="AB986" s="133"/>
      <c r="AC986" s="133"/>
      <c r="AD986" s="133"/>
      <c r="AE986" s="133"/>
      <c r="AF986" s="133"/>
      <c r="AG986" s="133"/>
      <c r="AH986" s="133"/>
      <c r="AI986" s="133"/>
      <c r="AJ986" s="133"/>
      <c r="AK986" s="133"/>
      <c r="AL986" s="133"/>
      <c r="AM986" s="133"/>
      <c r="AN986" s="133"/>
      <c r="AO986" s="133"/>
    </row>
    <row r="987">
      <c r="A987" s="133"/>
      <c r="B987" s="133"/>
      <c r="C987" s="133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  <c r="AA987" s="133"/>
      <c r="AB987" s="133"/>
      <c r="AC987" s="133"/>
      <c r="AD987" s="133"/>
      <c r="AE987" s="133"/>
      <c r="AF987" s="133"/>
      <c r="AG987" s="133"/>
      <c r="AH987" s="133"/>
      <c r="AI987" s="133"/>
      <c r="AJ987" s="133"/>
      <c r="AK987" s="133"/>
      <c r="AL987" s="133"/>
      <c r="AM987" s="133"/>
      <c r="AN987" s="133"/>
      <c r="AO987" s="133"/>
    </row>
    <row r="988">
      <c r="A988" s="133"/>
      <c r="B988" s="133"/>
      <c r="C988" s="133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  <c r="AA988" s="133"/>
      <c r="AB988" s="133"/>
      <c r="AC988" s="133"/>
      <c r="AD988" s="133"/>
      <c r="AE988" s="133"/>
      <c r="AF988" s="133"/>
      <c r="AG988" s="133"/>
      <c r="AH988" s="133"/>
      <c r="AI988" s="133"/>
      <c r="AJ988" s="133"/>
      <c r="AK988" s="133"/>
      <c r="AL988" s="133"/>
      <c r="AM988" s="133"/>
      <c r="AN988" s="133"/>
      <c r="AO988" s="133"/>
    </row>
    <row r="989">
      <c r="A989" s="133"/>
      <c r="B989" s="133"/>
      <c r="C989" s="133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  <c r="AA989" s="133"/>
      <c r="AB989" s="133"/>
      <c r="AC989" s="133"/>
      <c r="AD989" s="133"/>
      <c r="AE989" s="133"/>
      <c r="AF989" s="133"/>
      <c r="AG989" s="133"/>
      <c r="AH989" s="133"/>
      <c r="AI989" s="133"/>
      <c r="AJ989" s="133"/>
      <c r="AK989" s="133"/>
      <c r="AL989" s="133"/>
      <c r="AM989" s="133"/>
      <c r="AN989" s="133"/>
      <c r="AO989" s="133"/>
    </row>
    <row r="990">
      <c r="A990" s="133"/>
      <c r="B990" s="133"/>
      <c r="C990" s="133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  <c r="AA990" s="133"/>
      <c r="AB990" s="133"/>
      <c r="AC990" s="133"/>
      <c r="AD990" s="133"/>
      <c r="AE990" s="133"/>
      <c r="AF990" s="133"/>
      <c r="AG990" s="133"/>
      <c r="AH990" s="133"/>
      <c r="AI990" s="133"/>
      <c r="AJ990" s="133"/>
      <c r="AK990" s="133"/>
      <c r="AL990" s="133"/>
      <c r="AM990" s="133"/>
      <c r="AN990" s="133"/>
      <c r="AO990" s="133"/>
    </row>
    <row r="991">
      <c r="A991" s="133"/>
      <c r="B991" s="133"/>
      <c r="C991" s="133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  <c r="AA991" s="133"/>
      <c r="AB991" s="133"/>
      <c r="AC991" s="133"/>
      <c r="AD991" s="133"/>
      <c r="AE991" s="133"/>
      <c r="AF991" s="133"/>
      <c r="AG991" s="133"/>
      <c r="AH991" s="133"/>
      <c r="AI991" s="133"/>
      <c r="AJ991" s="133"/>
      <c r="AK991" s="133"/>
      <c r="AL991" s="133"/>
      <c r="AM991" s="133"/>
      <c r="AN991" s="133"/>
      <c r="AO991" s="133"/>
    </row>
    <row r="992">
      <c r="A992" s="133"/>
      <c r="B992" s="133"/>
      <c r="C992" s="133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  <c r="AA992" s="133"/>
      <c r="AB992" s="133"/>
      <c r="AC992" s="133"/>
      <c r="AD992" s="133"/>
      <c r="AE992" s="133"/>
      <c r="AF992" s="133"/>
      <c r="AG992" s="133"/>
      <c r="AH992" s="133"/>
      <c r="AI992" s="133"/>
      <c r="AJ992" s="133"/>
      <c r="AK992" s="133"/>
      <c r="AL992" s="133"/>
      <c r="AM992" s="133"/>
      <c r="AN992" s="133"/>
      <c r="AO992" s="133"/>
    </row>
    <row r="993">
      <c r="A993" s="133"/>
      <c r="B993" s="133"/>
      <c r="C993" s="133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  <c r="AA993" s="133"/>
      <c r="AB993" s="133"/>
      <c r="AC993" s="133"/>
      <c r="AD993" s="133"/>
      <c r="AE993" s="133"/>
      <c r="AF993" s="133"/>
      <c r="AG993" s="133"/>
      <c r="AH993" s="133"/>
      <c r="AI993" s="133"/>
      <c r="AJ993" s="133"/>
      <c r="AK993" s="133"/>
      <c r="AL993" s="133"/>
      <c r="AM993" s="133"/>
      <c r="AN993" s="133"/>
      <c r="AO993" s="133"/>
    </row>
    <row r="994">
      <c r="A994" s="133"/>
      <c r="B994" s="133"/>
      <c r="C994" s="133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  <c r="AA994" s="133"/>
      <c r="AB994" s="133"/>
      <c r="AC994" s="133"/>
      <c r="AD994" s="133"/>
      <c r="AE994" s="133"/>
      <c r="AF994" s="133"/>
      <c r="AG994" s="133"/>
      <c r="AH994" s="133"/>
      <c r="AI994" s="133"/>
      <c r="AJ994" s="133"/>
      <c r="AK994" s="133"/>
      <c r="AL994" s="133"/>
      <c r="AM994" s="133"/>
      <c r="AN994" s="133"/>
      <c r="AO994" s="133"/>
    </row>
    <row r="995">
      <c r="A995" s="133"/>
      <c r="B995" s="133"/>
      <c r="C995" s="133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  <c r="AA995" s="133"/>
      <c r="AB995" s="133"/>
      <c r="AC995" s="133"/>
      <c r="AD995" s="133"/>
      <c r="AE995" s="133"/>
      <c r="AF995" s="133"/>
      <c r="AG995" s="133"/>
      <c r="AH995" s="133"/>
      <c r="AI995" s="133"/>
      <c r="AJ995" s="133"/>
      <c r="AK995" s="133"/>
      <c r="AL995" s="133"/>
      <c r="AM995" s="133"/>
      <c r="AN995" s="133"/>
      <c r="AO995" s="133"/>
    </row>
    <row r="996">
      <c r="A996" s="133"/>
      <c r="B996" s="133"/>
      <c r="C996" s="133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  <c r="AA996" s="133"/>
      <c r="AB996" s="133"/>
      <c r="AC996" s="133"/>
      <c r="AD996" s="133"/>
      <c r="AE996" s="133"/>
      <c r="AF996" s="133"/>
      <c r="AG996" s="133"/>
      <c r="AH996" s="133"/>
      <c r="AI996" s="133"/>
      <c r="AJ996" s="133"/>
      <c r="AK996" s="133"/>
      <c r="AL996" s="133"/>
      <c r="AM996" s="133"/>
      <c r="AN996" s="133"/>
      <c r="AO996" s="133"/>
    </row>
    <row r="997">
      <c r="A997" s="133"/>
      <c r="B997" s="133"/>
      <c r="C997" s="133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  <c r="AA997" s="133"/>
      <c r="AB997" s="133"/>
      <c r="AC997" s="133"/>
      <c r="AD997" s="133"/>
      <c r="AE997" s="133"/>
      <c r="AF997" s="133"/>
      <c r="AG997" s="133"/>
      <c r="AH997" s="133"/>
      <c r="AI997" s="133"/>
      <c r="AJ997" s="133"/>
      <c r="AK997" s="133"/>
      <c r="AL997" s="133"/>
      <c r="AM997" s="133"/>
      <c r="AN997" s="133"/>
      <c r="AO997" s="133"/>
    </row>
    <row r="998">
      <c r="A998" s="133"/>
      <c r="B998" s="133"/>
      <c r="C998" s="133"/>
      <c r="D998" s="133"/>
      <c r="E998" s="133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  <c r="AA998" s="133"/>
      <c r="AB998" s="133"/>
      <c r="AC998" s="133"/>
      <c r="AD998" s="133"/>
      <c r="AE998" s="133"/>
      <c r="AF998" s="133"/>
      <c r="AG998" s="133"/>
      <c r="AH998" s="133"/>
      <c r="AI998" s="133"/>
      <c r="AJ998" s="133"/>
      <c r="AK998" s="133"/>
      <c r="AL998" s="133"/>
      <c r="AM998" s="133"/>
      <c r="AN998" s="133"/>
      <c r="AO998" s="133"/>
    </row>
    <row r="999">
      <c r="A999" s="133"/>
      <c r="B999" s="133"/>
      <c r="C999" s="133"/>
      <c r="D999" s="133"/>
      <c r="E999" s="133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  <c r="AA999" s="133"/>
      <c r="AB999" s="133"/>
      <c r="AC999" s="133"/>
      <c r="AD999" s="133"/>
      <c r="AE999" s="133"/>
      <c r="AF999" s="133"/>
      <c r="AG999" s="133"/>
      <c r="AH999" s="133"/>
      <c r="AI999" s="133"/>
      <c r="AJ999" s="133"/>
      <c r="AK999" s="133"/>
      <c r="AL999" s="133"/>
      <c r="AM999" s="133"/>
      <c r="AN999" s="133"/>
      <c r="AO999" s="133"/>
    </row>
    <row r="1000">
      <c r="A1000" s="133"/>
      <c r="B1000" s="133"/>
      <c r="C1000" s="133"/>
      <c r="D1000" s="133"/>
      <c r="E1000" s="133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  <c r="AA1000" s="133"/>
      <c r="AB1000" s="133"/>
      <c r="AC1000" s="133"/>
      <c r="AD1000" s="133"/>
      <c r="AE1000" s="133"/>
      <c r="AF1000" s="133"/>
      <c r="AG1000" s="133"/>
      <c r="AH1000" s="133"/>
      <c r="AI1000" s="133"/>
      <c r="AJ1000" s="133"/>
      <c r="AK1000" s="133"/>
      <c r="AL1000" s="133"/>
      <c r="AM1000" s="133"/>
      <c r="AN1000" s="133"/>
      <c r="AO1000" s="133"/>
    </row>
    <row r="1001">
      <c r="A1001" s="133"/>
      <c r="B1001" s="133"/>
      <c r="C1001" s="133"/>
      <c r="D1001" s="133"/>
      <c r="E1001" s="133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  <c r="AA1001" s="133"/>
      <c r="AB1001" s="133"/>
      <c r="AC1001" s="133"/>
      <c r="AD1001" s="133"/>
      <c r="AE1001" s="133"/>
      <c r="AF1001" s="133"/>
      <c r="AG1001" s="133"/>
      <c r="AH1001" s="133"/>
      <c r="AI1001" s="133"/>
      <c r="AJ1001" s="133"/>
      <c r="AK1001" s="133"/>
      <c r="AL1001" s="133"/>
      <c r="AM1001" s="133"/>
      <c r="AN1001" s="133"/>
      <c r="AO1001" s="133"/>
    </row>
  </sheetData>
  <autoFilter ref="$A$2:$AO$21">
    <sortState ref="A2:AO21">
      <sortCondition ref="AO2:AO21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D00"/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12" max="16" width="4.75"/>
    <col customWidth="1" min="17" max="17" width="10.75"/>
    <col customWidth="1" min="18" max="18" width="10.63"/>
    <col customWidth="1" min="19" max="19" width="7.88"/>
  </cols>
  <sheetData>
    <row r="1">
      <c r="A1" s="134" t="s">
        <v>0</v>
      </c>
      <c r="B1" s="135" t="s">
        <v>38</v>
      </c>
      <c r="C1" s="135" t="s">
        <v>39</v>
      </c>
      <c r="D1" s="135" t="s">
        <v>40</v>
      </c>
      <c r="E1" s="135" t="s">
        <v>41</v>
      </c>
      <c r="F1" s="135" t="s">
        <v>42</v>
      </c>
      <c r="G1" s="135" t="s">
        <v>43</v>
      </c>
      <c r="H1" s="135" t="s">
        <v>44</v>
      </c>
      <c r="I1" s="135" t="s">
        <v>45</v>
      </c>
      <c r="K1" s="134" t="s">
        <v>0</v>
      </c>
      <c r="L1" s="136" t="s">
        <v>28</v>
      </c>
      <c r="M1" s="136" t="s">
        <v>29</v>
      </c>
      <c r="N1" s="136" t="s">
        <v>30</v>
      </c>
      <c r="O1" s="136" t="s">
        <v>31</v>
      </c>
      <c r="P1" s="136" t="s">
        <v>32</v>
      </c>
      <c r="Q1" s="136" t="s">
        <v>33</v>
      </c>
      <c r="R1" s="136" t="s">
        <v>34</v>
      </c>
      <c r="S1" s="136" t="s">
        <v>35</v>
      </c>
    </row>
    <row r="2">
      <c r="A2" s="137">
        <v>205.0</v>
      </c>
      <c r="B2" s="138">
        <v>1.23291751678181E17</v>
      </c>
      <c r="C2" s="138">
        <v>6.47973483196387E15</v>
      </c>
      <c r="D2" s="138">
        <v>1.03082129078647E14</v>
      </c>
      <c r="E2" s="138">
        <v>5.5122223790835E13</v>
      </c>
      <c r="F2" s="138">
        <v>1.57512085563637E12</v>
      </c>
      <c r="G2" s="138">
        <v>1.49823890646214E17</v>
      </c>
      <c r="H2" s="138">
        <v>6.2979186332259E13</v>
      </c>
      <c r="I2" s="138">
        <v>1.5150034590546E17</v>
      </c>
      <c r="K2" s="137">
        <v>205.0</v>
      </c>
      <c r="L2" s="139">
        <f t="shared" ref="L2:S2" si="1">(B2-min(B$2:B$20))/(max(B$2:B$20)-min(B$2:B$20))</f>
        <v>0.5115580597</v>
      </c>
      <c r="M2" s="139">
        <f t="shared" si="1"/>
        <v>0.7542683902</v>
      </c>
      <c r="N2" s="139">
        <f t="shared" si="1"/>
        <v>0.1949992007</v>
      </c>
      <c r="O2" s="139">
        <f t="shared" si="1"/>
        <v>0.364733781</v>
      </c>
      <c r="P2" s="139">
        <f t="shared" si="1"/>
        <v>0.1814022271</v>
      </c>
      <c r="Q2" s="139">
        <f t="shared" si="1"/>
        <v>0.5917801077</v>
      </c>
      <c r="R2" s="139">
        <f t="shared" si="1"/>
        <v>0.3666180738</v>
      </c>
      <c r="S2" s="139">
        <f t="shared" si="1"/>
        <v>0.5939755834</v>
      </c>
    </row>
    <row r="3">
      <c r="A3" s="137">
        <v>284.0</v>
      </c>
      <c r="B3" s="138">
        <v>2.33884310151566E17</v>
      </c>
      <c r="C3" s="138">
        <v>1.66997728816092E15</v>
      </c>
      <c r="D3" s="138">
        <v>1.95620811945114E13</v>
      </c>
      <c r="E3" s="138">
        <v>2.42348590829751E13</v>
      </c>
      <c r="F3" s="138">
        <v>2.28828143335012E12</v>
      </c>
      <c r="G3" s="138">
        <v>2.44139352857109E17</v>
      </c>
      <c r="H3" s="138">
        <v>3.24031861632026E13</v>
      </c>
      <c r="I3" s="138">
        <v>2.45213610614486E17</v>
      </c>
      <c r="K3" s="137">
        <v>284.0</v>
      </c>
      <c r="L3" s="139">
        <f t="shared" ref="L3:S3" si="2">(B3-min(B$2:B$20))/(max(B$2:B$20)-min(B$2:B$20))</f>
        <v>1</v>
      </c>
      <c r="M3" s="139">
        <f t="shared" si="2"/>
        <v>0.1897618086</v>
      </c>
      <c r="N3" s="139">
        <f t="shared" si="2"/>
        <v>0.03052408791</v>
      </c>
      <c r="O3" s="139">
        <f t="shared" si="2"/>
        <v>0.158243666</v>
      </c>
      <c r="P3" s="139">
        <f t="shared" si="2"/>
        <v>0.2654982509</v>
      </c>
      <c r="Q3" s="139">
        <f t="shared" si="2"/>
        <v>0.9978481973</v>
      </c>
      <c r="R3" s="139">
        <f t="shared" si="2"/>
        <v>0.1826930691</v>
      </c>
      <c r="S3" s="139">
        <f t="shared" si="2"/>
        <v>0.9974285237</v>
      </c>
    </row>
    <row r="4">
      <c r="A4" s="137">
        <v>426.0</v>
      </c>
      <c r="B4" s="138">
        <v>1.1652125561324E17</v>
      </c>
      <c r="C4" s="138">
        <v>7.57566975179444E14</v>
      </c>
      <c r="D4" s="138">
        <v>1.00456616994489E14</v>
      </c>
      <c r="E4" s="138">
        <v>3.3140972375892E13</v>
      </c>
      <c r="F4" s="138">
        <v>4.10938562821623E10</v>
      </c>
      <c r="G4" s="138">
        <v>1.23634258070825E17</v>
      </c>
      <c r="H4" s="138">
        <v>3.36748018849614E13</v>
      </c>
      <c r="I4" s="138">
        <v>1.24811806648064E17</v>
      </c>
      <c r="K4" s="137">
        <v>426.0</v>
      </c>
      <c r="L4" s="139">
        <f t="shared" ref="L4:S4" si="3">(B4-min(B$2:B$20))/(max(B$2:B$20)-min(B$2:B$20))</f>
        <v>0.4816555574</v>
      </c>
      <c r="M4" s="139">
        <f t="shared" si="3"/>
        <v>0.08267499145</v>
      </c>
      <c r="N4" s="139">
        <f t="shared" si="3"/>
        <v>0.1898288085</v>
      </c>
      <c r="O4" s="139">
        <f t="shared" si="3"/>
        <v>0.2177833638</v>
      </c>
      <c r="P4" s="139">
        <f t="shared" si="3"/>
        <v>0.0005094871482</v>
      </c>
      <c r="Q4" s="139">
        <f t="shared" si="3"/>
        <v>0.4790226253</v>
      </c>
      <c r="R4" s="139">
        <f t="shared" si="3"/>
        <v>0.1903422687</v>
      </c>
      <c r="S4" s="139">
        <f t="shared" si="3"/>
        <v>0.4790764849</v>
      </c>
    </row>
    <row r="5">
      <c r="A5" s="137">
        <v>798.0</v>
      </c>
      <c r="B5" s="138">
        <v>5.98460502475177E16</v>
      </c>
      <c r="C5" s="138">
        <v>5.55921566014032E14</v>
      </c>
      <c r="D5" s="138">
        <v>5.11859506937567E14</v>
      </c>
      <c r="E5" s="138">
        <v>3.99383077860774E13</v>
      </c>
      <c r="F5" s="138">
        <v>1.42428401034887E12</v>
      </c>
      <c r="G5" s="138">
        <v>6.82798588116909E16</v>
      </c>
      <c r="H5" s="138">
        <v>4.62452280732024E13</v>
      </c>
      <c r="I5" s="138">
        <v>6.97127803847038E16</v>
      </c>
      <c r="K5" s="137">
        <v>798.0</v>
      </c>
      <c r="L5" s="139">
        <f t="shared" ref="L5:S5" si="4">(B5-min(B$2:B$20))/(max(B$2:B$20)-min(B$2:B$20))</f>
        <v>0.2313444365</v>
      </c>
      <c r="M5" s="139">
        <f t="shared" si="4"/>
        <v>0.05900848444</v>
      </c>
      <c r="N5" s="139">
        <f t="shared" si="4"/>
        <v>1</v>
      </c>
      <c r="O5" s="139">
        <f t="shared" si="4"/>
        <v>0.2632253295</v>
      </c>
      <c r="P5" s="139">
        <f t="shared" si="4"/>
        <v>0.1636155192</v>
      </c>
      <c r="Q5" s="139">
        <f t="shared" si="4"/>
        <v>0.2406984457</v>
      </c>
      <c r="R5" s="139">
        <f t="shared" si="4"/>
        <v>0.2659576429</v>
      </c>
      <c r="S5" s="139">
        <f t="shared" si="4"/>
        <v>0.2418649842</v>
      </c>
    </row>
    <row r="6">
      <c r="A6" s="137">
        <v>2551.0</v>
      </c>
      <c r="B6" s="138">
        <v>1.23291751678181E17</v>
      </c>
      <c r="C6" s="138">
        <v>7.73676246318117E14</v>
      </c>
      <c r="D6" s="138">
        <v>2.37846752008373E13</v>
      </c>
      <c r="E6" s="138">
        <v>1.39813134556172E14</v>
      </c>
      <c r="F6" s="138">
        <v>3.06927267252663E12</v>
      </c>
      <c r="G6" s="138">
        <v>1.30329559446668E17</v>
      </c>
      <c r="H6" s="138">
        <v>1.55681455522972E14</v>
      </c>
      <c r="I6" s="138">
        <v>1.33927932575447E17</v>
      </c>
      <c r="K6" s="137">
        <v>2551.0</v>
      </c>
      <c r="L6" s="139">
        <f t="shared" ref="L6:S6" si="5">(B6-min(B$2:B$20))/(max(B$2:B$20)-min(B$2:B$20))</f>
        <v>0.5115580597</v>
      </c>
      <c r="M6" s="139">
        <f t="shared" si="5"/>
        <v>0.0845656875</v>
      </c>
      <c r="N6" s="139">
        <f t="shared" si="5"/>
        <v>0.0388395959</v>
      </c>
      <c r="O6" s="139">
        <f t="shared" si="5"/>
        <v>0.9309146794</v>
      </c>
      <c r="P6" s="139">
        <f t="shared" si="5"/>
        <v>0.3575928784</v>
      </c>
      <c r="Q6" s="139">
        <f t="shared" si="5"/>
        <v>0.5078487391</v>
      </c>
      <c r="R6" s="139">
        <f t="shared" si="5"/>
        <v>0.924253644</v>
      </c>
      <c r="S6" s="139">
        <f t="shared" si="5"/>
        <v>0.5183230934</v>
      </c>
    </row>
    <row r="7">
      <c r="A7" s="137">
        <v>2722.0</v>
      </c>
      <c r="B7" s="138">
        <v>2.56729441484349E16</v>
      </c>
      <c r="C7" s="138">
        <v>7.25146161534484E15</v>
      </c>
      <c r="D7" s="138">
        <v>4.53747723933122E14</v>
      </c>
      <c r="E7" s="138">
        <v>6.80845655206882E13</v>
      </c>
      <c r="F7" s="138">
        <v>2.98152262354926E12</v>
      </c>
      <c r="G7" s="138">
        <v>4.94058922291955E16</v>
      </c>
      <c r="H7" s="138">
        <v>8.13892918666503E13</v>
      </c>
      <c r="I7" s="138">
        <v>5.09510840942171E16</v>
      </c>
      <c r="K7" s="137">
        <v>2722.0</v>
      </c>
      <c r="L7" s="139">
        <f t="shared" ref="L7:S7" si="6">(B7-min(B$2:B$20))/(max(B$2:B$20)-min(B$2:B$20))</f>
        <v>0.08041585252</v>
      </c>
      <c r="M7" s="139">
        <f t="shared" si="6"/>
        <v>0.8448436103</v>
      </c>
      <c r="N7" s="139">
        <f t="shared" si="6"/>
        <v>0.8855611042</v>
      </c>
      <c r="O7" s="139">
        <f t="shared" si="6"/>
        <v>0.4513904271</v>
      </c>
      <c r="P7" s="139">
        <f t="shared" si="6"/>
        <v>0.3472453769</v>
      </c>
      <c r="Q7" s="139">
        <f t="shared" si="6"/>
        <v>0.15943801</v>
      </c>
      <c r="R7" s="139">
        <f t="shared" si="6"/>
        <v>0.4773610986</v>
      </c>
      <c r="S7" s="139">
        <f t="shared" si="6"/>
        <v>0.161092411</v>
      </c>
    </row>
    <row r="8">
      <c r="A8" s="137">
        <v>2939.0</v>
      </c>
      <c r="B8" s="138">
        <v>1.01186361896398E17</v>
      </c>
      <c r="C8" s="138">
        <v>1.30680846129909E15</v>
      </c>
      <c r="D8" s="138">
        <v>4.83830328683004E14</v>
      </c>
      <c r="E8" s="138">
        <v>5.643321568347E11</v>
      </c>
      <c r="F8" s="138">
        <v>8.51915802706677E11</v>
      </c>
      <c r="G8" s="138">
        <v>1.1288249353367E17</v>
      </c>
      <c r="H8" s="138">
        <v>2.0319850058555E12</v>
      </c>
      <c r="I8" s="138">
        <v>1.13037886940411E17</v>
      </c>
      <c r="K8" s="137">
        <v>2939.0</v>
      </c>
      <c r="L8" s="139">
        <f t="shared" ref="L8:S8" si="7">(B8-min(B$2:B$20))/(max(B$2:B$20)-min(B$2:B$20))</f>
        <v>0.4139276258</v>
      </c>
      <c r="M8" s="139">
        <f t="shared" si="7"/>
        <v>0.1471377905</v>
      </c>
      <c r="N8" s="139">
        <f t="shared" si="7"/>
        <v>0.9448024472</v>
      </c>
      <c r="O8" s="139">
        <f t="shared" si="7"/>
        <v>0</v>
      </c>
      <c r="P8" s="139">
        <f t="shared" si="7"/>
        <v>0.09612175708</v>
      </c>
      <c r="Q8" s="139">
        <f t="shared" si="7"/>
        <v>0.4327317163</v>
      </c>
      <c r="R8" s="139">
        <f t="shared" si="7"/>
        <v>0</v>
      </c>
      <c r="S8" s="139">
        <f t="shared" si="7"/>
        <v>0.4283875825</v>
      </c>
    </row>
    <row r="9">
      <c r="A9" s="137">
        <v>3032.0</v>
      </c>
      <c r="B9" s="138">
        <v>2.33884310151566E17</v>
      </c>
      <c r="C9" s="138">
        <v>1.66997728816092E15</v>
      </c>
      <c r="D9" s="138">
        <v>7.11644224319318E13</v>
      </c>
      <c r="E9" s="138">
        <v>2.96758188456029E13</v>
      </c>
      <c r="F9" s="138">
        <v>4.51049917393039E11</v>
      </c>
      <c r="G9" s="138">
        <v>2.44639141609129E17</v>
      </c>
      <c r="H9" s="138">
        <v>3.23993770257236E13</v>
      </c>
      <c r="I9" s="138">
        <v>2.45810908121554E17</v>
      </c>
      <c r="K9" s="137">
        <v>3032.0</v>
      </c>
      <c r="L9" s="139">
        <f t="shared" ref="L9:S9" si="8">(B9-min(B$2:B$20))/(max(B$2:B$20)-min(B$2:B$20))</f>
        <v>1</v>
      </c>
      <c r="M9" s="139">
        <f t="shared" si="8"/>
        <v>0.1897618086</v>
      </c>
      <c r="N9" s="139">
        <f t="shared" si="8"/>
        <v>0.1321440116</v>
      </c>
      <c r="O9" s="139">
        <f t="shared" si="8"/>
        <v>0.1946179057</v>
      </c>
      <c r="P9" s="139">
        <f t="shared" si="8"/>
        <v>0.0488515797</v>
      </c>
      <c r="Q9" s="139">
        <f t="shared" si="8"/>
        <v>1</v>
      </c>
      <c r="R9" s="139">
        <f t="shared" si="8"/>
        <v>0.1826701559</v>
      </c>
      <c r="S9" s="139">
        <f t="shared" si="8"/>
        <v>1</v>
      </c>
    </row>
    <row r="10">
      <c r="A10" s="137">
        <v>3869.0</v>
      </c>
      <c r="B10" s="138">
        <v>5.98460502475177E16</v>
      </c>
      <c r="C10" s="138">
        <v>1.42219327913945E15</v>
      </c>
      <c r="D10" s="138">
        <v>5.00579971457751E14</v>
      </c>
      <c r="E10" s="138">
        <v>1.50147108627121E14</v>
      </c>
      <c r="F10" s="138">
        <v>3.56534742564743E12</v>
      </c>
      <c r="G10" s="138">
        <v>7.2141974669324E16</v>
      </c>
      <c r="H10" s="138">
        <v>1.68273656350247E14</v>
      </c>
      <c r="I10" s="138">
        <v>7.55476915863459E16</v>
      </c>
      <c r="K10" s="137">
        <v>3869.0</v>
      </c>
      <c r="L10" s="139">
        <f t="shared" ref="L10:S10" si="9">(B10-min(B$2:B$20))/(max(B$2:B$20)-min(B$2:B$20))</f>
        <v>0.2313444365</v>
      </c>
      <c r="M10" s="139">
        <f t="shared" si="9"/>
        <v>0.1606801548</v>
      </c>
      <c r="N10" s="139">
        <f t="shared" si="9"/>
        <v>0.9777873347</v>
      </c>
      <c r="O10" s="139">
        <f t="shared" si="9"/>
        <v>1</v>
      </c>
      <c r="P10" s="139">
        <f t="shared" si="9"/>
        <v>0.4160901027</v>
      </c>
      <c r="Q10" s="139">
        <f t="shared" si="9"/>
        <v>0.2573264934</v>
      </c>
      <c r="R10" s="139">
        <f t="shared" si="9"/>
        <v>1</v>
      </c>
      <c r="S10" s="139">
        <f t="shared" si="9"/>
        <v>0.2669853563</v>
      </c>
    </row>
    <row r="11">
      <c r="A11" s="137">
        <v>4898.0</v>
      </c>
      <c r="B11" s="138">
        <v>1.23291751678181E17</v>
      </c>
      <c r="C11" s="138">
        <v>5.31524000423806E13</v>
      </c>
      <c r="D11" s="138">
        <v>4.06202625297617E12</v>
      </c>
      <c r="E11" s="138">
        <v>4.62179908360643E13</v>
      </c>
      <c r="F11" s="138">
        <v>1.4517779637071E12</v>
      </c>
      <c r="G11" s="138">
        <v>1.24722232071854E17</v>
      </c>
      <c r="H11" s="138">
        <v>5.27451398218192E13</v>
      </c>
      <c r="I11" s="138">
        <v>1.26566305977711E17</v>
      </c>
      <c r="K11" s="137">
        <v>4898.0</v>
      </c>
      <c r="L11" s="139">
        <f t="shared" ref="L11:S11" si="10">(B11-min(B$2:B$20))/(max(B$2:B$20)-min(B$2:B$20))</f>
        <v>0.5115580597</v>
      </c>
      <c r="M11" s="139">
        <f t="shared" si="10"/>
        <v>0</v>
      </c>
      <c r="N11" s="139">
        <f t="shared" si="10"/>
        <v>0</v>
      </c>
      <c r="O11" s="139">
        <f t="shared" si="10"/>
        <v>0.3052066538</v>
      </c>
      <c r="P11" s="139">
        <f t="shared" si="10"/>
        <v>0.1668576111</v>
      </c>
      <c r="Q11" s="139">
        <f t="shared" si="10"/>
        <v>0.4837068151</v>
      </c>
      <c r="R11" s="139">
        <f t="shared" si="10"/>
        <v>0.3050568152</v>
      </c>
      <c r="S11" s="139">
        <f t="shared" si="10"/>
        <v>0.4866299291</v>
      </c>
    </row>
    <row r="12">
      <c r="A12" s="137">
        <v>4958.0</v>
      </c>
      <c r="B12" s="138">
        <v>7.46526348283417E15</v>
      </c>
      <c r="C12" s="138">
        <v>6.12800805847598E14</v>
      </c>
      <c r="D12" s="138">
        <v>4.90074479389186E14</v>
      </c>
      <c r="E12" s="138">
        <v>5.64180340991152E13</v>
      </c>
      <c r="F12" s="138">
        <v>7.77141361435419E12</v>
      </c>
      <c r="G12" s="138">
        <v>1.23740003102387E16</v>
      </c>
      <c r="H12" s="138">
        <v>8.03429299841327E13</v>
      </c>
      <c r="I12" s="138">
        <v>1.35328520058515E16</v>
      </c>
      <c r="K12" s="137">
        <v>4958.0</v>
      </c>
      <c r="L12" s="139">
        <f t="shared" ref="L12:S12" si="11">(B12-min(B$2:B$20))/(max(B$2:B$20)-min(B$2:B$20))</f>
        <v>0</v>
      </c>
      <c r="M12" s="139">
        <f t="shared" si="11"/>
        <v>0.06568422744</v>
      </c>
      <c r="N12" s="139">
        <f t="shared" si="11"/>
        <v>0.9570989846</v>
      </c>
      <c r="O12" s="139">
        <f t="shared" si="11"/>
        <v>0.373396612</v>
      </c>
      <c r="P12" s="139">
        <f t="shared" si="11"/>
        <v>0.912070185</v>
      </c>
      <c r="Q12" s="139">
        <f t="shared" si="11"/>
        <v>0</v>
      </c>
      <c r="R12" s="139">
        <f t="shared" si="11"/>
        <v>0.4710668772</v>
      </c>
      <c r="S12" s="139">
        <f t="shared" si="11"/>
        <v>0</v>
      </c>
    </row>
    <row r="13">
      <c r="A13" s="137">
        <v>5682.0</v>
      </c>
      <c r="B13" s="138">
        <v>1.01186361896398E17</v>
      </c>
      <c r="C13" s="138">
        <v>1.30680846129909E15</v>
      </c>
      <c r="D13" s="138">
        <v>1.23844848105635E14</v>
      </c>
      <c r="E13" s="138">
        <v>3.30948836121023E13</v>
      </c>
      <c r="F13" s="138">
        <v>3.41026086100902E12</v>
      </c>
      <c r="G13" s="138">
        <v>1.1088375554565E17</v>
      </c>
      <c r="H13" s="138">
        <v>4.46028440973958E13</v>
      </c>
      <c r="I13" s="138">
        <v>1.12200334284047E17</v>
      </c>
      <c r="K13" s="137">
        <v>5682.0</v>
      </c>
      <c r="L13" s="139">
        <f t="shared" ref="L13:S13" si="12">(B13-min(B$2:B$20))/(max(B$2:B$20)-min(B$2:B$20))</f>
        <v>0.4139276258</v>
      </c>
      <c r="M13" s="139">
        <f t="shared" si="12"/>
        <v>0.1471377905</v>
      </c>
      <c r="N13" s="139">
        <f t="shared" si="12"/>
        <v>0.2358869951</v>
      </c>
      <c r="O13" s="139">
        <f t="shared" si="12"/>
        <v>0.2174752483</v>
      </c>
      <c r="P13" s="139">
        <f t="shared" si="12"/>
        <v>0.397802267</v>
      </c>
      <c r="Q13" s="139">
        <f t="shared" si="12"/>
        <v>0.424126301</v>
      </c>
      <c r="R13" s="139">
        <f t="shared" si="12"/>
        <v>0.2560781466</v>
      </c>
      <c r="S13" s="139">
        <f t="shared" si="12"/>
        <v>0.4247817634</v>
      </c>
    </row>
    <row r="14">
      <c r="A14" s="137">
        <v>5712.0</v>
      </c>
      <c r="B14" s="138">
        <v>2.78748383932665E16</v>
      </c>
      <c r="C14" s="138">
        <v>2.14135045450401E15</v>
      </c>
      <c r="D14" s="138">
        <v>2.3475433525996E13</v>
      </c>
      <c r="E14" s="138">
        <v>8.30302010238985E13</v>
      </c>
      <c r="F14" s="138">
        <v>5.05196263948674E12</v>
      </c>
      <c r="G14" s="138">
        <v>3.75935350665661E16</v>
      </c>
      <c r="H14" s="138">
        <v>1.02754062747953E14</v>
      </c>
      <c r="I14" s="138">
        <v>3.95342228844974E16</v>
      </c>
      <c r="K14" s="137">
        <v>5712.0</v>
      </c>
      <c r="L14" s="139">
        <f t="shared" ref="L14:S14" si="13">(B14-min(B$2:B$20))/(max(B$2:B$20)-min(B$2:B$20))</f>
        <v>0.09014071568</v>
      </c>
      <c r="M14" s="139">
        <f t="shared" si="13"/>
        <v>0.2450854403</v>
      </c>
      <c r="N14" s="139">
        <f t="shared" si="13"/>
        <v>0.03823060967</v>
      </c>
      <c r="O14" s="139">
        <f t="shared" si="13"/>
        <v>0.5513059111</v>
      </c>
      <c r="P14" s="139">
        <f t="shared" si="13"/>
        <v>0.5913920364</v>
      </c>
      <c r="Q14" s="139">
        <f t="shared" si="13"/>
        <v>0.1085807996</v>
      </c>
      <c r="R14" s="139">
        <f t="shared" si="13"/>
        <v>0.6058774369</v>
      </c>
      <c r="S14" s="139">
        <f t="shared" si="13"/>
        <v>0.1119407115</v>
      </c>
    </row>
    <row r="15">
      <c r="A15" s="137">
        <v>6534.0</v>
      </c>
      <c r="B15" s="138">
        <v>1.23291751678181E17</v>
      </c>
      <c r="C15" s="138">
        <v>1.73054933637902E14</v>
      </c>
      <c r="D15" s="138">
        <v>4.54146135502579E14</v>
      </c>
      <c r="E15" s="138">
        <v>4.41990865645827E13</v>
      </c>
      <c r="F15" s="138">
        <v>3.67732459517718E10</v>
      </c>
      <c r="G15" s="138">
        <v>1.29500725772753E17</v>
      </c>
      <c r="H15" s="138">
        <v>4.4728949497117E13</v>
      </c>
      <c r="I15" s="138">
        <v>1.31115849111523E17</v>
      </c>
      <c r="K15" s="137">
        <v>6534.0</v>
      </c>
      <c r="L15" s="139">
        <f t="shared" ref="L15:S15" si="14">(B15-min(B$2:B$20))/(max(B$2:B$20)-min(B$2:B$20))</f>
        <v>0.5115580597</v>
      </c>
      <c r="M15" s="139">
        <f t="shared" si="14"/>
        <v>0.01407259487</v>
      </c>
      <c r="N15" s="139">
        <f t="shared" si="14"/>
        <v>0.8863456917</v>
      </c>
      <c r="O15" s="139">
        <f t="shared" si="14"/>
        <v>0.2917097505</v>
      </c>
      <c r="P15" s="139">
        <f t="shared" si="14"/>
        <v>0</v>
      </c>
      <c r="Q15" s="139">
        <f t="shared" si="14"/>
        <v>0.5042802584</v>
      </c>
      <c r="R15" s="139">
        <f t="shared" si="14"/>
        <v>0.2568367134</v>
      </c>
      <c r="S15" s="139">
        <f t="shared" si="14"/>
        <v>0.5062165539</v>
      </c>
    </row>
    <row r="16">
      <c r="A16" s="137">
        <v>6835.0</v>
      </c>
      <c r="B16" s="138">
        <v>1.23291751678181E17</v>
      </c>
      <c r="C16" s="138">
        <v>1.31164112634896E15</v>
      </c>
      <c r="D16" s="138">
        <v>4.82653615934694E14</v>
      </c>
      <c r="E16" s="138">
        <v>1.32575570728071E14</v>
      </c>
      <c r="F16" s="138">
        <v>4.7309919241541E11</v>
      </c>
      <c r="G16" s="138">
        <v>1.36008592287157E17</v>
      </c>
      <c r="H16" s="138">
        <v>1.36775734601812E14</v>
      </c>
      <c r="I16" s="138">
        <v>1.39245221481666E17</v>
      </c>
      <c r="K16" s="137">
        <v>6835.0</v>
      </c>
      <c r="L16" s="139">
        <f t="shared" ref="L16:S16" si="15">(B16-min(B$2:B$20))/(max(B$2:B$20)-min(B$2:B$20))</f>
        <v>0.5115580597</v>
      </c>
      <c r="M16" s="139">
        <f t="shared" si="15"/>
        <v>0.1477049856</v>
      </c>
      <c r="N16" s="139">
        <f t="shared" si="15"/>
        <v>0.9424851597</v>
      </c>
      <c r="O16" s="139">
        <f t="shared" si="15"/>
        <v>0.8825296714</v>
      </c>
      <c r="P16" s="139">
        <f t="shared" si="15"/>
        <v>0.05145163418</v>
      </c>
      <c r="Q16" s="139">
        <f t="shared" si="15"/>
        <v>0.5322993855</v>
      </c>
      <c r="R16" s="139">
        <f t="shared" si="15"/>
        <v>0.8105293246</v>
      </c>
      <c r="S16" s="139">
        <f t="shared" si="15"/>
        <v>0.5412150057</v>
      </c>
    </row>
    <row r="17">
      <c r="A17" s="137">
        <v>7116.0</v>
      </c>
      <c r="B17" s="138">
        <v>1.23291751678181E17</v>
      </c>
      <c r="C17" s="138">
        <v>8.57343843547341E15</v>
      </c>
      <c r="D17" s="138">
        <v>7.84658125539146E13</v>
      </c>
      <c r="E17" s="138">
        <v>9.99296684986055E13</v>
      </c>
      <c r="F17" s="138">
        <v>1.11720594799194E12</v>
      </c>
      <c r="G17" s="138">
        <v>1.54990706439529E17</v>
      </c>
      <c r="H17" s="138">
        <v>1.07378074434685E14</v>
      </c>
      <c r="I17" s="138">
        <v>1.57377472611726E17</v>
      </c>
      <c r="K17" s="137">
        <v>7116.0</v>
      </c>
      <c r="L17" s="139">
        <f t="shared" ref="L17:S17" si="16">(B17-min(B$2:B$20))/(max(B$2:B$20)-min(B$2:B$20))</f>
        <v>0.5115580597</v>
      </c>
      <c r="M17" s="139">
        <f t="shared" si="16"/>
        <v>1</v>
      </c>
      <c r="N17" s="139">
        <f t="shared" si="16"/>
        <v>0.146522559</v>
      </c>
      <c r="O17" s="139">
        <f t="shared" si="16"/>
        <v>0.664283273</v>
      </c>
      <c r="P17" s="139">
        <f t="shared" si="16"/>
        <v>0.1274048188</v>
      </c>
      <c r="Q17" s="139">
        <f t="shared" si="16"/>
        <v>0.6140254424</v>
      </c>
      <c r="R17" s="139">
        <f t="shared" si="16"/>
        <v>0.6336924345</v>
      </c>
      <c r="S17" s="139">
        <f t="shared" si="16"/>
        <v>0.6192777011</v>
      </c>
    </row>
    <row r="18">
      <c r="A18" s="137">
        <v>7332.0</v>
      </c>
      <c r="B18" s="138">
        <v>2.5755262526791E16</v>
      </c>
      <c r="C18" s="138">
        <v>2.13093841246832E15</v>
      </c>
      <c r="D18" s="138">
        <v>8.5613767754362E13</v>
      </c>
      <c r="E18" s="138">
        <v>4.76148914347458E13</v>
      </c>
      <c r="F18" s="138">
        <v>4.89307925097238E12</v>
      </c>
      <c r="G18" s="138">
        <v>3.56804971803938E16</v>
      </c>
      <c r="H18" s="138">
        <v>6.44850045751099E13</v>
      </c>
      <c r="I18" s="138">
        <v>3.70481170189522E16</v>
      </c>
      <c r="K18" s="137">
        <v>7332.0</v>
      </c>
      <c r="L18" s="139">
        <f t="shared" ref="L18:S18" si="17">(B18-min(B$2:B$20))/(max(B$2:B$20)-min(B$2:B$20))</f>
        <v>0.08077941902</v>
      </c>
      <c r="M18" s="139">
        <f t="shared" si="17"/>
        <v>0.2438634107</v>
      </c>
      <c r="N18" s="139">
        <f t="shared" si="17"/>
        <v>0.1605989486</v>
      </c>
      <c r="O18" s="139">
        <f t="shared" si="17"/>
        <v>0.3145452999</v>
      </c>
      <c r="P18" s="139">
        <f t="shared" si="17"/>
        <v>0.5726564786</v>
      </c>
      <c r="Q18" s="139">
        <f t="shared" si="17"/>
        <v>0.1003443596</v>
      </c>
      <c r="R18" s="139">
        <f t="shared" si="17"/>
        <v>0.3756760809</v>
      </c>
      <c r="S18" s="139">
        <f t="shared" si="17"/>
        <v>0.1012375659</v>
      </c>
    </row>
    <row r="19">
      <c r="A19" s="137">
        <v>7401.0</v>
      </c>
      <c r="B19" s="138">
        <v>1.01186361896398E17</v>
      </c>
      <c r="C19" s="138">
        <v>1.89509277940168E15</v>
      </c>
      <c r="D19" s="138">
        <v>1.80423647102469E13</v>
      </c>
      <c r="E19" s="138">
        <v>3.91715371339818E13</v>
      </c>
      <c r="F19" s="138">
        <v>2.90253266744897E12</v>
      </c>
      <c r="G19" s="138">
        <v>1.12171885185988E17</v>
      </c>
      <c r="H19" s="138">
        <v>5.00890992197137E13</v>
      </c>
      <c r="I19" s="138">
        <v>1.13641031438442E17</v>
      </c>
      <c r="K19" s="137">
        <v>7401.0</v>
      </c>
      <c r="L19" s="139">
        <f t="shared" ref="L19:S19" si="18">(B19-min(B$2:B$20))/(max(B$2:B$20)-min(B$2:B$20))</f>
        <v>0.4139276258</v>
      </c>
      <c r="M19" s="139">
        <f t="shared" si="18"/>
        <v>0.2161829276</v>
      </c>
      <c r="N19" s="139">
        <f t="shared" si="18"/>
        <v>0.02753132693</v>
      </c>
      <c r="O19" s="139">
        <f t="shared" si="18"/>
        <v>0.2580992671</v>
      </c>
      <c r="P19" s="139">
        <f t="shared" si="18"/>
        <v>0.337930867</v>
      </c>
      <c r="Q19" s="139">
        <f t="shared" si="18"/>
        <v>0.4296722458</v>
      </c>
      <c r="R19" s="139">
        <f t="shared" si="18"/>
        <v>0.2890798307</v>
      </c>
      <c r="S19" s="139">
        <f t="shared" si="18"/>
        <v>0.4309842312</v>
      </c>
    </row>
    <row r="20">
      <c r="A20" s="137">
        <v>7548.0</v>
      </c>
      <c r="B20" s="138">
        <v>9.96904604305344E15</v>
      </c>
      <c r="C20" s="138">
        <v>2.10000539931889E14</v>
      </c>
      <c r="D20" s="138">
        <v>4.95491659294264E14</v>
      </c>
      <c r="E20" s="138">
        <v>5.82080477251215E13</v>
      </c>
      <c r="F20" s="138">
        <v>8.51708594044791E12</v>
      </c>
      <c r="G20" s="138">
        <v>1.37773234382873E16</v>
      </c>
      <c r="H20" s="138">
        <v>8.36076724338013E13</v>
      </c>
      <c r="I20" s="138">
        <v>1.50931207788992E16</v>
      </c>
      <c r="K20" s="137">
        <v>7548.0</v>
      </c>
      <c r="L20" s="139">
        <f t="shared" ref="L20:S20" si="19">(B20-min(B$2:B$20))/(max(B$2:B$20)-min(B$2:B$20))</f>
        <v>0.01105817994</v>
      </c>
      <c r="M20" s="139">
        <f t="shared" si="19"/>
        <v>0.01840878807</v>
      </c>
      <c r="N20" s="139">
        <f t="shared" si="19"/>
        <v>0.9677669775</v>
      </c>
      <c r="O20" s="139">
        <f t="shared" si="19"/>
        <v>0.3853633214</v>
      </c>
      <c r="P20" s="139">
        <f t="shared" si="19"/>
        <v>1</v>
      </c>
      <c r="Q20" s="139">
        <f t="shared" si="19"/>
        <v>0.006041901597</v>
      </c>
      <c r="R20" s="139">
        <f t="shared" si="19"/>
        <v>0.4907054096</v>
      </c>
      <c r="S20" s="139">
        <f t="shared" si="19"/>
        <v>0.006717245697</v>
      </c>
    </row>
    <row r="43">
      <c r="A43" s="140"/>
      <c r="B43" s="141"/>
      <c r="C43" s="141"/>
      <c r="D43" s="141"/>
      <c r="E43" s="141"/>
      <c r="F43" s="141"/>
      <c r="G43" s="141"/>
      <c r="H43" s="141"/>
      <c r="I43" s="141"/>
    </row>
    <row r="44">
      <c r="A44" s="141"/>
      <c r="B44" s="142"/>
      <c r="C44" s="141"/>
      <c r="D44" s="141"/>
      <c r="E44" s="141"/>
      <c r="F44" s="141"/>
      <c r="G44" s="142"/>
      <c r="H44" s="141"/>
      <c r="I44" s="142"/>
    </row>
    <row r="45">
      <c r="A45" s="141"/>
      <c r="B45" s="142"/>
      <c r="C45" s="141"/>
      <c r="D45" s="141"/>
      <c r="E45" s="141"/>
      <c r="F45" s="141"/>
      <c r="G45" s="142"/>
      <c r="H45" s="141"/>
      <c r="I45" s="142"/>
    </row>
    <row r="46">
      <c r="A46" s="141"/>
      <c r="B46" s="142"/>
      <c r="C46" s="141"/>
      <c r="D46" s="141"/>
      <c r="E46" s="141"/>
      <c r="F46" s="141"/>
      <c r="G46" s="142"/>
      <c r="H46" s="141"/>
      <c r="I46" s="142"/>
    </row>
    <row r="47">
      <c r="A47" s="141"/>
      <c r="B47" s="142"/>
      <c r="C47" s="141"/>
      <c r="D47" s="141"/>
      <c r="E47" s="141"/>
      <c r="F47" s="141"/>
      <c r="G47" s="142"/>
      <c r="H47" s="141"/>
      <c r="I47" s="142"/>
    </row>
    <row r="48">
      <c r="A48" s="141"/>
      <c r="B48" s="142"/>
      <c r="C48" s="141"/>
      <c r="D48" s="141"/>
      <c r="E48" s="141"/>
      <c r="F48" s="141"/>
      <c r="G48" s="142"/>
      <c r="H48" s="141"/>
      <c r="I48" s="142"/>
    </row>
    <row r="49">
      <c r="A49" s="141"/>
      <c r="B49" s="142"/>
      <c r="C49" s="141"/>
      <c r="D49" s="141"/>
      <c r="E49" s="141"/>
      <c r="F49" s="141"/>
      <c r="G49" s="142"/>
      <c r="H49" s="141"/>
      <c r="I49" s="142"/>
    </row>
    <row r="50">
      <c r="A50" s="141"/>
      <c r="B50" s="142"/>
      <c r="C50" s="141"/>
      <c r="D50" s="141"/>
      <c r="E50" s="141"/>
      <c r="F50" s="141"/>
      <c r="G50" s="142"/>
      <c r="H50" s="141"/>
      <c r="I50" s="142"/>
    </row>
    <row r="51">
      <c r="A51" s="141"/>
      <c r="B51" s="142"/>
      <c r="C51" s="141"/>
      <c r="D51" s="141"/>
      <c r="E51" s="141"/>
      <c r="F51" s="141"/>
      <c r="G51" s="142"/>
      <c r="H51" s="141"/>
      <c r="I51" s="142"/>
    </row>
    <row r="52">
      <c r="A52" s="141"/>
      <c r="B52" s="142"/>
      <c r="C52" s="141"/>
      <c r="D52" s="141"/>
      <c r="E52" s="141"/>
      <c r="F52" s="141"/>
      <c r="G52" s="142"/>
      <c r="H52" s="141"/>
      <c r="I52" s="142"/>
    </row>
    <row r="53">
      <c r="A53" s="141"/>
      <c r="B53" s="142"/>
      <c r="C53" s="141"/>
      <c r="D53" s="141"/>
      <c r="E53" s="141"/>
      <c r="F53" s="141"/>
      <c r="G53" s="142"/>
      <c r="H53" s="141"/>
      <c r="I53" s="142"/>
    </row>
    <row r="54">
      <c r="A54" s="141"/>
      <c r="B54" s="141"/>
      <c r="C54" s="141"/>
      <c r="D54" s="141"/>
      <c r="E54" s="141"/>
      <c r="F54" s="141"/>
      <c r="G54" s="142"/>
      <c r="H54" s="141"/>
      <c r="I54" s="142"/>
    </row>
    <row r="55">
      <c r="A55" s="141"/>
      <c r="B55" s="142"/>
      <c r="C55" s="141"/>
      <c r="D55" s="141"/>
      <c r="E55" s="141"/>
      <c r="F55" s="141"/>
      <c r="G55" s="142"/>
      <c r="H55" s="141"/>
      <c r="I55" s="142"/>
    </row>
    <row r="56">
      <c r="A56" s="141"/>
      <c r="B56" s="142"/>
      <c r="C56" s="141"/>
      <c r="D56" s="141"/>
      <c r="E56" s="141"/>
      <c r="F56" s="141"/>
      <c r="G56" s="142"/>
      <c r="H56" s="141"/>
      <c r="I56" s="142"/>
    </row>
    <row r="57">
      <c r="A57" s="141"/>
      <c r="B57" s="142"/>
      <c r="C57" s="141"/>
      <c r="D57" s="141"/>
      <c r="E57" s="141"/>
      <c r="F57" s="141"/>
      <c r="G57" s="142"/>
      <c r="H57" s="141"/>
      <c r="I57" s="142"/>
    </row>
    <row r="58">
      <c r="A58" s="141"/>
      <c r="B58" s="142"/>
      <c r="C58" s="141"/>
      <c r="D58" s="141"/>
      <c r="E58" s="141"/>
      <c r="F58" s="141"/>
      <c r="G58" s="142"/>
      <c r="H58" s="141"/>
      <c r="I58" s="142"/>
    </row>
    <row r="59">
      <c r="A59" s="141"/>
      <c r="B59" s="142"/>
      <c r="C59" s="141"/>
      <c r="D59" s="141"/>
      <c r="E59" s="141"/>
      <c r="F59" s="141"/>
      <c r="G59" s="142"/>
      <c r="H59" s="141"/>
      <c r="I59" s="142"/>
    </row>
    <row r="60">
      <c r="A60" s="141"/>
      <c r="B60" s="142"/>
      <c r="C60" s="141"/>
      <c r="D60" s="141"/>
      <c r="E60" s="141"/>
      <c r="F60" s="141"/>
      <c r="G60" s="142"/>
      <c r="H60" s="141"/>
      <c r="I60" s="142"/>
    </row>
    <row r="61">
      <c r="A61" s="141"/>
      <c r="B61" s="142"/>
      <c r="C61" s="141"/>
      <c r="D61" s="141"/>
      <c r="E61" s="141"/>
      <c r="F61" s="141"/>
      <c r="G61" s="142"/>
      <c r="H61" s="141"/>
      <c r="I61" s="142"/>
    </row>
    <row r="62">
      <c r="A62" s="141"/>
      <c r="B62" s="141"/>
      <c r="C62" s="141"/>
      <c r="D62" s="141"/>
      <c r="E62" s="141"/>
      <c r="F62" s="141"/>
      <c r="G62" s="142"/>
      <c r="H62" s="141"/>
      <c r="I62" s="142"/>
    </row>
    <row r="63">
      <c r="A63" s="143"/>
      <c r="B63" s="143"/>
      <c r="C63" s="143"/>
      <c r="D63" s="143"/>
      <c r="E63" s="143"/>
      <c r="F63" s="143"/>
      <c r="G63" s="143"/>
      <c r="H63" s="143"/>
      <c r="I63" s="143"/>
    </row>
  </sheetData>
  <conditionalFormatting sqref="L2:S20">
    <cfRule type="colorScale" priority="1">
      <colorScale>
        <cfvo type="min"/>
        <cfvo type="max"/>
        <color rgb="FFFFFFFF"/>
        <color rgb="FFE6B8AF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D00"/>
    <outlinePr summaryBelow="0" summaryRight="0"/>
  </sheetPr>
  <sheetViews>
    <sheetView workbookViewId="0"/>
  </sheetViews>
  <sheetFormatPr customHeight="1" defaultColWidth="12.63" defaultRowHeight="15.75"/>
  <cols>
    <col customWidth="1" min="6" max="6" width="18.0"/>
  </cols>
  <sheetData>
    <row r="1">
      <c r="A1" s="144"/>
      <c r="B1" s="145" t="s">
        <v>86</v>
      </c>
      <c r="C1" s="145" t="s">
        <v>87</v>
      </c>
      <c r="D1" s="145" t="s">
        <v>88</v>
      </c>
      <c r="E1" s="145" t="s">
        <v>89</v>
      </c>
      <c r="F1" s="145" t="s">
        <v>90</v>
      </c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>
      <c r="A2" s="147" t="s">
        <v>91</v>
      </c>
      <c r="B2" s="148" t="s">
        <v>92</v>
      </c>
      <c r="C2" s="148" t="s">
        <v>93</v>
      </c>
      <c r="D2" s="148" t="s">
        <v>94</v>
      </c>
      <c r="E2" s="148" t="s">
        <v>95</v>
      </c>
      <c r="F2" s="148" t="s">
        <v>96</v>
      </c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>
      <c r="A3" s="147" t="s">
        <v>97</v>
      </c>
      <c r="B3" s="149">
        <v>0.19</v>
      </c>
      <c r="C3" s="149">
        <v>0.17</v>
      </c>
      <c r="D3" s="150"/>
      <c r="E3" s="150"/>
      <c r="F3" s="150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>
      <c r="A4" s="147" t="s">
        <v>98</v>
      </c>
      <c r="B4" s="150"/>
      <c r="C4" s="150"/>
      <c r="D4" s="149">
        <v>0.05</v>
      </c>
      <c r="E4" s="149">
        <v>0.02</v>
      </c>
      <c r="F4" s="150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</row>
    <row r="5">
      <c r="A5" s="147" t="s">
        <v>99</v>
      </c>
      <c r="B5" s="150"/>
      <c r="C5" s="150"/>
      <c r="D5" s="149">
        <v>0.11</v>
      </c>
      <c r="E5" s="149">
        <v>0.04</v>
      </c>
      <c r="F5" s="149">
        <v>0.01</v>
      </c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>
      <c r="A6" s="147" t="s">
        <v>100</v>
      </c>
      <c r="B6" s="150"/>
      <c r="C6" s="150"/>
      <c r="D6" s="150"/>
      <c r="E6" s="149">
        <v>0.06</v>
      </c>
      <c r="F6" s="149">
        <v>0.05</v>
      </c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>
      <c r="A7" s="147" t="s">
        <v>101</v>
      </c>
      <c r="B7" s="150"/>
      <c r="C7" s="150"/>
      <c r="D7" s="150"/>
      <c r="E7" s="149">
        <v>0.12</v>
      </c>
      <c r="F7" s="150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>
      <c r="A8" s="147" t="s">
        <v>102</v>
      </c>
      <c r="B8" s="149">
        <v>84.6</v>
      </c>
      <c r="C8" s="149">
        <v>217.8</v>
      </c>
      <c r="D8" s="149">
        <v>30.7</v>
      </c>
      <c r="E8" s="149">
        <v>121.2</v>
      </c>
      <c r="F8" s="149">
        <v>256.1</v>
      </c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</row>
    <row r="11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</row>
    <row r="14">
      <c r="A14" s="146"/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</row>
    <row r="15">
      <c r="A15" s="146"/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</row>
    <row r="16">
      <c r="A16" s="146"/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</row>
    <row r="17">
      <c r="A17" s="146"/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</row>
    <row r="18">
      <c r="A18" s="146"/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</row>
    <row r="19">
      <c r="A19" s="146"/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</row>
    <row r="20">
      <c r="A20" s="146"/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</row>
    <row r="21">
      <c r="A21" s="146"/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</row>
    <row r="22">
      <c r="A22" s="146"/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</row>
    <row r="23">
      <c r="A23" s="146"/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</row>
    <row r="24">
      <c r="A24" s="146"/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</row>
    <row r="25">
      <c r="A25" s="146"/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</row>
    <row r="26">
      <c r="A26" s="146"/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</row>
    <row r="27">
      <c r="A27" s="146"/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</row>
    <row r="28">
      <c r="A28" s="146"/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</row>
    <row r="29">
      <c r="A29" s="146"/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</row>
    <row r="30">
      <c r="A30" s="146"/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</row>
    <row r="31">
      <c r="A31" s="146"/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</row>
    <row r="32">
      <c r="A32" s="146"/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</row>
    <row r="33">
      <c r="A33" s="146"/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>
      <c r="A34" s="146"/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>
      <c r="A35" s="146"/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>
      <c r="A36" s="146"/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>
      <c r="A37" s="146"/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>
      <c r="A38" s="146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>
      <c r="A39" s="146"/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>
      <c r="A40" s="146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>
      <c r="A41" s="146"/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>
      <c r="A42" s="146"/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>
      <c r="A43" s="146"/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>
      <c r="A44" s="146"/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>
      <c r="A45" s="146"/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>
      <c r="A46" s="146"/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>
      <c r="A47" s="146"/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>
      <c r="A48" s="146"/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>
      <c r="A49" s="146"/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>
      <c r="A50" s="146"/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>
      <c r="A51" s="146"/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>
      <c r="A52" s="146"/>
      <c r="B52" s="146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>
      <c r="A53" s="146"/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>
      <c r="A54" s="146"/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>
      <c r="A55" s="146"/>
      <c r="B55" s="146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>
      <c r="A67" s="146"/>
      <c r="B67" s="146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>
      <c r="A68" s="146"/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>
      <c r="A69" s="146"/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>
      <c r="A70" s="146"/>
      <c r="B70" s="146"/>
      <c r="C70" s="146"/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>
      <c r="A71" s="146"/>
      <c r="B71" s="146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>
      <c r="A72" s="146"/>
      <c r="B72" s="146"/>
      <c r="C72" s="146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>
      <c r="A73" s="146"/>
      <c r="B73" s="146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>
      <c r="A74" s="146"/>
      <c r="B74" s="146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>
      <c r="A75" s="146"/>
      <c r="B75" s="146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>
      <c r="A76" s="146"/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>
      <c r="A77" s="146"/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>
      <c r="A78" s="146"/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>
      <c r="A79" s="146"/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>
      <c r="A80" s="146"/>
      <c r="B80" s="146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>
      <c r="A81" s="146"/>
      <c r="B81" s="146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>
      <c r="A82" s="146"/>
      <c r="B82" s="146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>
      <c r="A83" s="146"/>
      <c r="B83" s="146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>
      <c r="A84" s="146"/>
      <c r="B84" s="146"/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>
      <c r="A85" s="146"/>
      <c r="B85" s="146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>
      <c r="A86" s="146"/>
      <c r="B86" s="146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>
      <c r="A87" s="146"/>
      <c r="B87" s="146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</row>
    <row r="247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</row>
    <row r="248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</row>
    <row r="249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</row>
    <row r="250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</row>
    <row r="25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</row>
    <row r="252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</row>
    <row r="25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</row>
    <row r="254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</row>
    <row r="255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</row>
    <row r="256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</row>
    <row r="257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</row>
    <row r="258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</row>
    <row r="259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</row>
    <row r="260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</row>
    <row r="26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</row>
    <row r="262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</row>
    <row r="26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</row>
    <row r="264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</row>
    <row r="265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</row>
    <row r="266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</row>
    <row r="267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</row>
    <row r="268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</row>
    <row r="269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</row>
    <row r="270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</row>
    <row r="27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</row>
    <row r="272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</row>
    <row r="27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</row>
    <row r="274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</row>
    <row r="275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</row>
    <row r="276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</row>
    <row r="277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</row>
    <row r="278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</row>
    <row r="279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</row>
    <row r="280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</row>
    <row r="28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</row>
    <row r="282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</row>
    <row r="28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</row>
    <row r="284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</row>
    <row r="285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</row>
    <row r="286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</row>
    <row r="287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</row>
    <row r="288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</row>
    <row r="289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</row>
    <row r="290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</row>
    <row r="29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</row>
    <row r="292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</row>
    <row r="29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</row>
    <row r="294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</row>
    <row r="295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</row>
    <row r="296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</row>
    <row r="297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</row>
    <row r="298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</row>
    <row r="299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</row>
    <row r="300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</row>
    <row r="30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</row>
    <row r="302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</row>
    <row r="30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</row>
    <row r="304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</row>
    <row r="305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</row>
    <row r="306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</row>
    <row r="307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</row>
    <row r="308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</row>
    <row r="309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</row>
    <row r="310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</row>
    <row r="31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</row>
    <row r="312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</row>
    <row r="31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</row>
    <row r="314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</row>
    <row r="315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</row>
    <row r="316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</row>
    <row r="317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</row>
    <row r="318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</row>
    <row r="319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</row>
    <row r="320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</row>
    <row r="32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</row>
    <row r="322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</row>
    <row r="32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</row>
    <row r="324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</row>
    <row r="325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</row>
    <row r="326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</row>
    <row r="327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</row>
    <row r="328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</row>
    <row r="329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</row>
    <row r="330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</row>
    <row r="33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</row>
    <row r="332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</row>
    <row r="33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</row>
    <row r="334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</row>
    <row r="335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</row>
    <row r="336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</row>
    <row r="337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</row>
    <row r="338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</row>
    <row r="339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</row>
    <row r="340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</row>
    <row r="34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</row>
    <row r="342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</row>
    <row r="34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</row>
    <row r="344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</row>
    <row r="345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</row>
    <row r="346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</row>
    <row r="347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</row>
    <row r="348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</row>
    <row r="349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</row>
    <row r="350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</row>
    <row r="35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</row>
    <row r="352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</row>
    <row r="35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</row>
    <row r="354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</row>
    <row r="355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</row>
    <row r="356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</row>
    <row r="357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</row>
    <row r="358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</row>
    <row r="359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</row>
    <row r="360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</row>
    <row r="36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</row>
    <row r="362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</row>
    <row r="36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</row>
    <row r="364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</row>
    <row r="365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</row>
    <row r="366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</row>
    <row r="367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</row>
    <row r="368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</row>
    <row r="369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</row>
    <row r="370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</row>
    <row r="37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</row>
    <row r="372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</row>
    <row r="373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</row>
    <row r="374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</row>
    <row r="375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</row>
    <row r="376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</row>
    <row r="377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</row>
    <row r="378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</row>
    <row r="379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</row>
    <row r="380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</row>
    <row r="38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</row>
    <row r="382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</row>
    <row r="383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</row>
    <row r="384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</row>
    <row r="385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</row>
    <row r="386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</row>
    <row r="387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</row>
    <row r="388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</row>
    <row r="389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</row>
    <row r="390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</row>
    <row r="39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</row>
    <row r="392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</row>
    <row r="393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</row>
    <row r="394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</row>
    <row r="395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</row>
    <row r="396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</row>
    <row r="397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</row>
    <row r="398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</row>
    <row r="399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</row>
    <row r="400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</row>
    <row r="40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</row>
    <row r="402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</row>
    <row r="403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</row>
    <row r="404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</row>
    <row r="405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</row>
    <row r="406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</row>
    <row r="407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</row>
    <row r="408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</row>
    <row r="409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</row>
    <row r="410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</row>
    <row r="41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</row>
    <row r="412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</row>
    <row r="413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</row>
    <row r="414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</row>
    <row r="415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</row>
    <row r="416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</row>
    <row r="417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</row>
    <row r="418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</row>
    <row r="419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</row>
    <row r="420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</row>
    <row r="42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</row>
    <row r="422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</row>
    <row r="423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</row>
    <row r="424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</row>
    <row r="425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</row>
    <row r="426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</row>
    <row r="427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</row>
    <row r="428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</row>
    <row r="429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</row>
    <row r="430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</row>
    <row r="43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</row>
    <row r="432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</row>
    <row r="433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</row>
    <row r="434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</row>
    <row r="435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</row>
    <row r="436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</row>
    <row r="437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</row>
    <row r="438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</row>
    <row r="439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</row>
    <row r="440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</row>
    <row r="44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</row>
    <row r="442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</row>
    <row r="443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</row>
    <row r="444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</row>
    <row r="445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</row>
    <row r="446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</row>
    <row r="447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</row>
    <row r="448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</row>
    <row r="449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</row>
    <row r="450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</row>
    <row r="45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</row>
    <row r="452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</row>
    <row r="453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</row>
    <row r="454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</row>
    <row r="455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</row>
    <row r="456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</row>
    <row r="457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</row>
    <row r="458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</row>
    <row r="459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</row>
    <row r="460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</row>
    <row r="46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</row>
    <row r="462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</row>
    <row r="463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</row>
    <row r="464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</row>
    <row r="465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</row>
    <row r="466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</row>
    <row r="467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</row>
    <row r="468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</row>
    <row r="469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</row>
    <row r="470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</row>
    <row r="47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</row>
    <row r="472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</row>
    <row r="473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</row>
    <row r="474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</row>
    <row r="475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</row>
    <row r="476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</row>
    <row r="477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</row>
    <row r="478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</row>
    <row r="479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</row>
    <row r="480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</row>
    <row r="48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</row>
    <row r="482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</row>
    <row r="483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</row>
    <row r="484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</row>
    <row r="485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</row>
    <row r="486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</row>
    <row r="487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</row>
    <row r="488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</row>
    <row r="489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</row>
    <row r="490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</row>
    <row r="49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</row>
    <row r="492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</row>
    <row r="493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</row>
    <row r="494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</row>
    <row r="495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</row>
    <row r="496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</row>
    <row r="497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</row>
    <row r="498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</row>
    <row r="499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</row>
    <row r="500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</row>
    <row r="50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</row>
    <row r="502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</row>
    <row r="503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</row>
    <row r="504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</row>
    <row r="505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</row>
    <row r="506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</row>
    <row r="507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</row>
    <row r="508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</row>
    <row r="509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</row>
    <row r="510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</row>
    <row r="51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</row>
    <row r="512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</row>
    <row r="513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</row>
    <row r="514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</row>
    <row r="515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</row>
    <row r="516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</row>
    <row r="517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</row>
    <row r="518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</row>
    <row r="519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</row>
    <row r="520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</row>
    <row r="52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</row>
    <row r="522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</row>
    <row r="523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</row>
    <row r="524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</row>
    <row r="525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</row>
    <row r="526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</row>
    <row r="527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</row>
    <row r="528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</row>
    <row r="529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</row>
    <row r="530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</row>
    <row r="53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</row>
    <row r="532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</row>
    <row r="533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</row>
    <row r="534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</row>
    <row r="535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</row>
    <row r="536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</row>
    <row r="537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</row>
    <row r="538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</row>
    <row r="539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</row>
    <row r="540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</row>
    <row r="54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</row>
    <row r="542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</row>
    <row r="543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</row>
    <row r="544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</row>
    <row r="545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</row>
    <row r="546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</row>
    <row r="547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</row>
    <row r="548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</row>
    <row r="549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</row>
    <row r="550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</row>
    <row r="55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</row>
    <row r="552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</row>
    <row r="553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</row>
    <row r="554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</row>
    <row r="555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</row>
    <row r="556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</row>
    <row r="557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</row>
    <row r="558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</row>
    <row r="559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</row>
    <row r="560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</row>
    <row r="56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</row>
    <row r="562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</row>
    <row r="563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</row>
    <row r="564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</row>
    <row r="565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</row>
    <row r="566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</row>
    <row r="567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</row>
    <row r="568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</row>
    <row r="569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</row>
    <row r="570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</row>
    <row r="57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</row>
    <row r="572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</row>
    <row r="573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</row>
    <row r="574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</row>
    <row r="575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</row>
    <row r="576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</row>
    <row r="577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</row>
    <row r="578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</row>
    <row r="579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</row>
    <row r="580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</row>
    <row r="58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</row>
    <row r="582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</row>
    <row r="583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</row>
    <row r="584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</row>
    <row r="585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</row>
    <row r="586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</row>
    <row r="587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</row>
    <row r="588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</row>
    <row r="589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</row>
    <row r="590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</row>
    <row r="59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</row>
    <row r="592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</row>
    <row r="593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</row>
    <row r="594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</row>
    <row r="595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</row>
    <row r="596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</row>
    <row r="597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</row>
    <row r="598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</row>
    <row r="599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</row>
    <row r="600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</row>
    <row r="60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</row>
    <row r="602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</row>
    <row r="603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</row>
    <row r="604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</row>
    <row r="605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</row>
    <row r="606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</row>
    <row r="607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</row>
    <row r="608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</row>
    <row r="609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</row>
    <row r="610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</row>
    <row r="61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</row>
    <row r="612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</row>
    <row r="613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</row>
    <row r="614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</row>
    <row r="615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</row>
    <row r="616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</row>
    <row r="617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</row>
    <row r="618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</row>
    <row r="619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</row>
    <row r="620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</row>
    <row r="62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</row>
    <row r="622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</row>
    <row r="623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</row>
    <row r="624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</row>
    <row r="625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</row>
    <row r="626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</row>
    <row r="627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</row>
    <row r="628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</row>
    <row r="629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</row>
    <row r="630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</row>
    <row r="63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</row>
    <row r="632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</row>
    <row r="633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</row>
    <row r="634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</row>
    <row r="635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</row>
    <row r="636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</row>
    <row r="637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</row>
    <row r="638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</row>
    <row r="639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</row>
    <row r="640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</row>
    <row r="64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</row>
    <row r="642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</row>
    <row r="643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</row>
    <row r="644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</row>
    <row r="645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</row>
    <row r="646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</row>
    <row r="647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</row>
    <row r="648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</row>
    <row r="649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</row>
    <row r="650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</row>
    <row r="65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</row>
    <row r="652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</row>
    <row r="653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</row>
    <row r="654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</row>
    <row r="655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</row>
    <row r="656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</row>
    <row r="657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</row>
    <row r="658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</row>
    <row r="659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</row>
    <row r="660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</row>
    <row r="66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</row>
    <row r="662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</row>
    <row r="663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</row>
    <row r="664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</row>
    <row r="665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</row>
    <row r="666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</row>
    <row r="667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</row>
    <row r="668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</row>
    <row r="669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</row>
    <row r="670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</row>
    <row r="67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</row>
    <row r="672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</row>
    <row r="673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</row>
    <row r="674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</row>
    <row r="675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</row>
    <row r="676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</row>
    <row r="677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</row>
    <row r="678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</row>
    <row r="679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</row>
    <row r="680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</row>
    <row r="68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</row>
    <row r="682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</row>
    <row r="683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</row>
    <row r="684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</row>
    <row r="685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</row>
    <row r="686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</row>
    <row r="687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</row>
    <row r="688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</row>
    <row r="689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</row>
    <row r="690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</row>
    <row r="69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</row>
    <row r="692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</row>
    <row r="693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</row>
    <row r="694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</row>
    <row r="695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</row>
    <row r="696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</row>
    <row r="697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</row>
    <row r="698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</row>
    <row r="699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</row>
    <row r="700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</row>
    <row r="70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</row>
    <row r="702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</row>
    <row r="703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</row>
    <row r="704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</row>
    <row r="705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</row>
    <row r="706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</row>
    <row r="707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</row>
    <row r="708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</row>
    <row r="709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</row>
    <row r="710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</row>
    <row r="71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</row>
    <row r="712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</row>
    <row r="713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</row>
    <row r="714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</row>
    <row r="715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</row>
    <row r="716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</row>
    <row r="717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</row>
    <row r="718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</row>
    <row r="719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</row>
    <row r="720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</row>
    <row r="72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</row>
    <row r="722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</row>
    <row r="723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</row>
    <row r="724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</row>
    <row r="725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</row>
    <row r="726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</row>
    <row r="727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</row>
    <row r="728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</row>
    <row r="729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</row>
    <row r="730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</row>
    <row r="73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</row>
    <row r="732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</row>
    <row r="733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</row>
    <row r="734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</row>
    <row r="735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</row>
    <row r="736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</row>
    <row r="737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</row>
    <row r="738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</row>
    <row r="739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</row>
    <row r="740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</row>
    <row r="74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</row>
    <row r="742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</row>
    <row r="743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</row>
    <row r="744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</row>
    <row r="745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</row>
    <row r="746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</row>
    <row r="747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</row>
    <row r="748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</row>
    <row r="749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</row>
    <row r="750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</row>
    <row r="75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</row>
    <row r="752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</row>
    <row r="753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</row>
    <row r="754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</row>
    <row r="755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</row>
    <row r="756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</row>
    <row r="757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</row>
    <row r="758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</row>
    <row r="759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</row>
    <row r="760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</row>
    <row r="76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</row>
    <row r="762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</row>
    <row r="763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</row>
    <row r="764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</row>
    <row r="765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</row>
    <row r="766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</row>
    <row r="767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</row>
    <row r="768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</row>
    <row r="769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</row>
    <row r="770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</row>
    <row r="77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</row>
    <row r="772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</row>
    <row r="773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</row>
    <row r="774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</row>
    <row r="775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</row>
    <row r="776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</row>
    <row r="777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</row>
    <row r="778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</row>
    <row r="779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</row>
    <row r="780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</row>
    <row r="78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</row>
    <row r="782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</row>
    <row r="783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</row>
    <row r="784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</row>
    <row r="785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</row>
    <row r="786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</row>
    <row r="787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</row>
    <row r="788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</row>
    <row r="789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</row>
    <row r="790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</row>
    <row r="79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</row>
    <row r="792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</row>
    <row r="793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</row>
    <row r="794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</row>
    <row r="795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</row>
    <row r="796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</row>
    <row r="797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</row>
    <row r="798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</row>
    <row r="799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</row>
    <row r="800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</row>
    <row r="80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</row>
    <row r="802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</row>
    <row r="803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</row>
    <row r="804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</row>
    <row r="805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</row>
    <row r="806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</row>
    <row r="807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</row>
    <row r="808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</row>
    <row r="809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</row>
    <row r="810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</row>
    <row r="81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</row>
    <row r="812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</row>
    <row r="813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</row>
    <row r="814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</row>
    <row r="815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</row>
    <row r="816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</row>
    <row r="817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</row>
    <row r="818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</row>
    <row r="819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</row>
    <row r="820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</row>
    <row r="82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</row>
    <row r="822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</row>
    <row r="823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</row>
    <row r="824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</row>
    <row r="825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</row>
    <row r="826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</row>
    <row r="827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</row>
    <row r="828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</row>
    <row r="829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</row>
    <row r="830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</row>
    <row r="83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</row>
    <row r="832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</row>
    <row r="833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</row>
    <row r="834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</row>
    <row r="835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</row>
    <row r="836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</row>
    <row r="837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</row>
    <row r="838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</row>
    <row r="839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</row>
    <row r="840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</row>
    <row r="84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</row>
    <row r="842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</row>
    <row r="843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</row>
    <row r="844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</row>
    <row r="845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</row>
    <row r="846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</row>
    <row r="847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</row>
    <row r="848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</row>
    <row r="849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</row>
    <row r="850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</row>
    <row r="85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</row>
    <row r="852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</row>
    <row r="853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</row>
    <row r="854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</row>
    <row r="855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</row>
    <row r="856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</row>
    <row r="857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</row>
    <row r="858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</row>
    <row r="859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</row>
    <row r="860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</row>
    <row r="86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</row>
    <row r="862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</row>
    <row r="863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</row>
    <row r="864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</row>
    <row r="865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</row>
    <row r="866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</row>
    <row r="867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</row>
    <row r="868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</row>
    <row r="869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</row>
    <row r="870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</row>
    <row r="87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</row>
    <row r="872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</row>
    <row r="873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</row>
    <row r="874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</row>
    <row r="875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</row>
    <row r="876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</row>
    <row r="877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</row>
    <row r="878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</row>
    <row r="879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</row>
    <row r="880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</row>
    <row r="88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</row>
    <row r="882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</row>
    <row r="883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</row>
    <row r="884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</row>
    <row r="885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</row>
    <row r="886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</row>
    <row r="887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</row>
    <row r="888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</row>
    <row r="889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</row>
    <row r="890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</row>
    <row r="89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</row>
    <row r="892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</row>
    <row r="893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</row>
    <row r="894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</row>
    <row r="89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</row>
    <row r="896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</row>
    <row r="897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</row>
    <row r="898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</row>
    <row r="899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</row>
    <row r="900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</row>
    <row r="90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</row>
    <row r="902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</row>
    <row r="903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</row>
    <row r="904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</row>
    <row r="905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</row>
    <row r="906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</row>
    <row r="907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</row>
    <row r="908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</row>
    <row r="909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</row>
    <row r="910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</row>
    <row r="91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</row>
    <row r="912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</row>
    <row r="913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</row>
    <row r="914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</row>
    <row r="915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</row>
    <row r="916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</row>
    <row r="917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</row>
    <row r="918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</row>
    <row r="919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</row>
    <row r="920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</row>
    <row r="92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</row>
    <row r="922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</row>
    <row r="923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</row>
    <row r="924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</row>
    <row r="925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</row>
    <row r="926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</row>
    <row r="927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</row>
    <row r="928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</row>
    <row r="929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</row>
    <row r="930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</row>
    <row r="93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</row>
    <row r="932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</row>
    <row r="933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</row>
    <row r="934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</row>
    <row r="935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</row>
    <row r="936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</row>
    <row r="937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</row>
    <row r="938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</row>
    <row r="939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</row>
    <row r="940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</row>
    <row r="94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</row>
    <row r="942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</row>
    <row r="943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</row>
    <row r="944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</row>
    <row r="945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</row>
    <row r="946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</row>
    <row r="947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</row>
    <row r="948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</row>
    <row r="949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</row>
    <row r="950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</row>
    <row r="95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</row>
    <row r="952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</row>
    <row r="953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</row>
    <row r="954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</row>
    <row r="955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</row>
    <row r="956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</row>
    <row r="957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</row>
    <row r="958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</row>
    <row r="959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</row>
    <row r="960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</row>
    <row r="96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</row>
    <row r="962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</row>
    <row r="963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</row>
    <row r="964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</row>
    <row r="965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</row>
    <row r="966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</row>
    <row r="967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</row>
    <row r="968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</row>
    <row r="969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</row>
    <row r="970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</row>
    <row r="97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</row>
    <row r="972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</row>
    <row r="973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</row>
    <row r="974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</row>
    <row r="975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</row>
    <row r="976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</row>
    <row r="977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</row>
    <row r="978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</row>
    <row r="979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</row>
    <row r="980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</row>
    <row r="98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</row>
    <row r="982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</row>
    <row r="983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</row>
    <row r="984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</row>
    <row r="985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</row>
    <row r="986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</row>
    <row r="987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</row>
    <row r="988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</row>
    <row r="989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</row>
    <row r="990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</row>
    <row r="991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</row>
    <row r="992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</row>
    <row r="99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</row>
    <row r="994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</row>
    <row r="995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</row>
    <row r="996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</row>
    <row r="997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</row>
    <row r="998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</row>
    <row r="999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</row>
    <row r="1000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</row>
    <row r="1001">
      <c r="A1001" s="146"/>
      <c r="B1001" s="146"/>
      <c r="C1001" s="146"/>
      <c r="D1001" s="146"/>
      <c r="E1001" s="146"/>
      <c r="F1001" s="146"/>
      <c r="G1001" s="146"/>
      <c r="H1001" s="146"/>
      <c r="I1001" s="146"/>
      <c r="J1001" s="146"/>
      <c r="K1001" s="146"/>
      <c r="L1001" s="146"/>
      <c r="M1001" s="146"/>
      <c r="N1001" s="146"/>
      <c r="O1001" s="146"/>
      <c r="P1001" s="146"/>
      <c r="Q1001" s="146"/>
      <c r="R1001" s="146"/>
      <c r="S1001" s="146"/>
      <c r="T1001" s="146"/>
      <c r="U1001" s="146"/>
      <c r="V1001" s="146"/>
      <c r="W1001" s="146"/>
      <c r="X1001" s="146"/>
      <c r="Y1001" s="146"/>
      <c r="Z1001" s="146"/>
    </row>
  </sheetData>
  <drawing r:id="rId1"/>
</worksheet>
</file>