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lson\"/>
    </mc:Choice>
  </mc:AlternateContent>
  <xr:revisionPtr revIDLastSave="0" documentId="8_{6FF50982-154B-446A-ACE5-558DCEAC79B0}" xr6:coauthVersionLast="45" xr6:coauthVersionMax="45" xr10:uidLastSave="{00000000-0000-0000-0000-000000000000}"/>
  <bookViews>
    <workbookView xWindow="3300" yWindow="1860" windowWidth="17280" windowHeight="8964" xr2:uid="{3B91159C-4488-4334-A847-BC8D684F7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N18" i="1"/>
  <c r="O18" i="1"/>
  <c r="J19" i="1"/>
  <c r="K19" i="1"/>
  <c r="L19" i="1"/>
  <c r="N19" i="1"/>
  <c r="O19" i="1"/>
  <c r="J20" i="1"/>
  <c r="K20" i="1"/>
  <c r="L20" i="1"/>
  <c r="N20" i="1"/>
  <c r="O20" i="1"/>
  <c r="J21" i="1"/>
  <c r="K21" i="1"/>
  <c r="L21" i="1"/>
  <c r="N21" i="1"/>
  <c r="O21" i="1"/>
  <c r="J22" i="1"/>
  <c r="K22" i="1"/>
  <c r="L22" i="1"/>
  <c r="N22" i="1"/>
  <c r="O22" i="1"/>
  <c r="J23" i="1"/>
  <c r="K23" i="1"/>
  <c r="L23" i="1"/>
  <c r="N23" i="1"/>
  <c r="O23" i="1"/>
  <c r="J24" i="1"/>
  <c r="K24" i="1"/>
  <c r="L24" i="1"/>
  <c r="N24" i="1"/>
  <c r="O24" i="1"/>
  <c r="J25" i="1"/>
  <c r="K25" i="1"/>
  <c r="L25" i="1"/>
  <c r="N25" i="1"/>
  <c r="O25" i="1"/>
  <c r="J26" i="1"/>
  <c r="K26" i="1"/>
  <c r="L26" i="1"/>
  <c r="N26" i="1"/>
  <c r="O26" i="1"/>
  <c r="J27" i="1"/>
  <c r="K27" i="1"/>
  <c r="L27" i="1"/>
  <c r="N27" i="1"/>
  <c r="O27" i="1"/>
  <c r="J28" i="1"/>
  <c r="K28" i="1"/>
  <c r="L28" i="1"/>
  <c r="N28" i="1"/>
  <c r="O28" i="1"/>
  <c r="J29" i="1"/>
  <c r="K29" i="1"/>
  <c r="L29" i="1"/>
  <c r="N29" i="1"/>
  <c r="O29" i="1"/>
  <c r="J30" i="1"/>
  <c r="K30" i="1"/>
  <c r="L30" i="1"/>
  <c r="N30" i="1"/>
  <c r="O30" i="1"/>
  <c r="C60" i="1" l="1"/>
  <c r="CH3" i="1" l="1"/>
  <c r="CH2" i="1"/>
  <c r="BX3" i="1"/>
  <c r="BX2" i="1"/>
  <c r="BN3" i="1"/>
  <c r="BN2" i="1"/>
  <c r="BD3" i="1"/>
  <c r="BD2" i="1"/>
  <c r="AT3" i="1"/>
  <c r="AT2" i="1"/>
  <c r="AJ3" i="1"/>
  <c r="AJ2" i="1"/>
  <c r="Z3" i="1"/>
  <c r="Z2" i="1"/>
  <c r="M17" i="1" l="1"/>
  <c r="O17" i="1"/>
  <c r="N17" i="1"/>
  <c r="L17" i="1"/>
  <c r="K17" i="1"/>
  <c r="J17" i="1"/>
  <c r="P3" i="1" l="1"/>
  <c r="P2" i="1"/>
  <c r="F3" i="1"/>
  <c r="F2" i="1"/>
  <c r="R2" i="1" l="1"/>
  <c r="T2" i="1" s="1"/>
  <c r="H2" i="1"/>
  <c r="J2" i="1" s="1"/>
  <c r="M2" i="1" s="1"/>
  <c r="AL2" i="1"/>
  <c r="AN2" i="1" s="1"/>
  <c r="BZ2" i="1"/>
  <c r="CB2" i="1" s="1"/>
  <c r="AV2" i="1"/>
  <c r="AX2" i="1" s="1"/>
  <c r="AB2" i="1"/>
  <c r="AD2" i="1" s="1"/>
  <c r="BP2" i="1"/>
  <c r="BR2" i="1" s="1"/>
  <c r="BF2" i="1"/>
  <c r="BH2" i="1" s="1"/>
  <c r="G2" i="1"/>
  <c r="BP3" i="1"/>
  <c r="BR3" i="1" s="1"/>
  <c r="BF3" i="1"/>
  <c r="BH3" i="1" s="1"/>
  <c r="BZ3" i="1"/>
  <c r="CB3" i="1" s="1"/>
  <c r="AV3" i="1"/>
  <c r="AX3" i="1" s="1"/>
  <c r="AL3" i="1"/>
  <c r="AN3" i="1" s="1"/>
  <c r="R3" i="1"/>
  <c r="T3" i="1" s="1"/>
  <c r="AB3" i="1"/>
  <c r="AD3" i="1" s="1"/>
  <c r="F4" i="1"/>
  <c r="H3" i="1"/>
  <c r="J3" i="1" s="1"/>
  <c r="M3" i="1" s="1"/>
  <c r="G3" i="1"/>
  <c r="BK2" i="1" l="1"/>
  <c r="BJ2" i="1"/>
  <c r="AP3" i="1"/>
  <c r="AQ3" i="1"/>
  <c r="BA2" i="1"/>
  <c r="AZ2" i="1"/>
  <c r="AG3" i="1"/>
  <c r="AF3" i="1"/>
  <c r="V3" i="1"/>
  <c r="W3" i="1"/>
  <c r="BU2" i="1"/>
  <c r="BT2" i="1"/>
  <c r="AF2" i="1"/>
  <c r="AG2" i="1"/>
  <c r="BA3" i="1"/>
  <c r="AZ3" i="1"/>
  <c r="CE3" i="1"/>
  <c r="CD3" i="1"/>
  <c r="CE2" i="1"/>
  <c r="CD2" i="1"/>
  <c r="BJ3" i="1"/>
  <c r="BK3" i="1"/>
  <c r="AQ2" i="1"/>
  <c r="AP2" i="1"/>
  <c r="BU3" i="1"/>
  <c r="BT3" i="1"/>
  <c r="AB4" i="1"/>
  <c r="AD4" i="1" s="1"/>
  <c r="BP4" i="1"/>
  <c r="BR4" i="1" s="1"/>
  <c r="BF4" i="1"/>
  <c r="BH4" i="1" s="1"/>
  <c r="R4" i="1"/>
  <c r="T4" i="1" s="1"/>
  <c r="AL4" i="1"/>
  <c r="AN4" i="1" s="1"/>
  <c r="BZ4" i="1"/>
  <c r="CB4" i="1" s="1"/>
  <c r="AV4" i="1"/>
  <c r="AX4" i="1" s="1"/>
  <c r="V2" i="1"/>
  <c r="W2" i="1"/>
  <c r="L2" i="1"/>
  <c r="L3" i="1"/>
  <c r="H4" i="1"/>
  <c r="J4" i="1" s="1"/>
  <c r="M4" i="1" s="1"/>
  <c r="F5" i="1"/>
  <c r="G4" i="1"/>
  <c r="BU4" i="1" l="1"/>
  <c r="BT4" i="1"/>
  <c r="AP4" i="1"/>
  <c r="AQ4" i="1"/>
  <c r="CE4" i="1"/>
  <c r="CD4" i="1"/>
  <c r="V4" i="1"/>
  <c r="W4" i="1"/>
  <c r="AG4" i="1"/>
  <c r="AF4" i="1"/>
  <c r="AV5" i="1"/>
  <c r="AX5" i="1" s="1"/>
  <c r="AB5" i="1"/>
  <c r="AD5" i="1" s="1"/>
  <c r="BP5" i="1"/>
  <c r="BR5" i="1" s="1"/>
  <c r="BF5" i="1"/>
  <c r="BH5" i="1" s="1"/>
  <c r="R5" i="1"/>
  <c r="T5" i="1" s="1"/>
  <c r="BZ5" i="1"/>
  <c r="CB5" i="1" s="1"/>
  <c r="AL5" i="1"/>
  <c r="AN5" i="1" s="1"/>
  <c r="BK4" i="1"/>
  <c r="BJ4" i="1"/>
  <c r="BA4" i="1"/>
  <c r="AZ4" i="1"/>
  <c r="F6" i="1"/>
  <c r="G5" i="1"/>
  <c r="H5" i="1"/>
  <c r="J5" i="1" s="1"/>
  <c r="M5" i="1" s="1"/>
  <c r="L4" i="1"/>
  <c r="AQ5" i="1" l="1"/>
  <c r="AP5" i="1"/>
  <c r="CE5" i="1"/>
  <c r="CD5" i="1"/>
  <c r="V5" i="1"/>
  <c r="W5" i="1"/>
  <c r="AL6" i="1"/>
  <c r="AN6" i="1" s="1"/>
  <c r="BZ6" i="1"/>
  <c r="CB6" i="1" s="1"/>
  <c r="AV6" i="1"/>
  <c r="AX6" i="1" s="1"/>
  <c r="AB6" i="1"/>
  <c r="AD6" i="1" s="1"/>
  <c r="BP6" i="1"/>
  <c r="BR6" i="1" s="1"/>
  <c r="BF6" i="1"/>
  <c r="BH6" i="1" s="1"/>
  <c r="R6" i="1"/>
  <c r="T6" i="1" s="1"/>
  <c r="BJ5" i="1"/>
  <c r="BK5" i="1"/>
  <c r="BT5" i="1"/>
  <c r="BU5" i="1"/>
  <c r="AG5" i="1"/>
  <c r="AF5" i="1"/>
  <c r="BA5" i="1"/>
  <c r="AZ5" i="1"/>
  <c r="L5" i="1"/>
  <c r="F7" i="1"/>
  <c r="G7" i="1" s="1"/>
  <c r="H6" i="1"/>
  <c r="J6" i="1" s="1"/>
  <c r="M6" i="1" s="1"/>
  <c r="G6" i="1"/>
  <c r="AP6" i="1" l="1"/>
  <c r="AQ6" i="1"/>
  <c r="CE6" i="1"/>
  <c r="CD6" i="1"/>
  <c r="V6" i="1"/>
  <c r="W6" i="1"/>
  <c r="BK6" i="1"/>
  <c r="BJ6" i="1"/>
  <c r="R7" i="1"/>
  <c r="T7" i="1" s="1"/>
  <c r="BZ7" i="1"/>
  <c r="CB7" i="1" s="1"/>
  <c r="AL7" i="1"/>
  <c r="AN7" i="1" s="1"/>
  <c r="AV7" i="1"/>
  <c r="AX7" i="1" s="1"/>
  <c r="AB7" i="1"/>
  <c r="AD7" i="1" s="1"/>
  <c r="BP7" i="1"/>
  <c r="BR7" i="1" s="1"/>
  <c r="BF7" i="1"/>
  <c r="BH7" i="1" s="1"/>
  <c r="BT6" i="1"/>
  <c r="BU6" i="1"/>
  <c r="AG6" i="1"/>
  <c r="AF6" i="1"/>
  <c r="BA6" i="1"/>
  <c r="AZ6" i="1"/>
  <c r="L6" i="1"/>
  <c r="F8" i="1"/>
  <c r="H7" i="1"/>
  <c r="J7" i="1" s="1"/>
  <c r="M7" i="1" s="1"/>
  <c r="BK7" i="1" l="1"/>
  <c r="BJ7" i="1"/>
  <c r="CE7" i="1"/>
  <c r="CD7" i="1"/>
  <c r="R8" i="1"/>
  <c r="T8" i="1" s="1"/>
  <c r="AL8" i="1"/>
  <c r="AN8" i="1" s="1"/>
  <c r="BP8" i="1"/>
  <c r="BR8" i="1" s="1"/>
  <c r="AV8" i="1"/>
  <c r="AX8" i="1" s="1"/>
  <c r="AB8" i="1"/>
  <c r="AD8" i="1" s="1"/>
  <c r="BF8" i="1"/>
  <c r="BH8" i="1" s="1"/>
  <c r="BZ8" i="1"/>
  <c r="CB8" i="1" s="1"/>
  <c r="BT7" i="1"/>
  <c r="BU7" i="1"/>
  <c r="AF7" i="1"/>
  <c r="AG7" i="1"/>
  <c r="AZ7" i="1"/>
  <c r="BA7" i="1"/>
  <c r="AQ7" i="1"/>
  <c r="AP7" i="1"/>
  <c r="V7" i="1"/>
  <c r="W7" i="1"/>
  <c r="L7" i="1"/>
  <c r="F9" i="1"/>
  <c r="G8" i="1"/>
  <c r="H8" i="1"/>
  <c r="J8" i="1" s="1"/>
  <c r="M8" i="1" s="1"/>
  <c r="BA8" i="1" l="1"/>
  <c r="AZ8" i="1"/>
  <c r="AP8" i="1"/>
  <c r="AQ8" i="1"/>
  <c r="W8" i="1"/>
  <c r="V8" i="1"/>
  <c r="BU8" i="1"/>
  <c r="BT8" i="1"/>
  <c r="BK8" i="1"/>
  <c r="BJ8" i="1"/>
  <c r="BZ9" i="1"/>
  <c r="CB9" i="1" s="1"/>
  <c r="R9" i="1"/>
  <c r="T9" i="1" s="1"/>
  <c r="AB9" i="1"/>
  <c r="AD9" i="1" s="1"/>
  <c r="AL9" i="1"/>
  <c r="AN9" i="1" s="1"/>
  <c r="BF9" i="1"/>
  <c r="BH9" i="1" s="1"/>
  <c r="AV9" i="1"/>
  <c r="AX9" i="1" s="1"/>
  <c r="BP9" i="1"/>
  <c r="BR9" i="1" s="1"/>
  <c r="CE8" i="1"/>
  <c r="CD8" i="1"/>
  <c r="AG8" i="1"/>
  <c r="AF8" i="1"/>
  <c r="F10" i="1"/>
  <c r="G9" i="1"/>
  <c r="H9" i="1"/>
  <c r="J9" i="1" s="1"/>
  <c r="M9" i="1" s="1"/>
  <c r="L8" i="1"/>
  <c r="AZ9" i="1" l="1"/>
  <c r="BA9" i="1"/>
  <c r="BK9" i="1"/>
  <c r="BJ9" i="1"/>
  <c r="AB10" i="1"/>
  <c r="AD10" i="1" s="1"/>
  <c r="BZ10" i="1"/>
  <c r="CB10" i="1" s="1"/>
  <c r="AV10" i="1"/>
  <c r="AX10" i="1" s="1"/>
  <c r="R10" i="1"/>
  <c r="T10" i="1" s="1"/>
  <c r="AL10" i="1"/>
  <c r="AN10" i="1" s="1"/>
  <c r="BP10" i="1"/>
  <c r="BR10" i="1" s="1"/>
  <c r="BF10" i="1"/>
  <c r="BH10" i="1" s="1"/>
  <c r="AQ9" i="1"/>
  <c r="AP9" i="1"/>
  <c r="AG9" i="1"/>
  <c r="AF9" i="1"/>
  <c r="W9" i="1"/>
  <c r="V9" i="1"/>
  <c r="CE9" i="1"/>
  <c r="CD9" i="1"/>
  <c r="BT9" i="1"/>
  <c r="BU9" i="1"/>
  <c r="L9" i="1"/>
  <c r="F11" i="1"/>
  <c r="G10" i="1"/>
  <c r="H10" i="1"/>
  <c r="J10" i="1" s="1"/>
  <c r="M10" i="1" s="1"/>
  <c r="AZ10" i="1" l="1"/>
  <c r="BA10" i="1"/>
  <c r="W10" i="1"/>
  <c r="V10" i="1"/>
  <c r="BP11" i="1"/>
  <c r="BR11" i="1" s="1"/>
  <c r="BF11" i="1"/>
  <c r="BH11" i="1" s="1"/>
  <c r="BZ11" i="1"/>
  <c r="CB11" i="1" s="1"/>
  <c r="AV11" i="1"/>
  <c r="AX11" i="1" s="1"/>
  <c r="R11" i="1"/>
  <c r="T11" i="1" s="1"/>
  <c r="AL11" i="1"/>
  <c r="AN11" i="1" s="1"/>
  <c r="AB11" i="1"/>
  <c r="AD11" i="1" s="1"/>
  <c r="CE10" i="1"/>
  <c r="CD10" i="1"/>
  <c r="AG10" i="1"/>
  <c r="AF10" i="1"/>
  <c r="BJ10" i="1"/>
  <c r="BK10" i="1"/>
  <c r="BT10" i="1"/>
  <c r="BU10" i="1"/>
  <c r="AP10" i="1"/>
  <c r="AQ10" i="1"/>
  <c r="L10" i="1"/>
  <c r="F12" i="1"/>
  <c r="H11" i="1"/>
  <c r="J11" i="1" s="1"/>
  <c r="M11" i="1" s="1"/>
  <c r="G11" i="1"/>
  <c r="CE11" i="1" l="1"/>
  <c r="CD11" i="1"/>
  <c r="BA11" i="1"/>
  <c r="AZ11" i="1"/>
  <c r="AB12" i="1"/>
  <c r="AD12" i="1" s="1"/>
  <c r="BP12" i="1"/>
  <c r="BR12" i="1" s="1"/>
  <c r="BF12" i="1"/>
  <c r="BH12" i="1" s="1"/>
  <c r="BZ12" i="1"/>
  <c r="CB12" i="1" s="1"/>
  <c r="AL12" i="1"/>
  <c r="AN12" i="1" s="1"/>
  <c r="R12" i="1"/>
  <c r="T12" i="1" s="1"/>
  <c r="AV12" i="1"/>
  <c r="AX12" i="1" s="1"/>
  <c r="BK11" i="1"/>
  <c r="BJ11" i="1"/>
  <c r="BU11" i="1"/>
  <c r="BT11" i="1"/>
  <c r="AG11" i="1"/>
  <c r="AF11" i="1"/>
  <c r="AQ11" i="1"/>
  <c r="AP11" i="1"/>
  <c r="W11" i="1"/>
  <c r="V11" i="1"/>
  <c r="F13" i="1"/>
  <c r="H12" i="1"/>
  <c r="J12" i="1" s="1"/>
  <c r="M12" i="1" s="1"/>
  <c r="G12" i="1"/>
  <c r="L11" i="1"/>
  <c r="CE12" i="1" l="1"/>
  <c r="CD12" i="1"/>
  <c r="BJ12" i="1"/>
  <c r="BK12" i="1"/>
  <c r="AP12" i="1"/>
  <c r="AQ12" i="1"/>
  <c r="AV13" i="1"/>
  <c r="AX13" i="1" s="1"/>
  <c r="R13" i="1"/>
  <c r="T13" i="1" s="1"/>
  <c r="AB13" i="1"/>
  <c r="AD13" i="1" s="1"/>
  <c r="BP13" i="1"/>
  <c r="BR13" i="1" s="1"/>
  <c r="BF13" i="1"/>
  <c r="BH13" i="1" s="1"/>
  <c r="BZ13" i="1"/>
  <c r="CB13" i="1" s="1"/>
  <c r="AL13" i="1"/>
  <c r="AN13" i="1" s="1"/>
  <c r="BU12" i="1"/>
  <c r="BT12" i="1"/>
  <c r="AF12" i="1"/>
  <c r="AG12" i="1"/>
  <c r="BA12" i="1"/>
  <c r="AZ12" i="1"/>
  <c r="W12" i="1"/>
  <c r="V12" i="1"/>
  <c r="L12" i="1"/>
  <c r="F14" i="1"/>
  <c r="G13" i="1"/>
  <c r="H13" i="1"/>
  <c r="J13" i="1" s="1"/>
  <c r="M13" i="1" s="1"/>
  <c r="AL14" i="1" l="1"/>
  <c r="AN14" i="1" s="1"/>
  <c r="AV14" i="1"/>
  <c r="AX14" i="1" s="1"/>
  <c r="BZ14" i="1"/>
  <c r="CB14" i="1" s="1"/>
  <c r="AB14" i="1"/>
  <c r="AD14" i="1" s="1"/>
  <c r="BP14" i="1"/>
  <c r="BR14" i="1" s="1"/>
  <c r="BF14" i="1"/>
  <c r="BH14" i="1" s="1"/>
  <c r="R14" i="1"/>
  <c r="T14" i="1" s="1"/>
  <c r="AZ13" i="1"/>
  <c r="BA13" i="1"/>
  <c r="AQ13" i="1"/>
  <c r="AP13" i="1"/>
  <c r="BK13" i="1"/>
  <c r="BJ13" i="1"/>
  <c r="W13" i="1"/>
  <c r="V13" i="1"/>
  <c r="CE13" i="1"/>
  <c r="CD13" i="1"/>
  <c r="BU13" i="1"/>
  <c r="BT13" i="1"/>
  <c r="AG13" i="1"/>
  <c r="AF13" i="1"/>
  <c r="H14" i="1"/>
  <c r="J14" i="1" s="1"/>
  <c r="M14" i="1" s="1"/>
  <c r="G14" i="1"/>
  <c r="L13" i="1"/>
  <c r="BK14" i="1" l="1"/>
  <c r="BJ14" i="1"/>
  <c r="AG14" i="1"/>
  <c r="AF14" i="1"/>
  <c r="AQ14" i="1"/>
  <c r="AP14" i="1"/>
  <c r="CE14" i="1"/>
  <c r="CD14" i="1"/>
  <c r="V14" i="1"/>
  <c r="W14" i="1"/>
  <c r="BU14" i="1"/>
  <c r="BT14" i="1"/>
  <c r="AZ14" i="1"/>
  <c r="BA14" i="1"/>
  <c r="L14" i="1"/>
</calcChain>
</file>

<file path=xl/sharedStrings.xml><?xml version="1.0" encoding="utf-8"?>
<sst xmlns="http://schemas.openxmlformats.org/spreadsheetml/2006/main" count="136" uniqueCount="67">
  <si>
    <t>Point #</t>
  </si>
  <si>
    <t>North</t>
  </si>
  <si>
    <t>East</t>
  </si>
  <si>
    <t>Elevation</t>
  </si>
  <si>
    <t>Desc</t>
  </si>
  <si>
    <t>Station</t>
  </si>
  <si>
    <t>High Point</t>
  </si>
  <si>
    <t>Reveal</t>
  </si>
  <si>
    <t>Max</t>
  </si>
  <si>
    <t>Min</t>
  </si>
  <si>
    <t>Inches</t>
  </si>
  <si>
    <t>Feet</t>
  </si>
  <si>
    <t>Pass/Fail</t>
  </si>
  <si>
    <t>Min Reveal</t>
  </si>
  <si>
    <t>TOP</t>
  </si>
  <si>
    <t>Min+.1</t>
  </si>
  <si>
    <t>Min+.2</t>
  </si>
  <si>
    <t>Min+.3</t>
  </si>
  <si>
    <t>Min+.4</t>
  </si>
  <si>
    <t>Min+.5</t>
  </si>
  <si>
    <t>Min+.6</t>
  </si>
  <si>
    <t>Min+.7</t>
  </si>
  <si>
    <t>2553</t>
  </si>
  <si>
    <t>STD ARRY PIERS (W6X7)</t>
  </si>
  <si>
    <t>8967</t>
  </si>
  <si>
    <t>STD ARRY PIERS, EDGE (W6X12)''</t>
  </si>
  <si>
    <t>2513</t>
  </si>
  <si>
    <t>2473</t>
  </si>
  <si>
    <t>2409</t>
  </si>
  <si>
    <t>2369</t>
  </si>
  <si>
    <t>9375</t>
  </si>
  <si>
    <t>STD MOTOR ARRY PIERS (W6X15)</t>
  </si>
  <si>
    <t>2329</t>
  </si>
  <si>
    <t>2289</t>
  </si>
  <si>
    <t>2889</t>
  </si>
  <si>
    <t>2849</t>
  </si>
  <si>
    <t>2809</t>
  </si>
  <si>
    <t>2645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</si>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</sst>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43" fontId="0" fillId="0" borderId="0" xfId="1" applyFont="1"/>
    <xf numFmtId="43" fontId="0" fillId="0" borderId="0" xfId="1" applyFont="1" applyFill="1" applyBorder="1" applyAlignmen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43" fontId="2" fillId="0" borderId="0" xfId="1" applyFont="1" applyFill="1" applyBorder="1" applyAlignment="1">
      <alignment horizontal="center"/>
    </xf>
    <xf numFmtId="43" fontId="0" fillId="3" borderId="0" xfId="1" applyFont="1" applyFill="1"/>
    <xf numFmtId="0" fontId="0" fillId="3" borderId="0" xfId="0" applyFill="1"/>
    <xf numFmtId="43" fontId="0" fillId="0" borderId="3" xfId="1" applyFont="1" applyBorder="1"/>
    <xf numFmtId="43" fontId="0" fillId="0" borderId="4" xfId="1" applyFont="1" applyBorder="1"/>
    <xf numFmtId="0" fontId="0" fillId="0" borderId="4" xfId="0" applyBorder="1"/>
    <xf numFmtId="164" fontId="0" fillId="0" borderId="4" xfId="1" applyNumberFormat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 applyBorder="1"/>
    <xf numFmtId="0" fontId="0" fillId="0" borderId="0" xfId="0" applyBorder="1"/>
    <xf numFmtId="164" fontId="0" fillId="2" borderId="0" xfId="1" applyNumberFormat="1" applyFont="1" applyFill="1" applyBorder="1"/>
    <xf numFmtId="43" fontId="0" fillId="0" borderId="7" xfId="1" applyFont="1" applyBorder="1"/>
    <xf numFmtId="164" fontId="0" fillId="0" borderId="0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1" applyNumberFormat="1" applyFont="1"/>
    <xf numFmtId="0" fontId="0" fillId="0" borderId="0" xfId="0" applyNumberFormat="1"/>
    <xf numFmtId="2" fontId="0" fillId="0" borderId="0" xfId="1" applyNumberFormat="1" applyFont="1"/>
    <xf numFmtId="0" fontId="0" fillId="0" borderId="11" xfId="0" applyBorder="1"/>
    <xf numFmtId="0" fontId="0" fillId="0" borderId="1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C8D1-5205-4DFE-BF14-3DD546A3E63F}">
  <dimension ref="A1:CH60"/>
  <sheetViews>
    <sheetView tabSelected="1" topLeftCell="A7" workbookViewId="0">
      <selection activeCell="O30" sqref="J18:O30"/>
    </sheetView>
  </sheetViews>
  <sheetFormatPr defaultRowHeight="14.4" x14ac:dyDescent="0.3"/>
  <cols>
    <col min="2" max="2" width="12" bestFit="1" customWidth="1"/>
    <col min="3" max="3" width="10" bestFit="1" customWidth="1"/>
    <col min="5" max="5" width="30.44140625" customWidth="1"/>
    <col min="6" max="6" width="12.109375" style="5" bestFit="1" customWidth="1"/>
    <col min="7" max="7" width="13" style="5" customWidth="1"/>
    <col min="8" max="8" width="12.6640625" style="5" bestFit="1" customWidth="1"/>
    <col min="9" max="9" width="13.6640625" style="5" bestFit="1" customWidth="1"/>
    <col min="10" max="10" width="12.5546875" style="5" customWidth="1"/>
    <col min="11" max="11" width="13.6640625" style="5" bestFit="1" customWidth="1"/>
    <col min="12" max="12" width="11.109375" bestFit="1" customWidth="1"/>
    <col min="13" max="13" width="15.33203125" style="5" customWidth="1"/>
    <col min="15" max="15" width="9.6640625" style="7" bestFit="1" customWidth="1"/>
    <col min="16" max="16" width="9.109375" style="5"/>
    <col min="18" max="18" width="9.109375" bestFit="1" customWidth="1"/>
    <col min="28" max="28" width="9.109375" bestFit="1" customWidth="1"/>
    <col min="38" max="38" width="9.109375" bestFit="1" customWidth="1"/>
    <col min="48" max="48" width="9.109375" bestFit="1" customWidth="1"/>
    <col min="58" max="58" width="9.109375" bestFit="1" customWidth="1"/>
    <col min="68" max="68" width="9.109375" bestFit="1" customWidth="1"/>
    <col min="70" max="70" width="9" bestFit="1" customWidth="1"/>
    <col min="72" max="72" width="9" bestFit="1" customWidth="1"/>
    <col min="73" max="73" width="9.109375" bestFit="1" customWidth="1"/>
    <col min="75" max="76" width="9" bestFit="1" customWidth="1"/>
    <col min="78" max="78" width="9.109375" bestFit="1" customWidth="1"/>
  </cols>
  <sheetData>
    <row r="1" spans="1:8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5" t="s">
        <v>9</v>
      </c>
      <c r="J1" s="5" t="s">
        <v>13</v>
      </c>
      <c r="L1" t="s">
        <v>12</v>
      </c>
      <c r="M1" s="5" t="s">
        <v>14</v>
      </c>
      <c r="N1" t="s">
        <v>7</v>
      </c>
      <c r="O1" s="7" t="s">
        <v>10</v>
      </c>
      <c r="P1" s="5" t="s">
        <v>11</v>
      </c>
      <c r="R1" s="13" t="s">
        <v>15</v>
      </c>
      <c r="S1" s="14"/>
      <c r="T1" s="14" t="s">
        <v>13</v>
      </c>
      <c r="U1" s="14"/>
      <c r="V1" s="15" t="s">
        <v>12</v>
      </c>
      <c r="W1" s="14" t="s">
        <v>14</v>
      </c>
      <c r="X1" s="15" t="s">
        <v>7</v>
      </c>
      <c r="Y1" s="16" t="s">
        <v>10</v>
      </c>
      <c r="Z1" s="17" t="s">
        <v>11</v>
      </c>
      <c r="AA1" s="5"/>
      <c r="AB1" s="13" t="s">
        <v>16</v>
      </c>
      <c r="AC1" s="14"/>
      <c r="AD1" s="14" t="s">
        <v>13</v>
      </c>
      <c r="AE1" s="14"/>
      <c r="AF1" s="15" t="s">
        <v>12</v>
      </c>
      <c r="AG1" s="14" t="s">
        <v>14</v>
      </c>
      <c r="AH1" s="15" t="s">
        <v>7</v>
      </c>
      <c r="AI1" s="16" t="s">
        <v>10</v>
      </c>
      <c r="AJ1" s="17" t="s">
        <v>11</v>
      </c>
      <c r="AL1" s="13" t="s">
        <v>17</v>
      </c>
      <c r="AM1" s="14"/>
      <c r="AN1" s="14" t="s">
        <v>13</v>
      </c>
      <c r="AO1" s="14"/>
      <c r="AP1" s="15" t="s">
        <v>12</v>
      </c>
      <c r="AQ1" s="14" t="s">
        <v>14</v>
      </c>
      <c r="AR1" s="15" t="s">
        <v>7</v>
      </c>
      <c r="AS1" s="16" t="s">
        <v>10</v>
      </c>
      <c r="AT1" s="17" t="s">
        <v>11</v>
      </c>
      <c r="AV1" s="13" t="s">
        <v>18</v>
      </c>
      <c r="AW1" s="14"/>
      <c r="AX1" s="14" t="s">
        <v>13</v>
      </c>
      <c r="AY1" s="14"/>
      <c r="AZ1" s="15" t="s">
        <v>12</v>
      </c>
      <c r="BA1" s="14" t="s">
        <v>14</v>
      </c>
      <c r="BB1" s="15" t="s">
        <v>7</v>
      </c>
      <c r="BC1" s="16" t="s">
        <v>10</v>
      </c>
      <c r="BD1" s="17" t="s">
        <v>11</v>
      </c>
      <c r="BF1" s="13" t="s">
        <v>19</v>
      </c>
      <c r="BG1" s="14"/>
      <c r="BH1" s="14" t="s">
        <v>13</v>
      </c>
      <c r="BI1" s="14"/>
      <c r="BJ1" s="15" t="s">
        <v>12</v>
      </c>
      <c r="BK1" s="14" t="s">
        <v>14</v>
      </c>
      <c r="BL1" s="15" t="s">
        <v>7</v>
      </c>
      <c r="BM1" s="16" t="s">
        <v>10</v>
      </c>
      <c r="BN1" s="17" t="s">
        <v>11</v>
      </c>
      <c r="BP1" s="13" t="s">
        <v>20</v>
      </c>
      <c r="BQ1" s="14"/>
      <c r="BR1" s="14" t="s">
        <v>13</v>
      </c>
      <c r="BS1" s="14"/>
      <c r="BT1" s="15" t="s">
        <v>12</v>
      </c>
      <c r="BU1" s="14" t="s">
        <v>14</v>
      </c>
      <c r="BV1" s="15" t="s">
        <v>7</v>
      </c>
      <c r="BW1" s="16" t="s">
        <v>10</v>
      </c>
      <c r="BX1" s="17" t="s">
        <v>11</v>
      </c>
      <c r="BZ1" s="13" t="s">
        <v>21</v>
      </c>
      <c r="CA1" s="14"/>
      <c r="CB1" s="14" t="s">
        <v>13</v>
      </c>
      <c r="CC1" s="14"/>
      <c r="CD1" s="15" t="s">
        <v>12</v>
      </c>
      <c r="CE1" s="14" t="s">
        <v>14</v>
      </c>
      <c r="CF1" s="15" t="s">
        <v>7</v>
      </c>
      <c r="CG1" s="16" t="s">
        <v>10</v>
      </c>
      <c r="CH1" s="17" t="s">
        <v>11</v>
      </c>
    </row>
    <row r="2" spans="1:86" x14ac:dyDescent="0.3">
      <c r="A2" s="9" t="s">
        <v>22</v>
      </c>
      <c r="B2" s="9">
        <v>26680370.870000001</v>
      </c>
      <c r="C2" s="9">
        <v>852354.70389999996</v>
      </c>
      <c r="D2" s="9">
        <v>1862.856</v>
      </c>
      <c r="E2" s="9" t="s">
        <v>23</v>
      </c>
      <c r="F2" s="5">
        <f>B2-B2</f>
        <v>0</v>
      </c>
      <c r="G2" s="5">
        <f>$B$37*$F2+$B$36+$C$60</f>
        <v>1862.8613660411456</v>
      </c>
      <c r="H2" s="5">
        <f>$B$37*$F2+$B$36+$C$60+$P$2</f>
        <v>1866.9446993744789</v>
      </c>
      <c r="J2" s="5">
        <f>H2-$D2</f>
        <v>4.0886993744788924</v>
      </c>
      <c r="L2" t="b">
        <f>AND(J2&lt;=$P$3)</f>
        <v>1</v>
      </c>
      <c r="M2" s="5">
        <f>$D2+J2</f>
        <v>1866.9446993744789</v>
      </c>
      <c r="N2" t="s">
        <v>9</v>
      </c>
      <c r="O2" s="8">
        <v>49</v>
      </c>
      <c r="P2" s="5">
        <f>O2/12</f>
        <v>4.083333333333333</v>
      </c>
      <c r="R2" s="18">
        <f>$B$37*$F2+$B$36+$C$60+$P$2+0.1</f>
        <v>1867.0446993744788</v>
      </c>
      <c r="S2" s="19"/>
      <c r="T2" s="19">
        <f>R2-$D2</f>
        <v>4.1886993744788015</v>
      </c>
      <c r="U2" s="19"/>
      <c r="V2" s="20" t="b">
        <f>AND(T2&lt;=$P$3)</f>
        <v>1</v>
      </c>
      <c r="W2" s="19">
        <f>$D2+T2</f>
        <v>1867.0446993744788</v>
      </c>
      <c r="X2" s="20" t="s">
        <v>8</v>
      </c>
      <c r="Y2" s="21">
        <v>49</v>
      </c>
      <c r="Z2" s="22">
        <f>Y2/12</f>
        <v>4.083333333333333</v>
      </c>
      <c r="AA2" s="5"/>
      <c r="AB2" s="18">
        <f>$B$37*$F2+$B$36+$C$60+$P$2+0.2</f>
        <v>1867.1446993744789</v>
      </c>
      <c r="AC2" s="19"/>
      <c r="AD2" s="19">
        <f>AB2-$D2</f>
        <v>4.2886993744789379</v>
      </c>
      <c r="AE2" s="19"/>
      <c r="AF2" s="20" t="b">
        <f>AND(AD2&lt;=$P$3)</f>
        <v>1</v>
      </c>
      <c r="AG2" s="19">
        <f>$D2+AD2</f>
        <v>1867.1446993744789</v>
      </c>
      <c r="AH2" s="20" t="s">
        <v>8</v>
      </c>
      <c r="AI2" s="21">
        <v>49</v>
      </c>
      <c r="AJ2" s="22">
        <f>AI2/12</f>
        <v>4.083333333333333</v>
      </c>
      <c r="AL2" s="18">
        <f>$B$37*$F2+$B$36+$C$60+$P$2+0.3</f>
        <v>1867.2446993744788</v>
      </c>
      <c r="AM2" s="19"/>
      <c r="AN2" s="19">
        <f>AL2-$D2</f>
        <v>4.3886993744788469</v>
      </c>
      <c r="AO2" s="19"/>
      <c r="AP2" s="20" t="b">
        <f>AND(AN2&lt;=$P$3)</f>
        <v>1</v>
      </c>
      <c r="AQ2" s="19">
        <f>$D2+AN2</f>
        <v>1867.2446993744788</v>
      </c>
      <c r="AR2" s="20" t="s">
        <v>8</v>
      </c>
      <c r="AS2" s="21">
        <v>49</v>
      </c>
      <c r="AT2" s="22">
        <f>AS2/12</f>
        <v>4.083333333333333</v>
      </c>
      <c r="AV2" s="18">
        <f>$B$37*$F2+$B$36+$C$60+$P$2+0.4</f>
        <v>1867.344699374479</v>
      </c>
      <c r="AW2" s="19"/>
      <c r="AX2" s="19">
        <f>AV2-$D2</f>
        <v>4.4886993744789834</v>
      </c>
      <c r="AY2" s="19"/>
      <c r="AZ2" s="20" t="b">
        <f>AND(AX2&lt;=$P$3)</f>
        <v>1</v>
      </c>
      <c r="BA2" s="19">
        <f>$D2+AX2</f>
        <v>1867.344699374479</v>
      </c>
      <c r="BB2" s="20" t="s">
        <v>8</v>
      </c>
      <c r="BC2" s="21">
        <v>49</v>
      </c>
      <c r="BD2" s="22">
        <f>BC2/12</f>
        <v>4.083333333333333</v>
      </c>
      <c r="BF2" s="18">
        <f>$B$37*$F2+$B$36+$C$60+$P$2+0.5</f>
        <v>1867.4446993744789</v>
      </c>
      <c r="BG2" s="19"/>
      <c r="BH2" s="19">
        <f>BF2-$D2</f>
        <v>4.5886993744788924</v>
      </c>
      <c r="BI2" s="19"/>
      <c r="BJ2" s="20" t="b">
        <f>AND(BH2&lt;=$P$3)</f>
        <v>1</v>
      </c>
      <c r="BK2" s="19">
        <f>$D2+BH2</f>
        <v>1867.4446993744789</v>
      </c>
      <c r="BL2" s="20" t="s">
        <v>8</v>
      </c>
      <c r="BM2" s="21">
        <v>49</v>
      </c>
      <c r="BN2" s="22">
        <f>BM2/12</f>
        <v>4.083333333333333</v>
      </c>
      <c r="BP2" s="18">
        <f>$B$37*$F2+$B$36+$C$60+$P$2+0.6</f>
        <v>1867.5446993744788</v>
      </c>
      <c r="BQ2" s="19"/>
      <c r="BR2" s="19">
        <f>BP2-$D2</f>
        <v>4.6886993744788015</v>
      </c>
      <c r="BS2" s="19"/>
      <c r="BT2" s="20" t="b">
        <f>AND(BR2&lt;=$P$3)</f>
        <v>1</v>
      </c>
      <c r="BU2" s="19">
        <f>$D2+BR2</f>
        <v>1867.5446993744788</v>
      </c>
      <c r="BV2" s="20" t="s">
        <v>8</v>
      </c>
      <c r="BW2" s="21">
        <v>49</v>
      </c>
      <c r="BX2" s="22">
        <f>BW2/12</f>
        <v>4.083333333333333</v>
      </c>
      <c r="BZ2" s="18">
        <f>$B$37*$F2+$B$36+$C$60+$P$2+0.7</f>
        <v>1867.6446993744789</v>
      </c>
      <c r="CA2" s="19"/>
      <c r="CB2" s="19">
        <f>BZ2-$D2</f>
        <v>4.7886993744789379</v>
      </c>
      <c r="CC2" s="19"/>
      <c r="CD2" s="20" t="b">
        <f>AND(CB2&lt;=$P$3)</f>
        <v>1</v>
      </c>
      <c r="CE2" s="19">
        <f>$D2+CB2</f>
        <v>1867.6446993744789</v>
      </c>
      <c r="CF2" s="20" t="s">
        <v>8</v>
      </c>
      <c r="CG2" s="21">
        <v>49</v>
      </c>
      <c r="CH2" s="22">
        <f>CG2/12</f>
        <v>4.083333333333333</v>
      </c>
    </row>
    <row r="3" spans="1:86" x14ac:dyDescent="0.3">
      <c r="A3" s="9" t="s">
        <v>24</v>
      </c>
      <c r="B3" s="9">
        <v>26680341.559999999</v>
      </c>
      <c r="C3" s="9">
        <v>852354.70389999996</v>
      </c>
      <c r="D3" s="9">
        <v>1862.114</v>
      </c>
      <c r="E3" s="9" t="s">
        <v>25</v>
      </c>
      <c r="F3" s="5">
        <f>B2-B3</f>
        <v>29.310000002384186</v>
      </c>
      <c r="G3" s="5">
        <f t="shared" ref="G3:G14" si="0">$B$37*$F3+$B$36+$C$60</f>
        <v>1862.114</v>
      </c>
      <c r="H3" s="5">
        <f t="shared" ref="H3:H14" si="1">$B$37*$F3+$B$36+$C$60+$P$2</f>
        <v>1866.1973333333333</v>
      </c>
      <c r="J3" s="5">
        <f t="shared" ref="J3:J14" si="2">H3-$D3</f>
        <v>4.0833333333332575</v>
      </c>
      <c r="L3" t="b">
        <f t="shared" ref="L3:L14" si="3">AND(J3&lt;=$P$3)</f>
        <v>1</v>
      </c>
      <c r="M3" s="5">
        <f t="shared" ref="M3:M14" si="4">$D3+J3</f>
        <v>1866.1973333333333</v>
      </c>
      <c r="N3" t="s">
        <v>8</v>
      </c>
      <c r="O3" s="8">
        <v>60</v>
      </c>
      <c r="P3" s="5">
        <f>O3/12</f>
        <v>5</v>
      </c>
      <c r="R3" s="18">
        <f t="shared" ref="R3:R14" si="5">$B$37*$F3+$B$36+$C$60+$P$2+0.1</f>
        <v>1866.2973333333332</v>
      </c>
      <c r="S3" s="19"/>
      <c r="T3" s="19">
        <f t="shared" ref="T3:T14" si="6">R3-$D3</f>
        <v>4.1833333333331666</v>
      </c>
      <c r="U3" s="19"/>
      <c r="V3" s="20" t="b">
        <f t="shared" ref="V3:V14" si="7">AND(T3&lt;=$P$3)</f>
        <v>1</v>
      </c>
      <c r="W3" s="19">
        <f t="shared" ref="W3:W14" si="8">$D3+T3</f>
        <v>1866.2973333333332</v>
      </c>
      <c r="X3" s="20" t="s">
        <v>9</v>
      </c>
      <c r="Y3" s="21">
        <v>60</v>
      </c>
      <c r="Z3" s="22">
        <f>Y3/12</f>
        <v>5</v>
      </c>
      <c r="AA3" s="5"/>
      <c r="AB3" s="18">
        <f t="shared" ref="AB3:AB14" si="9">$B$37*$F3+$B$36+$C$60+$P$2+0.2</f>
        <v>1866.3973333333333</v>
      </c>
      <c r="AC3" s="19"/>
      <c r="AD3" s="19">
        <f t="shared" ref="AD3:AD14" si="10">AB3-$D3</f>
        <v>4.283333333333303</v>
      </c>
      <c r="AE3" s="19"/>
      <c r="AF3" s="20" t="b">
        <f t="shared" ref="AF3:AF14" si="11">AND(AD3&lt;=$P$3)</f>
        <v>1</v>
      </c>
      <c r="AG3" s="19">
        <f t="shared" ref="AG3:AG14" si="12">$D3+AD3</f>
        <v>1866.3973333333333</v>
      </c>
      <c r="AH3" s="20" t="s">
        <v>9</v>
      </c>
      <c r="AI3" s="21">
        <v>60</v>
      </c>
      <c r="AJ3" s="22">
        <f>AI3/12</f>
        <v>5</v>
      </c>
      <c r="AL3" s="18">
        <f t="shared" ref="AL3:AL14" si="13">$B$37*$F3+$B$36+$C$60+$P$2+0.3</f>
        <v>1866.4973333333332</v>
      </c>
      <c r="AM3" s="19"/>
      <c r="AN3" s="19">
        <f t="shared" ref="AN3:AN14" si="14">AL3-$D3</f>
        <v>4.3833333333332121</v>
      </c>
      <c r="AO3" s="19"/>
      <c r="AP3" s="20" t="b">
        <f t="shared" ref="AP3:AP14" si="15">AND(AN3&lt;=$P$3)</f>
        <v>1</v>
      </c>
      <c r="AQ3" s="19">
        <f t="shared" ref="AQ3:AQ14" si="16">$D3+AN3</f>
        <v>1866.4973333333332</v>
      </c>
      <c r="AR3" s="20" t="s">
        <v>9</v>
      </c>
      <c r="AS3" s="21">
        <v>60</v>
      </c>
      <c r="AT3" s="22">
        <f>AS3/12</f>
        <v>5</v>
      </c>
      <c r="AV3" s="18">
        <f t="shared" ref="AV3:AV14" si="17">$B$37*$F3+$B$36+$C$60+$P$2+0.4</f>
        <v>1866.5973333333334</v>
      </c>
      <c r="AW3" s="19"/>
      <c r="AX3" s="19">
        <f t="shared" ref="AX3:AX14" si="18">AV3-$D3</f>
        <v>4.4833333333333485</v>
      </c>
      <c r="AY3" s="19"/>
      <c r="AZ3" s="20" t="b">
        <f t="shared" ref="AZ3:AZ14" si="19">AND(AX3&lt;=$P$3)</f>
        <v>1</v>
      </c>
      <c r="BA3" s="19">
        <f t="shared" ref="BA3:BA14" si="20">$D3+AX3</f>
        <v>1866.5973333333334</v>
      </c>
      <c r="BB3" s="20" t="s">
        <v>9</v>
      </c>
      <c r="BC3" s="21">
        <v>60</v>
      </c>
      <c r="BD3" s="22">
        <f>BC3/12</f>
        <v>5</v>
      </c>
      <c r="BF3" s="18">
        <f t="shared" ref="BF3:BF14" si="21">$B$37*$F3+$B$36+$C$60+$P$2+0.5</f>
        <v>1866.6973333333333</v>
      </c>
      <c r="BG3" s="19"/>
      <c r="BH3" s="19">
        <f t="shared" ref="BH3:BH14" si="22">BF3-$D3</f>
        <v>4.5833333333332575</v>
      </c>
      <c r="BI3" s="19"/>
      <c r="BJ3" s="20" t="b">
        <f t="shared" ref="BJ3:BJ14" si="23">AND(BH3&lt;=$P$3)</f>
        <v>1</v>
      </c>
      <c r="BK3" s="19">
        <f t="shared" ref="BK3:BK14" si="24">$D3+BH3</f>
        <v>1866.6973333333333</v>
      </c>
      <c r="BL3" s="20" t="s">
        <v>9</v>
      </c>
      <c r="BM3" s="21">
        <v>60</v>
      </c>
      <c r="BN3" s="22">
        <f>BM3/12</f>
        <v>5</v>
      </c>
      <c r="BP3" s="18">
        <f t="shared" ref="BP3:BP14" si="25">$B$37*$F3+$B$36+$C$60+$P$2+0.6</f>
        <v>1866.7973333333332</v>
      </c>
      <c r="BQ3" s="19"/>
      <c r="BR3" s="19">
        <f t="shared" ref="BR3:BR14" si="26">BP3-$D3</f>
        <v>4.6833333333331666</v>
      </c>
      <c r="BS3" s="19"/>
      <c r="BT3" s="20" t="b">
        <f t="shared" ref="BT3:BT14" si="27">AND(BR3&lt;=$P$3)</f>
        <v>1</v>
      </c>
      <c r="BU3" s="19">
        <f t="shared" ref="BU3:BU14" si="28">$D3+BR3</f>
        <v>1866.7973333333332</v>
      </c>
      <c r="BV3" s="20" t="s">
        <v>9</v>
      </c>
      <c r="BW3" s="21">
        <v>60</v>
      </c>
      <c r="BX3" s="22">
        <f>BW3/12</f>
        <v>5</v>
      </c>
      <c r="BZ3" s="18">
        <f t="shared" ref="BZ3:BZ14" si="29">$B$37*$F3+$B$36+$C$60+$P$2+0.7</f>
        <v>1866.8973333333333</v>
      </c>
      <c r="CA3" s="19"/>
      <c r="CB3" s="19">
        <f t="shared" ref="CB3:CB14" si="30">BZ3-$D3</f>
        <v>4.783333333333303</v>
      </c>
      <c r="CC3" s="19"/>
      <c r="CD3" s="20" t="b">
        <f t="shared" ref="CD3:CD14" si="31">AND(CB3&lt;=$P$3)</f>
        <v>1</v>
      </c>
      <c r="CE3" s="19">
        <f t="shared" ref="CE3:CE14" si="32">$D3+CB3</f>
        <v>1866.8973333333333</v>
      </c>
      <c r="CF3" s="20" t="s">
        <v>9</v>
      </c>
      <c r="CG3" s="21">
        <v>60</v>
      </c>
      <c r="CH3" s="22">
        <f>CG3/12</f>
        <v>5</v>
      </c>
    </row>
    <row r="4" spans="1:86" x14ac:dyDescent="0.3">
      <c r="A4" s="9" t="s">
        <v>26</v>
      </c>
      <c r="B4" s="9">
        <v>26680312.25</v>
      </c>
      <c r="C4" s="9">
        <v>852354.70389999996</v>
      </c>
      <c r="D4" s="9">
        <v>1861.0920000000001</v>
      </c>
      <c r="E4" s="9" t="s">
        <v>23</v>
      </c>
      <c r="F4" s="5">
        <f>B3-B4+F3</f>
        <v>58.620000001043081</v>
      </c>
      <c r="G4" s="5">
        <f t="shared" si="0"/>
        <v>1861.3666339589493</v>
      </c>
      <c r="H4" s="5">
        <f t="shared" si="1"/>
        <v>1865.4499672922825</v>
      </c>
      <c r="J4" s="5">
        <f t="shared" si="2"/>
        <v>4.3579672922824102</v>
      </c>
      <c r="L4" t="b">
        <f t="shared" si="3"/>
        <v>1</v>
      </c>
      <c r="M4" s="5">
        <f t="shared" si="4"/>
        <v>1865.4499672922825</v>
      </c>
      <c r="R4" s="18">
        <f t="shared" si="5"/>
        <v>1865.5499672922824</v>
      </c>
      <c r="S4" s="19"/>
      <c r="T4" s="19">
        <f t="shared" si="6"/>
        <v>4.4579672922823192</v>
      </c>
      <c r="U4" s="19"/>
      <c r="V4" s="20" t="b">
        <f t="shared" si="7"/>
        <v>1</v>
      </c>
      <c r="W4" s="19">
        <f t="shared" si="8"/>
        <v>1865.5499672922824</v>
      </c>
      <c r="X4" s="20"/>
      <c r="Y4" s="23"/>
      <c r="Z4" s="22"/>
      <c r="AA4" s="5"/>
      <c r="AB4" s="18">
        <f t="shared" si="9"/>
        <v>1865.6499672922826</v>
      </c>
      <c r="AC4" s="19"/>
      <c r="AD4" s="19">
        <f t="shared" si="10"/>
        <v>4.5579672922824557</v>
      </c>
      <c r="AE4" s="19"/>
      <c r="AF4" s="20" t="b">
        <f t="shared" si="11"/>
        <v>1</v>
      </c>
      <c r="AG4" s="19">
        <f t="shared" si="12"/>
        <v>1865.6499672922826</v>
      </c>
      <c r="AH4" s="20"/>
      <c r="AI4" s="23"/>
      <c r="AJ4" s="22"/>
      <c r="AL4" s="18">
        <f t="shared" si="13"/>
        <v>1865.7499672922825</v>
      </c>
      <c r="AM4" s="19"/>
      <c r="AN4" s="19">
        <f t="shared" si="14"/>
        <v>4.6579672922823647</v>
      </c>
      <c r="AO4" s="19"/>
      <c r="AP4" s="20" t="b">
        <f t="shared" si="15"/>
        <v>1</v>
      </c>
      <c r="AQ4" s="19">
        <f t="shared" si="16"/>
        <v>1865.7499672922825</v>
      </c>
      <c r="AR4" s="20"/>
      <c r="AS4" s="23"/>
      <c r="AT4" s="22"/>
      <c r="AV4" s="18">
        <f t="shared" si="17"/>
        <v>1865.8499672922826</v>
      </c>
      <c r="AW4" s="19"/>
      <c r="AX4" s="19">
        <f t="shared" si="18"/>
        <v>4.7579672922825011</v>
      </c>
      <c r="AY4" s="19"/>
      <c r="AZ4" s="20" t="b">
        <f t="shared" si="19"/>
        <v>1</v>
      </c>
      <c r="BA4" s="19">
        <f t="shared" si="20"/>
        <v>1865.8499672922826</v>
      </c>
      <c r="BB4" s="20"/>
      <c r="BC4" s="23"/>
      <c r="BD4" s="22"/>
      <c r="BF4" s="18">
        <f t="shared" si="21"/>
        <v>1865.9499672922825</v>
      </c>
      <c r="BG4" s="19"/>
      <c r="BH4" s="19">
        <f t="shared" si="22"/>
        <v>4.8579672922824102</v>
      </c>
      <c r="BI4" s="19"/>
      <c r="BJ4" s="20" t="b">
        <f t="shared" si="23"/>
        <v>1</v>
      </c>
      <c r="BK4" s="19">
        <f t="shared" si="24"/>
        <v>1865.9499672922825</v>
      </c>
      <c r="BL4" s="20"/>
      <c r="BM4" s="23"/>
      <c r="BN4" s="22"/>
      <c r="BP4" s="18">
        <f t="shared" si="25"/>
        <v>1866.0499672922824</v>
      </c>
      <c r="BQ4" s="19"/>
      <c r="BR4" s="19">
        <f t="shared" si="26"/>
        <v>4.9579672922823192</v>
      </c>
      <c r="BS4" s="19"/>
      <c r="BT4" s="20" t="b">
        <f t="shared" si="27"/>
        <v>1</v>
      </c>
      <c r="BU4" s="19">
        <f t="shared" si="28"/>
        <v>1866.0499672922824</v>
      </c>
      <c r="BV4" s="20"/>
      <c r="BW4" s="23"/>
      <c r="BX4" s="22"/>
      <c r="BZ4" s="18">
        <f t="shared" si="29"/>
        <v>1866.1499672922826</v>
      </c>
      <c r="CA4" s="19"/>
      <c r="CB4" s="19">
        <f t="shared" si="30"/>
        <v>5.0579672922824557</v>
      </c>
      <c r="CC4" s="19"/>
      <c r="CD4" s="20" t="b">
        <f t="shared" si="31"/>
        <v>0</v>
      </c>
      <c r="CE4" s="19">
        <f t="shared" si="32"/>
        <v>1866.1499672922826</v>
      </c>
      <c r="CF4" s="20"/>
      <c r="CG4" s="23"/>
      <c r="CH4" s="22"/>
    </row>
    <row r="5" spans="1:86" x14ac:dyDescent="0.3">
      <c r="A5" s="9" t="s">
        <v>27</v>
      </c>
      <c r="B5" s="9">
        <v>26680282.940000001</v>
      </c>
      <c r="C5" s="9">
        <v>852354.70389999996</v>
      </c>
      <c r="D5" s="9">
        <v>1860.115</v>
      </c>
      <c r="E5" s="9" t="s">
        <v>23</v>
      </c>
      <c r="F5" s="5">
        <f t="shared" ref="F5:F14" si="33">B4-B5+F4</f>
        <v>87.929999999701977</v>
      </c>
      <c r="G5" s="5">
        <f t="shared" si="0"/>
        <v>1860.6192679178985</v>
      </c>
      <c r="H5" s="5">
        <f t="shared" si="1"/>
        <v>1864.7026012512317</v>
      </c>
      <c r="J5" s="5">
        <f t="shared" si="2"/>
        <v>4.5876012512317175</v>
      </c>
      <c r="L5" t="b">
        <f t="shared" si="3"/>
        <v>1</v>
      </c>
      <c r="M5" s="5">
        <f t="shared" si="4"/>
        <v>1864.7026012512317</v>
      </c>
      <c r="R5" s="18">
        <f t="shared" si="5"/>
        <v>1864.8026012512316</v>
      </c>
      <c r="S5" s="19"/>
      <c r="T5" s="19">
        <f t="shared" si="6"/>
        <v>4.6876012512316265</v>
      </c>
      <c r="U5" s="19"/>
      <c r="V5" s="20" t="b">
        <f t="shared" si="7"/>
        <v>1</v>
      </c>
      <c r="W5" s="19">
        <f t="shared" si="8"/>
        <v>1864.8026012512316</v>
      </c>
      <c r="X5" s="20"/>
      <c r="Y5" s="23"/>
      <c r="Z5" s="22"/>
      <c r="AA5" s="5"/>
      <c r="AB5" s="18">
        <f t="shared" si="9"/>
        <v>1864.9026012512318</v>
      </c>
      <c r="AC5" s="19"/>
      <c r="AD5" s="19">
        <f t="shared" si="10"/>
        <v>4.7876012512317629</v>
      </c>
      <c r="AE5" s="19"/>
      <c r="AF5" s="20" t="b">
        <f t="shared" si="11"/>
        <v>1</v>
      </c>
      <c r="AG5" s="19">
        <f t="shared" si="12"/>
        <v>1864.9026012512318</v>
      </c>
      <c r="AH5" s="20"/>
      <c r="AI5" s="23"/>
      <c r="AJ5" s="22"/>
      <c r="AL5" s="18">
        <f t="shared" si="13"/>
        <v>1865.0026012512317</v>
      </c>
      <c r="AM5" s="19"/>
      <c r="AN5" s="19">
        <f t="shared" si="14"/>
        <v>4.887601251231672</v>
      </c>
      <c r="AO5" s="19"/>
      <c r="AP5" s="20" t="b">
        <f t="shared" si="15"/>
        <v>1</v>
      </c>
      <c r="AQ5" s="19">
        <f t="shared" si="16"/>
        <v>1865.0026012512317</v>
      </c>
      <c r="AR5" s="20"/>
      <c r="AS5" s="23"/>
      <c r="AT5" s="22"/>
      <c r="AV5" s="18">
        <f t="shared" si="17"/>
        <v>1865.1026012512318</v>
      </c>
      <c r="AW5" s="19"/>
      <c r="AX5" s="19">
        <f t="shared" si="18"/>
        <v>4.9876012512318084</v>
      </c>
      <c r="AY5" s="19"/>
      <c r="AZ5" s="20" t="b">
        <f t="shared" si="19"/>
        <v>1</v>
      </c>
      <c r="BA5" s="19">
        <f t="shared" si="20"/>
        <v>1865.1026012512318</v>
      </c>
      <c r="BB5" s="20"/>
      <c r="BC5" s="23"/>
      <c r="BD5" s="22"/>
      <c r="BF5" s="18">
        <f t="shared" si="21"/>
        <v>1865.2026012512317</v>
      </c>
      <c r="BG5" s="19"/>
      <c r="BH5" s="19">
        <f t="shared" si="22"/>
        <v>5.0876012512317175</v>
      </c>
      <c r="BI5" s="19"/>
      <c r="BJ5" s="20" t="b">
        <f t="shared" si="23"/>
        <v>0</v>
      </c>
      <c r="BK5" s="19">
        <f t="shared" si="24"/>
        <v>1865.2026012512317</v>
      </c>
      <c r="BL5" s="20"/>
      <c r="BM5" s="23"/>
      <c r="BN5" s="22"/>
      <c r="BP5" s="18">
        <f t="shared" si="25"/>
        <v>1865.3026012512316</v>
      </c>
      <c r="BQ5" s="19"/>
      <c r="BR5" s="19">
        <f t="shared" si="26"/>
        <v>5.1876012512316265</v>
      </c>
      <c r="BS5" s="19"/>
      <c r="BT5" s="20" t="b">
        <f t="shared" si="27"/>
        <v>0</v>
      </c>
      <c r="BU5" s="19">
        <f t="shared" si="28"/>
        <v>1865.3026012512316</v>
      </c>
      <c r="BV5" s="20"/>
      <c r="BW5" s="23"/>
      <c r="BX5" s="22"/>
      <c r="BZ5" s="18">
        <f t="shared" si="29"/>
        <v>1865.4026012512318</v>
      </c>
      <c r="CA5" s="19"/>
      <c r="CB5" s="19">
        <f t="shared" si="30"/>
        <v>5.2876012512317629</v>
      </c>
      <c r="CC5" s="19"/>
      <c r="CD5" s="20" t="b">
        <f t="shared" si="31"/>
        <v>0</v>
      </c>
      <c r="CE5" s="19">
        <f t="shared" si="32"/>
        <v>1865.4026012512318</v>
      </c>
      <c r="CF5" s="20"/>
      <c r="CG5" s="23"/>
      <c r="CH5" s="22"/>
    </row>
    <row r="6" spans="1:86" x14ac:dyDescent="0.3">
      <c r="A6" s="9" t="s">
        <v>28</v>
      </c>
      <c r="B6" s="9">
        <v>26680253.620000001</v>
      </c>
      <c r="C6" s="9">
        <v>852354.70389999996</v>
      </c>
      <c r="D6" s="9">
        <v>1859.364</v>
      </c>
      <c r="E6" s="9" t="s">
        <v>23</v>
      </c>
      <c r="F6" s="5">
        <f t="shared" si="33"/>
        <v>117.25</v>
      </c>
      <c r="G6" s="5">
        <f t="shared" si="0"/>
        <v>1859.8716468900982</v>
      </c>
      <c r="H6" s="5">
        <f t="shared" si="1"/>
        <v>1863.9549802234314</v>
      </c>
      <c r="J6" s="5">
        <f t="shared" si="2"/>
        <v>4.5909802234314157</v>
      </c>
      <c r="L6" t="b">
        <f t="shared" si="3"/>
        <v>1</v>
      </c>
      <c r="M6" s="5">
        <f t="shared" si="4"/>
        <v>1863.9549802234314</v>
      </c>
      <c r="R6" s="18">
        <f t="shared" si="5"/>
        <v>1864.0549802234314</v>
      </c>
      <c r="S6" s="19"/>
      <c r="T6" s="19">
        <f t="shared" si="6"/>
        <v>4.6909802234313247</v>
      </c>
      <c r="U6" s="19"/>
      <c r="V6" s="20" t="b">
        <f t="shared" si="7"/>
        <v>1</v>
      </c>
      <c r="W6" s="19">
        <f t="shared" si="8"/>
        <v>1864.0549802234314</v>
      </c>
      <c r="X6" s="20"/>
      <c r="Y6" s="23"/>
      <c r="Z6" s="22"/>
      <c r="AA6" s="5"/>
      <c r="AB6" s="18">
        <f t="shared" si="9"/>
        <v>1864.1549802234315</v>
      </c>
      <c r="AC6" s="19"/>
      <c r="AD6" s="19">
        <f t="shared" si="10"/>
        <v>4.7909802234314611</v>
      </c>
      <c r="AE6" s="19"/>
      <c r="AF6" s="20" t="b">
        <f t="shared" si="11"/>
        <v>1</v>
      </c>
      <c r="AG6" s="19">
        <f t="shared" si="12"/>
        <v>1864.1549802234315</v>
      </c>
      <c r="AH6" s="20"/>
      <c r="AI6" s="23"/>
      <c r="AJ6" s="22"/>
      <c r="AL6" s="18">
        <f t="shared" si="13"/>
        <v>1864.2549802234314</v>
      </c>
      <c r="AM6" s="19"/>
      <c r="AN6" s="19">
        <f t="shared" si="14"/>
        <v>4.8909802234313702</v>
      </c>
      <c r="AO6" s="19"/>
      <c r="AP6" s="20" t="b">
        <f t="shared" si="15"/>
        <v>1</v>
      </c>
      <c r="AQ6" s="19">
        <f t="shared" si="16"/>
        <v>1864.2549802234314</v>
      </c>
      <c r="AR6" s="20"/>
      <c r="AS6" s="23"/>
      <c r="AT6" s="22"/>
      <c r="AV6" s="18">
        <f t="shared" si="17"/>
        <v>1864.3549802234315</v>
      </c>
      <c r="AW6" s="19"/>
      <c r="AX6" s="19">
        <f t="shared" si="18"/>
        <v>4.9909802234315066</v>
      </c>
      <c r="AY6" s="19"/>
      <c r="AZ6" s="20" t="b">
        <f t="shared" si="19"/>
        <v>1</v>
      </c>
      <c r="BA6" s="19">
        <f t="shared" si="20"/>
        <v>1864.3549802234315</v>
      </c>
      <c r="BB6" s="20"/>
      <c r="BC6" s="23"/>
      <c r="BD6" s="22"/>
      <c r="BF6" s="18">
        <f t="shared" si="21"/>
        <v>1864.4549802234314</v>
      </c>
      <c r="BG6" s="19"/>
      <c r="BH6" s="19">
        <f t="shared" si="22"/>
        <v>5.0909802234314157</v>
      </c>
      <c r="BI6" s="19"/>
      <c r="BJ6" s="20" t="b">
        <f t="shared" si="23"/>
        <v>0</v>
      </c>
      <c r="BK6" s="19">
        <f t="shared" si="24"/>
        <v>1864.4549802234314</v>
      </c>
      <c r="BL6" s="20"/>
      <c r="BM6" s="23"/>
      <c r="BN6" s="22"/>
      <c r="BP6" s="18">
        <f t="shared" si="25"/>
        <v>1864.5549802234314</v>
      </c>
      <c r="BQ6" s="19"/>
      <c r="BR6" s="19">
        <f t="shared" si="26"/>
        <v>5.1909802234313247</v>
      </c>
      <c r="BS6" s="19"/>
      <c r="BT6" s="20" t="b">
        <f t="shared" si="27"/>
        <v>0</v>
      </c>
      <c r="BU6" s="19">
        <f t="shared" si="28"/>
        <v>1864.5549802234314</v>
      </c>
      <c r="BV6" s="20"/>
      <c r="BW6" s="23"/>
      <c r="BX6" s="22"/>
      <c r="BZ6" s="18">
        <f t="shared" si="29"/>
        <v>1864.6549802234315</v>
      </c>
      <c r="CA6" s="19"/>
      <c r="CB6" s="19">
        <f t="shared" si="30"/>
        <v>5.2909802234314611</v>
      </c>
      <c r="CC6" s="19"/>
      <c r="CD6" s="20" t="b">
        <f t="shared" si="31"/>
        <v>0</v>
      </c>
      <c r="CE6" s="19">
        <f t="shared" si="32"/>
        <v>1864.6549802234315</v>
      </c>
      <c r="CF6" s="20"/>
      <c r="CG6" s="23"/>
      <c r="CH6" s="22"/>
    </row>
    <row r="7" spans="1:86" x14ac:dyDescent="0.3">
      <c r="A7" s="9" t="s">
        <v>29</v>
      </c>
      <c r="B7" s="9">
        <v>26680224.309999999</v>
      </c>
      <c r="C7" s="9">
        <v>852354.70389999996</v>
      </c>
      <c r="D7" s="9">
        <v>1858.5730000000001</v>
      </c>
      <c r="E7" s="9" t="s">
        <v>23</v>
      </c>
      <c r="F7" s="5">
        <f t="shared" si="33"/>
        <v>146.56000000238419</v>
      </c>
      <c r="G7" s="5">
        <f>$B$37*$F7+$B$36+$C$60</f>
        <v>1859.1242808489524</v>
      </c>
      <c r="H7" s="5">
        <f t="shared" si="1"/>
        <v>1863.2076141822856</v>
      </c>
      <c r="J7" s="5">
        <f t="shared" si="2"/>
        <v>4.6346141822855316</v>
      </c>
      <c r="L7" t="b">
        <f t="shared" si="3"/>
        <v>1</v>
      </c>
      <c r="M7" s="5">
        <f t="shared" si="4"/>
        <v>1863.2076141822856</v>
      </c>
      <c r="R7" s="18">
        <f t="shared" si="5"/>
        <v>1863.3076141822855</v>
      </c>
      <c r="S7" s="19"/>
      <c r="T7" s="19">
        <f t="shared" si="6"/>
        <v>4.7346141822854406</v>
      </c>
      <c r="U7" s="19"/>
      <c r="V7" s="20" t="b">
        <f t="shared" si="7"/>
        <v>1</v>
      </c>
      <c r="W7" s="19">
        <f t="shared" si="8"/>
        <v>1863.3076141822855</v>
      </c>
      <c r="X7" s="20"/>
      <c r="Y7" s="23"/>
      <c r="Z7" s="22"/>
      <c r="AA7" s="5"/>
      <c r="AB7" s="18">
        <f t="shared" si="9"/>
        <v>1863.4076141822857</v>
      </c>
      <c r="AC7" s="19"/>
      <c r="AD7" s="19">
        <f t="shared" si="10"/>
        <v>4.834614182285577</v>
      </c>
      <c r="AE7" s="19"/>
      <c r="AF7" s="20" t="b">
        <f t="shared" si="11"/>
        <v>1</v>
      </c>
      <c r="AG7" s="19">
        <f t="shared" si="12"/>
        <v>1863.4076141822857</v>
      </c>
      <c r="AH7" s="20"/>
      <c r="AI7" s="23"/>
      <c r="AJ7" s="22"/>
      <c r="AL7" s="18">
        <f t="shared" si="13"/>
        <v>1863.5076141822856</v>
      </c>
      <c r="AM7" s="19"/>
      <c r="AN7" s="19">
        <f t="shared" si="14"/>
        <v>4.9346141822854861</v>
      </c>
      <c r="AO7" s="19"/>
      <c r="AP7" s="20" t="b">
        <f t="shared" si="15"/>
        <v>1</v>
      </c>
      <c r="AQ7" s="19">
        <f t="shared" si="16"/>
        <v>1863.5076141822856</v>
      </c>
      <c r="AR7" s="20"/>
      <c r="AS7" s="23"/>
      <c r="AT7" s="22"/>
      <c r="AV7" s="18">
        <f t="shared" si="17"/>
        <v>1863.6076141822857</v>
      </c>
      <c r="AW7" s="19"/>
      <c r="AX7" s="19">
        <f t="shared" si="18"/>
        <v>5.0346141822856225</v>
      </c>
      <c r="AY7" s="19"/>
      <c r="AZ7" s="20" t="b">
        <f t="shared" si="19"/>
        <v>0</v>
      </c>
      <c r="BA7" s="19">
        <f t="shared" si="20"/>
        <v>1863.6076141822857</v>
      </c>
      <c r="BB7" s="20"/>
      <c r="BC7" s="23"/>
      <c r="BD7" s="22"/>
      <c r="BF7" s="18">
        <f t="shared" si="21"/>
        <v>1863.7076141822856</v>
      </c>
      <c r="BG7" s="19"/>
      <c r="BH7" s="19">
        <f t="shared" si="22"/>
        <v>5.1346141822855316</v>
      </c>
      <c r="BI7" s="19"/>
      <c r="BJ7" s="20" t="b">
        <f t="shared" si="23"/>
        <v>0</v>
      </c>
      <c r="BK7" s="19">
        <f t="shared" si="24"/>
        <v>1863.7076141822856</v>
      </c>
      <c r="BL7" s="20"/>
      <c r="BM7" s="23"/>
      <c r="BN7" s="22"/>
      <c r="BP7" s="18">
        <f t="shared" si="25"/>
        <v>1863.8076141822855</v>
      </c>
      <c r="BQ7" s="19"/>
      <c r="BR7" s="19">
        <f t="shared" si="26"/>
        <v>5.2346141822854406</v>
      </c>
      <c r="BS7" s="19"/>
      <c r="BT7" s="20" t="b">
        <f t="shared" si="27"/>
        <v>0</v>
      </c>
      <c r="BU7" s="19">
        <f t="shared" si="28"/>
        <v>1863.8076141822855</v>
      </c>
      <c r="BV7" s="20"/>
      <c r="BW7" s="23"/>
      <c r="BX7" s="22"/>
      <c r="BZ7" s="18">
        <f t="shared" si="29"/>
        <v>1863.9076141822857</v>
      </c>
      <c r="CA7" s="19"/>
      <c r="CB7" s="19">
        <f t="shared" si="30"/>
        <v>5.334614182285577</v>
      </c>
      <c r="CC7" s="19"/>
      <c r="CD7" s="20" t="b">
        <f t="shared" si="31"/>
        <v>0</v>
      </c>
      <c r="CE7" s="19">
        <f t="shared" si="32"/>
        <v>1863.9076141822857</v>
      </c>
      <c r="CF7" s="20"/>
      <c r="CG7" s="23"/>
      <c r="CH7" s="22"/>
    </row>
    <row r="8" spans="1:86" x14ac:dyDescent="0.3">
      <c r="A8" s="9" t="s">
        <v>30</v>
      </c>
      <c r="B8" s="9">
        <v>26680196.43</v>
      </c>
      <c r="C8" s="9">
        <v>852354.70389999996</v>
      </c>
      <c r="D8" s="9">
        <v>1857.713</v>
      </c>
      <c r="E8" s="9" t="s">
        <v>31</v>
      </c>
      <c r="F8" s="5">
        <f t="shared" si="33"/>
        <v>174.4400000013411</v>
      </c>
      <c r="G8" s="5">
        <f t="shared" si="0"/>
        <v>1858.4133779071351</v>
      </c>
      <c r="H8" s="5">
        <f t="shared" si="1"/>
        <v>1862.4967112404684</v>
      </c>
      <c r="J8" s="5">
        <f t="shared" si="2"/>
        <v>4.7837112404683921</v>
      </c>
      <c r="L8" t="b">
        <f t="shared" si="3"/>
        <v>1</v>
      </c>
      <c r="M8" s="5">
        <f t="shared" si="4"/>
        <v>1862.4967112404684</v>
      </c>
      <c r="R8" s="18">
        <f t="shared" si="5"/>
        <v>1862.5967112404683</v>
      </c>
      <c r="S8" s="19"/>
      <c r="T8" s="19">
        <f t="shared" si="6"/>
        <v>4.8837112404683012</v>
      </c>
      <c r="U8" s="19"/>
      <c r="V8" s="20" t="b">
        <f t="shared" si="7"/>
        <v>1</v>
      </c>
      <c r="W8" s="19">
        <f t="shared" si="8"/>
        <v>1862.5967112404683</v>
      </c>
      <c r="X8" s="20"/>
      <c r="Y8" s="23"/>
      <c r="Z8" s="22"/>
      <c r="AA8" s="5"/>
      <c r="AB8" s="18">
        <f t="shared" si="9"/>
        <v>1862.6967112404684</v>
      </c>
      <c r="AC8" s="19"/>
      <c r="AD8" s="19">
        <f t="shared" si="10"/>
        <v>4.9837112404684376</v>
      </c>
      <c r="AE8" s="19"/>
      <c r="AF8" s="20" t="b">
        <f t="shared" si="11"/>
        <v>1</v>
      </c>
      <c r="AG8" s="19">
        <f t="shared" si="12"/>
        <v>1862.6967112404684</v>
      </c>
      <c r="AH8" s="20"/>
      <c r="AI8" s="23"/>
      <c r="AJ8" s="22"/>
      <c r="AL8" s="18">
        <f t="shared" si="13"/>
        <v>1862.7967112404683</v>
      </c>
      <c r="AM8" s="19"/>
      <c r="AN8" s="19">
        <f t="shared" si="14"/>
        <v>5.0837112404683467</v>
      </c>
      <c r="AO8" s="19"/>
      <c r="AP8" s="20" t="b">
        <f t="shared" si="15"/>
        <v>0</v>
      </c>
      <c r="AQ8" s="19">
        <f t="shared" si="16"/>
        <v>1862.7967112404683</v>
      </c>
      <c r="AR8" s="20"/>
      <c r="AS8" s="23"/>
      <c r="AT8" s="22"/>
      <c r="AV8" s="18">
        <f t="shared" si="17"/>
        <v>1862.8967112404684</v>
      </c>
      <c r="AW8" s="19"/>
      <c r="AX8" s="19">
        <f t="shared" si="18"/>
        <v>5.1837112404684831</v>
      </c>
      <c r="AY8" s="19"/>
      <c r="AZ8" s="20" t="b">
        <f t="shared" si="19"/>
        <v>0</v>
      </c>
      <c r="BA8" s="19">
        <f t="shared" si="20"/>
        <v>1862.8967112404684</v>
      </c>
      <c r="BB8" s="20"/>
      <c r="BC8" s="23"/>
      <c r="BD8" s="22"/>
      <c r="BF8" s="18">
        <f t="shared" si="21"/>
        <v>1862.9967112404684</v>
      </c>
      <c r="BG8" s="19"/>
      <c r="BH8" s="19">
        <f t="shared" si="22"/>
        <v>5.2837112404683921</v>
      </c>
      <c r="BI8" s="19"/>
      <c r="BJ8" s="20" t="b">
        <f t="shared" si="23"/>
        <v>0</v>
      </c>
      <c r="BK8" s="19">
        <f t="shared" si="24"/>
        <v>1862.9967112404684</v>
      </c>
      <c r="BL8" s="20"/>
      <c r="BM8" s="23"/>
      <c r="BN8" s="22"/>
      <c r="BP8" s="18">
        <f t="shared" si="25"/>
        <v>1863.0967112404683</v>
      </c>
      <c r="BQ8" s="19"/>
      <c r="BR8" s="19">
        <f t="shared" si="26"/>
        <v>5.3837112404683012</v>
      </c>
      <c r="BS8" s="19"/>
      <c r="BT8" s="20" t="b">
        <f t="shared" si="27"/>
        <v>0</v>
      </c>
      <c r="BU8" s="19">
        <f t="shared" si="28"/>
        <v>1863.0967112404683</v>
      </c>
      <c r="BV8" s="20"/>
      <c r="BW8" s="23"/>
      <c r="BX8" s="22"/>
      <c r="BZ8" s="18">
        <f t="shared" si="29"/>
        <v>1863.1967112404684</v>
      </c>
      <c r="CA8" s="19"/>
      <c r="CB8" s="19">
        <f t="shared" si="30"/>
        <v>5.4837112404684376</v>
      </c>
      <c r="CC8" s="19"/>
      <c r="CD8" s="20" t="b">
        <f t="shared" si="31"/>
        <v>0</v>
      </c>
      <c r="CE8" s="19">
        <f t="shared" si="32"/>
        <v>1863.1967112404684</v>
      </c>
      <c r="CF8" s="20"/>
      <c r="CG8" s="23"/>
      <c r="CH8" s="22"/>
    </row>
    <row r="9" spans="1:86" x14ac:dyDescent="0.3">
      <c r="A9" s="9" t="s">
        <v>32</v>
      </c>
      <c r="B9" s="9">
        <v>26680168.550000001</v>
      </c>
      <c r="C9" s="9">
        <v>852354.70389999996</v>
      </c>
      <c r="D9" s="9">
        <v>1857.18</v>
      </c>
      <c r="E9" s="9" t="s">
        <v>23</v>
      </c>
      <c r="F9" s="5">
        <f t="shared" si="33"/>
        <v>202.32000000029802</v>
      </c>
      <c r="G9" s="5">
        <f t="shared" si="0"/>
        <v>1857.7024749653176</v>
      </c>
      <c r="H9" s="5">
        <f t="shared" si="1"/>
        <v>1861.7858082986509</v>
      </c>
      <c r="J9" s="5">
        <f t="shared" si="2"/>
        <v>4.6058082986507998</v>
      </c>
      <c r="L9" t="b">
        <f t="shared" si="3"/>
        <v>1</v>
      </c>
      <c r="M9" s="5">
        <f t="shared" si="4"/>
        <v>1861.7858082986509</v>
      </c>
      <c r="R9" s="18">
        <f t="shared" si="5"/>
        <v>1861.8858082986508</v>
      </c>
      <c r="S9" s="19"/>
      <c r="T9" s="19">
        <f t="shared" si="6"/>
        <v>4.7058082986507088</v>
      </c>
      <c r="U9" s="19"/>
      <c r="V9" s="20" t="b">
        <f t="shared" si="7"/>
        <v>1</v>
      </c>
      <c r="W9" s="19">
        <f t="shared" si="8"/>
        <v>1861.8858082986508</v>
      </c>
      <c r="X9" s="20"/>
      <c r="Y9" s="23"/>
      <c r="Z9" s="22"/>
      <c r="AA9" s="5"/>
      <c r="AB9" s="18">
        <f t="shared" si="9"/>
        <v>1861.9858082986509</v>
      </c>
      <c r="AC9" s="19"/>
      <c r="AD9" s="19">
        <f t="shared" si="10"/>
        <v>4.8058082986508452</v>
      </c>
      <c r="AE9" s="19"/>
      <c r="AF9" s="20" t="b">
        <f t="shared" si="11"/>
        <v>1</v>
      </c>
      <c r="AG9" s="19">
        <f t="shared" si="12"/>
        <v>1861.9858082986509</v>
      </c>
      <c r="AH9" s="20"/>
      <c r="AI9" s="23"/>
      <c r="AJ9" s="22"/>
      <c r="AL9" s="18">
        <f t="shared" si="13"/>
        <v>1862.0858082986508</v>
      </c>
      <c r="AM9" s="19"/>
      <c r="AN9" s="19">
        <f t="shared" si="14"/>
        <v>4.9058082986507543</v>
      </c>
      <c r="AO9" s="19"/>
      <c r="AP9" s="20" t="b">
        <f t="shared" si="15"/>
        <v>1</v>
      </c>
      <c r="AQ9" s="19">
        <f t="shared" si="16"/>
        <v>1862.0858082986508</v>
      </c>
      <c r="AR9" s="20"/>
      <c r="AS9" s="23"/>
      <c r="AT9" s="22"/>
      <c r="AV9" s="18">
        <f t="shared" si="17"/>
        <v>1862.185808298651</v>
      </c>
      <c r="AW9" s="19"/>
      <c r="AX9" s="19">
        <f t="shared" si="18"/>
        <v>5.0058082986508907</v>
      </c>
      <c r="AY9" s="19"/>
      <c r="AZ9" s="20" t="b">
        <f t="shared" si="19"/>
        <v>0</v>
      </c>
      <c r="BA9" s="19">
        <f t="shared" si="20"/>
        <v>1862.185808298651</v>
      </c>
      <c r="BB9" s="20"/>
      <c r="BC9" s="23"/>
      <c r="BD9" s="22"/>
      <c r="BF9" s="18">
        <f t="shared" si="21"/>
        <v>1862.2858082986509</v>
      </c>
      <c r="BG9" s="19"/>
      <c r="BH9" s="19">
        <f t="shared" si="22"/>
        <v>5.1058082986507998</v>
      </c>
      <c r="BI9" s="19"/>
      <c r="BJ9" s="20" t="b">
        <f t="shared" si="23"/>
        <v>0</v>
      </c>
      <c r="BK9" s="19">
        <f t="shared" si="24"/>
        <v>1862.2858082986509</v>
      </c>
      <c r="BL9" s="20"/>
      <c r="BM9" s="23"/>
      <c r="BN9" s="22"/>
      <c r="BP9" s="18">
        <f t="shared" si="25"/>
        <v>1862.3858082986508</v>
      </c>
      <c r="BQ9" s="19"/>
      <c r="BR9" s="19">
        <f t="shared" si="26"/>
        <v>5.2058082986507088</v>
      </c>
      <c r="BS9" s="19"/>
      <c r="BT9" s="20" t="b">
        <f t="shared" si="27"/>
        <v>0</v>
      </c>
      <c r="BU9" s="19">
        <f t="shared" si="28"/>
        <v>1862.3858082986508</v>
      </c>
      <c r="BV9" s="20"/>
      <c r="BW9" s="23"/>
      <c r="BX9" s="22"/>
      <c r="BZ9" s="18">
        <f t="shared" si="29"/>
        <v>1862.4858082986509</v>
      </c>
      <c r="CA9" s="19"/>
      <c r="CB9" s="19">
        <f t="shared" si="30"/>
        <v>5.3058082986508452</v>
      </c>
      <c r="CC9" s="19"/>
      <c r="CD9" s="20" t="b">
        <f t="shared" si="31"/>
        <v>0</v>
      </c>
      <c r="CE9" s="19">
        <f t="shared" si="32"/>
        <v>1862.4858082986509</v>
      </c>
      <c r="CF9" s="20"/>
      <c r="CG9" s="23"/>
      <c r="CH9" s="22"/>
    </row>
    <row r="10" spans="1:86" x14ac:dyDescent="0.3">
      <c r="A10" s="9" t="s">
        <v>33</v>
      </c>
      <c r="B10" s="9">
        <v>26680139.239999998</v>
      </c>
      <c r="C10" s="9">
        <v>852354.70389999996</v>
      </c>
      <c r="D10" s="9">
        <v>1856.616</v>
      </c>
      <c r="E10" s="9" t="s">
        <v>23</v>
      </c>
      <c r="F10" s="5">
        <f t="shared" si="33"/>
        <v>231.63000000268221</v>
      </c>
      <c r="G10" s="5">
        <f t="shared" si="0"/>
        <v>1856.955108924172</v>
      </c>
      <c r="H10" s="5">
        <f t="shared" si="1"/>
        <v>1861.0384422575053</v>
      </c>
      <c r="J10" s="5">
        <f t="shared" si="2"/>
        <v>4.4224422575052813</v>
      </c>
      <c r="L10" t="b">
        <f t="shared" si="3"/>
        <v>1</v>
      </c>
      <c r="M10" s="5">
        <f t="shared" si="4"/>
        <v>1861.0384422575053</v>
      </c>
      <c r="R10" s="18">
        <f t="shared" si="5"/>
        <v>1861.1384422575052</v>
      </c>
      <c r="S10" s="19"/>
      <c r="T10" s="19">
        <f t="shared" si="6"/>
        <v>4.5224422575051904</v>
      </c>
      <c r="U10" s="19"/>
      <c r="V10" s="20" t="b">
        <f t="shared" si="7"/>
        <v>1</v>
      </c>
      <c r="W10" s="19">
        <f t="shared" si="8"/>
        <v>1861.1384422575052</v>
      </c>
      <c r="X10" s="20"/>
      <c r="Y10" s="23"/>
      <c r="Z10" s="22"/>
      <c r="AA10" s="5"/>
      <c r="AB10" s="18">
        <f t="shared" si="9"/>
        <v>1861.2384422575053</v>
      </c>
      <c r="AC10" s="19"/>
      <c r="AD10" s="19">
        <f t="shared" si="10"/>
        <v>4.6224422575053268</v>
      </c>
      <c r="AE10" s="19"/>
      <c r="AF10" s="20" t="b">
        <f t="shared" si="11"/>
        <v>1</v>
      </c>
      <c r="AG10" s="19">
        <f t="shared" si="12"/>
        <v>1861.2384422575053</v>
      </c>
      <c r="AH10" s="20"/>
      <c r="AI10" s="23"/>
      <c r="AJ10" s="22"/>
      <c r="AL10" s="18">
        <f t="shared" si="13"/>
        <v>1861.3384422575052</v>
      </c>
      <c r="AM10" s="19"/>
      <c r="AN10" s="19">
        <f t="shared" si="14"/>
        <v>4.7224422575052358</v>
      </c>
      <c r="AO10" s="19"/>
      <c r="AP10" s="20" t="b">
        <f t="shared" si="15"/>
        <v>1</v>
      </c>
      <c r="AQ10" s="19">
        <f t="shared" si="16"/>
        <v>1861.3384422575052</v>
      </c>
      <c r="AR10" s="20"/>
      <c r="AS10" s="23"/>
      <c r="AT10" s="22"/>
      <c r="AV10" s="18">
        <f t="shared" si="17"/>
        <v>1861.4384422575054</v>
      </c>
      <c r="AW10" s="19"/>
      <c r="AX10" s="19">
        <f t="shared" si="18"/>
        <v>4.8224422575053723</v>
      </c>
      <c r="AY10" s="19"/>
      <c r="AZ10" s="20" t="b">
        <f t="shared" si="19"/>
        <v>1</v>
      </c>
      <c r="BA10" s="19">
        <f t="shared" si="20"/>
        <v>1861.4384422575054</v>
      </c>
      <c r="BB10" s="20"/>
      <c r="BC10" s="23"/>
      <c r="BD10" s="22"/>
      <c r="BF10" s="18">
        <f t="shared" si="21"/>
        <v>1861.5384422575053</v>
      </c>
      <c r="BG10" s="19"/>
      <c r="BH10" s="19">
        <f t="shared" si="22"/>
        <v>4.9224422575052813</v>
      </c>
      <c r="BI10" s="19"/>
      <c r="BJ10" s="20" t="b">
        <f t="shared" si="23"/>
        <v>1</v>
      </c>
      <c r="BK10" s="19">
        <f t="shared" si="24"/>
        <v>1861.5384422575053</v>
      </c>
      <c r="BL10" s="20"/>
      <c r="BM10" s="23"/>
      <c r="BN10" s="22"/>
      <c r="BP10" s="18">
        <f t="shared" si="25"/>
        <v>1861.6384422575052</v>
      </c>
      <c r="BQ10" s="19"/>
      <c r="BR10" s="19">
        <f t="shared" si="26"/>
        <v>5.0224422575051904</v>
      </c>
      <c r="BS10" s="19"/>
      <c r="BT10" s="20" t="b">
        <f t="shared" si="27"/>
        <v>0</v>
      </c>
      <c r="BU10" s="19">
        <f t="shared" si="28"/>
        <v>1861.6384422575052</v>
      </c>
      <c r="BV10" s="20"/>
      <c r="BW10" s="23"/>
      <c r="BX10" s="22"/>
      <c r="BZ10" s="18">
        <f t="shared" si="29"/>
        <v>1861.7384422575053</v>
      </c>
      <c r="CA10" s="19"/>
      <c r="CB10" s="19">
        <f t="shared" si="30"/>
        <v>5.1224422575053268</v>
      </c>
      <c r="CC10" s="19"/>
      <c r="CD10" s="20" t="b">
        <f t="shared" si="31"/>
        <v>0</v>
      </c>
      <c r="CE10" s="19">
        <f t="shared" si="32"/>
        <v>1861.7384422575053</v>
      </c>
      <c r="CF10" s="20"/>
      <c r="CG10" s="23"/>
      <c r="CH10" s="22"/>
    </row>
    <row r="11" spans="1:86" x14ac:dyDescent="0.3">
      <c r="A11" s="9" t="s">
        <v>34</v>
      </c>
      <c r="B11" s="9">
        <v>26680109.93</v>
      </c>
      <c r="C11" s="9">
        <v>852354.70389999996</v>
      </c>
      <c r="D11" s="9">
        <v>1855.8610000000001</v>
      </c>
      <c r="E11" s="9" t="s">
        <v>23</v>
      </c>
      <c r="F11" s="5">
        <f t="shared" si="33"/>
        <v>260.9400000013411</v>
      </c>
      <c r="G11" s="5">
        <f t="shared" si="0"/>
        <v>1856.2077428831212</v>
      </c>
      <c r="H11" s="5">
        <f t="shared" si="1"/>
        <v>1860.2910762164545</v>
      </c>
      <c r="J11" s="5">
        <f t="shared" si="2"/>
        <v>4.4300762164543812</v>
      </c>
      <c r="L11" t="b">
        <f t="shared" si="3"/>
        <v>1</v>
      </c>
      <c r="M11" s="5">
        <f t="shared" si="4"/>
        <v>1860.2910762164545</v>
      </c>
      <c r="R11" s="18">
        <f t="shared" si="5"/>
        <v>1860.3910762164544</v>
      </c>
      <c r="S11" s="19"/>
      <c r="T11" s="19">
        <f t="shared" si="6"/>
        <v>4.5300762164542903</v>
      </c>
      <c r="U11" s="19"/>
      <c r="V11" s="20" t="b">
        <f t="shared" si="7"/>
        <v>1</v>
      </c>
      <c r="W11" s="19">
        <f t="shared" si="8"/>
        <v>1860.3910762164544</v>
      </c>
      <c r="X11" s="20"/>
      <c r="Y11" s="23"/>
      <c r="Z11" s="22"/>
      <c r="AA11" s="5"/>
      <c r="AB11" s="18">
        <f t="shared" si="9"/>
        <v>1860.4910762164545</v>
      </c>
      <c r="AC11" s="19"/>
      <c r="AD11" s="19">
        <f t="shared" si="10"/>
        <v>4.6300762164544267</v>
      </c>
      <c r="AE11" s="19"/>
      <c r="AF11" s="20" t="b">
        <f t="shared" si="11"/>
        <v>1</v>
      </c>
      <c r="AG11" s="19">
        <f t="shared" si="12"/>
        <v>1860.4910762164545</v>
      </c>
      <c r="AH11" s="20"/>
      <c r="AI11" s="23"/>
      <c r="AJ11" s="22"/>
      <c r="AL11" s="18">
        <f t="shared" si="13"/>
        <v>1860.5910762164544</v>
      </c>
      <c r="AM11" s="19"/>
      <c r="AN11" s="19">
        <f t="shared" si="14"/>
        <v>4.7300762164543357</v>
      </c>
      <c r="AO11" s="19"/>
      <c r="AP11" s="20" t="b">
        <f t="shared" si="15"/>
        <v>1</v>
      </c>
      <c r="AQ11" s="19">
        <f t="shared" si="16"/>
        <v>1860.5910762164544</v>
      </c>
      <c r="AR11" s="20"/>
      <c r="AS11" s="23"/>
      <c r="AT11" s="22"/>
      <c r="AV11" s="18">
        <f t="shared" si="17"/>
        <v>1860.6910762164546</v>
      </c>
      <c r="AW11" s="19"/>
      <c r="AX11" s="19">
        <f t="shared" si="18"/>
        <v>4.8300762164544722</v>
      </c>
      <c r="AY11" s="19"/>
      <c r="AZ11" s="20" t="b">
        <f t="shared" si="19"/>
        <v>1</v>
      </c>
      <c r="BA11" s="19">
        <f t="shared" si="20"/>
        <v>1860.6910762164546</v>
      </c>
      <c r="BB11" s="20"/>
      <c r="BC11" s="23"/>
      <c r="BD11" s="22"/>
      <c r="BF11" s="18">
        <f t="shared" si="21"/>
        <v>1860.7910762164545</v>
      </c>
      <c r="BG11" s="19"/>
      <c r="BH11" s="19">
        <f t="shared" si="22"/>
        <v>4.9300762164543812</v>
      </c>
      <c r="BI11" s="19"/>
      <c r="BJ11" s="20" t="b">
        <f t="shared" si="23"/>
        <v>1</v>
      </c>
      <c r="BK11" s="19">
        <f t="shared" si="24"/>
        <v>1860.7910762164545</v>
      </c>
      <c r="BL11" s="20"/>
      <c r="BM11" s="23"/>
      <c r="BN11" s="22"/>
      <c r="BP11" s="18">
        <f t="shared" si="25"/>
        <v>1860.8910762164544</v>
      </c>
      <c r="BQ11" s="19"/>
      <c r="BR11" s="19">
        <f t="shared" si="26"/>
        <v>5.0300762164542903</v>
      </c>
      <c r="BS11" s="19"/>
      <c r="BT11" s="20" t="b">
        <f t="shared" si="27"/>
        <v>0</v>
      </c>
      <c r="BU11" s="19">
        <f t="shared" si="28"/>
        <v>1860.8910762164544</v>
      </c>
      <c r="BV11" s="20"/>
      <c r="BW11" s="23"/>
      <c r="BX11" s="22"/>
      <c r="BZ11" s="18">
        <f t="shared" si="29"/>
        <v>1860.9910762164545</v>
      </c>
      <c r="CA11" s="19"/>
      <c r="CB11" s="19">
        <f t="shared" si="30"/>
        <v>5.1300762164544267</v>
      </c>
      <c r="CC11" s="19"/>
      <c r="CD11" s="20" t="b">
        <f t="shared" si="31"/>
        <v>0</v>
      </c>
      <c r="CE11" s="19">
        <f t="shared" si="32"/>
        <v>1860.9910762164545</v>
      </c>
      <c r="CF11" s="20"/>
      <c r="CG11" s="23"/>
      <c r="CH11" s="22"/>
    </row>
    <row r="12" spans="1:86" x14ac:dyDescent="0.3">
      <c r="A12" s="9" t="s">
        <v>35</v>
      </c>
      <c r="B12" s="9">
        <v>26680080.609999999</v>
      </c>
      <c r="C12" s="9">
        <v>852354.70389999996</v>
      </c>
      <c r="D12" s="9">
        <v>1855.2260000000001</v>
      </c>
      <c r="E12" s="9" t="s">
        <v>23</v>
      </c>
      <c r="F12" s="5">
        <f t="shared" si="33"/>
        <v>290.26000000163913</v>
      </c>
      <c r="G12" s="5">
        <f t="shared" si="0"/>
        <v>1855.4601218553209</v>
      </c>
      <c r="H12" s="5">
        <f t="shared" si="1"/>
        <v>1859.5434551886542</v>
      </c>
      <c r="J12" s="5">
        <f t="shared" si="2"/>
        <v>4.3174551886540939</v>
      </c>
      <c r="L12" t="b">
        <f t="shared" si="3"/>
        <v>1</v>
      </c>
      <c r="M12" s="5">
        <f t="shared" si="4"/>
        <v>1859.5434551886542</v>
      </c>
      <c r="R12" s="18">
        <f t="shared" si="5"/>
        <v>1859.6434551886541</v>
      </c>
      <c r="S12" s="19"/>
      <c r="T12" s="19">
        <f t="shared" si="6"/>
        <v>4.417455188654003</v>
      </c>
      <c r="U12" s="19"/>
      <c r="V12" s="20" t="b">
        <f t="shared" si="7"/>
        <v>1</v>
      </c>
      <c r="W12" s="19">
        <f t="shared" si="8"/>
        <v>1859.6434551886541</v>
      </c>
      <c r="X12" s="20"/>
      <c r="Y12" s="23"/>
      <c r="Z12" s="22"/>
      <c r="AA12" s="5"/>
      <c r="AB12" s="18">
        <f t="shared" si="9"/>
        <v>1859.7434551886543</v>
      </c>
      <c r="AC12" s="19"/>
      <c r="AD12" s="19">
        <f t="shared" si="10"/>
        <v>4.5174551886541394</v>
      </c>
      <c r="AE12" s="19"/>
      <c r="AF12" s="20" t="b">
        <f t="shared" si="11"/>
        <v>1</v>
      </c>
      <c r="AG12" s="19">
        <f t="shared" si="12"/>
        <v>1859.7434551886543</v>
      </c>
      <c r="AH12" s="20"/>
      <c r="AI12" s="23"/>
      <c r="AJ12" s="22"/>
      <c r="AL12" s="18">
        <f t="shared" si="13"/>
        <v>1859.8434551886542</v>
      </c>
      <c r="AM12" s="19"/>
      <c r="AN12" s="19">
        <f t="shared" si="14"/>
        <v>4.6174551886540485</v>
      </c>
      <c r="AO12" s="19"/>
      <c r="AP12" s="20" t="b">
        <f t="shared" si="15"/>
        <v>1</v>
      </c>
      <c r="AQ12" s="19">
        <f t="shared" si="16"/>
        <v>1859.8434551886542</v>
      </c>
      <c r="AR12" s="20"/>
      <c r="AS12" s="23"/>
      <c r="AT12" s="22"/>
      <c r="AV12" s="18">
        <f t="shared" si="17"/>
        <v>1859.9434551886543</v>
      </c>
      <c r="AW12" s="19"/>
      <c r="AX12" s="19">
        <f t="shared" si="18"/>
        <v>4.7174551886541849</v>
      </c>
      <c r="AY12" s="19"/>
      <c r="AZ12" s="20" t="b">
        <f t="shared" si="19"/>
        <v>1</v>
      </c>
      <c r="BA12" s="19">
        <f t="shared" si="20"/>
        <v>1859.9434551886543</v>
      </c>
      <c r="BB12" s="20"/>
      <c r="BC12" s="23"/>
      <c r="BD12" s="22"/>
      <c r="BF12" s="18">
        <f t="shared" si="21"/>
        <v>1860.0434551886542</v>
      </c>
      <c r="BG12" s="19"/>
      <c r="BH12" s="19">
        <f t="shared" si="22"/>
        <v>4.8174551886540939</v>
      </c>
      <c r="BI12" s="19"/>
      <c r="BJ12" s="20" t="b">
        <f t="shared" si="23"/>
        <v>1</v>
      </c>
      <c r="BK12" s="19">
        <f t="shared" si="24"/>
        <v>1860.0434551886542</v>
      </c>
      <c r="BL12" s="20"/>
      <c r="BM12" s="23"/>
      <c r="BN12" s="22"/>
      <c r="BP12" s="18">
        <f t="shared" si="25"/>
        <v>1860.1434551886541</v>
      </c>
      <c r="BQ12" s="19"/>
      <c r="BR12" s="19">
        <f t="shared" si="26"/>
        <v>4.917455188654003</v>
      </c>
      <c r="BS12" s="19"/>
      <c r="BT12" s="20" t="b">
        <f t="shared" si="27"/>
        <v>1</v>
      </c>
      <c r="BU12" s="19">
        <f t="shared" si="28"/>
        <v>1860.1434551886541</v>
      </c>
      <c r="BV12" s="20"/>
      <c r="BW12" s="23"/>
      <c r="BX12" s="22"/>
      <c r="BZ12" s="18">
        <f t="shared" si="29"/>
        <v>1860.2434551886543</v>
      </c>
      <c r="CA12" s="19"/>
      <c r="CB12" s="19">
        <f t="shared" si="30"/>
        <v>5.0174551886541394</v>
      </c>
      <c r="CC12" s="19"/>
      <c r="CD12" s="20" t="b">
        <f t="shared" si="31"/>
        <v>0</v>
      </c>
      <c r="CE12" s="19">
        <f t="shared" si="32"/>
        <v>1860.2434551886543</v>
      </c>
      <c r="CF12" s="20"/>
      <c r="CG12" s="23"/>
      <c r="CH12" s="22"/>
    </row>
    <row r="13" spans="1:86" x14ac:dyDescent="0.3">
      <c r="A13" s="9" t="s">
        <v>36</v>
      </c>
      <c r="B13" s="9">
        <v>26680051.300000001</v>
      </c>
      <c r="C13" s="9">
        <v>852354.70389999996</v>
      </c>
      <c r="D13" s="9">
        <v>1854.511</v>
      </c>
      <c r="E13" s="9" t="s">
        <v>23</v>
      </c>
      <c r="F13" s="5">
        <f t="shared" si="33"/>
        <v>319.57000000029802</v>
      </c>
      <c r="G13" s="5">
        <f t="shared" si="0"/>
        <v>1854.7127558142702</v>
      </c>
      <c r="H13" s="5">
        <f t="shared" si="1"/>
        <v>1858.7960891476034</v>
      </c>
      <c r="J13" s="5">
        <f t="shared" si="2"/>
        <v>4.2850891476034576</v>
      </c>
      <c r="L13" t="b">
        <f t="shared" si="3"/>
        <v>1</v>
      </c>
      <c r="M13" s="5">
        <f t="shared" si="4"/>
        <v>1858.7960891476034</v>
      </c>
      <c r="R13" s="18">
        <f t="shared" si="5"/>
        <v>1858.8960891476033</v>
      </c>
      <c r="S13" s="19"/>
      <c r="T13" s="19">
        <f t="shared" si="6"/>
        <v>4.3850891476033667</v>
      </c>
      <c r="U13" s="19"/>
      <c r="V13" s="20" t="b">
        <f t="shared" si="7"/>
        <v>1</v>
      </c>
      <c r="W13" s="19">
        <f t="shared" si="8"/>
        <v>1858.8960891476033</v>
      </c>
      <c r="X13" s="20"/>
      <c r="Y13" s="23"/>
      <c r="Z13" s="22"/>
      <c r="AA13" s="5"/>
      <c r="AB13" s="18">
        <f t="shared" si="9"/>
        <v>1858.9960891476035</v>
      </c>
      <c r="AC13" s="19"/>
      <c r="AD13" s="19">
        <f t="shared" si="10"/>
        <v>4.4850891476035031</v>
      </c>
      <c r="AE13" s="19"/>
      <c r="AF13" s="20" t="b">
        <f t="shared" si="11"/>
        <v>1</v>
      </c>
      <c r="AG13" s="19">
        <f t="shared" si="12"/>
        <v>1858.9960891476035</v>
      </c>
      <c r="AH13" s="20"/>
      <c r="AI13" s="23"/>
      <c r="AJ13" s="22"/>
      <c r="AL13" s="18">
        <f t="shared" si="13"/>
        <v>1859.0960891476034</v>
      </c>
      <c r="AM13" s="19"/>
      <c r="AN13" s="19">
        <f t="shared" si="14"/>
        <v>4.5850891476034121</v>
      </c>
      <c r="AO13" s="19"/>
      <c r="AP13" s="20" t="b">
        <f t="shared" si="15"/>
        <v>1</v>
      </c>
      <c r="AQ13" s="19">
        <f t="shared" si="16"/>
        <v>1859.0960891476034</v>
      </c>
      <c r="AR13" s="20"/>
      <c r="AS13" s="23"/>
      <c r="AT13" s="22"/>
      <c r="AV13" s="18">
        <f t="shared" si="17"/>
        <v>1859.1960891476035</v>
      </c>
      <c r="AW13" s="19"/>
      <c r="AX13" s="19">
        <f t="shared" si="18"/>
        <v>4.6850891476035486</v>
      </c>
      <c r="AY13" s="19"/>
      <c r="AZ13" s="20" t="b">
        <f t="shared" si="19"/>
        <v>1</v>
      </c>
      <c r="BA13" s="19">
        <f t="shared" si="20"/>
        <v>1859.1960891476035</v>
      </c>
      <c r="BB13" s="20"/>
      <c r="BC13" s="23"/>
      <c r="BD13" s="22"/>
      <c r="BF13" s="18">
        <f t="shared" si="21"/>
        <v>1859.2960891476034</v>
      </c>
      <c r="BG13" s="19"/>
      <c r="BH13" s="19">
        <f t="shared" si="22"/>
        <v>4.7850891476034576</v>
      </c>
      <c r="BI13" s="19"/>
      <c r="BJ13" s="20" t="b">
        <f t="shared" si="23"/>
        <v>1</v>
      </c>
      <c r="BK13" s="19">
        <f t="shared" si="24"/>
        <v>1859.2960891476034</v>
      </c>
      <c r="BL13" s="20"/>
      <c r="BM13" s="23"/>
      <c r="BN13" s="22"/>
      <c r="BP13" s="18">
        <f t="shared" si="25"/>
        <v>1859.3960891476033</v>
      </c>
      <c r="BQ13" s="19"/>
      <c r="BR13" s="19">
        <f t="shared" si="26"/>
        <v>4.8850891476033667</v>
      </c>
      <c r="BS13" s="19"/>
      <c r="BT13" s="20" t="b">
        <f t="shared" si="27"/>
        <v>1</v>
      </c>
      <c r="BU13" s="19">
        <f t="shared" si="28"/>
        <v>1859.3960891476033</v>
      </c>
      <c r="BV13" s="20"/>
      <c r="BW13" s="23"/>
      <c r="BX13" s="22"/>
      <c r="BZ13" s="18">
        <f t="shared" si="29"/>
        <v>1859.4960891476035</v>
      </c>
      <c r="CA13" s="19"/>
      <c r="CB13" s="19">
        <f t="shared" si="30"/>
        <v>4.9850891476035031</v>
      </c>
      <c r="CC13" s="19"/>
      <c r="CD13" s="20" t="b">
        <f t="shared" si="31"/>
        <v>1</v>
      </c>
      <c r="CE13" s="19">
        <f t="shared" si="32"/>
        <v>1859.4960891476035</v>
      </c>
      <c r="CF13" s="20"/>
      <c r="CG13" s="23"/>
      <c r="CH13" s="22"/>
    </row>
    <row r="14" spans="1:86" x14ac:dyDescent="0.3">
      <c r="A14" s="9" t="s">
        <v>37</v>
      </c>
      <c r="B14" s="9">
        <v>26680021.989999998</v>
      </c>
      <c r="C14" s="9">
        <v>852354.70389999996</v>
      </c>
      <c r="D14" s="9">
        <v>1853.963</v>
      </c>
      <c r="E14" s="9" t="s">
        <v>23</v>
      </c>
      <c r="F14" s="5">
        <f t="shared" si="33"/>
        <v>348.88000000268221</v>
      </c>
      <c r="G14" s="5">
        <f t="shared" si="0"/>
        <v>1853.9653897731246</v>
      </c>
      <c r="H14" s="5">
        <f t="shared" si="1"/>
        <v>1858.0487231064578</v>
      </c>
      <c r="J14" s="5">
        <f t="shared" si="2"/>
        <v>4.0857231064578627</v>
      </c>
      <c r="L14" t="b">
        <f t="shared" si="3"/>
        <v>1</v>
      </c>
      <c r="M14" s="5">
        <f t="shared" si="4"/>
        <v>1858.0487231064578</v>
      </c>
      <c r="R14" s="18">
        <f t="shared" si="5"/>
        <v>1858.1487231064577</v>
      </c>
      <c r="S14" s="19"/>
      <c r="T14" s="19">
        <f t="shared" si="6"/>
        <v>4.1857231064577718</v>
      </c>
      <c r="U14" s="19"/>
      <c r="V14" s="20" t="b">
        <f t="shared" si="7"/>
        <v>1</v>
      </c>
      <c r="W14" s="19">
        <f t="shared" si="8"/>
        <v>1858.1487231064577</v>
      </c>
      <c r="X14" s="20"/>
      <c r="Y14" s="23"/>
      <c r="Z14" s="22"/>
      <c r="AA14" s="5"/>
      <c r="AB14" s="18">
        <f t="shared" si="9"/>
        <v>1858.2487231064579</v>
      </c>
      <c r="AC14" s="19"/>
      <c r="AD14" s="19">
        <f t="shared" si="10"/>
        <v>4.2857231064579082</v>
      </c>
      <c r="AE14" s="19"/>
      <c r="AF14" s="20" t="b">
        <f t="shared" si="11"/>
        <v>1</v>
      </c>
      <c r="AG14" s="19">
        <f t="shared" si="12"/>
        <v>1858.2487231064579</v>
      </c>
      <c r="AH14" s="20"/>
      <c r="AI14" s="23"/>
      <c r="AJ14" s="22"/>
      <c r="AL14" s="18">
        <f t="shared" si="13"/>
        <v>1858.3487231064578</v>
      </c>
      <c r="AM14" s="19"/>
      <c r="AN14" s="19">
        <f t="shared" si="14"/>
        <v>4.3857231064578173</v>
      </c>
      <c r="AO14" s="19"/>
      <c r="AP14" s="20" t="b">
        <f t="shared" si="15"/>
        <v>1</v>
      </c>
      <c r="AQ14" s="19">
        <f t="shared" si="16"/>
        <v>1858.3487231064578</v>
      </c>
      <c r="AR14" s="20"/>
      <c r="AS14" s="23"/>
      <c r="AT14" s="22"/>
      <c r="AV14" s="18">
        <f t="shared" si="17"/>
        <v>1858.4487231064579</v>
      </c>
      <c r="AW14" s="19"/>
      <c r="AX14" s="19">
        <f t="shared" si="18"/>
        <v>4.4857231064579537</v>
      </c>
      <c r="AY14" s="19"/>
      <c r="AZ14" s="20" t="b">
        <f t="shared" si="19"/>
        <v>1</v>
      </c>
      <c r="BA14" s="19">
        <f t="shared" si="20"/>
        <v>1858.4487231064579</v>
      </c>
      <c r="BB14" s="20"/>
      <c r="BC14" s="23"/>
      <c r="BD14" s="22"/>
      <c r="BF14" s="18">
        <f t="shared" si="21"/>
        <v>1858.5487231064578</v>
      </c>
      <c r="BG14" s="19"/>
      <c r="BH14" s="19">
        <f t="shared" si="22"/>
        <v>4.5857231064578627</v>
      </c>
      <c r="BI14" s="19"/>
      <c r="BJ14" s="20" t="b">
        <f t="shared" si="23"/>
        <v>1</v>
      </c>
      <c r="BK14" s="19">
        <f t="shared" si="24"/>
        <v>1858.5487231064578</v>
      </c>
      <c r="BL14" s="20"/>
      <c r="BM14" s="23"/>
      <c r="BN14" s="22"/>
      <c r="BP14" s="18">
        <f t="shared" si="25"/>
        <v>1858.6487231064577</v>
      </c>
      <c r="BQ14" s="19"/>
      <c r="BR14" s="19">
        <f t="shared" si="26"/>
        <v>4.6857231064577718</v>
      </c>
      <c r="BS14" s="19"/>
      <c r="BT14" s="20" t="b">
        <f t="shared" si="27"/>
        <v>1</v>
      </c>
      <c r="BU14" s="19">
        <f t="shared" si="28"/>
        <v>1858.6487231064577</v>
      </c>
      <c r="BV14" s="20"/>
      <c r="BW14" s="23"/>
      <c r="BX14" s="22"/>
      <c r="BZ14" s="18">
        <f t="shared" si="29"/>
        <v>1858.7487231064579</v>
      </c>
      <c r="CA14" s="19"/>
      <c r="CB14" s="19">
        <f t="shared" si="30"/>
        <v>4.7857231064579082</v>
      </c>
      <c r="CC14" s="19"/>
      <c r="CD14" s="20" t="b">
        <f t="shared" si="31"/>
        <v>1</v>
      </c>
      <c r="CE14" s="19">
        <f t="shared" si="32"/>
        <v>1858.7487231064579</v>
      </c>
      <c r="CF14" s="20"/>
      <c r="CG14" s="23"/>
      <c r="CH14" s="22"/>
    </row>
    <row r="15" spans="1:86" x14ac:dyDescent="0.3">
      <c r="R15" s="24"/>
      <c r="S15" s="25"/>
      <c r="T15" s="25"/>
      <c r="U15" s="25"/>
      <c r="V15" s="25"/>
      <c r="W15" s="25"/>
      <c r="X15" s="25"/>
      <c r="Y15" s="25"/>
      <c r="Z15" s="26"/>
      <c r="AB15" s="24"/>
      <c r="AC15" s="25"/>
      <c r="AD15" s="25"/>
      <c r="AE15" s="25"/>
      <c r="AF15" s="25"/>
      <c r="AG15" s="25"/>
      <c r="AH15" s="25"/>
      <c r="AI15" s="25"/>
      <c r="AJ15" s="26"/>
      <c r="AL15" s="24"/>
      <c r="AM15" s="25"/>
      <c r="AN15" s="25"/>
      <c r="AO15" s="25"/>
      <c r="AP15" s="25"/>
      <c r="AQ15" s="25"/>
      <c r="AR15" s="25"/>
      <c r="AS15" s="25"/>
      <c r="AT15" s="26"/>
      <c r="AV15" s="24"/>
      <c r="AW15" s="25"/>
      <c r="AX15" s="25"/>
      <c r="AY15" s="25"/>
      <c r="AZ15" s="25"/>
      <c r="BA15" s="25"/>
      <c r="BB15" s="25"/>
      <c r="BC15" s="25"/>
      <c r="BD15" s="26"/>
      <c r="BF15" s="24"/>
      <c r="BG15" s="25"/>
      <c r="BH15" s="25"/>
      <c r="BI15" s="25"/>
      <c r="BJ15" s="25"/>
      <c r="BK15" s="25"/>
      <c r="BL15" s="25"/>
      <c r="BM15" s="25"/>
      <c r="BN15" s="26"/>
      <c r="BP15" s="24"/>
      <c r="BQ15" s="25"/>
      <c r="BR15" s="25"/>
      <c r="BS15" s="25"/>
      <c r="BT15" s="25"/>
      <c r="BU15" s="25"/>
      <c r="BV15" s="25"/>
      <c r="BW15" s="25"/>
      <c r="BX15" s="26"/>
      <c r="BZ15" s="24"/>
      <c r="CA15" s="25"/>
      <c r="CB15" s="25"/>
      <c r="CC15" s="25"/>
      <c r="CD15" s="25"/>
      <c r="CE15" s="25"/>
      <c r="CF15" s="25"/>
      <c r="CG15" s="25"/>
      <c r="CH15" s="26"/>
    </row>
    <row r="17" spans="1:15" x14ac:dyDescent="0.3">
      <c r="I17" s="22"/>
      <c r="J17" s="11" t="str">
        <f t="shared" ref="J17" si="34">A1</f>
        <v>Point #</v>
      </c>
      <c r="K17" s="11" t="str">
        <f t="shared" ref="K17:K30" si="35">B1</f>
        <v>North</v>
      </c>
      <c r="L17" s="11" t="str">
        <f t="shared" ref="L17:L30" si="36">C1</f>
        <v>East</v>
      </c>
      <c r="M17" s="11" t="str">
        <f t="shared" ref="M17" si="37">M1</f>
        <v>TOP</v>
      </c>
      <c r="N17" s="12" t="str">
        <f t="shared" ref="N17:N30" si="38">E1</f>
        <v>Desc</v>
      </c>
      <c r="O17" s="11" t="str">
        <f t="shared" ref="O17" si="39">J1</f>
        <v>Min Reveal</v>
      </c>
    </row>
    <row r="18" spans="1:15" x14ac:dyDescent="0.3">
      <c r="I18" s="22"/>
      <c r="J18" s="27" t="str">
        <f>CONCATENATE("T",A2)</f>
        <v>T2553</v>
      </c>
      <c r="K18" s="29">
        <f t="shared" si="35"/>
        <v>26680370.870000001</v>
      </c>
      <c r="L18" s="29">
        <f t="shared" si="36"/>
        <v>852354.70389999996</v>
      </c>
      <c r="M18" s="29">
        <v>1867.1446993744789</v>
      </c>
      <c r="N18" s="28" t="str">
        <f t="shared" si="38"/>
        <v>STD ARRY PIERS (W6X7)</v>
      </c>
      <c r="O18" s="29">
        <f>M18-D2</f>
        <v>4.2886993744789379</v>
      </c>
    </row>
    <row r="19" spans="1:15" x14ac:dyDescent="0.3">
      <c r="I19" s="22"/>
      <c r="J19" s="27" t="str">
        <f t="shared" ref="J19:J30" si="40">CONCATENATE("T",A3)</f>
        <v>T8967</v>
      </c>
      <c r="K19" s="29">
        <f t="shared" si="35"/>
        <v>26680341.559999999</v>
      </c>
      <c r="L19" s="29">
        <f t="shared" si="36"/>
        <v>852354.70389999996</v>
      </c>
      <c r="M19" s="29">
        <v>1866.3973333333333</v>
      </c>
      <c r="N19" s="28" t="str">
        <f t="shared" si="38"/>
        <v>STD ARRY PIERS, EDGE (W6X12)''</v>
      </c>
      <c r="O19" s="29">
        <f t="shared" ref="O19:O30" si="41">M19-D3</f>
        <v>4.283333333333303</v>
      </c>
    </row>
    <row r="20" spans="1:15" x14ac:dyDescent="0.3">
      <c r="A20" t="s">
        <v>38</v>
      </c>
      <c r="F20"/>
      <c r="G20"/>
      <c r="H20"/>
      <c r="I20"/>
      <c r="J20" s="27" t="str">
        <f t="shared" si="40"/>
        <v>T2513</v>
      </c>
      <c r="K20" s="29">
        <f t="shared" si="35"/>
        <v>26680312.25</v>
      </c>
      <c r="L20" s="29">
        <f t="shared" si="36"/>
        <v>852354.70389999996</v>
      </c>
      <c r="M20" s="29">
        <v>1865.6499672922826</v>
      </c>
      <c r="N20" s="28" t="str">
        <f t="shared" si="38"/>
        <v>STD ARRY PIERS (W6X7)</v>
      </c>
      <c r="O20" s="29">
        <f t="shared" si="41"/>
        <v>4.5579672922824557</v>
      </c>
    </row>
    <row r="21" spans="1:15" ht="15" thickBot="1" x14ac:dyDescent="0.35">
      <c r="F21"/>
      <c r="G21"/>
      <c r="H21"/>
      <c r="I21"/>
      <c r="J21" s="27" t="str">
        <f t="shared" si="40"/>
        <v>T2473</v>
      </c>
      <c r="K21" s="29">
        <f t="shared" si="35"/>
        <v>26680282.940000001</v>
      </c>
      <c r="L21" s="29">
        <f t="shared" si="36"/>
        <v>852354.70389999996</v>
      </c>
      <c r="M21" s="29">
        <v>1864.9026012512318</v>
      </c>
      <c r="N21" s="28" t="str">
        <f t="shared" si="38"/>
        <v>STD ARRY PIERS (W6X7)</v>
      </c>
      <c r="O21" s="29">
        <f t="shared" si="41"/>
        <v>4.7876012512317629</v>
      </c>
    </row>
    <row r="22" spans="1:15" x14ac:dyDescent="0.3">
      <c r="A22" s="4" t="s">
        <v>39</v>
      </c>
      <c r="B22" s="4"/>
      <c r="F22"/>
      <c r="G22"/>
      <c r="H22"/>
      <c r="I22"/>
      <c r="J22" s="27" t="str">
        <f t="shared" si="40"/>
        <v>T2409</v>
      </c>
      <c r="K22" s="29">
        <f t="shared" si="35"/>
        <v>26680253.620000001</v>
      </c>
      <c r="L22" s="29">
        <f t="shared" si="36"/>
        <v>852354.70389999996</v>
      </c>
      <c r="M22" s="29">
        <v>1864.1549802234315</v>
      </c>
      <c r="N22" s="28" t="str">
        <f t="shared" si="38"/>
        <v>STD ARRY PIERS (W6X7)</v>
      </c>
      <c r="O22" s="29">
        <f t="shared" si="41"/>
        <v>4.7909802234314611</v>
      </c>
    </row>
    <row r="23" spans="1:15" x14ac:dyDescent="0.3">
      <c r="A23" s="1" t="s">
        <v>40</v>
      </c>
      <c r="B23" s="1">
        <v>0.9968207655964666</v>
      </c>
      <c r="F23"/>
      <c r="G23"/>
      <c r="H23"/>
      <c r="I23"/>
      <c r="J23" s="27" t="str">
        <f t="shared" si="40"/>
        <v>T2369</v>
      </c>
      <c r="K23" s="29">
        <f t="shared" si="35"/>
        <v>26680224.309999999</v>
      </c>
      <c r="L23" s="29">
        <f t="shared" si="36"/>
        <v>852354.70389999996</v>
      </c>
      <c r="M23" s="29">
        <v>1863.4076141822857</v>
      </c>
      <c r="N23" s="28" t="str">
        <f t="shared" si="38"/>
        <v>STD ARRY PIERS (W6X7)</v>
      </c>
      <c r="O23" s="29">
        <f t="shared" si="41"/>
        <v>4.834614182285577</v>
      </c>
    </row>
    <row r="24" spans="1:15" x14ac:dyDescent="0.3">
      <c r="A24" s="1" t="s">
        <v>41</v>
      </c>
      <c r="B24" s="1">
        <v>0.99365163872432571</v>
      </c>
      <c r="F24"/>
      <c r="G24"/>
      <c r="H24"/>
      <c r="I24"/>
      <c r="J24" s="27" t="str">
        <f t="shared" si="40"/>
        <v>T9375</v>
      </c>
      <c r="K24" s="29">
        <f t="shared" si="35"/>
        <v>26680196.43</v>
      </c>
      <c r="L24" s="29">
        <f t="shared" si="36"/>
        <v>852354.70389999996</v>
      </c>
      <c r="M24" s="29">
        <v>1862.6967112404684</v>
      </c>
      <c r="N24" s="28" t="str">
        <f t="shared" si="38"/>
        <v>STD MOTOR ARRY PIERS (W6X15)</v>
      </c>
      <c r="O24" s="29">
        <f t="shared" si="41"/>
        <v>4.9837112404684376</v>
      </c>
    </row>
    <row r="25" spans="1:15" x14ac:dyDescent="0.3">
      <c r="A25" s="1" t="s">
        <v>42</v>
      </c>
      <c r="B25" s="1">
        <v>0.99307451497199173</v>
      </c>
      <c r="F25"/>
      <c r="G25"/>
      <c r="H25"/>
      <c r="I25"/>
      <c r="J25" s="27" t="str">
        <f t="shared" si="40"/>
        <v>T2329</v>
      </c>
      <c r="K25" s="29">
        <f t="shared" si="35"/>
        <v>26680168.550000001</v>
      </c>
      <c r="L25" s="29">
        <f t="shared" si="36"/>
        <v>852354.70389999996</v>
      </c>
      <c r="M25" s="29">
        <v>1861.9858082986509</v>
      </c>
      <c r="N25" s="28" t="str">
        <f t="shared" si="38"/>
        <v>STD ARRY PIERS (W6X7)</v>
      </c>
      <c r="O25" s="29">
        <f t="shared" si="41"/>
        <v>4.8058082986508452</v>
      </c>
    </row>
    <row r="26" spans="1:15" x14ac:dyDescent="0.3">
      <c r="A26" s="1" t="s">
        <v>43</v>
      </c>
      <c r="B26" s="1">
        <v>0.24027186239976969</v>
      </c>
      <c r="F26"/>
      <c r="G26"/>
      <c r="H26"/>
      <c r="I26"/>
      <c r="J26" s="27" t="str">
        <f t="shared" si="40"/>
        <v>T2289</v>
      </c>
      <c r="K26" s="29">
        <f t="shared" si="35"/>
        <v>26680139.239999998</v>
      </c>
      <c r="L26" s="29">
        <f t="shared" si="36"/>
        <v>852354.70389999996</v>
      </c>
      <c r="M26" s="29">
        <v>1861.2384422575053</v>
      </c>
      <c r="N26" s="28" t="str">
        <f t="shared" si="38"/>
        <v>STD ARRY PIERS (W6X7)</v>
      </c>
      <c r="O26" s="29">
        <f t="shared" si="41"/>
        <v>4.6224422575053268</v>
      </c>
    </row>
    <row r="27" spans="1:15" ht="15" thickBot="1" x14ac:dyDescent="0.35">
      <c r="A27" s="2" t="s">
        <v>44</v>
      </c>
      <c r="B27" s="2">
        <v>13</v>
      </c>
      <c r="F27"/>
      <c r="G27"/>
      <c r="H27"/>
      <c r="I27"/>
      <c r="J27" s="27" t="str">
        <f t="shared" si="40"/>
        <v>T2889</v>
      </c>
      <c r="K27" s="29">
        <f t="shared" si="35"/>
        <v>26680109.93</v>
      </c>
      <c r="L27" s="29">
        <f t="shared" si="36"/>
        <v>852354.70389999996</v>
      </c>
      <c r="M27" s="29">
        <v>1860.4910762164545</v>
      </c>
      <c r="N27" s="28" t="str">
        <f t="shared" si="38"/>
        <v>STD ARRY PIERS (W6X7)</v>
      </c>
      <c r="O27" s="29">
        <f t="shared" si="41"/>
        <v>4.6300762164544267</v>
      </c>
    </row>
    <row r="28" spans="1:15" x14ac:dyDescent="0.3">
      <c r="F28"/>
      <c r="G28"/>
      <c r="H28"/>
      <c r="I28"/>
      <c r="J28" s="27" t="str">
        <f t="shared" si="40"/>
        <v>T2849</v>
      </c>
      <c r="K28" s="29">
        <f t="shared" si="35"/>
        <v>26680080.609999999</v>
      </c>
      <c r="L28" s="29">
        <f t="shared" si="36"/>
        <v>852354.70389999996</v>
      </c>
      <c r="M28" s="29">
        <v>1859.7434551886543</v>
      </c>
      <c r="N28" s="28" t="str">
        <f t="shared" si="38"/>
        <v>STD ARRY PIERS (W6X7)</v>
      </c>
      <c r="O28" s="29">
        <f t="shared" si="41"/>
        <v>4.5174551886541394</v>
      </c>
    </row>
    <row r="29" spans="1:15" ht="15" thickBot="1" x14ac:dyDescent="0.35">
      <c r="A29" t="s">
        <v>45</v>
      </c>
      <c r="F29"/>
      <c r="G29"/>
      <c r="H29"/>
      <c r="I29"/>
      <c r="J29" s="27" t="str">
        <f t="shared" si="40"/>
        <v>T2809</v>
      </c>
      <c r="K29" s="29">
        <f t="shared" si="35"/>
        <v>26680051.300000001</v>
      </c>
      <c r="L29" s="29">
        <f t="shared" si="36"/>
        <v>852354.70389999996</v>
      </c>
      <c r="M29" s="29">
        <v>1858.9960891476035</v>
      </c>
      <c r="N29" s="28" t="str">
        <f t="shared" si="38"/>
        <v>STD ARRY PIERS (W6X7)</v>
      </c>
      <c r="O29" s="29">
        <f t="shared" si="41"/>
        <v>4.4850891476035031</v>
      </c>
    </row>
    <row r="30" spans="1:15" x14ac:dyDescent="0.3">
      <c r="A30" s="3"/>
      <c r="B30" s="3" t="s">
        <v>50</v>
      </c>
      <c r="C30" s="3" t="s">
        <v>51</v>
      </c>
      <c r="D30" s="3" t="s">
        <v>52</v>
      </c>
      <c r="E30" s="3" t="s">
        <v>53</v>
      </c>
      <c r="F30" s="3" t="s">
        <v>54</v>
      </c>
      <c r="G30"/>
      <c r="H30"/>
      <c r="I30"/>
      <c r="J30" s="27" t="str">
        <f t="shared" si="40"/>
        <v>T2645</v>
      </c>
      <c r="K30" s="29">
        <f t="shared" si="35"/>
        <v>26680021.989999998</v>
      </c>
      <c r="L30" s="29">
        <f t="shared" si="36"/>
        <v>852354.70389999996</v>
      </c>
      <c r="M30" s="29">
        <v>1858.2487231064579</v>
      </c>
      <c r="N30" s="28" t="str">
        <f t="shared" si="38"/>
        <v>STD ARRY PIERS (W6X7)</v>
      </c>
      <c r="O30" s="29">
        <f t="shared" si="41"/>
        <v>4.2857231064579082</v>
      </c>
    </row>
    <row r="31" spans="1:15" x14ac:dyDescent="0.3">
      <c r="A31" s="1" t="s">
        <v>46</v>
      </c>
      <c r="B31" s="1">
        <v>1</v>
      </c>
      <c r="C31" s="1">
        <v>99.396486676605704</v>
      </c>
      <c r="D31" s="1">
        <v>99.396486676605704</v>
      </c>
      <c r="E31" s="1">
        <v>1721.7306248542977</v>
      </c>
      <c r="F31" s="1">
        <v>1.9372940592202762E-13</v>
      </c>
      <c r="G31"/>
      <c r="H31"/>
      <c r="I31"/>
    </row>
    <row r="32" spans="1:15" x14ac:dyDescent="0.3">
      <c r="A32" s="1" t="s">
        <v>47</v>
      </c>
      <c r="B32" s="1">
        <v>11</v>
      </c>
      <c r="C32" s="1">
        <v>0.63503624647159251</v>
      </c>
      <c r="D32" s="1">
        <v>5.7730567861053864E-2</v>
      </c>
      <c r="E32" s="1"/>
      <c r="F32" s="1"/>
      <c r="G32"/>
      <c r="H32"/>
      <c r="I32"/>
    </row>
    <row r="33" spans="1:11" ht="15" thickBot="1" x14ac:dyDescent="0.35">
      <c r="A33" s="2" t="s">
        <v>48</v>
      </c>
      <c r="B33" s="2">
        <v>12</v>
      </c>
      <c r="C33" s="2">
        <v>100.03152292307729</v>
      </c>
      <c r="D33" s="2"/>
      <c r="E33" s="2"/>
      <c r="F33" s="2"/>
      <c r="G33"/>
      <c r="H33"/>
      <c r="I33"/>
    </row>
    <row r="34" spans="1:11" ht="15" thickBot="1" x14ac:dyDescent="0.35">
      <c r="F34"/>
      <c r="G34"/>
      <c r="H34"/>
      <c r="I34"/>
    </row>
    <row r="35" spans="1:11" x14ac:dyDescent="0.3">
      <c r="A35" s="3"/>
      <c r="B35" s="3" t="s">
        <v>55</v>
      </c>
      <c r="C35" s="3" t="s">
        <v>43</v>
      </c>
      <c r="D35" s="3" t="s">
        <v>56</v>
      </c>
      <c r="E35" s="3" t="s">
        <v>57</v>
      </c>
      <c r="F35" s="3" t="s">
        <v>58</v>
      </c>
      <c r="G35" s="3" t="s">
        <v>59</v>
      </c>
      <c r="H35" s="3" t="s">
        <v>60</v>
      </c>
      <c r="I35" s="3" t="s">
        <v>61</v>
      </c>
      <c r="J35" s="10"/>
      <c r="K35" s="10"/>
    </row>
    <row r="36" spans="1:11" x14ac:dyDescent="0.3">
      <c r="A36" s="1" t="s">
        <v>49</v>
      </c>
      <c r="B36" s="1">
        <v>1862.539045442722</v>
      </c>
      <c r="C36" s="1">
        <v>0.12622132539532771</v>
      </c>
      <c r="D36" s="1">
        <v>14756.136014332067</v>
      </c>
      <c r="E36" s="1">
        <v>1.7391913400198894E-41</v>
      </c>
      <c r="F36" s="1">
        <v>1862.2612341786398</v>
      </c>
      <c r="G36" s="1">
        <v>1862.8168567068042</v>
      </c>
      <c r="H36" s="1">
        <v>1862.2612341786398</v>
      </c>
      <c r="I36" s="1">
        <v>1862.8168567068042</v>
      </c>
      <c r="J36" s="6"/>
      <c r="K36" s="6"/>
    </row>
    <row r="37" spans="1:11" ht="15" thickBot="1" x14ac:dyDescent="0.35">
      <c r="A37" s="2" t="s">
        <v>62</v>
      </c>
      <c r="B37" s="2">
        <v>-2.5498670797846651E-2</v>
      </c>
      <c r="C37" s="2">
        <v>6.1451846883632132E-4</v>
      </c>
      <c r="D37" s="2">
        <v>-41.493741996285372</v>
      </c>
      <c r="E37" s="2">
        <v>1.9372940592202903E-13</v>
      </c>
      <c r="F37" s="2">
        <v>-2.685121682835763E-2</v>
      </c>
      <c r="G37" s="2">
        <v>-2.4146124767335672E-2</v>
      </c>
      <c r="H37" s="2">
        <v>-2.685121682835763E-2</v>
      </c>
      <c r="I37" s="2">
        <v>-2.4146124767335672E-2</v>
      </c>
      <c r="J37" s="6"/>
      <c r="K37" s="6"/>
    </row>
    <row r="38" spans="1:11" x14ac:dyDescent="0.3">
      <c r="F38"/>
      <c r="G38"/>
      <c r="H38"/>
      <c r="I38"/>
    </row>
    <row r="39" spans="1:11" x14ac:dyDescent="0.3">
      <c r="F39"/>
      <c r="G39"/>
      <c r="H39"/>
      <c r="I39"/>
    </row>
    <row r="40" spans="1:11" x14ac:dyDescent="0.3">
      <c r="F40"/>
      <c r="G40"/>
      <c r="H40"/>
      <c r="I40"/>
    </row>
    <row r="41" spans="1:11" x14ac:dyDescent="0.3">
      <c r="A41" t="s">
        <v>63</v>
      </c>
      <c r="F41"/>
      <c r="G41"/>
      <c r="H41"/>
      <c r="I41"/>
    </row>
    <row r="42" spans="1:11" ht="15" thickBot="1" x14ac:dyDescent="0.35">
      <c r="F42"/>
      <c r="G42"/>
      <c r="H42"/>
      <c r="I42"/>
    </row>
    <row r="43" spans="1:11" x14ac:dyDescent="0.3">
      <c r="A43" s="3" t="s">
        <v>64</v>
      </c>
      <c r="B43" s="3" t="s">
        <v>65</v>
      </c>
      <c r="C43" s="3" t="s">
        <v>66</v>
      </c>
      <c r="F43"/>
      <c r="G43"/>
      <c r="H43"/>
      <c r="I43"/>
    </row>
    <row r="44" spans="1:11" x14ac:dyDescent="0.3">
      <c r="A44" s="1">
        <v>1</v>
      </c>
      <c r="B44" s="1">
        <v>1862.539045442722</v>
      </c>
      <c r="C44" s="1">
        <v>0.31695455727799526</v>
      </c>
      <c r="F44"/>
      <c r="G44"/>
      <c r="H44"/>
      <c r="I44"/>
    </row>
    <row r="45" spans="1:11" x14ac:dyDescent="0.3">
      <c r="A45" s="1">
        <v>2</v>
      </c>
      <c r="B45" s="1">
        <v>1861.7916794015764</v>
      </c>
      <c r="C45" s="1">
        <v>0.32232059842363014</v>
      </c>
      <c r="F45"/>
      <c r="G45"/>
      <c r="H45"/>
      <c r="I45"/>
    </row>
    <row r="46" spans="1:11" x14ac:dyDescent="0.3">
      <c r="A46" s="1">
        <v>3</v>
      </c>
      <c r="B46" s="1">
        <v>1861.0443133605256</v>
      </c>
      <c r="C46" s="1">
        <v>4.7686639474477488E-2</v>
      </c>
      <c r="F46"/>
      <c r="G46"/>
      <c r="H46"/>
      <c r="I46"/>
    </row>
    <row r="47" spans="1:11" x14ac:dyDescent="0.3">
      <c r="A47" s="1">
        <v>4</v>
      </c>
      <c r="B47" s="1">
        <v>1860.2969473194748</v>
      </c>
      <c r="C47" s="1">
        <v>-0.18194731947482978</v>
      </c>
      <c r="F47"/>
      <c r="G47"/>
      <c r="H47"/>
      <c r="I47"/>
    </row>
    <row r="48" spans="1:11" x14ac:dyDescent="0.3">
      <c r="A48" s="1">
        <v>5</v>
      </c>
      <c r="B48" s="1">
        <v>1859.5493262916746</v>
      </c>
      <c r="C48" s="1">
        <v>-0.18532629167452797</v>
      </c>
      <c r="F48"/>
      <c r="G48"/>
      <c r="H48"/>
      <c r="I48"/>
    </row>
    <row r="49" spans="1:9" x14ac:dyDescent="0.3">
      <c r="A49" s="1">
        <v>6</v>
      </c>
      <c r="B49" s="1">
        <v>1858.8019602505287</v>
      </c>
      <c r="C49" s="1">
        <v>-0.22896025052864388</v>
      </c>
      <c r="F49"/>
      <c r="G49"/>
      <c r="H49"/>
      <c r="I49"/>
    </row>
    <row r="50" spans="1:9" x14ac:dyDescent="0.3">
      <c r="A50" s="1">
        <v>7</v>
      </c>
      <c r="B50" s="1">
        <v>1858.0910573087115</v>
      </c>
      <c r="C50" s="1">
        <v>-0.37805730871150445</v>
      </c>
      <c r="F50"/>
      <c r="G50"/>
      <c r="H50"/>
      <c r="I50"/>
    </row>
    <row r="51" spans="1:9" x14ac:dyDescent="0.3">
      <c r="A51" s="1">
        <v>8</v>
      </c>
      <c r="B51" s="1">
        <v>1857.380154366894</v>
      </c>
      <c r="C51" s="1">
        <v>-0.20015436689391208</v>
      </c>
      <c r="F51"/>
      <c r="G51"/>
      <c r="H51"/>
      <c r="I51"/>
    </row>
    <row r="52" spans="1:9" x14ac:dyDescent="0.3">
      <c r="A52" s="1">
        <v>9</v>
      </c>
      <c r="B52" s="1">
        <v>1856.6327883257484</v>
      </c>
      <c r="C52" s="1">
        <v>-1.6788325748393618E-2</v>
      </c>
      <c r="F52"/>
      <c r="G52"/>
      <c r="H52"/>
      <c r="I52"/>
    </row>
    <row r="53" spans="1:9" x14ac:dyDescent="0.3">
      <c r="A53" s="1">
        <v>10</v>
      </c>
      <c r="B53" s="1">
        <v>1855.8854222846976</v>
      </c>
      <c r="C53" s="1">
        <v>-2.4422284697493524E-2</v>
      </c>
      <c r="F53"/>
      <c r="G53"/>
      <c r="H53"/>
      <c r="I53"/>
    </row>
    <row r="54" spans="1:9" x14ac:dyDescent="0.3">
      <c r="A54" s="1">
        <v>11</v>
      </c>
      <c r="B54" s="1">
        <v>1855.1378012568973</v>
      </c>
      <c r="C54" s="1">
        <v>8.8198743102793742E-2</v>
      </c>
      <c r="F54"/>
      <c r="G54"/>
      <c r="H54"/>
      <c r="I54"/>
    </row>
    <row r="55" spans="1:9" x14ac:dyDescent="0.3">
      <c r="A55" s="1">
        <v>12</v>
      </c>
      <c r="B55" s="1">
        <v>1854.3904352158465</v>
      </c>
      <c r="C55" s="1">
        <v>0.12056478415343008</v>
      </c>
      <c r="F55"/>
      <c r="G55"/>
      <c r="H55"/>
      <c r="I55"/>
    </row>
    <row r="56" spans="1:9" ht="15" thickBot="1" x14ac:dyDescent="0.35">
      <c r="A56" s="2">
        <v>13</v>
      </c>
      <c r="B56" s="2">
        <v>1853.6430691747009</v>
      </c>
      <c r="C56" s="2">
        <v>0.31993082529902495</v>
      </c>
      <c r="F56"/>
      <c r="G56"/>
      <c r="H56"/>
      <c r="I56"/>
    </row>
    <row r="60" spans="1:9" x14ac:dyDescent="0.3">
      <c r="B60" s="30" t="s">
        <v>6</v>
      </c>
      <c r="C60" s="31">
        <f>MAX(C44:C56)</f>
        <v>0.32232059842363014</v>
      </c>
    </row>
  </sheetData>
  <pageMargins left="0.7" right="0.7" top="0.75" bottom="0.75" header="0.3" footer="0.3"/>
  <pageSetup orientation="portrait" verticalDpi="0" r:id="rId1"/>
  <ignoredErrors>
    <ignoredError sqref="M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Eklund</dc:creator>
  <cp:lastModifiedBy>Matt Eklund</cp:lastModifiedBy>
  <dcterms:created xsi:type="dcterms:W3CDTF">2021-01-28T18:49:17Z</dcterms:created>
  <dcterms:modified xsi:type="dcterms:W3CDTF">2021-01-31T02:28:01Z</dcterms:modified>
</cp:coreProperties>
</file>