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ЭтаКнига" defaultThemeVersion="124226"/>
  <bookViews>
    <workbookView xWindow="32760" yWindow="32760" windowWidth="28800" windowHeight="12225" tabRatio="901" activeTab="1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45621"/>
</workbook>
</file>

<file path=xl/calcChain.xml><?xml version="1.0" encoding="utf-8"?>
<calcChain xmlns="http://schemas.openxmlformats.org/spreadsheetml/2006/main">
  <c r="M22" i="6" l="1"/>
  <c r="I27" i="6"/>
  <c r="I28" i="6"/>
  <c r="I26" i="6"/>
  <c r="I15" i="4" l="1"/>
  <c r="C21" i="2"/>
  <c r="C29" i="2"/>
  <c r="B36" i="2"/>
  <c r="B26" i="2"/>
  <c r="CK20" i="1"/>
  <c r="BA25" i="1"/>
  <c r="GC25" i="1"/>
  <c r="DU20" i="1"/>
  <c r="CO16" i="15"/>
  <c r="C22" i="2"/>
  <c r="C30" i="2"/>
  <c r="B35" i="2"/>
  <c r="B25" i="2"/>
  <c r="BY20" i="1"/>
  <c r="C5" i="1"/>
  <c r="FQ25" i="1"/>
  <c r="EG20" i="1"/>
  <c r="CI16" i="15"/>
  <c r="BQ16" i="15"/>
  <c r="B30" i="2"/>
  <c r="BE16" i="15"/>
  <c r="Q25" i="1"/>
  <c r="C27" i="2"/>
  <c r="HA25" i="1"/>
  <c r="B37" i="2"/>
  <c r="GO25" i="1"/>
  <c r="C28" i="2"/>
  <c r="C23" i="2"/>
  <c r="C31" i="2"/>
  <c r="B34" i="2"/>
  <c r="B24" i="2"/>
  <c r="BM20" i="1"/>
  <c r="AM9" i="1"/>
  <c r="EG25" i="1"/>
  <c r="FQ20" i="1"/>
  <c r="BK16" i="15"/>
  <c r="AO20" i="1"/>
  <c r="DI25" i="1"/>
  <c r="B21" i="2"/>
  <c r="CW25" i="1"/>
  <c r="I47" i="2"/>
  <c r="C24" i="2"/>
  <c r="C34" i="2"/>
  <c r="B31" i="2"/>
  <c r="B23" i="2"/>
  <c r="BA20" i="1"/>
  <c r="BM25" i="1"/>
  <c r="DU25" i="1"/>
  <c r="GC20" i="1"/>
  <c r="B22" i="2"/>
  <c r="GO20" i="1"/>
  <c r="B29" i="2"/>
  <c r="HA20" i="1"/>
  <c r="AC25" i="1"/>
  <c r="DA16" i="15"/>
  <c r="B20" i="2"/>
  <c r="DI20" i="1"/>
  <c r="C25" i="2"/>
  <c r="C35" i="2"/>
  <c r="BY25" i="1"/>
  <c r="AY16" i="15"/>
  <c r="B28" i="2"/>
  <c r="C26" i="2"/>
  <c r="C36" i="2"/>
  <c r="CK25" i="1"/>
  <c r="C37" i="2"/>
  <c r="CW20" i="1"/>
  <c r="B27" i="2"/>
  <c r="AO25" i="1"/>
  <c r="CU16" i="15"/>
  <c r="AS16" i="15"/>
  <c r="O16" i="15"/>
  <c r="AM16" i="15"/>
  <c r="Q20" i="1"/>
  <c r="J17" i="4"/>
  <c r="C16" i="15"/>
  <c r="AG16" i="15"/>
  <c r="U16" i="15"/>
  <c r="AC20" i="1"/>
  <c r="E20" i="1"/>
  <c r="I17" i="4"/>
  <c r="I16" i="15"/>
  <c r="AA16" i="15"/>
  <c r="L14" i="2" l="1"/>
  <c r="L18" i="14"/>
  <c r="BK16" i="1"/>
  <c r="BE12" i="15"/>
  <c r="J14" i="2"/>
  <c r="I18" i="14"/>
  <c r="AY16" i="1"/>
  <c r="AS12" i="15"/>
  <c r="HK29" i="1" l="1"/>
  <c r="HI29" i="1" s="1"/>
  <c r="GY29" i="1"/>
  <c r="GW29" i="1" s="1"/>
  <c r="GM29" i="1"/>
  <c r="GK29" i="1" s="1"/>
  <c r="GA29" i="1"/>
  <c r="FY29" i="1" s="1"/>
  <c r="FO29" i="1"/>
  <c r="FM29" i="1" s="1"/>
  <c r="FC29" i="1"/>
  <c r="FA29" i="1" s="1"/>
  <c r="EQ29" i="1"/>
  <c r="EO29" i="1" s="1"/>
  <c r="EE29" i="1"/>
  <c r="EC29" i="1" s="1"/>
  <c r="DS29" i="1"/>
  <c r="DQ29" i="1" s="1"/>
  <c r="DG29" i="1"/>
  <c r="DE29" i="1" s="1"/>
  <c r="CU29" i="1"/>
  <c r="CS29" i="1" s="1"/>
  <c r="CI29" i="1"/>
  <c r="CG29" i="1" s="1"/>
  <c r="BW29" i="1"/>
  <c r="BU29" i="1" s="1"/>
  <c r="BK29" i="1"/>
  <c r="BI29" i="1" s="1"/>
  <c r="AY29" i="1"/>
  <c r="AW29" i="1" s="1"/>
  <c r="AM29" i="1"/>
  <c r="AK29" i="1" s="1"/>
  <c r="AA29" i="1"/>
  <c r="Y29" i="1" s="1"/>
  <c r="O29" i="1"/>
  <c r="M29" i="1" s="1"/>
  <c r="I27" i="11" l="1"/>
  <c r="I28" i="11"/>
  <c r="I29" i="11"/>
  <c r="I30" i="11"/>
  <c r="I31" i="11"/>
  <c r="I32" i="11"/>
  <c r="I33" i="11"/>
  <c r="I34" i="11"/>
  <c r="I35" i="11"/>
  <c r="I36" i="11"/>
  <c r="I37" i="11"/>
  <c r="I40" i="11"/>
  <c r="I41" i="11"/>
  <c r="I42" i="11"/>
  <c r="I43" i="11"/>
  <c r="F21" i="2"/>
  <c r="G21" i="2"/>
  <c r="M21" i="2"/>
  <c r="N21" i="2"/>
  <c r="F22" i="2"/>
  <c r="G22" i="2"/>
  <c r="M22" i="2"/>
  <c r="N22" i="2"/>
  <c r="F23" i="2"/>
  <c r="G23" i="2"/>
  <c r="M23" i="2"/>
  <c r="N23" i="2"/>
  <c r="G24" i="2"/>
  <c r="M24" i="2"/>
  <c r="N24" i="2"/>
  <c r="G25" i="2"/>
  <c r="M25" i="2"/>
  <c r="N25" i="2"/>
  <c r="G26" i="2"/>
  <c r="M26" i="2"/>
  <c r="N26" i="2"/>
  <c r="F27" i="2"/>
  <c r="G27" i="2"/>
  <c r="M27" i="2"/>
  <c r="N27" i="2"/>
  <c r="F28" i="2"/>
  <c r="G28" i="2"/>
  <c r="M28" i="2"/>
  <c r="N28" i="2"/>
  <c r="F29" i="2"/>
  <c r="G29" i="2"/>
  <c r="M29" i="2"/>
  <c r="N29" i="2"/>
  <c r="F30" i="2"/>
  <c r="G30" i="2"/>
  <c r="M30" i="2"/>
  <c r="N30" i="2"/>
  <c r="F31" i="2"/>
  <c r="M31" i="2"/>
  <c r="N31" i="2"/>
  <c r="F32" i="2"/>
  <c r="G32" i="2"/>
  <c r="M32" i="2"/>
  <c r="N32" i="2"/>
  <c r="F33" i="2"/>
  <c r="G33" i="2"/>
  <c r="M33" i="2"/>
  <c r="N33" i="2"/>
  <c r="F34" i="2"/>
  <c r="G34" i="2"/>
  <c r="M34" i="2"/>
  <c r="N34" i="2"/>
  <c r="F35" i="2"/>
  <c r="G35" i="2"/>
  <c r="M35" i="2"/>
  <c r="N35" i="2"/>
  <c r="F36" i="2"/>
  <c r="G36" i="2"/>
  <c r="M36" i="2"/>
  <c r="N36" i="2"/>
  <c r="F37" i="2"/>
  <c r="G37" i="2"/>
  <c r="M37" i="2"/>
  <c r="N37" i="2"/>
  <c r="I25" i="14" l="1"/>
  <c r="J25" i="14"/>
  <c r="K25" i="14"/>
  <c r="L25" i="14"/>
  <c r="M25" i="14"/>
  <c r="N25" i="14"/>
  <c r="O25" i="14"/>
  <c r="P25" i="14"/>
  <c r="Q25" i="14"/>
  <c r="R25" i="14"/>
  <c r="S25" i="14"/>
  <c r="T25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F25" i="14"/>
  <c r="F26" i="14"/>
  <c r="F27" i="14"/>
  <c r="F28" i="14"/>
  <c r="F29" i="14"/>
  <c r="F30" i="14"/>
  <c r="F31" i="14"/>
  <c r="F32" i="14"/>
  <c r="F33" i="14"/>
  <c r="F34" i="14"/>
  <c r="F35" i="14"/>
  <c r="F37" i="14"/>
  <c r="F38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Z118" i="24" l="1"/>
  <c r="FE113" i="24"/>
  <c r="FE112" i="24"/>
  <c r="FE111" i="24"/>
  <c r="FE110" i="24"/>
  <c r="ET110" i="24"/>
  <c r="AL110" i="24" s="1"/>
  <c r="FE100" i="24"/>
  <c r="ET100" i="24"/>
  <c r="AL100" i="24" s="1"/>
  <c r="FE99" i="24"/>
  <c r="ET99" i="24"/>
  <c r="AL99" i="24" s="1"/>
  <c r="FE98" i="24"/>
  <c r="ET98" i="24"/>
  <c r="AL98" i="24" s="1"/>
  <c r="FE97" i="24"/>
  <c r="ET97" i="24"/>
  <c r="AL97" i="24" s="1"/>
  <c r="FE96" i="24"/>
  <c r="ET96" i="24"/>
  <c r="FE94" i="24"/>
  <c r="ET94" i="24"/>
  <c r="AL94" i="24" s="1"/>
  <c r="FE93" i="24"/>
  <c r="ET93" i="24"/>
  <c r="AL93" i="24" s="1"/>
  <c r="FE82" i="24"/>
  <c r="ET82" i="24"/>
  <c r="AL82" i="24" s="1"/>
  <c r="FE81" i="24"/>
  <c r="ET81" i="24"/>
  <c r="AL81" i="24" s="1"/>
  <c r="FE80" i="24"/>
  <c r="ET80" i="24"/>
  <c r="AL80" i="24" s="1"/>
  <c r="FE76" i="24"/>
  <c r="ET76" i="24"/>
  <c r="AL76" i="24" s="1"/>
  <c r="FE75" i="24"/>
  <c r="ET75" i="24"/>
  <c r="AL75" i="24" s="1"/>
  <c r="FE73" i="24"/>
  <c r="ET73" i="24"/>
  <c r="AL73" i="24" s="1"/>
  <c r="FE71" i="24"/>
  <c r="ET71" i="24"/>
  <c r="AL71" i="24" s="1"/>
  <c r="FE70" i="24"/>
  <c r="ET70" i="24"/>
  <c r="AL70" i="24" s="1"/>
  <c r="FE58" i="24"/>
  <c r="ET58" i="24"/>
  <c r="AL58" i="24" s="1"/>
  <c r="FE41" i="24"/>
  <c r="FE39" i="24"/>
  <c r="FE38" i="24"/>
  <c r="FE35" i="24"/>
  <c r="FE34" i="24"/>
  <c r="FE33" i="24"/>
  <c r="EP33" i="24"/>
  <c r="BZ33" i="24" s="1"/>
  <c r="AF21" i="24"/>
  <c r="S16" i="24"/>
  <c r="BZ34" i="24"/>
  <c r="FF23" i="24"/>
  <c r="FF22" i="24"/>
  <c r="FF21" i="24"/>
  <c r="FF20" i="24"/>
  <c r="FF19" i="24"/>
  <c r="FF18" i="24"/>
  <c r="FF17" i="24"/>
  <c r="FF16" i="24"/>
  <c r="FF15" i="24"/>
  <c r="FF14" i="24"/>
  <c r="FF13" i="24"/>
  <c r="FF12" i="24"/>
  <c r="O14" i="7"/>
  <c r="A67" i="20"/>
  <c r="D67" i="20" s="1"/>
  <c r="B67" i="20" s="1"/>
  <c r="C104" i="20"/>
  <c r="C103" i="20"/>
  <c r="E103" i="20" s="1"/>
  <c r="C102" i="20"/>
  <c r="E102" i="20" s="1"/>
  <c r="F102" i="20" s="1"/>
  <c r="C101" i="20"/>
  <c r="E101" i="20" s="1"/>
  <c r="C100" i="20"/>
  <c r="E100" i="20" s="1"/>
  <c r="H100" i="20" s="1"/>
  <c r="C99" i="20"/>
  <c r="E99" i="20" s="1"/>
  <c r="C98" i="20"/>
  <c r="E98" i="20" s="1"/>
  <c r="H98" i="20" s="1"/>
  <c r="C97" i="20"/>
  <c r="E97" i="20" s="1"/>
  <c r="F97" i="20" s="1"/>
  <c r="C96" i="20"/>
  <c r="E96" i="20" s="1"/>
  <c r="F96" i="20" s="1"/>
  <c r="E104" i="20"/>
  <c r="H104" i="20" s="1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8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O1" i="7"/>
  <c r="A54" i="20"/>
  <c r="A55" i="20"/>
  <c r="A56" i="20"/>
  <c r="A57" i="20"/>
  <c r="A58" i="20"/>
  <c r="A59" i="20"/>
  <c r="A60" i="20"/>
  <c r="A61" i="20"/>
  <c r="A62" i="20"/>
  <c r="A63" i="20"/>
  <c r="A64" i="20"/>
  <c r="A53" i="20"/>
  <c r="G14" i="20"/>
  <c r="G13" i="20"/>
  <c r="G12" i="20"/>
  <c r="G11" i="20"/>
  <c r="G10" i="20"/>
  <c r="G9" i="20"/>
  <c r="G8" i="20"/>
  <c r="G7" i="20"/>
  <c r="G6" i="20"/>
  <c r="A75" i="20"/>
  <c r="A74" i="20"/>
  <c r="A73" i="20"/>
  <c r="A72" i="20"/>
  <c r="A71" i="20"/>
  <c r="A70" i="20"/>
  <c r="A69" i="20"/>
  <c r="D69" i="20" s="1"/>
  <c r="B69" i="20" s="1"/>
  <c r="A68" i="20"/>
  <c r="D68" i="20" s="1"/>
  <c r="B68" i="20" s="1"/>
  <c r="E49" i="20"/>
  <c r="B49" i="20"/>
  <c r="A49" i="20"/>
  <c r="F49" i="20" s="1"/>
  <c r="E48" i="20"/>
  <c r="B48" i="20"/>
  <c r="A48" i="20"/>
  <c r="F48" i="20" s="1"/>
  <c r="E47" i="20"/>
  <c r="B47" i="20"/>
  <c r="A47" i="20"/>
  <c r="E46" i="20"/>
  <c r="B46" i="20"/>
  <c r="A46" i="20"/>
  <c r="E45" i="20"/>
  <c r="B45" i="20"/>
  <c r="A45" i="20"/>
  <c r="F45" i="20" s="1"/>
  <c r="E44" i="20"/>
  <c r="B44" i="20"/>
  <c r="A44" i="20"/>
  <c r="E43" i="20"/>
  <c r="B43" i="20"/>
  <c r="A43" i="20"/>
  <c r="F43" i="20" s="1"/>
  <c r="E42" i="20"/>
  <c r="B42" i="20"/>
  <c r="A42" i="20"/>
  <c r="E41" i="20"/>
  <c r="B41" i="20"/>
  <c r="A41" i="20"/>
  <c r="E40" i="20"/>
  <c r="B40" i="20"/>
  <c r="A40" i="20"/>
  <c r="E39" i="20"/>
  <c r="B39" i="20"/>
  <c r="A39" i="20"/>
  <c r="E38" i="20"/>
  <c r="B38" i="20"/>
  <c r="A38" i="20"/>
  <c r="F38" i="20" s="1"/>
  <c r="E37" i="20"/>
  <c r="B37" i="20"/>
  <c r="A37" i="20"/>
  <c r="E36" i="20"/>
  <c r="B36" i="20"/>
  <c r="A36" i="20"/>
  <c r="E35" i="20"/>
  <c r="B35" i="20"/>
  <c r="A35" i="20"/>
  <c r="E34" i="20"/>
  <c r="B34" i="20"/>
  <c r="A34" i="20"/>
  <c r="F34" i="20" s="1"/>
  <c r="E33" i="20"/>
  <c r="B33" i="20"/>
  <c r="A33" i="20"/>
  <c r="E32" i="20"/>
  <c r="B32" i="20"/>
  <c r="A32" i="20"/>
  <c r="E31" i="20"/>
  <c r="B31" i="20"/>
  <c r="A31" i="20"/>
  <c r="D64" i="20"/>
  <c r="I64" i="20" s="1"/>
  <c r="D14" i="20" s="1"/>
  <c r="D63" i="20"/>
  <c r="D62" i="20"/>
  <c r="I62" i="20" s="1"/>
  <c r="D12" i="20" s="1"/>
  <c r="D61" i="20"/>
  <c r="G61" i="20" s="1"/>
  <c r="D60" i="20"/>
  <c r="E60" i="20" s="1"/>
  <c r="D59" i="20"/>
  <c r="I59" i="20" s="1"/>
  <c r="D9" i="20" s="1"/>
  <c r="D58" i="20"/>
  <c r="I58" i="20" s="1"/>
  <c r="D8" i="20" s="1"/>
  <c r="D57" i="20"/>
  <c r="E57" i="20" s="1"/>
  <c r="D56" i="20"/>
  <c r="I56" i="20" s="1"/>
  <c r="D6" i="20" s="1"/>
  <c r="D55" i="20"/>
  <c r="I55" i="20" s="1"/>
  <c r="D5" i="20" s="1"/>
  <c r="I5" i="20" s="1"/>
  <c r="S13" i="9"/>
  <c r="R13" i="9"/>
  <c r="P13" i="9"/>
  <c r="N13" i="9"/>
  <c r="L13" i="9"/>
  <c r="C4" i="14"/>
  <c r="Z115" i="10"/>
  <c r="C127" i="20"/>
  <c r="Q127" i="20" s="1"/>
  <c r="B127" i="20"/>
  <c r="A127" i="20"/>
  <c r="E127" i="20" s="1"/>
  <c r="C126" i="20"/>
  <c r="P126" i="20" s="1"/>
  <c r="B126" i="20"/>
  <c r="A126" i="20"/>
  <c r="E126" i="20" s="1"/>
  <c r="C125" i="20"/>
  <c r="Q125" i="20" s="1"/>
  <c r="B125" i="20"/>
  <c r="A125" i="20"/>
  <c r="E125" i="20" s="1"/>
  <c r="C124" i="20"/>
  <c r="B124" i="20"/>
  <c r="A124" i="20"/>
  <c r="E124" i="20" s="1"/>
  <c r="C123" i="20"/>
  <c r="P123" i="20" s="1"/>
  <c r="B123" i="20"/>
  <c r="A123" i="20"/>
  <c r="E123" i="20" s="1"/>
  <c r="C122" i="20"/>
  <c r="P122" i="20" s="1"/>
  <c r="B122" i="20"/>
  <c r="A122" i="20"/>
  <c r="E122" i="20" s="1"/>
  <c r="C121" i="20"/>
  <c r="P121" i="20" s="1"/>
  <c r="B121" i="20"/>
  <c r="A121" i="20"/>
  <c r="E121" i="20" s="1"/>
  <c r="C120" i="20"/>
  <c r="B120" i="20"/>
  <c r="A120" i="20"/>
  <c r="E120" i="20" s="1"/>
  <c r="C119" i="20"/>
  <c r="P119" i="20" s="1"/>
  <c r="B119" i="20"/>
  <c r="A119" i="20"/>
  <c r="E119" i="20" s="1"/>
  <c r="C118" i="20"/>
  <c r="Q118" i="20" s="1"/>
  <c r="B118" i="20"/>
  <c r="A118" i="20"/>
  <c r="E118" i="20" s="1"/>
  <c r="C117" i="20"/>
  <c r="P117" i="20" s="1"/>
  <c r="B117" i="20"/>
  <c r="A117" i="20"/>
  <c r="S117" i="20" s="1"/>
  <c r="C116" i="20"/>
  <c r="B116" i="20"/>
  <c r="A116" i="20"/>
  <c r="E116" i="20" s="1"/>
  <c r="C115" i="20"/>
  <c r="Q115" i="20" s="1"/>
  <c r="B115" i="20"/>
  <c r="A115" i="20"/>
  <c r="E115" i="20" s="1"/>
  <c r="C114" i="20"/>
  <c r="B114" i="20"/>
  <c r="A114" i="20"/>
  <c r="E114" i="20" s="1"/>
  <c r="C113" i="20"/>
  <c r="Q113" i="20" s="1"/>
  <c r="B113" i="20"/>
  <c r="A113" i="20"/>
  <c r="E113" i="20" s="1"/>
  <c r="C112" i="20"/>
  <c r="P112" i="20" s="1"/>
  <c r="B112" i="20"/>
  <c r="A112" i="20"/>
  <c r="E112" i="20" s="1"/>
  <c r="C111" i="20"/>
  <c r="P111" i="20" s="1"/>
  <c r="B111" i="20"/>
  <c r="A111" i="20"/>
  <c r="E111" i="20" s="1"/>
  <c r="C110" i="20"/>
  <c r="P110" i="20" s="1"/>
  <c r="B110" i="20"/>
  <c r="A110" i="20"/>
  <c r="E110" i="20" s="1"/>
  <c r="C109" i="20"/>
  <c r="Q109" i="20" s="1"/>
  <c r="B109" i="20"/>
  <c r="A109" i="20"/>
  <c r="C22" i="6"/>
  <c r="FE57" i="10"/>
  <c r="FE75" i="10"/>
  <c r="FE107" i="10"/>
  <c r="ET75" i="10"/>
  <c r="AL75" i="10" s="1"/>
  <c r="ET107" i="10"/>
  <c r="AL107" i="10" s="1"/>
  <c r="ET57" i="10"/>
  <c r="AL57" i="10" s="1"/>
  <c r="R14" i="7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L98" i="5"/>
  <c r="DL97" i="5"/>
  <c r="DL96" i="5"/>
  <c r="DL95" i="5"/>
  <c r="DL94" i="5"/>
  <c r="DL93" i="5"/>
  <c r="DL92" i="5"/>
  <c r="DL91" i="5"/>
  <c r="DL90" i="5"/>
  <c r="DL89" i="5"/>
  <c r="DL88" i="5"/>
  <c r="DL87" i="5"/>
  <c r="DL86" i="5"/>
  <c r="DL85" i="5"/>
  <c r="DL84" i="5"/>
  <c r="DL83" i="5"/>
  <c r="DL82" i="5"/>
  <c r="DL81" i="5"/>
  <c r="DL80" i="5"/>
  <c r="DL79" i="5"/>
  <c r="DL78" i="5"/>
  <c r="DL77" i="5"/>
  <c r="DL76" i="5"/>
  <c r="DL75" i="5"/>
  <c r="DF12" i="5"/>
  <c r="DF11" i="5"/>
  <c r="DF10" i="5"/>
  <c r="DF9" i="5"/>
  <c r="DF8" i="5"/>
  <c r="DF7" i="5"/>
  <c r="DF6" i="5"/>
  <c r="DF5" i="5"/>
  <c r="DF4" i="5"/>
  <c r="DF3" i="5"/>
  <c r="DF2" i="5"/>
  <c r="DF1" i="5"/>
  <c r="A87" i="5"/>
  <c r="A88" i="5"/>
  <c r="A89" i="5"/>
  <c r="A90" i="5"/>
  <c r="A91" i="5"/>
  <c r="A92" i="5"/>
  <c r="A93" i="5"/>
  <c r="A94" i="5"/>
  <c r="A95" i="5"/>
  <c r="A96" i="5"/>
  <c r="A97" i="5"/>
  <c r="A98" i="5"/>
  <c r="A86" i="5"/>
  <c r="ET97" i="10"/>
  <c r="AL97" i="10" s="1"/>
  <c r="ET96" i="10"/>
  <c r="AL96" i="10" s="1"/>
  <c r="ET95" i="10"/>
  <c r="AL95" i="10" s="1"/>
  <c r="ET94" i="10"/>
  <c r="AL94" i="10" s="1"/>
  <c r="ET91" i="10"/>
  <c r="AL91" i="10" s="1"/>
  <c r="ET90" i="10"/>
  <c r="AL90" i="10" s="1"/>
  <c r="ET74" i="10"/>
  <c r="AL74" i="10" s="1"/>
  <c r="ET72" i="10"/>
  <c r="AL72" i="10" s="1"/>
  <c r="ET70" i="10"/>
  <c r="AL70" i="10" s="1"/>
  <c r="FF23" i="10"/>
  <c r="FF22" i="10"/>
  <c r="FF21" i="10"/>
  <c r="FF20" i="10"/>
  <c r="FF19" i="10"/>
  <c r="FF18" i="10"/>
  <c r="FF17" i="10"/>
  <c r="FF16" i="10"/>
  <c r="FF15" i="10"/>
  <c r="FF14" i="10"/>
  <c r="FF13" i="10"/>
  <c r="FF12" i="10"/>
  <c r="ET93" i="10"/>
  <c r="AL93" i="10" s="1"/>
  <c r="ET80" i="10"/>
  <c r="AL80" i="10" s="1"/>
  <c r="ET79" i="10"/>
  <c r="AL79" i="10" s="1"/>
  <c r="ET78" i="10"/>
  <c r="AL78" i="10" s="1"/>
  <c r="ET69" i="10"/>
  <c r="AL69" i="10" s="1"/>
  <c r="ET54" i="10"/>
  <c r="AL54" i="10" s="1"/>
  <c r="ET53" i="10"/>
  <c r="FE110" i="10"/>
  <c r="FE109" i="10"/>
  <c r="Q124" i="20"/>
  <c r="Q122" i="20"/>
  <c r="Q120" i="20"/>
  <c r="P118" i="20"/>
  <c r="Q116" i="20"/>
  <c r="P114" i="20"/>
  <c r="Q114" i="20"/>
  <c r="Q112" i="20"/>
  <c r="P109" i="20"/>
  <c r="P116" i="20"/>
  <c r="P120" i="20"/>
  <c r="Q123" i="20"/>
  <c r="R13" i="7"/>
  <c r="R12" i="7"/>
  <c r="F8" i="20"/>
  <c r="F6" i="20"/>
  <c r="HG29" i="1"/>
  <c r="HF29" i="1"/>
  <c r="HE29" i="1"/>
  <c r="T24" i="14" s="1"/>
  <c r="GU29" i="1"/>
  <c r="GT29" i="1"/>
  <c r="GS29" i="1"/>
  <c r="S24" i="14" s="1"/>
  <c r="GI29" i="1"/>
  <c r="GH29" i="1"/>
  <c r="GG29" i="1"/>
  <c r="R24" i="14" s="1"/>
  <c r="FW29" i="1"/>
  <c r="FV29" i="1"/>
  <c r="FU29" i="1"/>
  <c r="Q24" i="14" s="1"/>
  <c r="FK29" i="1"/>
  <c r="FJ29" i="1"/>
  <c r="FI29" i="1"/>
  <c r="P24" i="14" s="1"/>
  <c r="EY29" i="1"/>
  <c r="EX29" i="1"/>
  <c r="EW29" i="1"/>
  <c r="O24" i="14" s="1"/>
  <c r="EM29" i="1"/>
  <c r="EL29" i="1"/>
  <c r="EK29" i="1"/>
  <c r="N24" i="14" s="1"/>
  <c r="EA29" i="1"/>
  <c r="DZ29" i="1"/>
  <c r="DY29" i="1"/>
  <c r="M24" i="14" s="1"/>
  <c r="DO29" i="1"/>
  <c r="DN29" i="1"/>
  <c r="DM29" i="1"/>
  <c r="L24" i="14" s="1"/>
  <c r="DC29" i="1"/>
  <c r="DB29" i="1"/>
  <c r="DA29" i="1"/>
  <c r="K24" i="14" s="1"/>
  <c r="CQ29" i="1"/>
  <c r="CP29" i="1"/>
  <c r="CO29" i="1"/>
  <c r="J24" i="14" s="1"/>
  <c r="CE29" i="1"/>
  <c r="CD29" i="1"/>
  <c r="CC29" i="1"/>
  <c r="I24" i="14" s="1"/>
  <c r="BS29" i="1"/>
  <c r="BR29" i="1"/>
  <c r="BQ29" i="1"/>
  <c r="H24" i="14" s="1"/>
  <c r="BG29" i="1"/>
  <c r="BF29" i="1"/>
  <c r="BE29" i="1"/>
  <c r="G24" i="14" s="1"/>
  <c r="AU29" i="1"/>
  <c r="AT29" i="1"/>
  <c r="AS29" i="1"/>
  <c r="F24" i="14" s="1"/>
  <c r="AI29" i="1"/>
  <c r="AH29" i="1"/>
  <c r="AG29" i="1"/>
  <c r="E24" i="14" s="1"/>
  <c r="W29" i="1"/>
  <c r="V29" i="1"/>
  <c r="U29" i="1"/>
  <c r="D24" i="14" s="1"/>
  <c r="K29" i="1"/>
  <c r="J29" i="1"/>
  <c r="FE108" i="10"/>
  <c r="FE97" i="10"/>
  <c r="FE96" i="10"/>
  <c r="FE95" i="10"/>
  <c r="FE94" i="10"/>
  <c r="FE93" i="10"/>
  <c r="FE91" i="10"/>
  <c r="FE90" i="10"/>
  <c r="FE80" i="10"/>
  <c r="FE79" i="10"/>
  <c r="FE78" i="10"/>
  <c r="FE74" i="10"/>
  <c r="FE72" i="10"/>
  <c r="FE70" i="10"/>
  <c r="FE69" i="10"/>
  <c r="FE54" i="10"/>
  <c r="FE53" i="10"/>
  <c r="FE52" i="10"/>
  <c r="FE34" i="10"/>
  <c r="FE35" i="10"/>
  <c r="FE38" i="10"/>
  <c r="FE39" i="10"/>
  <c r="FE41" i="10"/>
  <c r="FE33" i="10"/>
  <c r="K561" i="13"/>
  <c r="G557" i="13"/>
  <c r="K554" i="13"/>
  <c r="H554" i="13"/>
  <c r="I547" i="13"/>
  <c r="K529" i="13"/>
  <c r="G525" i="13"/>
  <c r="K522" i="13"/>
  <c r="H522" i="13"/>
  <c r="I515" i="13"/>
  <c r="K497" i="13"/>
  <c r="G493" i="13"/>
  <c r="K490" i="13"/>
  <c r="H490" i="13"/>
  <c r="I483" i="13"/>
  <c r="K465" i="13"/>
  <c r="G461" i="13"/>
  <c r="K458" i="13"/>
  <c r="H458" i="13"/>
  <c r="I451" i="13"/>
  <c r="K433" i="13"/>
  <c r="G429" i="13"/>
  <c r="K426" i="13"/>
  <c r="H426" i="13"/>
  <c r="I419" i="13"/>
  <c r="K401" i="13"/>
  <c r="G397" i="13"/>
  <c r="K394" i="13"/>
  <c r="H394" i="13"/>
  <c r="I387" i="13"/>
  <c r="K369" i="13"/>
  <c r="G365" i="13"/>
  <c r="K362" i="13"/>
  <c r="H362" i="13"/>
  <c r="I355" i="13"/>
  <c r="K337" i="13"/>
  <c r="G333" i="13"/>
  <c r="K330" i="13"/>
  <c r="H330" i="13"/>
  <c r="I323" i="13"/>
  <c r="K305" i="13"/>
  <c r="G301" i="13"/>
  <c r="K298" i="13"/>
  <c r="H298" i="13"/>
  <c r="I291" i="13"/>
  <c r="K273" i="13"/>
  <c r="G269" i="13"/>
  <c r="K266" i="13"/>
  <c r="H266" i="13"/>
  <c r="I259" i="13"/>
  <c r="K241" i="13"/>
  <c r="G237" i="13"/>
  <c r="K234" i="13"/>
  <c r="H234" i="13"/>
  <c r="I226" i="13"/>
  <c r="K208" i="13"/>
  <c r="G204" i="13"/>
  <c r="K201" i="13"/>
  <c r="H201" i="13"/>
  <c r="I193" i="13"/>
  <c r="K175" i="13"/>
  <c r="G171" i="13"/>
  <c r="K168" i="13"/>
  <c r="H168" i="13"/>
  <c r="I160" i="13"/>
  <c r="K144" i="13"/>
  <c r="K142" i="13"/>
  <c r="G138" i="13"/>
  <c r="K135" i="13"/>
  <c r="H135" i="13"/>
  <c r="I128" i="13"/>
  <c r="K111" i="13"/>
  <c r="G107" i="13"/>
  <c r="K104" i="13"/>
  <c r="H104" i="13"/>
  <c r="I97" i="13"/>
  <c r="K80" i="13"/>
  <c r="G76" i="13"/>
  <c r="K73" i="13"/>
  <c r="H73" i="13"/>
  <c r="I66" i="13"/>
  <c r="K49" i="13"/>
  <c r="G45" i="13"/>
  <c r="K42" i="13"/>
  <c r="H42" i="13"/>
  <c r="I35" i="13"/>
  <c r="K18" i="13"/>
  <c r="G14" i="13"/>
  <c r="K11" i="13"/>
  <c r="H11" i="13"/>
  <c r="I4" i="13"/>
  <c r="B3" i="2"/>
  <c r="H16" i="1"/>
  <c r="G16" i="1"/>
  <c r="U19" i="14"/>
  <c r="U18" i="14"/>
  <c r="W6" i="2"/>
  <c r="W5" i="2"/>
  <c r="W4" i="2"/>
  <c r="HD29" i="1"/>
  <c r="HC29" i="1"/>
  <c r="GR29" i="1"/>
  <c r="GQ29" i="1"/>
  <c r="GJ29" i="1"/>
  <c r="GF29" i="1"/>
  <c r="GE29" i="1"/>
  <c r="FT29" i="1"/>
  <c r="FS29" i="1"/>
  <c r="FL29" i="1"/>
  <c r="FH29" i="1"/>
  <c r="FG29" i="1"/>
  <c r="EZ29" i="1"/>
  <c r="EV29" i="1"/>
  <c r="EU29" i="1"/>
  <c r="EN29" i="1"/>
  <c r="EJ29" i="1"/>
  <c r="EI29" i="1"/>
  <c r="DX29" i="1"/>
  <c r="DW29" i="1"/>
  <c r="DP29" i="1"/>
  <c r="DL29" i="1"/>
  <c r="DK29" i="1"/>
  <c r="CZ29" i="1"/>
  <c r="CY29" i="1"/>
  <c r="CR29" i="1"/>
  <c r="CN29" i="1"/>
  <c r="CM29" i="1"/>
  <c r="CB29" i="1"/>
  <c r="CA29" i="1"/>
  <c r="BT29" i="1"/>
  <c r="BP29" i="1"/>
  <c r="BO29" i="1"/>
  <c r="BH29" i="1"/>
  <c r="BD29" i="1"/>
  <c r="BC29" i="1"/>
  <c r="AV29" i="1"/>
  <c r="AR29" i="1"/>
  <c r="AQ29" i="1"/>
  <c r="AF29" i="1"/>
  <c r="AE29" i="1"/>
  <c r="X29" i="1"/>
  <c r="T29" i="1"/>
  <c r="S29" i="1"/>
  <c r="I29" i="1"/>
  <c r="C24" i="14" s="1"/>
  <c r="H29" i="1"/>
  <c r="G29" i="1"/>
  <c r="HH29" i="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GY86" i="22"/>
  <c r="GX86" i="22"/>
  <c r="GM86" i="22"/>
  <c r="GL86" i="22"/>
  <c r="GA86" i="22"/>
  <c r="FZ86" i="22"/>
  <c r="GB86" i="22" s="1"/>
  <c r="GE86" i="22" s="1"/>
  <c r="FO86" i="22"/>
  <c r="FN86" i="22"/>
  <c r="FP86" i="22" s="1"/>
  <c r="FS86" i="22" s="1"/>
  <c r="FC86" i="22"/>
  <c r="FB86" i="22"/>
  <c r="EQ86" i="22"/>
  <c r="EP86" i="22"/>
  <c r="EE86" i="22"/>
  <c r="ED86" i="22"/>
  <c r="DS86" i="22"/>
  <c r="DR86" i="22"/>
  <c r="DG86" i="22"/>
  <c r="DF86" i="22"/>
  <c r="CU86" i="22"/>
  <c r="CT86" i="22"/>
  <c r="CI86" i="22"/>
  <c r="CH86" i="22"/>
  <c r="BW86" i="22"/>
  <c r="BV86" i="22"/>
  <c r="BK86" i="22"/>
  <c r="BJ86" i="22"/>
  <c r="AY86" i="22"/>
  <c r="AX86" i="22"/>
  <c r="AM86" i="22"/>
  <c r="AL86" i="22"/>
  <c r="AA86" i="22"/>
  <c r="Z86" i="22"/>
  <c r="O86" i="22"/>
  <c r="N86" i="22"/>
  <c r="C86" i="22"/>
  <c r="B86" i="22"/>
  <c r="GY85" i="22"/>
  <c r="GX85" i="22"/>
  <c r="GM85" i="22"/>
  <c r="GL85" i="22"/>
  <c r="GN85" i="22" s="1"/>
  <c r="GA85" i="22"/>
  <c r="FZ85" i="22"/>
  <c r="FO85" i="22"/>
  <c r="FN85" i="22"/>
  <c r="FC85" i="22"/>
  <c r="FB85" i="22"/>
  <c r="EQ85" i="22"/>
  <c r="EP85" i="22"/>
  <c r="EE85" i="22"/>
  <c r="ED85" i="22"/>
  <c r="DS85" i="22"/>
  <c r="DR85" i="22"/>
  <c r="DG85" i="22"/>
  <c r="DF85" i="22"/>
  <c r="DH85" i="22" s="1"/>
  <c r="DK85" i="22" s="1"/>
  <c r="CU85" i="22"/>
  <c r="CT85" i="22"/>
  <c r="CV85" i="22" s="1"/>
  <c r="CZ85" i="22" s="1"/>
  <c r="CI85" i="22"/>
  <c r="CH85" i="22"/>
  <c r="BW85" i="22"/>
  <c r="BV85" i="22"/>
  <c r="BK85" i="22"/>
  <c r="BJ85" i="22"/>
  <c r="AY85" i="22"/>
  <c r="AX85" i="22"/>
  <c r="AM85" i="22"/>
  <c r="AL85" i="22"/>
  <c r="AA85" i="22"/>
  <c r="Z85" i="22"/>
  <c r="O85" i="22"/>
  <c r="N85" i="22"/>
  <c r="C85" i="22"/>
  <c r="B85" i="22"/>
  <c r="D85" i="22" s="1"/>
  <c r="H85" i="22" s="1"/>
  <c r="GY84" i="22"/>
  <c r="GX84" i="22"/>
  <c r="GM84" i="22"/>
  <c r="GL84" i="22"/>
  <c r="GA84" i="22"/>
  <c r="FZ84" i="22"/>
  <c r="GB84" i="22" s="1"/>
  <c r="GE84" i="22" s="1"/>
  <c r="FO84" i="22"/>
  <c r="FN84" i="22"/>
  <c r="FC84" i="22"/>
  <c r="FB84" i="22"/>
  <c r="EQ84" i="22"/>
  <c r="EP84" i="22"/>
  <c r="EE84" i="22"/>
  <c r="ED84" i="22"/>
  <c r="DS84" i="22"/>
  <c r="DR84" i="22"/>
  <c r="DG84" i="22"/>
  <c r="DF84" i="22"/>
  <c r="CU84" i="22"/>
  <c r="CT84" i="22"/>
  <c r="CI84" i="22"/>
  <c r="CH84" i="22"/>
  <c r="BW84" i="22"/>
  <c r="BV84" i="22"/>
  <c r="BK84" i="22"/>
  <c r="BJ84" i="22"/>
  <c r="AY84" i="22"/>
  <c r="AX84" i="22"/>
  <c r="AM84" i="22"/>
  <c r="AL84" i="22"/>
  <c r="AA84" i="22"/>
  <c r="Z84" i="22"/>
  <c r="AB84" i="22" s="1"/>
  <c r="AF84" i="22" s="1"/>
  <c r="O84" i="22"/>
  <c r="N84" i="22"/>
  <c r="C84" i="22"/>
  <c r="B84" i="22"/>
  <c r="GY83" i="22"/>
  <c r="GX83" i="22"/>
  <c r="GZ83" i="22" s="1"/>
  <c r="HC83" i="22" s="1"/>
  <c r="GM83" i="22"/>
  <c r="GL83" i="22"/>
  <c r="GN83" i="22" s="1"/>
  <c r="GR83" i="22" s="1"/>
  <c r="GA83" i="22"/>
  <c r="FZ83" i="22"/>
  <c r="FO83" i="22"/>
  <c r="FN83" i="22"/>
  <c r="FC83" i="22"/>
  <c r="FB83" i="22"/>
  <c r="EQ83" i="22"/>
  <c r="EP83" i="22"/>
  <c r="EE83" i="22"/>
  <c r="ED83" i="22"/>
  <c r="DS83" i="22"/>
  <c r="DR83" i="22"/>
  <c r="DG83" i="22"/>
  <c r="DF83" i="22"/>
  <c r="CU83" i="22"/>
  <c r="CT83" i="22"/>
  <c r="CV83" i="22" s="1"/>
  <c r="CZ83" i="22" s="1"/>
  <c r="CI83" i="22"/>
  <c r="CH83" i="22"/>
  <c r="BW83" i="22"/>
  <c r="BV83" i="22"/>
  <c r="BK83" i="22"/>
  <c r="BJ83" i="22"/>
  <c r="AY83" i="22"/>
  <c r="AX83" i="22"/>
  <c r="AM83" i="22"/>
  <c r="AL83" i="22"/>
  <c r="AA83" i="22"/>
  <c r="Z83" i="22"/>
  <c r="O83" i="22"/>
  <c r="N83" i="22"/>
  <c r="C83" i="22"/>
  <c r="B83" i="22"/>
  <c r="D83" i="22" s="1"/>
  <c r="GY82" i="22"/>
  <c r="GX82" i="22"/>
  <c r="GM82" i="22"/>
  <c r="GL82" i="22"/>
  <c r="GA82" i="22"/>
  <c r="FZ82" i="22"/>
  <c r="FO82" i="22"/>
  <c r="FN82" i="22"/>
  <c r="FP82" i="22" s="1"/>
  <c r="FC82" i="22"/>
  <c r="FB82" i="22"/>
  <c r="EQ82" i="22"/>
  <c r="EP82" i="22"/>
  <c r="EE82" i="22"/>
  <c r="ED82" i="22"/>
  <c r="DS82" i="22"/>
  <c r="DR82" i="22"/>
  <c r="DT82" i="22" s="1"/>
  <c r="DX82" i="22" s="1"/>
  <c r="DG82" i="22"/>
  <c r="DF82" i="22"/>
  <c r="CU82" i="22"/>
  <c r="CT82" i="22"/>
  <c r="CI82" i="22"/>
  <c r="CH82" i="22"/>
  <c r="CJ82" i="22" s="1"/>
  <c r="BW82" i="22"/>
  <c r="BV82" i="22"/>
  <c r="BX82" i="22" s="1"/>
  <c r="CB82" i="22" s="1"/>
  <c r="BK82" i="22"/>
  <c r="BJ82" i="22"/>
  <c r="AY82" i="22"/>
  <c r="AX82" i="22"/>
  <c r="AM82" i="22"/>
  <c r="AL82" i="22"/>
  <c r="AA82" i="22"/>
  <c r="Z82" i="22"/>
  <c r="O82" i="22"/>
  <c r="N82" i="22"/>
  <c r="P82" i="22" s="1"/>
  <c r="C82" i="22"/>
  <c r="B82" i="22"/>
  <c r="GY81" i="22"/>
  <c r="GX81" i="22"/>
  <c r="GM81" i="22"/>
  <c r="GL81" i="22"/>
  <c r="GA81" i="22"/>
  <c r="FZ81" i="22"/>
  <c r="FO81" i="22"/>
  <c r="FN81" i="22"/>
  <c r="FC81" i="22"/>
  <c r="FB81" i="22"/>
  <c r="EQ81" i="22"/>
  <c r="EP81" i="22"/>
  <c r="EE81" i="22"/>
  <c r="ED81" i="22"/>
  <c r="DS81" i="22"/>
  <c r="DR81" i="22"/>
  <c r="DG81" i="22"/>
  <c r="DF81" i="22"/>
  <c r="CU81" i="22"/>
  <c r="CT81" i="22"/>
  <c r="CI81" i="22"/>
  <c r="CH81" i="22"/>
  <c r="BW81" i="22"/>
  <c r="BV81" i="22"/>
  <c r="BK81" i="22"/>
  <c r="BJ81" i="22"/>
  <c r="AY81" i="22"/>
  <c r="AX81" i="22"/>
  <c r="AZ81" i="22" s="1"/>
  <c r="AM81" i="22"/>
  <c r="AL81" i="22"/>
  <c r="AA81" i="22"/>
  <c r="Z81" i="22"/>
  <c r="AB81" i="22" s="1"/>
  <c r="AE81" i="22" s="1"/>
  <c r="O81" i="22"/>
  <c r="N81" i="22"/>
  <c r="C81" i="22"/>
  <c r="B81" i="22"/>
  <c r="GY80" i="22"/>
  <c r="GX80" i="22"/>
  <c r="GM80" i="22"/>
  <c r="GL80" i="22"/>
  <c r="GA80" i="22"/>
  <c r="FZ80" i="22"/>
  <c r="GB80" i="22" s="1"/>
  <c r="GF80" i="22" s="1"/>
  <c r="FO80" i="22"/>
  <c r="FN80" i="22"/>
  <c r="FC80" i="22"/>
  <c r="FB80" i="22"/>
  <c r="EQ80" i="22"/>
  <c r="EP80" i="22"/>
  <c r="ER80" i="22" s="1"/>
  <c r="EE80" i="22"/>
  <c r="ED80" i="22"/>
  <c r="DS80" i="22"/>
  <c r="DR80" i="22"/>
  <c r="DG80" i="22"/>
  <c r="DF80" i="22"/>
  <c r="CU80" i="22"/>
  <c r="CT80" i="22"/>
  <c r="CI80" i="22"/>
  <c r="CH80" i="22"/>
  <c r="BW80" i="22"/>
  <c r="BV80" i="22"/>
  <c r="BK80" i="22"/>
  <c r="BJ80" i="22"/>
  <c r="AY80" i="22"/>
  <c r="AX80" i="22"/>
  <c r="AM80" i="22"/>
  <c r="AL80" i="22"/>
  <c r="AA80" i="22"/>
  <c r="Z80" i="22"/>
  <c r="O80" i="22"/>
  <c r="N80" i="22"/>
  <c r="P80" i="22" s="1"/>
  <c r="C80" i="22"/>
  <c r="B80" i="22"/>
  <c r="GY79" i="22"/>
  <c r="GX79" i="22"/>
  <c r="GM79" i="22"/>
  <c r="GL79" i="22"/>
  <c r="GA79" i="22"/>
  <c r="FZ79" i="22"/>
  <c r="FO79" i="22"/>
  <c r="FN79" i="22"/>
  <c r="FC79" i="22"/>
  <c r="FB79" i="22"/>
  <c r="EQ79" i="22"/>
  <c r="EP79" i="22"/>
  <c r="EE79" i="22"/>
  <c r="ED79" i="22"/>
  <c r="DS79" i="22"/>
  <c r="DR79" i="22"/>
  <c r="DG79" i="22"/>
  <c r="DF79" i="22"/>
  <c r="CU79" i="22"/>
  <c r="CT79" i="22"/>
  <c r="CV79" i="22" s="1"/>
  <c r="CZ79" i="22" s="1"/>
  <c r="CI79" i="22"/>
  <c r="CH79" i="22"/>
  <c r="CJ79" i="22" s="1"/>
  <c r="BW79" i="22"/>
  <c r="BV79" i="22"/>
  <c r="BK79" i="22"/>
  <c r="BJ79" i="22"/>
  <c r="AY79" i="22"/>
  <c r="AX79" i="22"/>
  <c r="AZ79" i="22" s="1"/>
  <c r="BD79" i="22" s="1"/>
  <c r="AM79" i="22"/>
  <c r="AL79" i="22"/>
  <c r="AN79" i="22" s="1"/>
  <c r="AA79" i="22"/>
  <c r="Z79" i="22"/>
  <c r="O79" i="22"/>
  <c r="N79" i="22"/>
  <c r="C79" i="22"/>
  <c r="B79" i="22"/>
  <c r="D79" i="22" s="1"/>
  <c r="H79" i="22" s="1"/>
  <c r="GY78" i="22"/>
  <c r="GX78" i="22"/>
  <c r="GM78" i="22"/>
  <c r="GL78" i="22"/>
  <c r="GA78" i="22"/>
  <c r="FZ78" i="22"/>
  <c r="FO78" i="22"/>
  <c r="FN78" i="22"/>
  <c r="FC78" i="22"/>
  <c r="FB78" i="22"/>
  <c r="EQ78" i="22"/>
  <c r="EP78" i="22"/>
  <c r="EE78" i="22"/>
  <c r="ED78" i="22"/>
  <c r="DS78" i="22"/>
  <c r="DR78" i="22"/>
  <c r="DT78" i="22" s="1"/>
  <c r="DG78" i="22"/>
  <c r="DF78" i="22"/>
  <c r="CU78" i="22"/>
  <c r="CT78" i="22"/>
  <c r="CI78" i="22"/>
  <c r="CH78" i="22"/>
  <c r="BW78" i="22"/>
  <c r="BV78" i="22"/>
  <c r="BK78" i="22"/>
  <c r="BJ78" i="22"/>
  <c r="AY78" i="22"/>
  <c r="AX78" i="22"/>
  <c r="AM78" i="22"/>
  <c r="AL78" i="22"/>
  <c r="AA78" i="22"/>
  <c r="Z78" i="22"/>
  <c r="O78" i="22"/>
  <c r="N78" i="22"/>
  <c r="C78" i="22"/>
  <c r="B78" i="22"/>
  <c r="GY77" i="22"/>
  <c r="GX77" i="22"/>
  <c r="GM77" i="22"/>
  <c r="GL77" i="22"/>
  <c r="GN77" i="22" s="1"/>
  <c r="GR77" i="22" s="1"/>
  <c r="GA77" i="22"/>
  <c r="FZ77" i="22"/>
  <c r="FO77" i="22"/>
  <c r="FN77" i="22"/>
  <c r="FC77" i="22"/>
  <c r="FB77" i="22"/>
  <c r="EQ77" i="22"/>
  <c r="EP77" i="22"/>
  <c r="EE77" i="22"/>
  <c r="ED77" i="22"/>
  <c r="DS77" i="22"/>
  <c r="DR77" i="22"/>
  <c r="DG77" i="22"/>
  <c r="DF77" i="22"/>
  <c r="CU77" i="22"/>
  <c r="CT77" i="22"/>
  <c r="CI77" i="22"/>
  <c r="CH77" i="22"/>
  <c r="BW77" i="22"/>
  <c r="BV77" i="22"/>
  <c r="BK77" i="22"/>
  <c r="BJ77" i="22"/>
  <c r="AY77" i="22"/>
  <c r="AX77" i="22"/>
  <c r="AZ77" i="22" s="1"/>
  <c r="BC77" i="22" s="1"/>
  <c r="AM77" i="22"/>
  <c r="AL77" i="22"/>
  <c r="AN77" i="22" s="1"/>
  <c r="AR77" i="22" s="1"/>
  <c r="AA77" i="22"/>
  <c r="Z77" i="22"/>
  <c r="O77" i="22"/>
  <c r="N77" i="22"/>
  <c r="C77" i="22"/>
  <c r="B77" i="22"/>
  <c r="GY76" i="22"/>
  <c r="GX76" i="22"/>
  <c r="GM76" i="22"/>
  <c r="GL76" i="22"/>
  <c r="GP76" i="22" s="1"/>
  <c r="GA76" i="22"/>
  <c r="FZ76" i="22"/>
  <c r="FO76" i="22"/>
  <c r="FN76" i="22"/>
  <c r="FC76" i="22"/>
  <c r="FB76" i="22"/>
  <c r="EQ76" i="22"/>
  <c r="EP76" i="22"/>
  <c r="EE76" i="22"/>
  <c r="ED76" i="22"/>
  <c r="DS76" i="22"/>
  <c r="DR76" i="22"/>
  <c r="DG76" i="22"/>
  <c r="DF76" i="22"/>
  <c r="CU76" i="22"/>
  <c r="CT76" i="22"/>
  <c r="CI76" i="22"/>
  <c r="CH76" i="22"/>
  <c r="BW76" i="22"/>
  <c r="BV76" i="22"/>
  <c r="BK76" i="22"/>
  <c r="BJ76" i="22"/>
  <c r="AY76" i="22"/>
  <c r="AX76" i="22"/>
  <c r="AM76" i="22"/>
  <c r="AL76" i="22"/>
  <c r="AA76" i="22"/>
  <c r="Z76" i="22"/>
  <c r="O76" i="22"/>
  <c r="N76" i="22"/>
  <c r="C76" i="22"/>
  <c r="B76" i="22"/>
  <c r="GY75" i="22"/>
  <c r="GX75" i="22"/>
  <c r="GM75" i="22"/>
  <c r="GL75" i="22"/>
  <c r="GA75" i="22"/>
  <c r="FZ75" i="22"/>
  <c r="FO75" i="22"/>
  <c r="FN75" i="22"/>
  <c r="FC75" i="22"/>
  <c r="FB75" i="22"/>
  <c r="EQ75" i="22"/>
  <c r="EP75" i="22"/>
  <c r="EE75" i="22"/>
  <c r="ED75" i="22"/>
  <c r="EF75" i="22" s="1"/>
  <c r="EJ75" i="22" s="1"/>
  <c r="DS75" i="22"/>
  <c r="DR75" i="22"/>
  <c r="DT75" i="22" s="1"/>
  <c r="DG75" i="22"/>
  <c r="DF75" i="22"/>
  <c r="CU75" i="22"/>
  <c r="CT75" i="22"/>
  <c r="CI75" i="22"/>
  <c r="CH75" i="22"/>
  <c r="BW75" i="22"/>
  <c r="BV75" i="22"/>
  <c r="CE75" i="22" s="1"/>
  <c r="BK75" i="22"/>
  <c r="BJ75" i="22"/>
  <c r="AY75" i="22"/>
  <c r="AX75" i="22"/>
  <c r="AZ75" i="22" s="1"/>
  <c r="AM75" i="22"/>
  <c r="AL75" i="22"/>
  <c r="AA75" i="22"/>
  <c r="Z75" i="22"/>
  <c r="O75" i="22"/>
  <c r="N75" i="22"/>
  <c r="C75" i="22"/>
  <c r="B75" i="22"/>
  <c r="GY74" i="22"/>
  <c r="GX74" i="22"/>
  <c r="GM74" i="22"/>
  <c r="GL74" i="22"/>
  <c r="GA74" i="22"/>
  <c r="FZ74" i="22"/>
  <c r="FO74" i="22"/>
  <c r="FN74" i="22"/>
  <c r="FC74" i="22"/>
  <c r="FB74" i="22"/>
  <c r="EQ74" i="22"/>
  <c r="EP74" i="22"/>
  <c r="EE74" i="22"/>
  <c r="ED74" i="22"/>
  <c r="EF74" i="22" s="1"/>
  <c r="EI74" i="22" s="1"/>
  <c r="DS74" i="22"/>
  <c r="DR74" i="22"/>
  <c r="DG74" i="22"/>
  <c r="DF74" i="22"/>
  <c r="CU74" i="22"/>
  <c r="CT74" i="22"/>
  <c r="CI74" i="22"/>
  <c r="CH74" i="22"/>
  <c r="CJ74" i="22" s="1"/>
  <c r="CM74" i="22" s="1"/>
  <c r="BW74" i="22"/>
  <c r="BV74" i="22"/>
  <c r="BK74" i="22"/>
  <c r="BJ74" i="22"/>
  <c r="AY74" i="22"/>
  <c r="AX74" i="22"/>
  <c r="AM74" i="22"/>
  <c r="AL74" i="22"/>
  <c r="AA74" i="22"/>
  <c r="Z74" i="22"/>
  <c r="O74" i="22"/>
  <c r="N74" i="22"/>
  <c r="C74" i="22"/>
  <c r="B74" i="22"/>
  <c r="GY73" i="22"/>
  <c r="GX73" i="22"/>
  <c r="GM73" i="22"/>
  <c r="GL73" i="22"/>
  <c r="GA73" i="22"/>
  <c r="FZ73" i="22"/>
  <c r="FO73" i="22"/>
  <c r="FN73" i="22"/>
  <c r="FC73" i="22"/>
  <c r="FB73" i="22"/>
  <c r="EQ73" i="22"/>
  <c r="EP73" i="22"/>
  <c r="EE73" i="22"/>
  <c r="ED73" i="22"/>
  <c r="DS73" i="22"/>
  <c r="DR73" i="22"/>
  <c r="DG73" i="22"/>
  <c r="DF73" i="22"/>
  <c r="CU73" i="22"/>
  <c r="CT73" i="22"/>
  <c r="CI73" i="22"/>
  <c r="CH73" i="22"/>
  <c r="BW73" i="22"/>
  <c r="BV73" i="22"/>
  <c r="BK73" i="22"/>
  <c r="BJ73" i="22"/>
  <c r="BL73" i="22" s="1"/>
  <c r="AY73" i="22"/>
  <c r="AX73" i="22"/>
  <c r="AM73" i="22"/>
  <c r="AL73" i="22"/>
  <c r="AA73" i="22"/>
  <c r="Z73" i="22"/>
  <c r="O73" i="22"/>
  <c r="N73" i="22"/>
  <c r="P73" i="22" s="1"/>
  <c r="S73" i="22" s="1"/>
  <c r="C73" i="22"/>
  <c r="B73" i="22"/>
  <c r="GY72" i="22"/>
  <c r="GX72" i="22"/>
  <c r="GM72" i="22"/>
  <c r="GL72" i="22"/>
  <c r="GA72" i="22"/>
  <c r="FZ72" i="22"/>
  <c r="FO72" i="22"/>
  <c r="FN72" i="22"/>
  <c r="FC72" i="22"/>
  <c r="FB72" i="22"/>
  <c r="EQ72" i="22"/>
  <c r="EP72" i="22"/>
  <c r="EE72" i="22"/>
  <c r="ED72" i="22"/>
  <c r="DS72" i="22"/>
  <c r="DR72" i="22"/>
  <c r="DG72" i="22"/>
  <c r="DF72" i="22"/>
  <c r="CU72" i="22"/>
  <c r="CT72" i="22"/>
  <c r="CI72" i="22"/>
  <c r="CH72" i="22"/>
  <c r="BW72" i="22"/>
  <c r="BV72" i="22"/>
  <c r="BK72" i="22"/>
  <c r="BJ72" i="22"/>
  <c r="AY72" i="22"/>
  <c r="AX72" i="22"/>
  <c r="AM72" i="22"/>
  <c r="AL72" i="22"/>
  <c r="AA72" i="22"/>
  <c r="Z72" i="22"/>
  <c r="O72" i="22"/>
  <c r="N72" i="22"/>
  <c r="C72" i="22"/>
  <c r="B72" i="22"/>
  <c r="GY71" i="22"/>
  <c r="GX71" i="22"/>
  <c r="GZ71" i="22" s="1"/>
  <c r="GM71" i="22"/>
  <c r="GL71" i="22"/>
  <c r="GA71" i="22"/>
  <c r="FZ71" i="22"/>
  <c r="FO71" i="22"/>
  <c r="FN71" i="22"/>
  <c r="FC71" i="22"/>
  <c r="FB71" i="22"/>
  <c r="EQ71" i="22"/>
  <c r="EP71" i="22"/>
  <c r="EE71" i="22"/>
  <c r="ED71" i="22"/>
  <c r="DS71" i="22"/>
  <c r="DR71" i="22"/>
  <c r="DG71" i="22"/>
  <c r="DF71" i="22"/>
  <c r="CU71" i="22"/>
  <c r="CT71" i="22"/>
  <c r="CI71" i="22"/>
  <c r="CH71" i="22"/>
  <c r="BW71" i="22"/>
  <c r="BV71" i="22"/>
  <c r="BK71" i="22"/>
  <c r="BJ71" i="22"/>
  <c r="AY71" i="22"/>
  <c r="AX71" i="22"/>
  <c r="AM71" i="22"/>
  <c r="AL71" i="22"/>
  <c r="AA71" i="22"/>
  <c r="Z71" i="22"/>
  <c r="O71" i="22"/>
  <c r="N71" i="22"/>
  <c r="C71" i="22"/>
  <c r="B71" i="22"/>
  <c r="GY70" i="22"/>
  <c r="GX70" i="22"/>
  <c r="GM70" i="22"/>
  <c r="GL70" i="22"/>
  <c r="GA70" i="22"/>
  <c r="FZ70" i="22"/>
  <c r="FO70" i="22"/>
  <c r="FN70" i="22"/>
  <c r="FC70" i="22"/>
  <c r="FB70" i="22"/>
  <c r="EQ70" i="22"/>
  <c r="EP70" i="22"/>
  <c r="EE70" i="22"/>
  <c r="ED70" i="22"/>
  <c r="DS70" i="22"/>
  <c r="DR70" i="22"/>
  <c r="DG70" i="22"/>
  <c r="DF70" i="22"/>
  <c r="CU70" i="22"/>
  <c r="CT70" i="22"/>
  <c r="CI70" i="22"/>
  <c r="CH70" i="22"/>
  <c r="BW70" i="22"/>
  <c r="BV70" i="22"/>
  <c r="BK70" i="22"/>
  <c r="BJ70" i="22"/>
  <c r="AY70" i="22"/>
  <c r="AX70" i="22"/>
  <c r="AM70" i="22"/>
  <c r="AL70" i="22"/>
  <c r="AA70" i="22"/>
  <c r="Z70" i="22"/>
  <c r="O70" i="22"/>
  <c r="N70" i="22"/>
  <c r="C70" i="22"/>
  <c r="B70" i="22"/>
  <c r="GY69" i="22"/>
  <c r="GX69" i="22"/>
  <c r="GM69" i="22"/>
  <c r="GL69" i="22"/>
  <c r="GA69" i="22"/>
  <c r="FZ69" i="22"/>
  <c r="FO69" i="22"/>
  <c r="FN69" i="22"/>
  <c r="FP69" i="22" s="1"/>
  <c r="FT69" i="22" s="1"/>
  <c r="FC69" i="22"/>
  <c r="FB69" i="22"/>
  <c r="EQ69" i="22"/>
  <c r="EP69" i="22"/>
  <c r="EE69" i="22"/>
  <c r="ED69" i="22"/>
  <c r="DS69" i="22"/>
  <c r="DR69" i="22"/>
  <c r="DT69" i="22" s="1"/>
  <c r="DX69" i="22" s="1"/>
  <c r="DG69" i="22"/>
  <c r="DF69" i="22"/>
  <c r="CU69" i="22"/>
  <c r="CT69" i="22"/>
  <c r="CI69" i="22"/>
  <c r="CH69" i="22"/>
  <c r="BW69" i="22"/>
  <c r="BV69" i="22"/>
  <c r="BK69" i="22"/>
  <c r="BJ69" i="22"/>
  <c r="AY69" i="22"/>
  <c r="AX69" i="22"/>
  <c r="AM69" i="22"/>
  <c r="AL69" i="22"/>
  <c r="AA69" i="22"/>
  <c r="Z69" i="22"/>
  <c r="O69" i="22"/>
  <c r="N69" i="22"/>
  <c r="C69" i="22"/>
  <c r="B69" i="22"/>
  <c r="GY68" i="22"/>
  <c r="GX68" i="22"/>
  <c r="GM68" i="22"/>
  <c r="GL68" i="22"/>
  <c r="GN68" i="22" s="1"/>
  <c r="GR68" i="22" s="1"/>
  <c r="GA68" i="22"/>
  <c r="FZ68" i="22"/>
  <c r="FO68" i="22"/>
  <c r="FN68" i="22"/>
  <c r="FC68" i="22"/>
  <c r="FB68" i="22"/>
  <c r="FD68" i="22" s="1"/>
  <c r="FG68" i="22" s="1"/>
  <c r="EQ68" i="22"/>
  <c r="EP68" i="22"/>
  <c r="ER68" i="22" s="1"/>
  <c r="EV68" i="22" s="1"/>
  <c r="EE68" i="22"/>
  <c r="ED68" i="22"/>
  <c r="DS68" i="22"/>
  <c r="DR68" i="22"/>
  <c r="DG68" i="22"/>
  <c r="DF68" i="22"/>
  <c r="CU68" i="22"/>
  <c r="CT68" i="22"/>
  <c r="CI68" i="22"/>
  <c r="CH68" i="22"/>
  <c r="BW68" i="22"/>
  <c r="BV68" i="22"/>
  <c r="BK68" i="22"/>
  <c r="BJ68" i="22"/>
  <c r="BL68" i="22" s="1"/>
  <c r="AY68" i="22"/>
  <c r="AX68" i="22"/>
  <c r="AZ68" i="22" s="1"/>
  <c r="AM68" i="22"/>
  <c r="AL68" i="22"/>
  <c r="AA68" i="22"/>
  <c r="Z68" i="22"/>
  <c r="O68" i="22"/>
  <c r="N68" i="22"/>
  <c r="C68" i="22"/>
  <c r="B68" i="22"/>
  <c r="GY67" i="22"/>
  <c r="GX67" i="22"/>
  <c r="GM67" i="22"/>
  <c r="GL67" i="22"/>
  <c r="GA67" i="22"/>
  <c r="FZ67" i="22"/>
  <c r="FO67" i="22"/>
  <c r="FN67" i="22"/>
  <c r="FC67" i="22"/>
  <c r="FB67" i="22"/>
  <c r="EQ67" i="22"/>
  <c r="EP67" i="22"/>
  <c r="EE67" i="22"/>
  <c r="ED67" i="22"/>
  <c r="DS67" i="22"/>
  <c r="DR67" i="22"/>
  <c r="DT67" i="22" s="1"/>
  <c r="DX67" i="22" s="1"/>
  <c r="DG67" i="22"/>
  <c r="DF67" i="22"/>
  <c r="CU67" i="22"/>
  <c r="CT67" i="22"/>
  <c r="CI67" i="22"/>
  <c r="CH67" i="22"/>
  <c r="BW67" i="22"/>
  <c r="BV67" i="22"/>
  <c r="BX67" i="22" s="1"/>
  <c r="CB67" i="22" s="1"/>
  <c r="BK67" i="22"/>
  <c r="BJ67" i="22"/>
  <c r="AY67" i="22"/>
  <c r="AX67" i="22"/>
  <c r="AM67" i="22"/>
  <c r="AL67" i="22"/>
  <c r="AA67" i="22"/>
  <c r="Z67" i="22"/>
  <c r="O67" i="22"/>
  <c r="N67" i="22"/>
  <c r="C67" i="22"/>
  <c r="B67" i="22"/>
  <c r="GY66" i="22"/>
  <c r="GX66" i="22"/>
  <c r="GZ66" i="22" s="1"/>
  <c r="GM66" i="22"/>
  <c r="GL66" i="22"/>
  <c r="GN66" i="22" s="1"/>
  <c r="GR66" i="22" s="1"/>
  <c r="GA66" i="22"/>
  <c r="FZ66" i="22"/>
  <c r="FO66" i="22"/>
  <c r="FN66" i="22"/>
  <c r="FC66" i="22"/>
  <c r="FB66" i="22"/>
  <c r="EQ66" i="22"/>
  <c r="EP66" i="22"/>
  <c r="ER66" i="22" s="1"/>
  <c r="EE66" i="22"/>
  <c r="ED66" i="22"/>
  <c r="DS66" i="22"/>
  <c r="DR66" i="22"/>
  <c r="DG66" i="22"/>
  <c r="DF66" i="22"/>
  <c r="CU66" i="22"/>
  <c r="CT66" i="22"/>
  <c r="CV66" i="22" s="1"/>
  <c r="CI66" i="22"/>
  <c r="CH66" i="22"/>
  <c r="BW66" i="22"/>
  <c r="BV66" i="22"/>
  <c r="BK66" i="22"/>
  <c r="BJ66" i="22"/>
  <c r="AY66" i="22"/>
  <c r="AX66" i="22"/>
  <c r="BG66" i="22" s="1"/>
  <c r="AM66" i="22"/>
  <c r="AL66" i="22"/>
  <c r="AA66" i="22"/>
  <c r="Z66" i="22"/>
  <c r="O66" i="22"/>
  <c r="N66" i="22"/>
  <c r="P66" i="22" s="1"/>
  <c r="C66" i="22"/>
  <c r="B66" i="22"/>
  <c r="GY65" i="22"/>
  <c r="GX65" i="22"/>
  <c r="GM65" i="22"/>
  <c r="GL65" i="22"/>
  <c r="GA65" i="22"/>
  <c r="FZ65" i="22"/>
  <c r="GB65" i="22" s="1"/>
  <c r="GE65" i="22" s="1"/>
  <c r="FO65" i="22"/>
  <c r="FN65" i="22"/>
  <c r="FC65" i="22"/>
  <c r="FB65" i="22"/>
  <c r="EQ65" i="22"/>
  <c r="EP65" i="22"/>
  <c r="EE65" i="22"/>
  <c r="ED65" i="22"/>
  <c r="DS65" i="22"/>
  <c r="DR65" i="22"/>
  <c r="DV65" i="22" s="1"/>
  <c r="DG65" i="22"/>
  <c r="DF65" i="22"/>
  <c r="CU65" i="22"/>
  <c r="CT65" i="22"/>
  <c r="CI65" i="22"/>
  <c r="CH65" i="22"/>
  <c r="BW65" i="22"/>
  <c r="BV65" i="22"/>
  <c r="BK65" i="22"/>
  <c r="BJ65" i="22"/>
  <c r="AY65" i="22"/>
  <c r="AX65" i="22"/>
  <c r="AZ65" i="22" s="1"/>
  <c r="AM65" i="22"/>
  <c r="AL65" i="22"/>
  <c r="AA65" i="22"/>
  <c r="Z65" i="22"/>
  <c r="O65" i="22"/>
  <c r="N65" i="22"/>
  <c r="C65" i="22"/>
  <c r="B65" i="22"/>
  <c r="GY64" i="22"/>
  <c r="GX64" i="22"/>
  <c r="GM64" i="22"/>
  <c r="GL64" i="22"/>
  <c r="GA64" i="22"/>
  <c r="FZ64" i="22"/>
  <c r="FO64" i="22"/>
  <c r="FN64" i="22"/>
  <c r="FP64" i="22" s="1"/>
  <c r="FC64" i="22"/>
  <c r="FB64" i="22"/>
  <c r="FD64" i="22" s="1"/>
  <c r="FG64" i="22" s="1"/>
  <c r="EQ64" i="22"/>
  <c r="EP64" i="22"/>
  <c r="ER64" i="22" s="1"/>
  <c r="EE64" i="22"/>
  <c r="ED64" i="22"/>
  <c r="DS64" i="22"/>
  <c r="DR64" i="22"/>
  <c r="DG64" i="22"/>
  <c r="DF64" i="22"/>
  <c r="CU64" i="22"/>
  <c r="CT64" i="22"/>
  <c r="CV64" i="22" s="1"/>
  <c r="CI64" i="22"/>
  <c r="CH64" i="22"/>
  <c r="BW64" i="22"/>
  <c r="BV64" i="22"/>
  <c r="BK64" i="22"/>
  <c r="BJ64" i="22"/>
  <c r="AY64" i="22"/>
  <c r="AX64" i="22"/>
  <c r="AZ64" i="22" s="1"/>
  <c r="BC64" i="22" s="1"/>
  <c r="AM64" i="22"/>
  <c r="AL64" i="22"/>
  <c r="AA64" i="22"/>
  <c r="Z64" i="22"/>
  <c r="O64" i="22"/>
  <c r="N64" i="22"/>
  <c r="C64" i="22"/>
  <c r="B64" i="22"/>
  <c r="E64" i="22" s="1"/>
  <c r="I64" i="22" s="1"/>
  <c r="GY63" i="22"/>
  <c r="GX63" i="22"/>
  <c r="GM63" i="22"/>
  <c r="GL63" i="22"/>
  <c r="GA63" i="22"/>
  <c r="FZ63" i="22"/>
  <c r="FO63" i="22"/>
  <c r="FN63" i="22"/>
  <c r="FC63" i="22"/>
  <c r="FB63" i="22"/>
  <c r="EQ63" i="22"/>
  <c r="EP63" i="22"/>
  <c r="EE63" i="22"/>
  <c r="ED63" i="22"/>
  <c r="DS63" i="22"/>
  <c r="DR63" i="22"/>
  <c r="DT63" i="22" s="1"/>
  <c r="DW63" i="22" s="1"/>
  <c r="DG63" i="22"/>
  <c r="DF63" i="22"/>
  <c r="CU63" i="22"/>
  <c r="CT63" i="22"/>
  <c r="CI63" i="22"/>
  <c r="CH63" i="22"/>
  <c r="BW63" i="22"/>
  <c r="BV63" i="22"/>
  <c r="BX63" i="22" s="1"/>
  <c r="CA63" i="22" s="1"/>
  <c r="BK63" i="22"/>
  <c r="BJ63" i="22"/>
  <c r="AY63" i="22"/>
  <c r="AX63" i="22"/>
  <c r="AM63" i="22"/>
  <c r="AL63" i="22"/>
  <c r="AA63" i="22"/>
  <c r="Z63" i="22"/>
  <c r="O63" i="22"/>
  <c r="N63" i="22"/>
  <c r="C63" i="22"/>
  <c r="B63" i="22"/>
  <c r="D63" i="22" s="1"/>
  <c r="G63" i="22" s="1"/>
  <c r="GY62" i="22"/>
  <c r="GX62" i="22"/>
  <c r="GM62" i="22"/>
  <c r="GL62" i="22"/>
  <c r="GA62" i="22"/>
  <c r="FZ62" i="22"/>
  <c r="FO62" i="22"/>
  <c r="FN62" i="22"/>
  <c r="FC62" i="22"/>
  <c r="FB62" i="22"/>
  <c r="FD62" i="22" s="1"/>
  <c r="FG62" i="22" s="1"/>
  <c r="EQ62" i="22"/>
  <c r="EP62" i="22"/>
  <c r="EE62" i="22"/>
  <c r="ED62" i="22"/>
  <c r="DS62" i="22"/>
  <c r="DR62" i="22"/>
  <c r="DG62" i="22"/>
  <c r="DF62" i="22"/>
  <c r="CU62" i="22"/>
  <c r="CT62" i="22"/>
  <c r="CI62" i="22"/>
  <c r="CH62" i="22"/>
  <c r="BW62" i="22"/>
  <c r="BV62" i="22"/>
  <c r="BX62" i="22" s="1"/>
  <c r="CA62" i="22" s="1"/>
  <c r="BK62" i="22"/>
  <c r="BJ62" i="22"/>
  <c r="AY62" i="22"/>
  <c r="AX62" i="22"/>
  <c r="AM62" i="22"/>
  <c r="AL62" i="22"/>
  <c r="AA62" i="22"/>
  <c r="Z62" i="22"/>
  <c r="O62" i="22"/>
  <c r="N62" i="22"/>
  <c r="C62" i="22"/>
  <c r="B62" i="22"/>
  <c r="GY61" i="22"/>
  <c r="GX61" i="22"/>
  <c r="GM61" i="22"/>
  <c r="GL61" i="22"/>
  <c r="GA61" i="22"/>
  <c r="FZ61" i="22"/>
  <c r="FO61" i="22"/>
  <c r="FN61" i="22"/>
  <c r="FC61" i="22"/>
  <c r="FB61" i="22"/>
  <c r="EQ61" i="22"/>
  <c r="EP61" i="22"/>
  <c r="EE61" i="22"/>
  <c r="ED61" i="22"/>
  <c r="EF61" i="22" s="1"/>
  <c r="EJ61" i="22" s="1"/>
  <c r="DS61" i="22"/>
  <c r="DR61" i="22"/>
  <c r="EA61" i="22" s="1"/>
  <c r="DG61" i="22"/>
  <c r="DF61" i="22"/>
  <c r="CU61" i="22"/>
  <c r="CT61" i="22"/>
  <c r="CV61" i="22" s="1"/>
  <c r="CY61" i="22" s="1"/>
  <c r="CI61" i="22"/>
  <c r="CH61" i="22"/>
  <c r="BW61" i="22"/>
  <c r="BV61" i="22"/>
  <c r="BK61" i="22"/>
  <c r="BJ61" i="22"/>
  <c r="AY61" i="22"/>
  <c r="AX61" i="22"/>
  <c r="AM61" i="22"/>
  <c r="AL61" i="22"/>
  <c r="AA61" i="22"/>
  <c r="Z61" i="22"/>
  <c r="AB61" i="22" s="1"/>
  <c r="O61" i="22"/>
  <c r="N61" i="22"/>
  <c r="P61" i="22" s="1"/>
  <c r="C61" i="22"/>
  <c r="B61" i="22"/>
  <c r="GY60" i="22"/>
  <c r="GX60" i="22"/>
  <c r="GM60" i="22"/>
  <c r="GL60" i="22"/>
  <c r="GN60" i="22" s="1"/>
  <c r="GR60" i="22" s="1"/>
  <c r="GA60" i="22"/>
  <c r="FZ60" i="22"/>
  <c r="FO60" i="22"/>
  <c r="FN60" i="22"/>
  <c r="FC60" i="22"/>
  <c r="FB60" i="22"/>
  <c r="EQ60" i="22"/>
  <c r="EP60" i="22"/>
  <c r="ER60" i="22" s="1"/>
  <c r="EV60" i="22" s="1"/>
  <c r="EE60" i="22"/>
  <c r="ED60" i="22"/>
  <c r="DS60" i="22"/>
  <c r="DR60" i="22"/>
  <c r="DG60" i="22"/>
  <c r="DF60" i="22"/>
  <c r="CU60" i="22"/>
  <c r="CT60" i="22"/>
  <c r="CI60" i="22"/>
  <c r="CH60" i="22"/>
  <c r="BW60" i="22"/>
  <c r="BV60" i="22"/>
  <c r="BK60" i="22"/>
  <c r="BJ60" i="22"/>
  <c r="BS60" i="22" s="1"/>
  <c r="AY60" i="22"/>
  <c r="AX60" i="22"/>
  <c r="AM60" i="22"/>
  <c r="AL60" i="22"/>
  <c r="AA60" i="22"/>
  <c r="Z60" i="22"/>
  <c r="O60" i="22"/>
  <c r="N60" i="22"/>
  <c r="C60" i="22"/>
  <c r="B60" i="22"/>
  <c r="D60" i="22" s="1"/>
  <c r="H60" i="22" s="1"/>
  <c r="GY59" i="22"/>
  <c r="GX59" i="22"/>
  <c r="GM59" i="22"/>
  <c r="GL59" i="22"/>
  <c r="GA59" i="22"/>
  <c r="FZ59" i="22"/>
  <c r="FO59" i="22"/>
  <c r="FN59" i="22"/>
  <c r="FP59" i="22" s="1"/>
  <c r="FS59" i="22" s="1"/>
  <c r="FC59" i="22"/>
  <c r="FB59" i="22"/>
  <c r="EQ59" i="22"/>
  <c r="EP59" i="22"/>
  <c r="EE59" i="22"/>
  <c r="ED59" i="22"/>
  <c r="DS59" i="22"/>
  <c r="DR59" i="22"/>
  <c r="DT59" i="22" s="1"/>
  <c r="DX59" i="22" s="1"/>
  <c r="DG59" i="22"/>
  <c r="DF59" i="22"/>
  <c r="CU59" i="22"/>
  <c r="CT59" i="22"/>
  <c r="CI59" i="22"/>
  <c r="CH59" i="22"/>
  <c r="BW59" i="22"/>
  <c r="BV59" i="22"/>
  <c r="BK59" i="22"/>
  <c r="BJ59" i="22"/>
  <c r="AY59" i="22"/>
  <c r="AX59" i="22"/>
  <c r="AM59" i="22"/>
  <c r="AL59" i="22"/>
  <c r="AA59" i="22"/>
  <c r="Z59" i="22"/>
  <c r="AC59" i="22" s="1"/>
  <c r="O59" i="22"/>
  <c r="N59" i="22"/>
  <c r="P59" i="22" s="1"/>
  <c r="T59" i="22" s="1"/>
  <c r="C59" i="22"/>
  <c r="B59" i="22"/>
  <c r="GY58" i="22"/>
  <c r="GX58" i="22"/>
  <c r="GM58" i="22"/>
  <c r="GL58" i="22"/>
  <c r="GO58" i="22" s="1"/>
  <c r="GA58" i="22"/>
  <c r="FZ58" i="22"/>
  <c r="FO58" i="22"/>
  <c r="FN58" i="22"/>
  <c r="FC58" i="22"/>
  <c r="FB58" i="22"/>
  <c r="EQ58" i="22"/>
  <c r="EP58" i="22"/>
  <c r="ER58" i="22" s="1"/>
  <c r="EV58" i="22" s="1"/>
  <c r="EE58" i="22"/>
  <c r="ED58" i="22"/>
  <c r="DS58" i="22"/>
  <c r="DR58" i="22"/>
  <c r="DG58" i="22"/>
  <c r="DF58" i="22"/>
  <c r="CU58" i="22"/>
  <c r="CT58" i="22"/>
  <c r="CV58" i="22" s="1"/>
  <c r="CY58" i="22" s="1"/>
  <c r="CI58" i="22"/>
  <c r="CH58" i="22"/>
  <c r="BW58" i="22"/>
  <c r="BV58" i="22"/>
  <c r="BK58" i="22"/>
  <c r="BJ58" i="22"/>
  <c r="BM58" i="22" s="1"/>
  <c r="BR58" i="22" s="1"/>
  <c r="AY58" i="22"/>
  <c r="AX58" i="22"/>
  <c r="AZ58" i="22" s="1"/>
  <c r="BC58" i="22" s="1"/>
  <c r="AM58" i="22"/>
  <c r="AL58" i="22"/>
  <c r="AA58" i="22"/>
  <c r="Z58" i="22"/>
  <c r="O58" i="22"/>
  <c r="N58" i="22"/>
  <c r="W58" i="22" s="1"/>
  <c r="C58" i="22"/>
  <c r="B58" i="22"/>
  <c r="GY57" i="22"/>
  <c r="GX57" i="22"/>
  <c r="GZ57" i="22" s="1"/>
  <c r="HD57" i="22" s="1"/>
  <c r="GM57" i="22"/>
  <c r="GL57" i="22"/>
  <c r="GA57" i="22"/>
  <c r="FZ57" i="22"/>
  <c r="FO57" i="22"/>
  <c r="FN57" i="22"/>
  <c r="FP57" i="22" s="1"/>
  <c r="FC57" i="22"/>
  <c r="FB57" i="22"/>
  <c r="EQ57" i="22"/>
  <c r="EP57" i="22"/>
  <c r="EE57" i="22"/>
  <c r="ED57" i="22"/>
  <c r="DS57" i="22"/>
  <c r="DR57" i="22"/>
  <c r="DG57" i="22"/>
  <c r="DF57" i="22"/>
  <c r="CU57" i="22"/>
  <c r="CT57" i="22"/>
  <c r="CI57" i="22"/>
  <c r="CH57" i="22"/>
  <c r="BW57" i="22"/>
  <c r="BV57" i="22"/>
  <c r="BK57" i="22"/>
  <c r="BJ57" i="22"/>
  <c r="AY57" i="22"/>
  <c r="AX57" i="22"/>
  <c r="AM57" i="22"/>
  <c r="AL57" i="22"/>
  <c r="AA57" i="22"/>
  <c r="Z57" i="22"/>
  <c r="O57" i="22"/>
  <c r="N57" i="22"/>
  <c r="P57" i="22" s="1"/>
  <c r="T57" i="22" s="1"/>
  <c r="C57" i="22"/>
  <c r="B57" i="22"/>
  <c r="GY56" i="22"/>
  <c r="GX56" i="22"/>
  <c r="GM56" i="22"/>
  <c r="GL56" i="22"/>
  <c r="GU56" i="22" s="1"/>
  <c r="GA56" i="22"/>
  <c r="FZ56" i="22"/>
  <c r="FO56" i="22"/>
  <c r="FN56" i="22"/>
  <c r="FP56" i="22" s="1"/>
  <c r="FC56" i="22"/>
  <c r="FB56" i="22"/>
  <c r="EQ56" i="22"/>
  <c r="EP56" i="22"/>
  <c r="EE56" i="22"/>
  <c r="ED56" i="22"/>
  <c r="DS56" i="22"/>
  <c r="DR56" i="22"/>
  <c r="DG56" i="22"/>
  <c r="DF56" i="22"/>
  <c r="CU56" i="22"/>
  <c r="CT56" i="22"/>
  <c r="CV56" i="22" s="1"/>
  <c r="CY56" i="22" s="1"/>
  <c r="CI56" i="22"/>
  <c r="CH56" i="22"/>
  <c r="BW56" i="22"/>
  <c r="BV56" i="22"/>
  <c r="BK56" i="22"/>
  <c r="BJ56" i="22"/>
  <c r="AY56" i="22"/>
  <c r="AX56" i="22"/>
  <c r="BG56" i="22" s="1"/>
  <c r="AM56" i="22"/>
  <c r="AL56" i="22"/>
  <c r="AA56" i="22"/>
  <c r="Z56" i="22"/>
  <c r="O56" i="22"/>
  <c r="N56" i="22"/>
  <c r="C56" i="22"/>
  <c r="B56" i="22"/>
  <c r="K56" i="22" s="1"/>
  <c r="GY55" i="22"/>
  <c r="GX55" i="22"/>
  <c r="GZ55" i="22" s="1"/>
  <c r="GM55" i="22"/>
  <c r="GL55" i="22"/>
  <c r="GN55" i="22" s="1"/>
  <c r="GQ55" i="22" s="1"/>
  <c r="GA55" i="22"/>
  <c r="FZ55" i="22"/>
  <c r="FO55" i="22"/>
  <c r="FN55" i="22"/>
  <c r="FC55" i="22"/>
  <c r="FB55" i="22"/>
  <c r="EQ55" i="22"/>
  <c r="EP55" i="22"/>
  <c r="EE55" i="22"/>
  <c r="ED55" i="22"/>
  <c r="DS55" i="22"/>
  <c r="DR55" i="22"/>
  <c r="DT55" i="22" s="1"/>
  <c r="DW55" i="22" s="1"/>
  <c r="DG55" i="22"/>
  <c r="DF55" i="22"/>
  <c r="CU55" i="22"/>
  <c r="CT55" i="22"/>
  <c r="CI55" i="22"/>
  <c r="CH55" i="22"/>
  <c r="BW55" i="22"/>
  <c r="BV55" i="22"/>
  <c r="CE55" i="22" s="1"/>
  <c r="BK55" i="22"/>
  <c r="BJ55" i="22"/>
  <c r="BL55" i="22" s="1"/>
  <c r="AY55" i="22"/>
  <c r="AX55" i="22"/>
  <c r="AM55" i="22"/>
  <c r="AL55" i="22"/>
  <c r="AU55" i="22" s="1"/>
  <c r="AA55" i="22"/>
  <c r="Z55" i="22"/>
  <c r="O55" i="22"/>
  <c r="N55" i="22"/>
  <c r="P55" i="22" s="1"/>
  <c r="T55" i="22" s="1"/>
  <c r="C55" i="22"/>
  <c r="B55" i="22"/>
  <c r="D55" i="22" s="1"/>
  <c r="G55" i="22" s="1"/>
  <c r="GY54" i="22"/>
  <c r="GX54" i="22"/>
  <c r="GM54" i="22"/>
  <c r="GL54" i="22"/>
  <c r="GA54" i="22"/>
  <c r="FZ54" i="22"/>
  <c r="FO54" i="22"/>
  <c r="FN54" i="22"/>
  <c r="FC54" i="22"/>
  <c r="FB54" i="22"/>
  <c r="EQ54" i="22"/>
  <c r="EP54" i="22"/>
  <c r="ER54" i="22" s="1"/>
  <c r="EV54" i="22" s="1"/>
  <c r="EE54" i="22"/>
  <c r="ED54" i="22"/>
  <c r="DS54" i="22"/>
  <c r="DR54" i="22"/>
  <c r="DG54" i="22"/>
  <c r="DF54" i="22"/>
  <c r="DJ54" i="22" s="1"/>
  <c r="CU54" i="22"/>
  <c r="CT54" i="22"/>
  <c r="CI54" i="22"/>
  <c r="CH54" i="22"/>
  <c r="CJ54" i="22" s="1"/>
  <c r="CM54" i="22" s="1"/>
  <c r="BW54" i="22"/>
  <c r="BV54" i="22"/>
  <c r="BX54" i="22" s="1"/>
  <c r="CA54" i="22" s="1"/>
  <c r="BK54" i="22"/>
  <c r="BJ54" i="22"/>
  <c r="AY54" i="22"/>
  <c r="AX54" i="22"/>
  <c r="AM54" i="22"/>
  <c r="AL54" i="22"/>
  <c r="AP54" i="22" s="1"/>
  <c r="AA54" i="22"/>
  <c r="Z54" i="22"/>
  <c r="O54" i="22"/>
  <c r="N54" i="22"/>
  <c r="W54" i="22" s="1"/>
  <c r="C54" i="22"/>
  <c r="B54" i="22"/>
  <c r="D54" i="22" s="1"/>
  <c r="G54" i="22" s="1"/>
  <c r="GY53" i="22"/>
  <c r="GX53" i="22"/>
  <c r="GM53" i="22"/>
  <c r="GL53" i="22"/>
  <c r="GA53" i="22"/>
  <c r="FZ53" i="22"/>
  <c r="FO53" i="22"/>
  <c r="FN53" i="22"/>
  <c r="FP53" i="22" s="1"/>
  <c r="FS53" i="22" s="1"/>
  <c r="FC53" i="22"/>
  <c r="FB53" i="22"/>
  <c r="FD53" i="22" s="1"/>
  <c r="FG53" i="22" s="1"/>
  <c r="EQ53" i="22"/>
  <c r="EP53" i="22"/>
  <c r="EE53" i="22"/>
  <c r="ED53" i="22"/>
  <c r="EM53" i="22" s="1"/>
  <c r="DS53" i="22"/>
  <c r="DR53" i="22"/>
  <c r="DG53" i="22"/>
  <c r="DF53" i="22"/>
  <c r="CU53" i="22"/>
  <c r="CT53" i="22"/>
  <c r="CV53" i="22" s="1"/>
  <c r="CY53" i="22" s="1"/>
  <c r="CI53" i="22"/>
  <c r="CH53" i="22"/>
  <c r="CK53" i="22" s="1"/>
  <c r="CO53" i="22" s="1"/>
  <c r="BW53" i="22"/>
  <c r="BV53" i="22"/>
  <c r="CE53" i="22" s="1"/>
  <c r="BK53" i="22"/>
  <c r="BJ53" i="22"/>
  <c r="AY53" i="22"/>
  <c r="AX53" i="22"/>
  <c r="AZ53" i="22" s="1"/>
  <c r="BC53" i="22" s="1"/>
  <c r="AM53" i="22"/>
  <c r="AL53" i="22"/>
  <c r="AU53" i="22" s="1"/>
  <c r="AA53" i="22"/>
  <c r="Z53" i="22"/>
  <c r="AB53" i="22" s="1"/>
  <c r="O53" i="22"/>
  <c r="N53" i="22"/>
  <c r="P53" i="22" s="1"/>
  <c r="T53" i="22" s="1"/>
  <c r="C53" i="22"/>
  <c r="B53" i="22"/>
  <c r="GY52" i="22"/>
  <c r="GX52" i="22"/>
  <c r="GM52" i="22"/>
  <c r="GL52" i="22"/>
  <c r="GO52" i="22" s="1"/>
  <c r="GT52" i="22" s="1"/>
  <c r="GA52" i="22"/>
  <c r="FZ52" i="22"/>
  <c r="FO52" i="22"/>
  <c r="FN52" i="22"/>
  <c r="FC52" i="22"/>
  <c r="FB52" i="22"/>
  <c r="EQ52" i="22"/>
  <c r="EP52" i="22"/>
  <c r="EE52" i="22"/>
  <c r="ED52" i="22"/>
  <c r="EF52" i="22" s="1"/>
  <c r="EI52" i="22" s="1"/>
  <c r="DS52" i="22"/>
  <c r="DR52" i="22"/>
  <c r="DT52" i="22" s="1"/>
  <c r="DW52" i="22" s="1"/>
  <c r="DG52" i="22"/>
  <c r="DF52" i="22"/>
  <c r="DI52" i="22" s="1"/>
  <c r="DM52" i="22" s="1"/>
  <c r="CU52" i="22"/>
  <c r="CT52" i="22"/>
  <c r="CI52" i="22"/>
  <c r="CH52" i="22"/>
  <c r="BW52" i="22"/>
  <c r="BV52" i="22"/>
  <c r="BK52" i="22"/>
  <c r="BJ52" i="22"/>
  <c r="BL52" i="22" s="1"/>
  <c r="BO52" i="22" s="1"/>
  <c r="AY52" i="22"/>
  <c r="AX52" i="22"/>
  <c r="BA52" i="22" s="1"/>
  <c r="AM52" i="22"/>
  <c r="AL52" i="22"/>
  <c r="AA52" i="22"/>
  <c r="Z52" i="22"/>
  <c r="O52" i="22"/>
  <c r="N52" i="22"/>
  <c r="C52" i="22"/>
  <c r="B52" i="22"/>
  <c r="GY51" i="22"/>
  <c r="GX51" i="22"/>
  <c r="GM51" i="22"/>
  <c r="GL51" i="22"/>
  <c r="GA51" i="22"/>
  <c r="FZ51" i="22"/>
  <c r="FO51" i="22"/>
  <c r="FN51" i="22"/>
  <c r="FP51" i="22" s="1"/>
  <c r="FT51" i="22" s="1"/>
  <c r="FC51" i="22"/>
  <c r="FB51" i="22"/>
  <c r="EQ51" i="22"/>
  <c r="EP51" i="22"/>
  <c r="EE51" i="22"/>
  <c r="ED51" i="22"/>
  <c r="EF51" i="22" s="1"/>
  <c r="EI51" i="22" s="1"/>
  <c r="DS51" i="22"/>
  <c r="DR51" i="22"/>
  <c r="DT51" i="22" s="1"/>
  <c r="DX51" i="22" s="1"/>
  <c r="DG51" i="22"/>
  <c r="DF51" i="22"/>
  <c r="CU51" i="22"/>
  <c r="CT51" i="22"/>
  <c r="CI51" i="22"/>
  <c r="CH51" i="22"/>
  <c r="CJ51" i="22" s="1"/>
  <c r="CM51" i="22" s="1"/>
  <c r="BW51" i="22"/>
  <c r="BV51" i="22"/>
  <c r="BK51" i="22"/>
  <c r="BJ51" i="22"/>
  <c r="AY51" i="22"/>
  <c r="AX51" i="22"/>
  <c r="AM51" i="22"/>
  <c r="AL51" i="22"/>
  <c r="AA51" i="22"/>
  <c r="Z51" i="22"/>
  <c r="AI51" i="22" s="1"/>
  <c r="O51" i="22"/>
  <c r="N51" i="22"/>
  <c r="C51" i="22"/>
  <c r="B51" i="22"/>
  <c r="GY50" i="22"/>
  <c r="GX50" i="22"/>
  <c r="GM50" i="22"/>
  <c r="GL50" i="22"/>
  <c r="GA50" i="22"/>
  <c r="FZ50" i="22"/>
  <c r="FO50" i="22"/>
  <c r="FN50" i="22"/>
  <c r="FC50" i="22"/>
  <c r="FB50" i="22"/>
  <c r="EQ50" i="22"/>
  <c r="EP50" i="22"/>
  <c r="ER50" i="22" s="1"/>
  <c r="EU50" i="22" s="1"/>
  <c r="EE50" i="22"/>
  <c r="ED50" i="22"/>
  <c r="DS50" i="22"/>
  <c r="DR50" i="22"/>
  <c r="DG50" i="22"/>
  <c r="DF50" i="22"/>
  <c r="CU50" i="22"/>
  <c r="CT50" i="22"/>
  <c r="CV50" i="22" s="1"/>
  <c r="CZ50" i="22" s="1"/>
  <c r="CI50" i="22"/>
  <c r="CH50" i="22"/>
  <c r="BW50" i="22"/>
  <c r="BV50" i="22"/>
  <c r="BK50" i="22"/>
  <c r="BJ50" i="22"/>
  <c r="BL50" i="22" s="1"/>
  <c r="BO50" i="22" s="1"/>
  <c r="AY50" i="22"/>
  <c r="AX50" i="22"/>
  <c r="AZ50" i="22" s="1"/>
  <c r="BD50" i="22" s="1"/>
  <c r="AM50" i="22"/>
  <c r="AL50" i="22"/>
  <c r="AA50" i="22"/>
  <c r="Z50" i="22"/>
  <c r="O50" i="22"/>
  <c r="N50" i="22"/>
  <c r="C50" i="22"/>
  <c r="B50" i="22"/>
  <c r="GY49" i="22"/>
  <c r="GX49" i="22"/>
  <c r="GM49" i="22"/>
  <c r="GL49" i="22"/>
  <c r="GA49" i="22"/>
  <c r="FZ49" i="22"/>
  <c r="GB49" i="22" s="1"/>
  <c r="FO49" i="22"/>
  <c r="FN49" i="22"/>
  <c r="FC49" i="22"/>
  <c r="FB49" i="22"/>
  <c r="EQ49" i="22"/>
  <c r="EP49" i="22"/>
  <c r="ER49" i="22" s="1"/>
  <c r="EE49" i="22"/>
  <c r="ED49" i="22"/>
  <c r="EF49" i="22" s="1"/>
  <c r="EI49" i="22" s="1"/>
  <c r="DS49" i="22"/>
  <c r="DR49" i="22"/>
  <c r="DV49" i="22" s="1"/>
  <c r="DG49" i="22"/>
  <c r="DF49" i="22"/>
  <c r="CU49" i="22"/>
  <c r="CT49" i="22"/>
  <c r="CV49" i="22" s="1"/>
  <c r="CZ49" i="22" s="1"/>
  <c r="CI49" i="22"/>
  <c r="CH49" i="22"/>
  <c r="CJ49" i="22" s="1"/>
  <c r="CM49" i="22" s="1"/>
  <c r="BW49" i="22"/>
  <c r="BV49" i="22"/>
  <c r="CE49" i="22" s="1"/>
  <c r="BK49" i="22"/>
  <c r="BJ49" i="22"/>
  <c r="AY49" i="22"/>
  <c r="AX49" i="22"/>
  <c r="AM49" i="22"/>
  <c r="AL49" i="22"/>
  <c r="AA49" i="22"/>
  <c r="Z49" i="22"/>
  <c r="AC49" i="22" s="1"/>
  <c r="O49" i="22"/>
  <c r="N49" i="22"/>
  <c r="C49" i="22"/>
  <c r="B49" i="22"/>
  <c r="GY48" i="22"/>
  <c r="GX48" i="22"/>
  <c r="GM48" i="22"/>
  <c r="GL48" i="22"/>
  <c r="GN48" i="22" s="1"/>
  <c r="GA48" i="22"/>
  <c r="FZ48" i="22"/>
  <c r="FO48" i="22"/>
  <c r="FN48" i="22"/>
  <c r="FC48" i="22"/>
  <c r="FB48" i="22"/>
  <c r="FD48" i="22" s="1"/>
  <c r="FG48" i="22" s="1"/>
  <c r="EQ48" i="22"/>
  <c r="EP48" i="22"/>
  <c r="ER48" i="22" s="1"/>
  <c r="EV48" i="22" s="1"/>
  <c r="EE48" i="22"/>
  <c r="ED48" i="22"/>
  <c r="DS48" i="22"/>
  <c r="DR48" i="22"/>
  <c r="DG48" i="22"/>
  <c r="DF48" i="22"/>
  <c r="CU48" i="22"/>
  <c r="CT48" i="22"/>
  <c r="CI48" i="22"/>
  <c r="CH48" i="22"/>
  <c r="BW48" i="22"/>
  <c r="BV48" i="22"/>
  <c r="BK48" i="22"/>
  <c r="BJ48" i="22"/>
  <c r="AY48" i="22"/>
  <c r="AX48" i="22"/>
  <c r="BA48" i="22" s="1"/>
  <c r="AM48" i="22"/>
  <c r="AL48" i="22"/>
  <c r="AA48" i="22"/>
  <c r="Z48" i="22"/>
  <c r="O48" i="22"/>
  <c r="N48" i="22"/>
  <c r="P48" i="22" s="1"/>
  <c r="C48" i="22"/>
  <c r="B48" i="22"/>
  <c r="K48" i="22" s="1"/>
  <c r="GY47" i="22"/>
  <c r="GX47" i="22"/>
  <c r="GM47" i="22"/>
  <c r="GL47" i="22"/>
  <c r="GA47" i="22"/>
  <c r="FZ47" i="22"/>
  <c r="GB47" i="22" s="1"/>
  <c r="FO47" i="22"/>
  <c r="FN47" i="22"/>
  <c r="FC47" i="22"/>
  <c r="FB47" i="22"/>
  <c r="EQ47" i="22"/>
  <c r="EP47" i="22"/>
  <c r="EE47" i="22"/>
  <c r="ED47" i="22"/>
  <c r="EF47" i="22" s="1"/>
  <c r="EI47" i="22" s="1"/>
  <c r="DS47" i="22"/>
  <c r="DR47" i="22"/>
  <c r="DT47" i="22" s="1"/>
  <c r="DX47" i="22" s="1"/>
  <c r="DG47" i="22"/>
  <c r="DF47" i="22"/>
  <c r="CU47" i="22"/>
  <c r="CT47" i="22"/>
  <c r="CI47" i="22"/>
  <c r="CH47" i="22"/>
  <c r="BW47" i="22"/>
  <c r="BV47" i="22"/>
  <c r="CE47" i="22" s="1"/>
  <c r="BK47" i="22"/>
  <c r="BJ47" i="22"/>
  <c r="AY47" i="22"/>
  <c r="AX47" i="22"/>
  <c r="AM47" i="22"/>
  <c r="AL47" i="22"/>
  <c r="AA47" i="22"/>
  <c r="Z47" i="22"/>
  <c r="O47" i="22"/>
  <c r="N47" i="22"/>
  <c r="C47" i="22"/>
  <c r="B47" i="22"/>
  <c r="GY46" i="22"/>
  <c r="GX46" i="22"/>
  <c r="GZ46" i="22" s="1"/>
  <c r="HC46" i="22" s="1"/>
  <c r="GM46" i="22"/>
  <c r="GL46" i="22"/>
  <c r="GA46" i="22"/>
  <c r="FZ46" i="22"/>
  <c r="FO46" i="22"/>
  <c r="FN46" i="22"/>
  <c r="FC46" i="22"/>
  <c r="FB46" i="22"/>
  <c r="EQ46" i="22"/>
  <c r="EP46" i="22"/>
  <c r="EY46" i="22" s="1"/>
  <c r="EE46" i="22"/>
  <c r="ED46" i="22"/>
  <c r="DS46" i="22"/>
  <c r="DR46" i="22"/>
  <c r="DG46" i="22"/>
  <c r="DF46" i="22"/>
  <c r="CU46" i="22"/>
  <c r="CT46" i="22"/>
  <c r="DC46" i="22" s="1"/>
  <c r="CI46" i="22"/>
  <c r="CH46" i="22"/>
  <c r="CJ46" i="22" s="1"/>
  <c r="CM46" i="22" s="1"/>
  <c r="BW46" i="22"/>
  <c r="BV46" i="22"/>
  <c r="BK46" i="22"/>
  <c r="BJ46" i="22"/>
  <c r="AY46" i="22"/>
  <c r="AX46" i="22"/>
  <c r="AM46" i="22"/>
  <c r="AL46" i="22"/>
  <c r="AA46" i="22"/>
  <c r="Z46" i="22"/>
  <c r="O46" i="22"/>
  <c r="N46" i="22"/>
  <c r="P46" i="22" s="1"/>
  <c r="C46" i="22"/>
  <c r="B46" i="22"/>
  <c r="GY45" i="22"/>
  <c r="GX45" i="22"/>
  <c r="GM45" i="22"/>
  <c r="GL45" i="22"/>
  <c r="GA45" i="22"/>
  <c r="FZ45" i="22"/>
  <c r="FO45" i="22"/>
  <c r="FN45" i="22"/>
  <c r="FC45" i="22"/>
  <c r="FB45" i="22"/>
  <c r="EQ45" i="22"/>
  <c r="EP45" i="22"/>
  <c r="EE45" i="22"/>
  <c r="ED45" i="22"/>
  <c r="DS45" i="22"/>
  <c r="DR45" i="22"/>
  <c r="EA45" i="22" s="1"/>
  <c r="DG45" i="22"/>
  <c r="DF45" i="22"/>
  <c r="DH45" i="22" s="1"/>
  <c r="DK45" i="22" s="1"/>
  <c r="CU45" i="22"/>
  <c r="CT45" i="22"/>
  <c r="CI45" i="22"/>
  <c r="CH45" i="22"/>
  <c r="CL45" i="22" s="1"/>
  <c r="BW45" i="22"/>
  <c r="BV45" i="22"/>
  <c r="CE45" i="22" s="1"/>
  <c r="BK45" i="22"/>
  <c r="BJ45" i="22"/>
  <c r="AY45" i="22"/>
  <c r="AX45" i="22"/>
  <c r="AM45" i="22"/>
  <c r="AL45" i="22"/>
  <c r="AA45" i="22"/>
  <c r="Z45" i="22"/>
  <c r="AI45" i="22" s="1"/>
  <c r="O45" i="22"/>
  <c r="N45" i="22"/>
  <c r="C45" i="22"/>
  <c r="B45" i="22"/>
  <c r="GY44" i="22"/>
  <c r="GX44" i="22"/>
  <c r="GM44" i="22"/>
  <c r="GL44" i="22"/>
  <c r="GA44" i="22"/>
  <c r="FZ44" i="22"/>
  <c r="FO44" i="22"/>
  <c r="FN44" i="22"/>
  <c r="FC44" i="22"/>
  <c r="FB44" i="22"/>
  <c r="FD44" i="22" s="1"/>
  <c r="FG44" i="22" s="1"/>
  <c r="EQ44" i="22"/>
  <c r="EP44" i="22"/>
  <c r="EY44" i="22" s="1"/>
  <c r="EE44" i="22"/>
  <c r="ED44" i="22"/>
  <c r="EF44" i="22" s="1"/>
  <c r="EI44" i="22" s="1"/>
  <c r="DS44" i="22"/>
  <c r="DR44" i="22"/>
  <c r="DG44" i="22"/>
  <c r="DF44" i="22"/>
  <c r="DJ44" i="22" s="1"/>
  <c r="CU44" i="22"/>
  <c r="CT44" i="22"/>
  <c r="CI44" i="22"/>
  <c r="CH44" i="22"/>
  <c r="BW44" i="22"/>
  <c r="BV44" i="22"/>
  <c r="BK44" i="22"/>
  <c r="BJ44" i="22"/>
  <c r="AY44" i="22"/>
  <c r="AX44" i="22"/>
  <c r="BG44" i="22" s="1"/>
  <c r="AM44" i="22"/>
  <c r="AL44" i="22"/>
  <c r="AA44" i="22"/>
  <c r="Z44" i="22"/>
  <c r="O44" i="22"/>
  <c r="N44" i="22"/>
  <c r="Q44" i="22" s="1"/>
  <c r="C44" i="22"/>
  <c r="B44" i="22"/>
  <c r="K44" i="22" s="1"/>
  <c r="GY43" i="22"/>
  <c r="GX43" i="22"/>
  <c r="GM43" i="22"/>
  <c r="GL43" i="22"/>
  <c r="GA43" i="22"/>
  <c r="FZ43" i="22"/>
  <c r="GB43" i="22" s="1"/>
  <c r="GE43" i="22" s="1"/>
  <c r="FO43" i="22"/>
  <c r="FN43" i="22"/>
  <c r="FC43" i="22"/>
  <c r="FB43" i="22"/>
  <c r="FD43" i="22" s="1"/>
  <c r="FG43" i="22" s="1"/>
  <c r="EQ43" i="22"/>
  <c r="EP43" i="22"/>
  <c r="ER43" i="22" s="1"/>
  <c r="EV43" i="22" s="1"/>
  <c r="EE43" i="22"/>
  <c r="ED43" i="22"/>
  <c r="EG43" i="22" s="1"/>
  <c r="DS43" i="22"/>
  <c r="DR43" i="22"/>
  <c r="DU43" i="22" s="1"/>
  <c r="DY43" i="22" s="1"/>
  <c r="DG43" i="22"/>
  <c r="DF43" i="22"/>
  <c r="CU43" i="22"/>
  <c r="CT43" i="22"/>
  <c r="CV43" i="22" s="1"/>
  <c r="CZ43" i="22" s="1"/>
  <c r="CI43" i="22"/>
  <c r="CH43" i="22"/>
  <c r="CK43" i="22" s="1"/>
  <c r="BW43" i="22"/>
  <c r="BV43" i="22"/>
  <c r="BK43" i="22"/>
  <c r="BJ43" i="22"/>
  <c r="BL43" i="22" s="1"/>
  <c r="BO43" i="22" s="1"/>
  <c r="AY43" i="22"/>
  <c r="AX43" i="22"/>
  <c r="AM43" i="22"/>
  <c r="AL43" i="22"/>
  <c r="AO43" i="22" s="1"/>
  <c r="AA43" i="22"/>
  <c r="Z43" i="22"/>
  <c r="O43" i="22"/>
  <c r="N43" i="22"/>
  <c r="P43" i="22" s="1"/>
  <c r="S43" i="22" s="1"/>
  <c r="C43" i="22"/>
  <c r="B43" i="22"/>
  <c r="D43" i="22" s="1"/>
  <c r="H43" i="22" s="1"/>
  <c r="GY42" i="22"/>
  <c r="GX42" i="22"/>
  <c r="HA42" i="22" s="1"/>
  <c r="HF42" i="22" s="1"/>
  <c r="GM42" i="22"/>
  <c r="GL42" i="22"/>
  <c r="GO42" i="22" s="1"/>
  <c r="GS42" i="22" s="1"/>
  <c r="GA42" i="22"/>
  <c r="FZ42" i="22"/>
  <c r="GB42" i="22" s="1"/>
  <c r="GE42" i="22" s="1"/>
  <c r="FO42" i="22"/>
  <c r="FN42" i="22"/>
  <c r="FC42" i="22"/>
  <c r="FB42" i="22"/>
  <c r="EQ42" i="22"/>
  <c r="EP42" i="22"/>
  <c r="ES42" i="22" s="1"/>
  <c r="EW42" i="22" s="1"/>
  <c r="EE42" i="22"/>
  <c r="ED42" i="22"/>
  <c r="DS42" i="22"/>
  <c r="DR42" i="22"/>
  <c r="DT42" i="22" s="1"/>
  <c r="DX42" i="22" s="1"/>
  <c r="DG42" i="22"/>
  <c r="DF42" i="22"/>
  <c r="DI42" i="22" s="1"/>
  <c r="CU42" i="22"/>
  <c r="CT42" i="22"/>
  <c r="CW42" i="22" s="1"/>
  <c r="DA42" i="22" s="1"/>
  <c r="CI42" i="22"/>
  <c r="CH42" i="22"/>
  <c r="BW42" i="22"/>
  <c r="BV42" i="22"/>
  <c r="BX42" i="22" s="1"/>
  <c r="BK42" i="22"/>
  <c r="BJ42" i="22"/>
  <c r="AY42" i="22"/>
  <c r="AX42" i="22"/>
  <c r="BA42" i="22" s="1"/>
  <c r="AM42" i="22"/>
  <c r="AL42" i="22"/>
  <c r="AN42" i="22" s="1"/>
  <c r="AQ42" i="22" s="1"/>
  <c r="AA42" i="22"/>
  <c r="Z42" i="22"/>
  <c r="O42" i="22"/>
  <c r="N42" i="22"/>
  <c r="Q42" i="22" s="1"/>
  <c r="C42" i="22"/>
  <c r="B42" i="22"/>
  <c r="GY41" i="22"/>
  <c r="GX41" i="22"/>
  <c r="GM41" i="22"/>
  <c r="GL41" i="22"/>
  <c r="GA41" i="22"/>
  <c r="FZ41" i="22"/>
  <c r="FO41" i="22"/>
  <c r="FN41" i="22"/>
  <c r="FQ41" i="22" s="1"/>
  <c r="FU41" i="22" s="1"/>
  <c r="FC41" i="22"/>
  <c r="FB41" i="22"/>
  <c r="FD41" i="22" s="1"/>
  <c r="EQ41" i="22"/>
  <c r="EP41" i="22"/>
  <c r="ER41" i="22" s="1"/>
  <c r="EV41" i="22" s="1"/>
  <c r="EE41" i="22"/>
  <c r="ED41" i="22"/>
  <c r="DS41" i="22"/>
  <c r="DR41" i="22"/>
  <c r="DU41" i="22" s="1"/>
  <c r="DY41" i="22" s="1"/>
  <c r="DG41" i="22"/>
  <c r="DF41" i="22"/>
  <c r="CU41" i="22"/>
  <c r="CT41" i="22"/>
  <c r="CV41" i="22" s="1"/>
  <c r="CZ41" i="22" s="1"/>
  <c r="CI41" i="22"/>
  <c r="CH41" i="22"/>
  <c r="CK41" i="22" s="1"/>
  <c r="BW41" i="22"/>
  <c r="BV41" i="22"/>
  <c r="BY41" i="22" s="1"/>
  <c r="CC41" i="22" s="1"/>
  <c r="BK41" i="22"/>
  <c r="BJ41" i="22"/>
  <c r="BL41" i="22" s="1"/>
  <c r="AY41" i="22"/>
  <c r="AX41" i="22"/>
  <c r="AM41" i="22"/>
  <c r="AL41" i="22"/>
  <c r="AO41" i="22" s="1"/>
  <c r="AA41" i="22"/>
  <c r="Z41" i="22"/>
  <c r="AC41" i="22" s="1"/>
  <c r="AG41" i="22" s="1"/>
  <c r="O41" i="22"/>
  <c r="N41" i="22"/>
  <c r="C41" i="22"/>
  <c r="B41" i="22"/>
  <c r="GY40" i="22"/>
  <c r="GX40" i="22"/>
  <c r="GM40" i="22"/>
  <c r="GL40" i="22"/>
  <c r="GA40" i="22"/>
  <c r="FZ40" i="22"/>
  <c r="GB40" i="22" s="1"/>
  <c r="FO40" i="22"/>
  <c r="FN40" i="22"/>
  <c r="FC40" i="22"/>
  <c r="FB40" i="22"/>
  <c r="EQ40" i="22"/>
  <c r="EP40" i="22"/>
  <c r="ES40" i="22" s="1"/>
  <c r="EW40" i="22" s="1"/>
  <c r="EE40" i="22"/>
  <c r="ED40" i="22"/>
  <c r="DS40" i="22"/>
  <c r="DR40" i="22"/>
  <c r="DT40" i="22" s="1"/>
  <c r="DX40" i="22" s="1"/>
  <c r="DG40" i="22"/>
  <c r="DF40" i="22"/>
  <c r="CU40" i="22"/>
  <c r="CT40" i="22"/>
  <c r="CI40" i="22"/>
  <c r="CH40" i="22"/>
  <c r="CJ40" i="22" s="1"/>
  <c r="BW40" i="22"/>
  <c r="BV40" i="22"/>
  <c r="BK40" i="22"/>
  <c r="BJ40" i="22"/>
  <c r="BM40" i="22" s="1"/>
  <c r="AY40" i="22"/>
  <c r="AX40" i="22"/>
  <c r="AM40" i="22"/>
  <c r="AL40" i="22"/>
  <c r="AN40" i="22" s="1"/>
  <c r="AQ40" i="22" s="1"/>
  <c r="AA40" i="22"/>
  <c r="Z40" i="22"/>
  <c r="AB40" i="22" s="1"/>
  <c r="O40" i="22"/>
  <c r="N40" i="22"/>
  <c r="Q40" i="22" s="1"/>
  <c r="C40" i="22"/>
  <c r="B40" i="22"/>
  <c r="GY39" i="22"/>
  <c r="GX39" i="22"/>
  <c r="GZ39" i="22" s="1"/>
  <c r="HC39" i="22" s="1"/>
  <c r="GM39" i="22"/>
  <c r="GL39" i="22"/>
  <c r="GA39" i="22"/>
  <c r="FZ39" i="22"/>
  <c r="FO39" i="22"/>
  <c r="FN39" i="22"/>
  <c r="FC39" i="22"/>
  <c r="FB39" i="22"/>
  <c r="FD39" i="22" s="1"/>
  <c r="FG39" i="22" s="1"/>
  <c r="EQ39" i="22"/>
  <c r="EP39" i="22"/>
  <c r="EE39" i="22"/>
  <c r="ED39" i="22"/>
  <c r="DS39" i="22"/>
  <c r="DR39" i="22"/>
  <c r="DG39" i="22"/>
  <c r="DF39" i="22"/>
  <c r="DH39" i="22" s="1"/>
  <c r="DK39" i="22" s="1"/>
  <c r="CU39" i="22"/>
  <c r="CT39" i="22"/>
  <c r="CI39" i="22"/>
  <c r="CH39" i="22"/>
  <c r="CK39" i="22" s="1"/>
  <c r="BW39" i="22"/>
  <c r="BV39" i="22"/>
  <c r="BK39" i="22"/>
  <c r="BJ39" i="22"/>
  <c r="BL39" i="22" s="1"/>
  <c r="BO39" i="22" s="1"/>
  <c r="AY39" i="22"/>
  <c r="AX39" i="22"/>
  <c r="AZ39" i="22" s="1"/>
  <c r="BD39" i="22" s="1"/>
  <c r="AM39" i="22"/>
  <c r="AL39" i="22"/>
  <c r="AO39" i="22" s="1"/>
  <c r="AA39" i="22"/>
  <c r="Z39" i="22"/>
  <c r="AC39" i="22" s="1"/>
  <c r="AG39" i="22" s="1"/>
  <c r="O39" i="22"/>
  <c r="N39" i="22"/>
  <c r="C39" i="22"/>
  <c r="B39" i="22"/>
  <c r="D39" i="22" s="1"/>
  <c r="H39" i="22" s="1"/>
  <c r="GY38" i="22"/>
  <c r="GX38" i="22"/>
  <c r="GM38" i="22"/>
  <c r="GL38" i="22"/>
  <c r="GA38" i="22"/>
  <c r="FZ38" i="22"/>
  <c r="FO38" i="22"/>
  <c r="FN38" i="22"/>
  <c r="FC38" i="22"/>
  <c r="FB38" i="22"/>
  <c r="EQ38" i="22"/>
  <c r="EP38" i="22"/>
  <c r="EE38" i="22"/>
  <c r="ED38" i="22"/>
  <c r="EF38" i="22" s="1"/>
  <c r="EI38" i="22" s="1"/>
  <c r="DS38" i="22"/>
  <c r="DR38" i="22"/>
  <c r="DG38" i="22"/>
  <c r="DF38" i="22"/>
  <c r="DI38" i="22" s="1"/>
  <c r="CU38" i="22"/>
  <c r="CT38" i="22"/>
  <c r="CI38" i="22"/>
  <c r="CH38" i="22"/>
  <c r="BW38" i="22"/>
  <c r="BV38" i="22"/>
  <c r="BX38" i="22" s="1"/>
  <c r="CB38" i="22" s="1"/>
  <c r="BK38" i="22"/>
  <c r="BJ38" i="22"/>
  <c r="BN38" i="22" s="1"/>
  <c r="AY38" i="22"/>
  <c r="AX38" i="22"/>
  <c r="AM38" i="22"/>
  <c r="AL38" i="22"/>
  <c r="AN38" i="22" s="1"/>
  <c r="AQ38" i="22" s="1"/>
  <c r="AA38" i="22"/>
  <c r="Z38" i="22"/>
  <c r="O38" i="22"/>
  <c r="N38" i="22"/>
  <c r="R38" i="22" s="1"/>
  <c r="C38" i="22"/>
  <c r="B38" i="22"/>
  <c r="E38" i="22" s="1"/>
  <c r="I38" i="22" s="1"/>
  <c r="GY37" i="22"/>
  <c r="GX37" i="22"/>
  <c r="GM37" i="22"/>
  <c r="GL37" i="22"/>
  <c r="GN37" i="22" s="1"/>
  <c r="GR37" i="22" s="1"/>
  <c r="GA37" i="22"/>
  <c r="FZ37" i="22"/>
  <c r="FO37" i="22"/>
  <c r="FN37" i="22"/>
  <c r="FC37" i="22"/>
  <c r="FB37" i="22"/>
  <c r="EQ37" i="22"/>
  <c r="EP37" i="22"/>
  <c r="EE37" i="22"/>
  <c r="ED37" i="22"/>
  <c r="DS37" i="22"/>
  <c r="DR37" i="22"/>
  <c r="DG37" i="22"/>
  <c r="DF37" i="22"/>
  <c r="CU37" i="22"/>
  <c r="CT37" i="22"/>
  <c r="CI37" i="22"/>
  <c r="CH37" i="22"/>
  <c r="BW37" i="22"/>
  <c r="BV37" i="22"/>
  <c r="BK37" i="22"/>
  <c r="BJ37" i="22"/>
  <c r="AY37" i="22"/>
  <c r="AX37" i="22"/>
  <c r="AM37" i="22"/>
  <c r="AL37" i="22"/>
  <c r="AA37" i="22"/>
  <c r="Z37" i="22"/>
  <c r="AC37" i="22" s="1"/>
  <c r="AH37" i="22" s="1"/>
  <c r="O37" i="22"/>
  <c r="N37" i="22"/>
  <c r="P37" i="22" s="1"/>
  <c r="S37" i="22" s="1"/>
  <c r="C37" i="22"/>
  <c r="B37" i="22"/>
  <c r="GY36" i="22"/>
  <c r="GX36" i="22"/>
  <c r="GM36" i="22"/>
  <c r="GL36" i="22"/>
  <c r="GA36" i="22"/>
  <c r="FZ36" i="22"/>
  <c r="FO36" i="22"/>
  <c r="FN36" i="22"/>
  <c r="FC36" i="22"/>
  <c r="FB36" i="22"/>
  <c r="EQ36" i="22"/>
  <c r="EP36" i="22"/>
  <c r="EE36" i="22"/>
  <c r="ED36" i="22"/>
  <c r="DS36" i="22"/>
  <c r="DR36" i="22"/>
  <c r="DT36" i="22" s="1"/>
  <c r="DG36" i="22"/>
  <c r="DF36" i="22"/>
  <c r="CU36" i="22"/>
  <c r="CT36" i="22"/>
  <c r="CI36" i="22"/>
  <c r="CH36" i="22"/>
  <c r="CQ36" i="22" s="1"/>
  <c r="BW36" i="22"/>
  <c r="BV36" i="22"/>
  <c r="BX36" i="22" s="1"/>
  <c r="BK36" i="22"/>
  <c r="BJ36" i="22"/>
  <c r="AY36" i="22"/>
  <c r="AX36" i="22"/>
  <c r="AM36" i="22"/>
  <c r="AL36" i="22"/>
  <c r="AU36" i="22" s="1"/>
  <c r="AA36" i="22"/>
  <c r="Z36" i="22"/>
  <c r="AB36" i="22" s="1"/>
  <c r="AF36" i="22" s="1"/>
  <c r="O36" i="22"/>
  <c r="N36" i="22"/>
  <c r="C36" i="22"/>
  <c r="B36" i="22"/>
  <c r="GY35" i="22"/>
  <c r="GX35" i="22"/>
  <c r="GZ35" i="22" s="1"/>
  <c r="HC35" i="22" s="1"/>
  <c r="GM35" i="22"/>
  <c r="GL35" i="22"/>
  <c r="GA35" i="22"/>
  <c r="FZ35" i="22"/>
  <c r="FO35" i="22"/>
  <c r="FN35" i="22"/>
  <c r="FC35" i="22"/>
  <c r="FB35" i="22"/>
  <c r="EQ35" i="22"/>
  <c r="EP35" i="22"/>
  <c r="EE35" i="22"/>
  <c r="ED35" i="22"/>
  <c r="DS35" i="22"/>
  <c r="DR35" i="22"/>
  <c r="DG35" i="22"/>
  <c r="DF35" i="22"/>
  <c r="DI35" i="22" s="1"/>
  <c r="DN35" i="22" s="1"/>
  <c r="CU35" i="22"/>
  <c r="CT35" i="22"/>
  <c r="CV35" i="22" s="1"/>
  <c r="CZ35" i="22" s="1"/>
  <c r="CI35" i="22"/>
  <c r="CH35" i="22"/>
  <c r="BW35" i="22"/>
  <c r="BV35" i="22"/>
  <c r="BK35" i="22"/>
  <c r="BJ35" i="22"/>
  <c r="AY35" i="22"/>
  <c r="AX35" i="22"/>
  <c r="AZ35" i="22" s="1"/>
  <c r="BD35" i="22" s="1"/>
  <c r="AM35" i="22"/>
  <c r="AL35" i="22"/>
  <c r="AA35" i="22"/>
  <c r="Z35" i="22"/>
  <c r="O35" i="22"/>
  <c r="N35" i="22"/>
  <c r="C35" i="22"/>
  <c r="B35" i="22"/>
  <c r="GY34" i="22"/>
  <c r="GX34" i="22"/>
  <c r="GM34" i="22"/>
  <c r="GL34" i="22"/>
  <c r="GA34" i="22"/>
  <c r="FZ34" i="22"/>
  <c r="FO34" i="22"/>
  <c r="FN34" i="22"/>
  <c r="FC34" i="22"/>
  <c r="FB34" i="22"/>
  <c r="EQ34" i="22"/>
  <c r="EP34" i="22"/>
  <c r="EE34" i="22"/>
  <c r="ED34" i="22"/>
  <c r="EG34" i="22" s="1"/>
  <c r="EL34" i="22" s="1"/>
  <c r="DS34" i="22"/>
  <c r="DR34" i="22"/>
  <c r="DT34" i="22" s="1"/>
  <c r="DX34" i="22" s="1"/>
  <c r="DG34" i="22"/>
  <c r="DF34" i="22"/>
  <c r="CU34" i="22"/>
  <c r="CT34" i="22"/>
  <c r="CI34" i="22"/>
  <c r="CH34" i="22"/>
  <c r="CK34" i="22" s="1"/>
  <c r="CO34" i="22" s="1"/>
  <c r="BW34" i="22"/>
  <c r="BV34" i="22"/>
  <c r="BX34" i="22" s="1"/>
  <c r="CB34" i="22" s="1"/>
  <c r="BK34" i="22"/>
  <c r="BJ34" i="22"/>
  <c r="BS34" i="22" s="1"/>
  <c r="AY34" i="22"/>
  <c r="AX34" i="22"/>
  <c r="AM34" i="22"/>
  <c r="AL34" i="22"/>
  <c r="AP34" i="22" s="1"/>
  <c r="AA34" i="22"/>
  <c r="Z34" i="22"/>
  <c r="O34" i="22"/>
  <c r="N34" i="22"/>
  <c r="W34" i="22" s="1"/>
  <c r="C34" i="22"/>
  <c r="B34" i="22"/>
  <c r="GY33" i="22"/>
  <c r="GX33" i="22"/>
  <c r="HA33" i="22" s="1"/>
  <c r="GM33" i="22"/>
  <c r="GL33" i="22"/>
  <c r="GA33" i="22"/>
  <c r="FZ33" i="22"/>
  <c r="GD33" i="22" s="1"/>
  <c r="FO33" i="22"/>
  <c r="FN33" i="22"/>
  <c r="FC33" i="22"/>
  <c r="FB33" i="22"/>
  <c r="FK33" i="22" s="1"/>
  <c r="EQ33" i="22"/>
  <c r="EP33" i="22"/>
  <c r="EE33" i="22"/>
  <c r="ED33" i="22"/>
  <c r="DS33" i="22"/>
  <c r="DR33" i="22"/>
  <c r="DG33" i="22"/>
  <c r="DF33" i="22"/>
  <c r="CU33" i="22"/>
  <c r="CT33" i="22"/>
  <c r="CV33" i="22" s="1"/>
  <c r="CI33" i="22"/>
  <c r="CH33" i="22"/>
  <c r="CK33" i="22" s="1"/>
  <c r="CP33" i="22" s="1"/>
  <c r="BW33" i="22"/>
  <c r="BV33" i="22"/>
  <c r="BK33" i="22"/>
  <c r="BJ33" i="22"/>
  <c r="BM33" i="22" s="1"/>
  <c r="BR33" i="22" s="1"/>
  <c r="AY33" i="22"/>
  <c r="AX33" i="22"/>
  <c r="AM33" i="22"/>
  <c r="AL33" i="22"/>
  <c r="AA33" i="22"/>
  <c r="Z33" i="22"/>
  <c r="O33" i="22"/>
  <c r="N33" i="22"/>
  <c r="C33" i="22"/>
  <c r="B33" i="22"/>
  <c r="D33" i="22" s="1"/>
  <c r="H33" i="22" s="1"/>
  <c r="GY32" i="22"/>
  <c r="GX32" i="22"/>
  <c r="GM32" i="22"/>
  <c r="GL32" i="22"/>
  <c r="GA32" i="22"/>
  <c r="FZ32" i="22"/>
  <c r="GI32" i="22" s="1"/>
  <c r="FO32" i="22"/>
  <c r="FN32" i="22"/>
  <c r="FC32" i="22"/>
  <c r="FB32" i="22"/>
  <c r="EQ32" i="22"/>
  <c r="EP32" i="22"/>
  <c r="EE32" i="22"/>
  <c r="ED32" i="22"/>
  <c r="EM32" i="22" s="1"/>
  <c r="DS32" i="22"/>
  <c r="DR32" i="22"/>
  <c r="DT32" i="22" s="1"/>
  <c r="DX32" i="22" s="1"/>
  <c r="DG32" i="22"/>
  <c r="DF32" i="22"/>
  <c r="CU32" i="22"/>
  <c r="CT32" i="22"/>
  <c r="CV32" i="22" s="1"/>
  <c r="CY32" i="22" s="1"/>
  <c r="CI32" i="22"/>
  <c r="CH32" i="22"/>
  <c r="CQ32" i="22" s="1"/>
  <c r="BW32" i="22"/>
  <c r="BV32" i="22"/>
  <c r="BK32" i="22"/>
  <c r="BJ32" i="22"/>
  <c r="AY32" i="22"/>
  <c r="AX32" i="22"/>
  <c r="AM32" i="22"/>
  <c r="AL32" i="22"/>
  <c r="AN32" i="22" s="1"/>
  <c r="AA32" i="22"/>
  <c r="Z32" i="22"/>
  <c r="O32" i="22"/>
  <c r="N32" i="22"/>
  <c r="C32" i="22"/>
  <c r="B32" i="22"/>
  <c r="GY31" i="22"/>
  <c r="GX31" i="22"/>
  <c r="GZ31" i="22" s="1"/>
  <c r="HC31" i="22" s="1"/>
  <c r="GM31" i="22"/>
  <c r="GL31" i="22"/>
  <c r="GA31" i="22"/>
  <c r="FZ31" i="22"/>
  <c r="FO31" i="22"/>
  <c r="FN31" i="22"/>
  <c r="FC31" i="22"/>
  <c r="FB31" i="22"/>
  <c r="EQ31" i="22"/>
  <c r="EP31" i="22"/>
  <c r="EE31" i="22"/>
  <c r="ED31" i="22"/>
  <c r="DS31" i="22"/>
  <c r="DR31" i="22"/>
  <c r="DT31" i="22" s="1"/>
  <c r="DW31" i="22" s="1"/>
  <c r="DG31" i="22"/>
  <c r="DF31" i="22"/>
  <c r="DI31" i="22" s="1"/>
  <c r="DN31" i="22" s="1"/>
  <c r="CU31" i="22"/>
  <c r="CT31" i="22"/>
  <c r="CI31" i="22"/>
  <c r="CH31" i="22"/>
  <c r="BW31" i="22"/>
  <c r="BV31" i="22"/>
  <c r="BK31" i="22"/>
  <c r="BJ31" i="22"/>
  <c r="AY31" i="22"/>
  <c r="AX31" i="22"/>
  <c r="AZ31" i="22" s="1"/>
  <c r="AM31" i="22"/>
  <c r="AL31" i="22"/>
  <c r="AO31" i="22" s="1"/>
  <c r="AS31" i="22" s="1"/>
  <c r="AA31" i="22"/>
  <c r="Z31" i="22"/>
  <c r="AI31" i="22" s="1"/>
  <c r="O31" i="22"/>
  <c r="N31" i="22"/>
  <c r="P31" i="22" s="1"/>
  <c r="T31" i="22" s="1"/>
  <c r="C31" i="22"/>
  <c r="B31" i="22"/>
  <c r="GY30" i="22"/>
  <c r="GX30" i="22"/>
  <c r="GZ30" i="22" s="1"/>
  <c r="HC30" i="22" s="1"/>
  <c r="GM30" i="22"/>
  <c r="GL30" i="22"/>
  <c r="GA30" i="22"/>
  <c r="FZ30" i="22"/>
  <c r="FO30" i="22"/>
  <c r="FN30" i="22"/>
  <c r="FC30" i="22"/>
  <c r="FB30" i="22"/>
  <c r="FD30" i="22" s="1"/>
  <c r="FG30" i="22" s="1"/>
  <c r="EQ30" i="22"/>
  <c r="EP30" i="22"/>
  <c r="EE30" i="22"/>
  <c r="ED30" i="22"/>
  <c r="DS30" i="22"/>
  <c r="DR30" i="22"/>
  <c r="DT30" i="22" s="1"/>
  <c r="DG30" i="22"/>
  <c r="DF30" i="22"/>
  <c r="DH30" i="22" s="1"/>
  <c r="DK30" i="22" s="1"/>
  <c r="CU30" i="22"/>
  <c r="CT30" i="22"/>
  <c r="CI30" i="22"/>
  <c r="CH30" i="22"/>
  <c r="BW30" i="22"/>
  <c r="BV30" i="22"/>
  <c r="BK30" i="22"/>
  <c r="BJ30" i="22"/>
  <c r="AY30" i="22"/>
  <c r="AX30" i="22"/>
  <c r="AM30" i="22"/>
  <c r="AL30" i="22"/>
  <c r="AA30" i="22"/>
  <c r="Z30" i="22"/>
  <c r="O30" i="22"/>
  <c r="N30" i="22"/>
  <c r="C30" i="22"/>
  <c r="B30" i="22"/>
  <c r="GY29" i="22"/>
  <c r="GX29" i="22"/>
  <c r="GM29" i="22"/>
  <c r="GL29" i="22"/>
  <c r="GN29" i="22" s="1"/>
  <c r="GA29" i="22"/>
  <c r="FZ29" i="22"/>
  <c r="GB29" i="22" s="1"/>
  <c r="GE29" i="22" s="1"/>
  <c r="FO29" i="22"/>
  <c r="FN29" i="22"/>
  <c r="FC29" i="22"/>
  <c r="FB29" i="22"/>
  <c r="FL29" i="22" s="1"/>
  <c r="EQ29" i="22"/>
  <c r="EP29" i="22"/>
  <c r="EE29" i="22"/>
  <c r="ED29" i="22"/>
  <c r="EM29" i="22" s="1"/>
  <c r="DS29" i="22"/>
  <c r="DR29" i="22"/>
  <c r="DG29" i="22"/>
  <c r="DF29" i="22"/>
  <c r="CU29" i="22"/>
  <c r="CT29" i="22"/>
  <c r="CV29" i="22" s="1"/>
  <c r="CY29" i="22" s="1"/>
  <c r="CI29" i="22"/>
  <c r="CH29" i="22"/>
  <c r="BW29" i="22"/>
  <c r="BV29" i="22"/>
  <c r="BK29" i="22"/>
  <c r="BJ29" i="22"/>
  <c r="AY29" i="22"/>
  <c r="AX29" i="22"/>
  <c r="AZ29" i="22" s="1"/>
  <c r="AM29" i="22"/>
  <c r="AL29" i="22"/>
  <c r="AN29" i="22" s="1"/>
  <c r="AQ29" i="22" s="1"/>
  <c r="AA29" i="22"/>
  <c r="Z29" i="22"/>
  <c r="AI29" i="22" s="1"/>
  <c r="O29" i="22"/>
  <c r="N29" i="22"/>
  <c r="C29" i="22"/>
  <c r="B29" i="22"/>
  <c r="D29" i="22" s="1"/>
  <c r="G29" i="22" s="1"/>
  <c r="GY28" i="22"/>
  <c r="GX28" i="22"/>
  <c r="GM28" i="22"/>
  <c r="GL28" i="22"/>
  <c r="GA28" i="22"/>
  <c r="FZ28" i="22"/>
  <c r="FO28" i="22"/>
  <c r="FN28" i="22"/>
  <c r="FC28" i="22"/>
  <c r="FB28" i="22"/>
  <c r="FD28" i="22" s="1"/>
  <c r="EQ28" i="22"/>
  <c r="EP28" i="22"/>
  <c r="EE28" i="22"/>
  <c r="ED28" i="22"/>
  <c r="DS28" i="22"/>
  <c r="DR28" i="22"/>
  <c r="DT28" i="22" s="1"/>
  <c r="DX28" i="22" s="1"/>
  <c r="DG28" i="22"/>
  <c r="DF28" i="22"/>
  <c r="DH28" i="22" s="1"/>
  <c r="CU28" i="22"/>
  <c r="CT28" i="22"/>
  <c r="CI28" i="22"/>
  <c r="CH28" i="22"/>
  <c r="BW28" i="22"/>
  <c r="BV28" i="22"/>
  <c r="BX28" i="22" s="1"/>
  <c r="CA28" i="22" s="1"/>
  <c r="BK28" i="22"/>
  <c r="BJ28" i="22"/>
  <c r="AY28" i="22"/>
  <c r="AX28" i="22"/>
  <c r="BA28" i="22" s="1"/>
  <c r="AM28" i="22"/>
  <c r="AL28" i="22"/>
  <c r="AA28" i="22"/>
  <c r="Z28" i="22"/>
  <c r="AB28" i="22" s="1"/>
  <c r="AE28" i="22" s="1"/>
  <c r="O28" i="22"/>
  <c r="N28" i="22"/>
  <c r="P28" i="22" s="1"/>
  <c r="C28" i="22"/>
  <c r="B28" i="22"/>
  <c r="GY27" i="22"/>
  <c r="GX27" i="22"/>
  <c r="GM27" i="22"/>
  <c r="GL27" i="22"/>
  <c r="GA27" i="22"/>
  <c r="FZ27" i="22"/>
  <c r="GB27" i="22" s="1"/>
  <c r="GE27" i="22" s="1"/>
  <c r="FO27" i="22"/>
  <c r="FN27" i="22"/>
  <c r="FC27" i="22"/>
  <c r="FB27" i="22"/>
  <c r="FL27" i="22" s="1"/>
  <c r="EQ27" i="22"/>
  <c r="EP27" i="22"/>
  <c r="EE27" i="22"/>
  <c r="ED27" i="22"/>
  <c r="DS27" i="22"/>
  <c r="DR27" i="22"/>
  <c r="DG27" i="22"/>
  <c r="DF27" i="22"/>
  <c r="DP27" i="22" s="1"/>
  <c r="CU27" i="22"/>
  <c r="CT27" i="22"/>
  <c r="CV27" i="22" s="1"/>
  <c r="CY27" i="22" s="1"/>
  <c r="CI27" i="22"/>
  <c r="CH27" i="22"/>
  <c r="CJ27" i="22" s="1"/>
  <c r="BW27" i="22"/>
  <c r="BV27" i="22"/>
  <c r="BK27" i="22"/>
  <c r="BJ27" i="22"/>
  <c r="AY27" i="22"/>
  <c r="AX27" i="22"/>
  <c r="AZ27" i="22" s="1"/>
  <c r="BC27" i="22" s="1"/>
  <c r="AM27" i="22"/>
  <c r="AL27" i="22"/>
  <c r="AA27" i="22"/>
  <c r="Z27" i="22"/>
  <c r="O27" i="22"/>
  <c r="N27" i="22"/>
  <c r="C27" i="22"/>
  <c r="B27" i="22"/>
  <c r="GY26" i="22"/>
  <c r="GX26" i="22"/>
  <c r="GM26" i="22"/>
  <c r="GL26" i="22"/>
  <c r="GA26" i="22"/>
  <c r="FZ26" i="22"/>
  <c r="GI26" i="22" s="1"/>
  <c r="FO26" i="22"/>
  <c r="FN26" i="22"/>
  <c r="FC26" i="22"/>
  <c r="FB26" i="22"/>
  <c r="FD26" i="22" s="1"/>
  <c r="EQ26" i="22"/>
  <c r="EP26" i="22"/>
  <c r="EE26" i="22"/>
  <c r="ED26" i="22"/>
  <c r="DS26" i="22"/>
  <c r="DR26" i="22"/>
  <c r="DG26" i="22"/>
  <c r="DF26" i="22"/>
  <c r="DP26" i="22" s="1"/>
  <c r="CU26" i="22"/>
  <c r="CT26" i="22"/>
  <c r="CI26" i="22"/>
  <c r="CH26" i="22"/>
  <c r="BW26" i="22"/>
  <c r="BV26" i="22"/>
  <c r="BX26" i="22" s="1"/>
  <c r="BK26" i="22"/>
  <c r="BJ26" i="22"/>
  <c r="AY26" i="22"/>
  <c r="AX26" i="22"/>
  <c r="AM26" i="22"/>
  <c r="AL26" i="22"/>
  <c r="AA26" i="22"/>
  <c r="Z26" i="22"/>
  <c r="AB26" i="22" s="1"/>
  <c r="O26" i="22"/>
  <c r="N26" i="22"/>
  <c r="P26" i="22" s="1"/>
  <c r="S26" i="22" s="1"/>
  <c r="C26" i="22"/>
  <c r="B26" i="22"/>
  <c r="L26" i="22" s="1"/>
  <c r="GY25" i="22"/>
  <c r="GX25" i="22"/>
  <c r="HH25" i="22" s="1"/>
  <c r="GM25" i="22"/>
  <c r="GL25" i="22"/>
  <c r="GN25" i="22" s="1"/>
  <c r="GQ25" i="22" s="1"/>
  <c r="GA25" i="22"/>
  <c r="FZ25" i="22"/>
  <c r="GB25" i="22" s="1"/>
  <c r="GE25" i="22" s="1"/>
  <c r="FO25" i="22"/>
  <c r="FN25" i="22"/>
  <c r="FC25" i="22"/>
  <c r="FB25" i="22"/>
  <c r="EQ25" i="22"/>
  <c r="EP25" i="22"/>
  <c r="EE25" i="22"/>
  <c r="ED25" i="22"/>
  <c r="DS25" i="22"/>
  <c r="DR25" i="22"/>
  <c r="DG25" i="22"/>
  <c r="DF25" i="22"/>
  <c r="CU25" i="22"/>
  <c r="CT25" i="22"/>
  <c r="CV25" i="22" s="1"/>
  <c r="CY25" i="22" s="1"/>
  <c r="CI25" i="22"/>
  <c r="CH25" i="22"/>
  <c r="CJ25" i="22" s="1"/>
  <c r="CM25" i="22" s="1"/>
  <c r="BW25" i="22"/>
  <c r="BV25" i="22"/>
  <c r="BK25" i="22"/>
  <c r="BJ25" i="22"/>
  <c r="AY25" i="22"/>
  <c r="AX25" i="22"/>
  <c r="AZ25" i="22" s="1"/>
  <c r="BC25" i="22" s="1"/>
  <c r="AM25" i="22"/>
  <c r="AL25" i="22"/>
  <c r="AU25" i="22" s="1"/>
  <c r="AA25" i="22"/>
  <c r="Z25" i="22"/>
  <c r="O25" i="22"/>
  <c r="N25" i="22"/>
  <c r="C25" i="22"/>
  <c r="B25" i="22"/>
  <c r="D25" i="22" s="1"/>
  <c r="G25" i="22" s="1"/>
  <c r="GY24" i="22"/>
  <c r="GX24" i="22"/>
  <c r="GZ24" i="22" s="1"/>
  <c r="HC24" i="22" s="1"/>
  <c r="GM24" i="22"/>
  <c r="GL24" i="22"/>
  <c r="GA24" i="22"/>
  <c r="FZ24" i="22"/>
  <c r="FO24" i="22"/>
  <c r="FN24" i="22"/>
  <c r="FP24" i="22" s="1"/>
  <c r="FS24" i="22" s="1"/>
  <c r="FC24" i="22"/>
  <c r="FB24" i="22"/>
  <c r="EQ24" i="22"/>
  <c r="EP24" i="22"/>
  <c r="EE24" i="22"/>
  <c r="ED24" i="22"/>
  <c r="EN24" i="22" s="1"/>
  <c r="DS24" i="22"/>
  <c r="DR24" i="22"/>
  <c r="DT24" i="22" s="1"/>
  <c r="DW24" i="22" s="1"/>
  <c r="DG24" i="22"/>
  <c r="DF24" i="22"/>
  <c r="DO24" i="22" s="1"/>
  <c r="CU24" i="22"/>
  <c r="CT24" i="22"/>
  <c r="CI24" i="22"/>
  <c r="CH24" i="22"/>
  <c r="CR24" i="22" s="1"/>
  <c r="BW24" i="22"/>
  <c r="BV24" i="22"/>
  <c r="BX24" i="22" s="1"/>
  <c r="CA24" i="22" s="1"/>
  <c r="BK24" i="22"/>
  <c r="BJ24" i="22"/>
  <c r="BL24" i="22" s="1"/>
  <c r="BO24" i="22" s="1"/>
  <c r="AY24" i="22"/>
  <c r="AX24" i="22"/>
  <c r="AM24" i="22"/>
  <c r="AL24" i="22"/>
  <c r="AA24" i="22"/>
  <c r="Z24" i="22"/>
  <c r="AB24" i="22" s="1"/>
  <c r="AE24" i="22" s="1"/>
  <c r="O24" i="22"/>
  <c r="N24" i="22"/>
  <c r="C24" i="22"/>
  <c r="B24" i="22"/>
  <c r="E24" i="22" s="1"/>
  <c r="GY23" i="22"/>
  <c r="GX23" i="22"/>
  <c r="GM23" i="22"/>
  <c r="GL23" i="22"/>
  <c r="GN23" i="22" s="1"/>
  <c r="GQ23" i="22" s="1"/>
  <c r="GA23" i="22"/>
  <c r="FZ23" i="22"/>
  <c r="GI23" i="22" s="1"/>
  <c r="FO23" i="22"/>
  <c r="FN23" i="22"/>
  <c r="FC23" i="22"/>
  <c r="FB23" i="22"/>
  <c r="EQ23" i="22"/>
  <c r="EP23" i="22"/>
  <c r="ER23" i="22" s="1"/>
  <c r="EU23" i="22" s="1"/>
  <c r="EE23" i="22"/>
  <c r="ED23" i="22"/>
  <c r="EF23" i="22" s="1"/>
  <c r="EI23" i="22" s="1"/>
  <c r="DS23" i="22"/>
  <c r="DR23" i="22"/>
  <c r="DG23" i="22"/>
  <c r="DF23" i="22"/>
  <c r="CU23" i="22"/>
  <c r="CT23" i="22"/>
  <c r="CV23" i="22" s="1"/>
  <c r="CY23" i="22" s="1"/>
  <c r="CI23" i="22"/>
  <c r="CH23" i="22"/>
  <c r="BW23" i="22"/>
  <c r="BV23" i="22"/>
  <c r="CE23" i="22" s="1"/>
  <c r="BK23" i="22"/>
  <c r="BJ23" i="22"/>
  <c r="AY23" i="22"/>
  <c r="AX23" i="22"/>
  <c r="AZ23" i="22" s="1"/>
  <c r="BC23" i="22" s="1"/>
  <c r="AM23" i="22"/>
  <c r="AL23" i="22"/>
  <c r="AA23" i="22"/>
  <c r="Z23" i="22"/>
  <c r="O23" i="22"/>
  <c r="N23" i="22"/>
  <c r="C23" i="22"/>
  <c r="B23" i="22"/>
  <c r="GY22" i="22"/>
  <c r="GX22" i="22"/>
  <c r="HH22" i="22" s="1"/>
  <c r="GM22" i="22"/>
  <c r="GL22" i="22"/>
  <c r="GA22" i="22"/>
  <c r="FZ22" i="22"/>
  <c r="GJ22" i="22" s="1"/>
  <c r="FO22" i="22"/>
  <c r="FN22" i="22"/>
  <c r="FP22" i="22" s="1"/>
  <c r="FS22" i="22" s="1"/>
  <c r="FC22" i="22"/>
  <c r="FB22" i="22"/>
  <c r="EQ22" i="22"/>
  <c r="EP22" i="22"/>
  <c r="EE22" i="22"/>
  <c r="ED22" i="22"/>
  <c r="EN22" i="22" s="1"/>
  <c r="DS22" i="22"/>
  <c r="DR22" i="22"/>
  <c r="DG22" i="22"/>
  <c r="DF22" i="22"/>
  <c r="CU22" i="22"/>
  <c r="CT22" i="22"/>
  <c r="CI22" i="22"/>
  <c r="CH22" i="22"/>
  <c r="BW22" i="22"/>
  <c r="BV22" i="22"/>
  <c r="BX22" i="22" s="1"/>
  <c r="CA22" i="22" s="1"/>
  <c r="BK22" i="22"/>
  <c r="BJ22" i="22"/>
  <c r="BN22" i="22" s="1"/>
  <c r="AY22" i="22"/>
  <c r="AX22" i="22"/>
  <c r="AM22" i="22"/>
  <c r="AL22" i="22"/>
  <c r="AV22" i="22" s="1"/>
  <c r="AA22" i="22"/>
  <c r="Z22" i="22"/>
  <c r="AB22" i="22" s="1"/>
  <c r="AE22" i="22" s="1"/>
  <c r="O22" i="22"/>
  <c r="N22" i="22"/>
  <c r="P22" i="22" s="1"/>
  <c r="S22" i="22" s="1"/>
  <c r="C22" i="22"/>
  <c r="B22" i="22"/>
  <c r="E22" i="22" s="1"/>
  <c r="J22" i="22" s="1"/>
  <c r="GY21" i="22"/>
  <c r="GX21" i="22"/>
  <c r="HH21" i="22" s="1"/>
  <c r="GM21" i="22"/>
  <c r="GL21" i="22"/>
  <c r="GN21" i="22" s="1"/>
  <c r="GQ21" i="22" s="1"/>
  <c r="GA21" i="22"/>
  <c r="FZ21" i="22"/>
  <c r="GI21" i="22" s="1"/>
  <c r="FO21" i="22"/>
  <c r="FN21" i="22"/>
  <c r="FC21" i="22"/>
  <c r="FB21" i="22"/>
  <c r="EQ21" i="22"/>
  <c r="EP21" i="22"/>
  <c r="ER21" i="22" s="1"/>
  <c r="EU21" i="22" s="1"/>
  <c r="EE21" i="22"/>
  <c r="ED21" i="22"/>
  <c r="EN21" i="22" s="1"/>
  <c r="DS21" i="22"/>
  <c r="DR21" i="22"/>
  <c r="DG21" i="22"/>
  <c r="DF21" i="22"/>
  <c r="DJ21" i="22" s="1"/>
  <c r="CU21" i="22"/>
  <c r="CT21" i="22"/>
  <c r="CV21" i="22" s="1"/>
  <c r="CY21" i="22" s="1"/>
  <c r="CI21" i="22"/>
  <c r="CH21" i="22"/>
  <c r="BW21" i="22"/>
  <c r="BV21" i="22"/>
  <c r="BK21" i="22"/>
  <c r="BJ21" i="22"/>
  <c r="AY21" i="22"/>
  <c r="AX21" i="22"/>
  <c r="AZ21" i="22" s="1"/>
  <c r="BC21" i="22" s="1"/>
  <c r="AM21" i="22"/>
  <c r="AL21" i="22"/>
  <c r="AU21" i="22" s="1"/>
  <c r="AA21" i="22"/>
  <c r="Z21" i="22"/>
  <c r="O21" i="22"/>
  <c r="N21" i="22"/>
  <c r="R21" i="22" s="1"/>
  <c r="C21" i="22"/>
  <c r="B21" i="22"/>
  <c r="GY20" i="22"/>
  <c r="GX20" i="22"/>
  <c r="HB20" i="22" s="1"/>
  <c r="GM20" i="22"/>
  <c r="GL20" i="22"/>
  <c r="GA20" i="22"/>
  <c r="FZ20" i="22"/>
  <c r="FO20" i="22"/>
  <c r="FN20" i="22"/>
  <c r="FC20" i="22"/>
  <c r="FB20" i="22"/>
  <c r="EQ20" i="22"/>
  <c r="EP20" i="22"/>
  <c r="EE20" i="22"/>
  <c r="ED20" i="22"/>
  <c r="DS20" i="22"/>
  <c r="DR20" i="22"/>
  <c r="DT20" i="22" s="1"/>
  <c r="DW20" i="22" s="1"/>
  <c r="DG20" i="22"/>
  <c r="DF20" i="22"/>
  <c r="CU20" i="22"/>
  <c r="CT20" i="22"/>
  <c r="CI20" i="22"/>
  <c r="CH20" i="22"/>
  <c r="BW20" i="22"/>
  <c r="BV20" i="22"/>
  <c r="BX20" i="22" s="1"/>
  <c r="CA20" i="22" s="1"/>
  <c r="BK20" i="22"/>
  <c r="BJ20" i="22"/>
  <c r="BN20" i="22" s="1"/>
  <c r="AY20" i="22"/>
  <c r="AX20" i="22"/>
  <c r="AM20" i="22"/>
  <c r="AL20" i="22"/>
  <c r="AA20" i="22"/>
  <c r="Z20" i="22"/>
  <c r="AB20" i="22" s="1"/>
  <c r="AE20" i="22" s="1"/>
  <c r="O20" i="22"/>
  <c r="N20" i="22"/>
  <c r="X20" i="22" s="1"/>
  <c r="C20" i="22"/>
  <c r="B20" i="22"/>
  <c r="GY19" i="22"/>
  <c r="GX19" i="22"/>
  <c r="GM19" i="22"/>
  <c r="GL19" i="22"/>
  <c r="GN19" i="22" s="1"/>
  <c r="GA19" i="22"/>
  <c r="FZ19" i="22"/>
  <c r="FO19" i="22"/>
  <c r="FN19" i="22"/>
  <c r="FC19" i="22"/>
  <c r="FB19" i="22"/>
  <c r="EQ19" i="22"/>
  <c r="EP19" i="22"/>
  <c r="EE19" i="22"/>
  <c r="ED19" i="22"/>
  <c r="EH19" i="22" s="1"/>
  <c r="DS19" i="22"/>
  <c r="DR19" i="22"/>
  <c r="DG19" i="22"/>
  <c r="DF19" i="22"/>
  <c r="CU19" i="22"/>
  <c r="CT19" i="22"/>
  <c r="CV19" i="22" s="1"/>
  <c r="CI19" i="22"/>
  <c r="CH19" i="22"/>
  <c r="BW19" i="22"/>
  <c r="BV19" i="22"/>
  <c r="BK19" i="22"/>
  <c r="BJ19" i="22"/>
  <c r="AY19" i="22"/>
  <c r="AX19" i="22"/>
  <c r="AM19" i="22"/>
  <c r="AL19" i="22"/>
  <c r="AA19" i="22"/>
  <c r="Z19" i="22"/>
  <c r="O19" i="22"/>
  <c r="N19" i="22"/>
  <c r="C19" i="22"/>
  <c r="B19" i="22"/>
  <c r="D19" i="22" s="1"/>
  <c r="G19" i="22" s="1"/>
  <c r="GY18" i="22"/>
  <c r="GX18" i="22"/>
  <c r="HB18" i="22" s="1"/>
  <c r="GM18" i="22"/>
  <c r="GL18" i="22"/>
  <c r="GA18" i="22"/>
  <c r="FZ18" i="22"/>
  <c r="FO18" i="22"/>
  <c r="FN18" i="22"/>
  <c r="FP18" i="22" s="1"/>
  <c r="FS18" i="22" s="1"/>
  <c r="FC18" i="22"/>
  <c r="FB18" i="22"/>
  <c r="FD18" i="22" s="1"/>
  <c r="EQ18" i="22"/>
  <c r="EP18" i="22"/>
  <c r="EE18" i="22"/>
  <c r="ED18" i="22"/>
  <c r="DS18" i="22"/>
  <c r="DR18" i="22"/>
  <c r="DT18" i="22" s="1"/>
  <c r="DW18" i="22" s="1"/>
  <c r="DG18" i="22"/>
  <c r="DF18" i="22"/>
  <c r="CU18" i="22"/>
  <c r="CT18" i="22"/>
  <c r="CI18" i="22"/>
  <c r="CH18" i="22"/>
  <c r="BW18" i="22"/>
  <c r="BV18" i="22"/>
  <c r="BX18" i="22" s="1"/>
  <c r="BK18" i="22"/>
  <c r="BJ18" i="22"/>
  <c r="BN18" i="22" s="1"/>
  <c r="AY18" i="22"/>
  <c r="AX18" i="22"/>
  <c r="BG18" i="22" s="1"/>
  <c r="AM18" i="22"/>
  <c r="AL18" i="22"/>
  <c r="AP18" i="22" s="1"/>
  <c r="AA18" i="22"/>
  <c r="Z18" i="22"/>
  <c r="O18" i="22"/>
  <c r="N18" i="22"/>
  <c r="C18" i="22"/>
  <c r="B18" i="22"/>
  <c r="K18" i="22" s="1"/>
  <c r="GY17" i="22"/>
  <c r="GX17" i="22"/>
  <c r="HB17" i="22" s="1"/>
  <c r="GM17" i="22"/>
  <c r="GL17" i="22"/>
  <c r="GN17" i="22" s="1"/>
  <c r="GR17" i="22" s="1"/>
  <c r="GA17" i="22"/>
  <c r="FZ17" i="22"/>
  <c r="FO17" i="22"/>
  <c r="FN17" i="22"/>
  <c r="FC17" i="22"/>
  <c r="FB17" i="22"/>
  <c r="EQ17" i="22"/>
  <c r="EP17" i="22"/>
  <c r="ER17" i="22" s="1"/>
  <c r="EU17" i="22" s="1"/>
  <c r="EE17" i="22"/>
  <c r="ED17" i="22"/>
  <c r="EG17" i="22" s="1"/>
  <c r="DS17" i="22"/>
  <c r="DR17" i="22"/>
  <c r="DG17" i="22"/>
  <c r="DF17" i="22"/>
  <c r="DI17" i="22" s="1"/>
  <c r="CU17" i="22"/>
  <c r="CT17" i="22"/>
  <c r="CV17" i="22" s="1"/>
  <c r="CZ17" i="22" s="1"/>
  <c r="CI17" i="22"/>
  <c r="CH17" i="22"/>
  <c r="CJ17" i="22" s="1"/>
  <c r="CN17" i="22" s="1"/>
  <c r="BW17" i="22"/>
  <c r="BV17" i="22"/>
  <c r="BK17" i="22"/>
  <c r="BJ17" i="22"/>
  <c r="AY17" i="22"/>
  <c r="AX17" i="22"/>
  <c r="AM17" i="22"/>
  <c r="AL17" i="22"/>
  <c r="AN17" i="22" s="1"/>
  <c r="AA17" i="22"/>
  <c r="Z17" i="22"/>
  <c r="O17" i="22"/>
  <c r="N17" i="22"/>
  <c r="C17" i="22"/>
  <c r="B17" i="22"/>
  <c r="D17" i="22" s="1"/>
  <c r="GY16" i="22"/>
  <c r="GX16" i="22"/>
  <c r="GZ16" i="22" s="1"/>
  <c r="GM16" i="22"/>
  <c r="GL16" i="22"/>
  <c r="GA16" i="22"/>
  <c r="FZ16" i="22"/>
  <c r="FO16" i="22"/>
  <c r="FN16" i="22"/>
  <c r="FP16" i="22" s="1"/>
  <c r="FC16" i="22"/>
  <c r="FB16" i="22"/>
  <c r="EQ16" i="22"/>
  <c r="EP16" i="22"/>
  <c r="EE16" i="22"/>
  <c r="ED16" i="22"/>
  <c r="DS16" i="22"/>
  <c r="DR16" i="22"/>
  <c r="DT16" i="22" s="1"/>
  <c r="DG16" i="22"/>
  <c r="DF16" i="22"/>
  <c r="CU16" i="22"/>
  <c r="CT16" i="22"/>
  <c r="CI16" i="22"/>
  <c r="CH16" i="22"/>
  <c r="BW16" i="22"/>
  <c r="BV16" i="22"/>
  <c r="BK16" i="22"/>
  <c r="BJ16" i="22"/>
  <c r="BS16" i="22" s="1"/>
  <c r="AY16" i="22"/>
  <c r="AX16" i="22"/>
  <c r="AM16" i="22"/>
  <c r="AL16" i="22"/>
  <c r="AA16" i="22"/>
  <c r="Z16" i="22"/>
  <c r="AB16" i="22" s="1"/>
  <c r="O16" i="22"/>
  <c r="N16" i="22"/>
  <c r="C16" i="22"/>
  <c r="B16" i="22"/>
  <c r="GY15" i="22"/>
  <c r="GX15" i="22"/>
  <c r="GM15" i="22"/>
  <c r="GL15" i="22"/>
  <c r="GN15" i="22" s="1"/>
  <c r="GQ15" i="22" s="1"/>
  <c r="GA15" i="22"/>
  <c r="FZ15" i="22"/>
  <c r="GI15" i="22" s="1"/>
  <c r="FO15" i="22"/>
  <c r="FN15" i="22"/>
  <c r="FC15" i="22"/>
  <c r="FB15" i="22"/>
  <c r="EQ15" i="22"/>
  <c r="EP15" i="22"/>
  <c r="ER15" i="22" s="1"/>
  <c r="EV15" i="22" s="1"/>
  <c r="EE15" i="22"/>
  <c r="ED15" i="22"/>
  <c r="DS15" i="22"/>
  <c r="DR15" i="22"/>
  <c r="DG15" i="22"/>
  <c r="DF15" i="22"/>
  <c r="CU15" i="22"/>
  <c r="CT15" i="22"/>
  <c r="CV15" i="22" s="1"/>
  <c r="CY15" i="22" s="1"/>
  <c r="CI15" i="22"/>
  <c r="CH15" i="22"/>
  <c r="CJ15" i="22" s="1"/>
  <c r="BW15" i="22"/>
  <c r="BV15" i="22"/>
  <c r="BK15" i="22"/>
  <c r="BJ15" i="22"/>
  <c r="AY15" i="22"/>
  <c r="AX15" i="22"/>
  <c r="AZ15" i="22" s="1"/>
  <c r="AM15" i="22"/>
  <c r="AL15" i="22"/>
  <c r="AA15" i="22"/>
  <c r="Z15" i="22"/>
  <c r="AD15" i="22" s="1"/>
  <c r="O15" i="22"/>
  <c r="N15" i="22"/>
  <c r="Q15" i="22" s="1"/>
  <c r="V15" i="22" s="1"/>
  <c r="C15" i="22"/>
  <c r="B15" i="22"/>
  <c r="GY14" i="22"/>
  <c r="GX14" i="22"/>
  <c r="GM14" i="22"/>
  <c r="GL14" i="22"/>
  <c r="GA14" i="22"/>
  <c r="FZ14" i="22"/>
  <c r="FO14" i="22"/>
  <c r="FN14" i="22"/>
  <c r="FP14" i="22" s="1"/>
  <c r="FC14" i="22"/>
  <c r="FB14" i="22"/>
  <c r="EQ14" i="22"/>
  <c r="EP14" i="22"/>
  <c r="EE14" i="22"/>
  <c r="ED14" i="22"/>
  <c r="EH14" i="22" s="1"/>
  <c r="DS14" i="22"/>
  <c r="DR14" i="22"/>
  <c r="DT14" i="22" s="1"/>
  <c r="DW14" i="22" s="1"/>
  <c r="DG14" i="22"/>
  <c r="DF14" i="22"/>
  <c r="CU14" i="22"/>
  <c r="CT14" i="22"/>
  <c r="DC14" i="22" s="1"/>
  <c r="CI14" i="22"/>
  <c r="CH14" i="22"/>
  <c r="BW14" i="22"/>
  <c r="BV14" i="22"/>
  <c r="BX14" i="22" s="1"/>
  <c r="CB14" i="22" s="1"/>
  <c r="BK14" i="22"/>
  <c r="BJ14" i="22"/>
  <c r="AY14" i="22"/>
  <c r="AX14" i="22"/>
  <c r="AM14" i="22"/>
  <c r="AL14" i="22"/>
  <c r="AA14" i="22"/>
  <c r="Z14" i="22"/>
  <c r="AB14" i="22" s="1"/>
  <c r="AE14" i="22" s="1"/>
  <c r="O14" i="22"/>
  <c r="N14" i="22"/>
  <c r="C14" i="22"/>
  <c r="B14" i="22"/>
  <c r="GY13" i="22"/>
  <c r="GX13" i="22"/>
  <c r="HB13" i="22" s="1"/>
  <c r="GM13" i="22"/>
  <c r="GL13" i="22"/>
  <c r="GN13" i="22" s="1"/>
  <c r="GR13" i="22" s="1"/>
  <c r="GA13" i="22"/>
  <c r="FZ13" i="22"/>
  <c r="FO13" i="22"/>
  <c r="FN13" i="22"/>
  <c r="FC13" i="22"/>
  <c r="FB13" i="22"/>
  <c r="EQ13" i="22"/>
  <c r="EP13" i="22"/>
  <c r="ER13" i="22" s="1"/>
  <c r="EE13" i="22"/>
  <c r="ED13" i="22"/>
  <c r="EG13" i="22" s="1"/>
  <c r="EK13" i="22" s="1"/>
  <c r="DS13" i="22"/>
  <c r="DR13" i="22"/>
  <c r="DG13" i="22"/>
  <c r="DF13" i="22"/>
  <c r="CU13" i="22"/>
  <c r="CT13" i="22"/>
  <c r="CI13" i="22"/>
  <c r="CH13" i="22"/>
  <c r="BW13" i="22"/>
  <c r="BV13" i="22"/>
  <c r="BZ13" i="22" s="1"/>
  <c r="BK13" i="22"/>
  <c r="BJ13" i="22"/>
  <c r="AY13" i="22"/>
  <c r="AX13" i="22"/>
  <c r="AZ13" i="22" s="1"/>
  <c r="BC13" i="22" s="1"/>
  <c r="AM13" i="22"/>
  <c r="AL13" i="22"/>
  <c r="AA13" i="22"/>
  <c r="Z13" i="22"/>
  <c r="O13" i="22"/>
  <c r="N13" i="22"/>
  <c r="C13" i="22"/>
  <c r="B13" i="22"/>
  <c r="GY12" i="22"/>
  <c r="GX12" i="22"/>
  <c r="HG12" i="22" s="1"/>
  <c r="GM12" i="22"/>
  <c r="GL12" i="22"/>
  <c r="GA12" i="22"/>
  <c r="FZ12" i="22"/>
  <c r="FO12" i="22"/>
  <c r="FN12" i="22"/>
  <c r="FC12" i="22"/>
  <c r="FB12" i="22"/>
  <c r="EQ12" i="22"/>
  <c r="EP12" i="22"/>
  <c r="EE12" i="22"/>
  <c r="ED12" i="22"/>
  <c r="DS12" i="22"/>
  <c r="DR12" i="22"/>
  <c r="DT12" i="22" s="1"/>
  <c r="DG12" i="22"/>
  <c r="DF12" i="22"/>
  <c r="CU12" i="22"/>
  <c r="CT12" i="22"/>
  <c r="CI12" i="22"/>
  <c r="CH12" i="22"/>
  <c r="BW12" i="22"/>
  <c r="BV12" i="22"/>
  <c r="BX12" i="22" s="1"/>
  <c r="CA12" i="22" s="1"/>
  <c r="BK12" i="22"/>
  <c r="BJ12" i="22"/>
  <c r="AY12" i="22"/>
  <c r="AX12" i="22"/>
  <c r="AM12" i="22"/>
  <c r="AL12" i="22"/>
  <c r="AO12" i="22" s="1"/>
  <c r="AA12" i="22"/>
  <c r="Z12" i="22"/>
  <c r="O12" i="22"/>
  <c r="N12" i="22"/>
  <c r="C12" i="22"/>
  <c r="B12" i="22"/>
  <c r="F12" i="22" s="1"/>
  <c r="GY11" i="22"/>
  <c r="GX11" i="22"/>
  <c r="GM11" i="22"/>
  <c r="GL11" i="22"/>
  <c r="GN11" i="22" s="1"/>
  <c r="GA11" i="22"/>
  <c r="FZ11" i="22"/>
  <c r="FO11" i="22"/>
  <c r="FN11" i="22"/>
  <c r="FC11" i="22"/>
  <c r="FB11" i="22"/>
  <c r="EQ11" i="22"/>
  <c r="EP11" i="22"/>
  <c r="EE11" i="22"/>
  <c r="ED11" i="22"/>
  <c r="DS11" i="22"/>
  <c r="DR11" i="22"/>
  <c r="DV11" i="22" s="1"/>
  <c r="DG11" i="22"/>
  <c r="DF11" i="22"/>
  <c r="CU11" i="22"/>
  <c r="CT11" i="22"/>
  <c r="CI11" i="22"/>
  <c r="CH11" i="22"/>
  <c r="BW11" i="22"/>
  <c r="BV11" i="22"/>
  <c r="BK11" i="22"/>
  <c r="BJ11" i="22"/>
  <c r="AY11" i="22"/>
  <c r="AX11" i="22"/>
  <c r="AZ11" i="22" s="1"/>
  <c r="BC11" i="22" s="1"/>
  <c r="AM11" i="22"/>
  <c r="AL11" i="22"/>
  <c r="AA11" i="22"/>
  <c r="Z11" i="22"/>
  <c r="O11" i="22"/>
  <c r="N11" i="22"/>
  <c r="C11" i="22"/>
  <c r="B11" i="22"/>
  <c r="GY10" i="22"/>
  <c r="GX10" i="22"/>
  <c r="GM10" i="22"/>
  <c r="GL10" i="22"/>
  <c r="GA10" i="22"/>
  <c r="FZ10" i="22"/>
  <c r="GD10" i="22" s="1"/>
  <c r="FO10" i="22"/>
  <c r="FN10" i="22"/>
  <c r="FP10" i="22" s="1"/>
  <c r="FC10" i="22"/>
  <c r="FB10" i="22"/>
  <c r="EQ10" i="22"/>
  <c r="EP10" i="22"/>
  <c r="EE10" i="22"/>
  <c r="ED10" i="22"/>
  <c r="DS10" i="22"/>
  <c r="DR10" i="22"/>
  <c r="DT10" i="22" s="1"/>
  <c r="DW10" i="22" s="1"/>
  <c r="DG10" i="22"/>
  <c r="DF10" i="22"/>
  <c r="DH10" i="22" s="1"/>
  <c r="CU10" i="22"/>
  <c r="CT10" i="22"/>
  <c r="CI10" i="22"/>
  <c r="CH10" i="22"/>
  <c r="BW10" i="22"/>
  <c r="BV10" i="22"/>
  <c r="BK10" i="22"/>
  <c r="BJ10" i="22"/>
  <c r="AY10" i="22"/>
  <c r="AX10" i="22"/>
  <c r="BG10" i="22" s="1"/>
  <c r="AM10" i="22"/>
  <c r="AL10" i="22"/>
  <c r="AP10" i="22" s="1"/>
  <c r="AA10" i="22"/>
  <c r="Z10" i="22"/>
  <c r="AB10" i="22" s="1"/>
  <c r="O10" i="22"/>
  <c r="N10" i="22"/>
  <c r="C10" i="22"/>
  <c r="B10" i="22"/>
  <c r="GY9" i="22"/>
  <c r="GX9" i="22"/>
  <c r="GM9" i="22"/>
  <c r="GL9" i="22"/>
  <c r="GN9" i="22" s="1"/>
  <c r="GQ9" i="22" s="1"/>
  <c r="GA9" i="22"/>
  <c r="FZ9" i="22"/>
  <c r="GI9" i="22" s="1"/>
  <c r="FO9" i="22"/>
  <c r="FN9" i="22"/>
  <c r="FC9" i="22"/>
  <c r="FB9" i="22"/>
  <c r="EQ9" i="22"/>
  <c r="EP9" i="22"/>
  <c r="EE9" i="22"/>
  <c r="ED9" i="22"/>
  <c r="DS9" i="22"/>
  <c r="DR9" i="22"/>
  <c r="DG9" i="22"/>
  <c r="DF9" i="22"/>
  <c r="CU9" i="22"/>
  <c r="CT9" i="22"/>
  <c r="CV9" i="22" s="1"/>
  <c r="CZ9" i="22" s="1"/>
  <c r="CI9" i="22"/>
  <c r="CH9" i="22"/>
  <c r="BW9" i="22"/>
  <c r="BV9" i="22"/>
  <c r="BK9" i="22"/>
  <c r="BJ9" i="22"/>
  <c r="AY9" i="22"/>
  <c r="AX9" i="22"/>
  <c r="AM9" i="22"/>
  <c r="AL9" i="22"/>
  <c r="AP9" i="22" s="1"/>
  <c r="AA9" i="22"/>
  <c r="Z9" i="22"/>
  <c r="O9" i="22"/>
  <c r="N9" i="22"/>
  <c r="C9" i="22"/>
  <c r="B9" i="22"/>
  <c r="D9" i="22" s="1"/>
  <c r="GY8" i="22"/>
  <c r="GX8" i="22"/>
  <c r="GM8" i="22"/>
  <c r="GL8" i="22"/>
  <c r="GA8" i="22"/>
  <c r="FZ8" i="22"/>
  <c r="FO8" i="22"/>
  <c r="FN8" i="22"/>
  <c r="FP8" i="22" s="1"/>
  <c r="FC8" i="22"/>
  <c r="FB8" i="22"/>
  <c r="FL8" i="22" s="1"/>
  <c r="EQ8" i="22"/>
  <c r="EP8" i="22"/>
  <c r="EE8" i="22"/>
  <c r="ED8" i="22"/>
  <c r="DS8" i="22"/>
  <c r="DR8" i="22"/>
  <c r="DG8" i="22"/>
  <c r="DF8" i="22"/>
  <c r="CU8" i="22"/>
  <c r="CT8" i="22"/>
  <c r="CX8" i="22" s="1"/>
  <c r="CI8" i="22"/>
  <c r="CH8" i="22"/>
  <c r="BW8" i="22"/>
  <c r="BV8" i="22"/>
  <c r="BX8" i="22" s="1"/>
  <c r="CB8" i="22" s="1"/>
  <c r="BK8" i="22"/>
  <c r="BJ8" i="22"/>
  <c r="AY8" i="22"/>
  <c r="AX8" i="22"/>
  <c r="AM8" i="22"/>
  <c r="AL8" i="22"/>
  <c r="AA8" i="22"/>
  <c r="Z8" i="22"/>
  <c r="AB8" i="22" s="1"/>
  <c r="AF8" i="22" s="1"/>
  <c r="O8" i="22"/>
  <c r="N8" i="22"/>
  <c r="X8" i="22" s="1"/>
  <c r="C8" i="22"/>
  <c r="B8" i="22"/>
  <c r="GY7" i="22"/>
  <c r="GX7" i="22"/>
  <c r="GM7" i="22"/>
  <c r="GL7" i="22"/>
  <c r="GA7" i="22"/>
  <c r="FZ7" i="22"/>
  <c r="GD7" i="22" s="1"/>
  <c r="FO7" i="22"/>
  <c r="FN7" i="22"/>
  <c r="FC7" i="22"/>
  <c r="FB7" i="22"/>
  <c r="EQ7" i="22"/>
  <c r="EP7" i="22"/>
  <c r="ER7" i="22" s="1"/>
  <c r="EE7" i="22"/>
  <c r="ED7" i="22"/>
  <c r="DS7" i="22"/>
  <c r="DR7" i="22"/>
  <c r="DG7" i="22"/>
  <c r="DF7" i="22"/>
  <c r="CU7" i="22"/>
  <c r="CT7" i="22"/>
  <c r="CV7" i="22" s="1"/>
  <c r="CZ7" i="22" s="1"/>
  <c r="CI7" i="22"/>
  <c r="CH7" i="22"/>
  <c r="BW7" i="22"/>
  <c r="BV7" i="22"/>
  <c r="BK7" i="22"/>
  <c r="BJ7" i="22"/>
  <c r="AY7" i="22"/>
  <c r="AX7" i="22"/>
  <c r="AM7" i="22"/>
  <c r="AL7" i="22"/>
  <c r="AP7" i="22" s="1"/>
  <c r="AA7" i="22"/>
  <c r="Z7" i="22"/>
  <c r="AD7" i="22" s="1"/>
  <c r="O7" i="22"/>
  <c r="N7" i="22"/>
  <c r="C7" i="22"/>
  <c r="B7" i="22"/>
  <c r="D7" i="22" s="1"/>
  <c r="GY6" i="22"/>
  <c r="GX6" i="22"/>
  <c r="GM6" i="22"/>
  <c r="GL6" i="22"/>
  <c r="GA6" i="22"/>
  <c r="FZ6" i="22"/>
  <c r="FO6" i="22"/>
  <c r="FN6" i="22"/>
  <c r="FP6" i="22" s="1"/>
  <c r="FC6" i="22"/>
  <c r="FB6" i="22"/>
  <c r="FD6" i="22" s="1"/>
  <c r="FG6" i="22" s="1"/>
  <c r="EQ6" i="22"/>
  <c r="EP6" i="22"/>
  <c r="EE6" i="22"/>
  <c r="ED6" i="22"/>
  <c r="DS6" i="22"/>
  <c r="DR6" i="22"/>
  <c r="DG6" i="22"/>
  <c r="DF6" i="22"/>
  <c r="CU6" i="22"/>
  <c r="CT6" i="22"/>
  <c r="CI6" i="22"/>
  <c r="CH6" i="22"/>
  <c r="CR6" i="22" s="1"/>
  <c r="BW6" i="22"/>
  <c r="BV6" i="22"/>
  <c r="BK6" i="22"/>
  <c r="BJ6" i="22"/>
  <c r="AY6" i="22"/>
  <c r="AX6" i="22"/>
  <c r="AM6" i="22"/>
  <c r="AL6" i="22"/>
  <c r="AA6" i="22"/>
  <c r="Z6" i="22"/>
  <c r="O6" i="22"/>
  <c r="N6" i="22"/>
  <c r="P6" i="22" s="1"/>
  <c r="C6" i="22"/>
  <c r="B6" i="22"/>
  <c r="E6" i="22" s="1"/>
  <c r="GY5" i="22"/>
  <c r="GX5" i="22"/>
  <c r="GM5" i="22"/>
  <c r="GL5" i="22"/>
  <c r="GN5" i="22" s="1"/>
  <c r="GA5" i="22"/>
  <c r="FZ5" i="22"/>
  <c r="FO5" i="22"/>
  <c r="FN5" i="22"/>
  <c r="FQ5" i="22" s="1"/>
  <c r="FC5" i="22"/>
  <c r="FB5" i="22"/>
  <c r="EQ5" i="22"/>
  <c r="EP5" i="22"/>
  <c r="ER5" i="22" s="1"/>
  <c r="EE5" i="22"/>
  <c r="ED5" i="22"/>
  <c r="DS5" i="22"/>
  <c r="DR5" i="22"/>
  <c r="DG5" i="22"/>
  <c r="DF5" i="22"/>
  <c r="CU5" i="22"/>
  <c r="CT5" i="22"/>
  <c r="CI5" i="22"/>
  <c r="CH5" i="22"/>
  <c r="CL5" i="22" s="1"/>
  <c r="BW5" i="22"/>
  <c r="BV5" i="22"/>
  <c r="BK5" i="22"/>
  <c r="BJ5" i="22"/>
  <c r="AY5" i="22"/>
  <c r="AX5" i="22"/>
  <c r="AZ5" i="22" s="1"/>
  <c r="BD5" i="22" s="1"/>
  <c r="AM5" i="22"/>
  <c r="AL5" i="22"/>
  <c r="AA5" i="22"/>
  <c r="Z5" i="22"/>
  <c r="O5" i="22"/>
  <c r="N5" i="22"/>
  <c r="C5" i="22"/>
  <c r="B5" i="22"/>
  <c r="GJ5" i="22" s="1"/>
  <c r="BM86" i="22"/>
  <c r="ER85" i="22"/>
  <c r="HB83" i="22"/>
  <c r="EG83" i="22"/>
  <c r="BL83" i="22"/>
  <c r="BO83" i="22" s="1"/>
  <c r="EM81" i="22"/>
  <c r="DH81" i="22"/>
  <c r="AO81" i="22"/>
  <c r="DH80" i="22"/>
  <c r="DK80" i="22" s="1"/>
  <c r="BL80" i="22"/>
  <c r="BO80" i="22" s="1"/>
  <c r="GB79" i="22"/>
  <c r="GE79" i="22" s="1"/>
  <c r="ER79" i="22"/>
  <c r="EV79" i="22" s="1"/>
  <c r="ER77" i="22"/>
  <c r="DH76" i="22"/>
  <c r="DK76" i="22" s="1"/>
  <c r="DI76" i="22"/>
  <c r="CX76" i="22"/>
  <c r="BL76" i="22"/>
  <c r="BP76" i="22" s="1"/>
  <c r="AB76" i="22"/>
  <c r="AE76" i="22" s="1"/>
  <c r="CV75" i="22"/>
  <c r="CZ75" i="22" s="1"/>
  <c r="DJ72" i="22"/>
  <c r="AN71" i="22"/>
  <c r="AQ71" i="22" s="1"/>
  <c r="BL70" i="22"/>
  <c r="BO70" i="22" s="1"/>
  <c r="W70" i="22"/>
  <c r="EF69" i="22"/>
  <c r="EI69" i="22" s="1"/>
  <c r="CJ69" i="22"/>
  <c r="CM69" i="22" s="1"/>
  <c r="BS68" i="22"/>
  <c r="BN68" i="22"/>
  <c r="FP67" i="22"/>
  <c r="FT67" i="22" s="1"/>
  <c r="EG67" i="22"/>
  <c r="EF67" i="22"/>
  <c r="EI67" i="22" s="1"/>
  <c r="EM67" i="22"/>
  <c r="EH67" i="22"/>
  <c r="DH66" i="22"/>
  <c r="D66" i="22"/>
  <c r="H66" i="22" s="1"/>
  <c r="FP65" i="22"/>
  <c r="FS65" i="22" s="1"/>
  <c r="DT65" i="22"/>
  <c r="D65" i="22"/>
  <c r="ET64" i="22"/>
  <c r="BG64" i="22"/>
  <c r="AB64" i="22"/>
  <c r="AE64" i="22" s="1"/>
  <c r="FP63" i="22"/>
  <c r="FT63" i="22" s="1"/>
  <c r="CE63" i="22"/>
  <c r="ER62" i="22"/>
  <c r="BL62" i="22"/>
  <c r="BP62" i="22" s="1"/>
  <c r="AB62" i="22"/>
  <c r="AE62" i="22" s="1"/>
  <c r="AZ61" i="22"/>
  <c r="BC61" i="22" s="1"/>
  <c r="ES60" i="22"/>
  <c r="AN60" i="22"/>
  <c r="AR60" i="22" s="1"/>
  <c r="W60" i="22"/>
  <c r="E60" i="22"/>
  <c r="J60" i="22" s="1"/>
  <c r="FD59" i="22"/>
  <c r="FH59" i="22" s="1"/>
  <c r="DH59" i="22"/>
  <c r="DK59" i="22" s="1"/>
  <c r="BX59" i="22"/>
  <c r="GB58" i="22"/>
  <c r="GF58" i="22" s="1"/>
  <c r="ES58" i="22"/>
  <c r="EF58" i="22"/>
  <c r="EJ58" i="22" s="1"/>
  <c r="FD57" i="22"/>
  <c r="FH57" i="22" s="1"/>
  <c r="DH57" i="22"/>
  <c r="DL57" i="22" s="1"/>
  <c r="BL57" i="22"/>
  <c r="D57" i="22"/>
  <c r="GB56" i="22"/>
  <c r="CJ56" i="22"/>
  <c r="CM56" i="22" s="1"/>
  <c r="BS56" i="22"/>
  <c r="AB56" i="22"/>
  <c r="AE56" i="22" s="1"/>
  <c r="HD55" i="22"/>
  <c r="FP55" i="22"/>
  <c r="FS55" i="22" s="1"/>
  <c r="FD55" i="22"/>
  <c r="FH55" i="22" s="1"/>
  <c r="DJ55" i="22"/>
  <c r="AC55" i="22"/>
  <c r="AG55" i="22" s="1"/>
  <c r="EF54" i="22"/>
  <c r="EI54" i="22" s="1"/>
  <c r="DO54" i="22"/>
  <c r="AN54" i="22"/>
  <c r="AR54" i="22" s="1"/>
  <c r="AB54" i="22"/>
  <c r="AE54" i="22" s="1"/>
  <c r="K54" i="22"/>
  <c r="DH53" i="22"/>
  <c r="BY53" i="22"/>
  <c r="BL53" i="22"/>
  <c r="BP53" i="22" s="1"/>
  <c r="GB52" i="22"/>
  <c r="EY52" i="22"/>
  <c r="DO52" i="22"/>
  <c r="D52" i="22"/>
  <c r="H52" i="22" s="1"/>
  <c r="BY51" i="22"/>
  <c r="AB51" i="22"/>
  <c r="AE51" i="22" s="1"/>
  <c r="GZ50" i="22"/>
  <c r="GN50" i="22"/>
  <c r="GR50" i="22" s="1"/>
  <c r="FD50" i="22"/>
  <c r="FG50" i="22" s="1"/>
  <c r="BG50" i="22"/>
  <c r="D50" i="22"/>
  <c r="H50" i="22" s="1"/>
  <c r="EH49" i="22"/>
  <c r="CL49" i="22"/>
  <c r="AD49" i="22"/>
  <c r="GZ48" i="22"/>
  <c r="FR47" i="22"/>
  <c r="AP47" i="22"/>
  <c r="GU46" i="22"/>
  <c r="GB46" i="22"/>
  <c r="GE46" i="22" s="1"/>
  <c r="CL46" i="22"/>
  <c r="BN46" i="22"/>
  <c r="GZ45" i="22"/>
  <c r="HC45" i="22" s="1"/>
  <c r="EF45" i="22"/>
  <c r="DU45" i="22"/>
  <c r="DZ45" i="22" s="1"/>
  <c r="AD45" i="22"/>
  <c r="P45" i="22"/>
  <c r="S45" i="22" s="1"/>
  <c r="BA44" i="22"/>
  <c r="BF44" i="22" s="1"/>
  <c r="BB44" i="22"/>
  <c r="AN44" i="22"/>
  <c r="AQ44" i="22" s="1"/>
  <c r="R44" i="22"/>
  <c r="FW43" i="22"/>
  <c r="DH43" i="22"/>
  <c r="DK43" i="22" s="1"/>
  <c r="DJ43" i="22"/>
  <c r="AZ43" i="22"/>
  <c r="BD43" i="22" s="1"/>
  <c r="EF42" i="22"/>
  <c r="EI42" i="22" s="1"/>
  <c r="CJ42" i="22"/>
  <c r="CM42" i="22" s="1"/>
  <c r="AB42" i="22"/>
  <c r="AF42" i="22" s="1"/>
  <c r="GN41" i="22"/>
  <c r="DH41" i="22"/>
  <c r="BS41" i="22"/>
  <c r="AZ41" i="22"/>
  <c r="BD41" i="22" s="1"/>
  <c r="D41" i="22"/>
  <c r="H41" i="22" s="1"/>
  <c r="FP40" i="22"/>
  <c r="FT40" i="22" s="1"/>
  <c r="EF40" i="22"/>
  <c r="BA40" i="22"/>
  <c r="BE40" i="22" s="1"/>
  <c r="GN39" i="22"/>
  <c r="FF39" i="22"/>
  <c r="ER39" i="22"/>
  <c r="EV39" i="22" s="1"/>
  <c r="EG39" i="22"/>
  <c r="CV39" i="22"/>
  <c r="CZ39" i="22" s="1"/>
  <c r="GO38" i="22"/>
  <c r="GS38" i="22" s="1"/>
  <c r="GB38" i="22"/>
  <c r="GE38" i="22" s="1"/>
  <c r="FP38" i="22"/>
  <c r="FT38" i="22" s="1"/>
  <c r="DT38" i="22"/>
  <c r="DX38" i="22" s="1"/>
  <c r="AO38" i="22"/>
  <c r="AB38" i="22"/>
  <c r="AE38" i="22" s="1"/>
  <c r="GZ37" i="22"/>
  <c r="FE37" i="22"/>
  <c r="FI37" i="22" s="1"/>
  <c r="FK37" i="22"/>
  <c r="DI37" i="22"/>
  <c r="DM37" i="22" s="1"/>
  <c r="DH37" i="22"/>
  <c r="DO37" i="22"/>
  <c r="CV37" i="22"/>
  <c r="BL37" i="22"/>
  <c r="BO37" i="22" s="1"/>
  <c r="BN37" i="22"/>
  <c r="AZ37" i="22"/>
  <c r="BD37" i="22" s="1"/>
  <c r="D37" i="22"/>
  <c r="H37" i="22" s="1"/>
  <c r="GB36" i="22"/>
  <c r="GE36" i="22" s="1"/>
  <c r="GD36" i="22"/>
  <c r="ES36" i="22"/>
  <c r="EG36" i="22"/>
  <c r="EL36" i="22" s="1"/>
  <c r="EM36" i="22"/>
  <c r="CJ36" i="22"/>
  <c r="CM36" i="22" s="1"/>
  <c r="AO36" i="22"/>
  <c r="AS36" i="22" s="1"/>
  <c r="AN36" i="22"/>
  <c r="AQ36" i="22" s="1"/>
  <c r="AP36" i="22"/>
  <c r="HA35" i="22"/>
  <c r="HG35" i="22"/>
  <c r="HB35" i="22"/>
  <c r="FE35" i="22"/>
  <c r="FJ35" i="22" s="1"/>
  <c r="FK35" i="22"/>
  <c r="EM35" i="22"/>
  <c r="DH35" i="22"/>
  <c r="DK35" i="22" s="1"/>
  <c r="DO35" i="22"/>
  <c r="DJ35" i="22"/>
  <c r="BL35" i="22"/>
  <c r="BN35" i="22"/>
  <c r="P35" i="22"/>
  <c r="S35" i="22" s="1"/>
  <c r="R35" i="22"/>
  <c r="D35" i="22"/>
  <c r="H35" i="22" s="1"/>
  <c r="GB34" i="22"/>
  <c r="GE34" i="22" s="1"/>
  <c r="GD34" i="22"/>
  <c r="EF34" i="22"/>
  <c r="EM34" i="22"/>
  <c r="EH34" i="22"/>
  <c r="DO34" i="22"/>
  <c r="CJ34" i="22"/>
  <c r="CM34" i="22" s="1"/>
  <c r="AO34" i="22"/>
  <c r="AT34" i="22" s="1"/>
  <c r="AN34" i="22"/>
  <c r="AU34" i="22"/>
  <c r="AB34" i="22"/>
  <c r="HH33" i="22"/>
  <c r="GZ33" i="22"/>
  <c r="HG33" i="22"/>
  <c r="HB33" i="22"/>
  <c r="FD33" i="22"/>
  <c r="FG33" i="22" s="1"/>
  <c r="EM33" i="22"/>
  <c r="DO33" i="22"/>
  <c r="DI33" i="22"/>
  <c r="DN33" i="22" s="1"/>
  <c r="DH33" i="22"/>
  <c r="DL33" i="22" s="1"/>
  <c r="BS33" i="22"/>
  <c r="BL33" i="22"/>
  <c r="BT33" i="22"/>
  <c r="P33" i="22"/>
  <c r="S33" i="22" s="1"/>
  <c r="GB32" i="22"/>
  <c r="GF32" i="22" s="1"/>
  <c r="FE32" i="22"/>
  <c r="EG32" i="22"/>
  <c r="EL32" i="22" s="1"/>
  <c r="EH32" i="22"/>
  <c r="CJ32" i="22"/>
  <c r="CN32" i="22" s="1"/>
  <c r="AB32" i="22"/>
  <c r="AF32" i="22" s="1"/>
  <c r="HG31" i="22"/>
  <c r="FL31" i="22"/>
  <c r="FK31" i="22"/>
  <c r="FD31" i="22"/>
  <c r="DH31" i="22"/>
  <c r="DP31" i="22"/>
  <c r="BL31" i="22"/>
  <c r="BO31" i="22" s="1"/>
  <c r="D31" i="22"/>
  <c r="G31" i="22" s="1"/>
  <c r="HG30" i="22"/>
  <c r="HB30" i="22"/>
  <c r="BX30" i="22"/>
  <c r="CA30" i="22" s="1"/>
  <c r="BS30" i="22"/>
  <c r="AB30" i="22"/>
  <c r="AE30" i="22" s="1"/>
  <c r="P30" i="22"/>
  <c r="S30" i="22" s="1"/>
  <c r="K30" i="22"/>
  <c r="GD29" i="22"/>
  <c r="EF29" i="22"/>
  <c r="EI29" i="22" s="1"/>
  <c r="CJ29" i="22"/>
  <c r="CM29" i="22" s="1"/>
  <c r="BT29" i="22"/>
  <c r="HH28" i="22"/>
  <c r="GZ28" i="22"/>
  <c r="HG28" i="22"/>
  <c r="DP28" i="22"/>
  <c r="BL28" i="22"/>
  <c r="BO28" i="22" s="1"/>
  <c r="X28" i="22"/>
  <c r="HH27" i="22"/>
  <c r="GI27" i="22"/>
  <c r="EF27" i="22"/>
  <c r="EI27" i="22" s="1"/>
  <c r="BT27" i="22"/>
  <c r="AN27" i="22"/>
  <c r="D27" i="22"/>
  <c r="HH26" i="22"/>
  <c r="HG26" i="22"/>
  <c r="FK26" i="22"/>
  <c r="FL37" i="22"/>
  <c r="EM26" i="22"/>
  <c r="DH26" i="22"/>
  <c r="DK26" i="22" s="1"/>
  <c r="DD26" i="22"/>
  <c r="BL26" i="22"/>
  <c r="BT35" i="22"/>
  <c r="K26" i="22"/>
  <c r="GJ25" i="22"/>
  <c r="GI25" i="22"/>
  <c r="GD25" i="22"/>
  <c r="ER25" i="22"/>
  <c r="EU25" i="22" s="1"/>
  <c r="EF25" i="22"/>
  <c r="EH25" i="22"/>
  <c r="CL25" i="22"/>
  <c r="AN25" i="22"/>
  <c r="AP25" i="22"/>
  <c r="HH24" i="22"/>
  <c r="HG24" i="22"/>
  <c r="HB24" i="22"/>
  <c r="GJ24" i="22"/>
  <c r="FF24" i="22"/>
  <c r="DP24" i="22"/>
  <c r="DH24" i="22"/>
  <c r="DK24" i="22" s="1"/>
  <c r="DJ24" i="22"/>
  <c r="BT24" i="22"/>
  <c r="BS24" i="22"/>
  <c r="AV24" i="22"/>
  <c r="X24" i="22"/>
  <c r="W24" i="22"/>
  <c r="HH23" i="22"/>
  <c r="GB23" i="22"/>
  <c r="GE23" i="22" s="1"/>
  <c r="GD23" i="22"/>
  <c r="EM23" i="22"/>
  <c r="EH23" i="22"/>
  <c r="DP23" i="22"/>
  <c r="CR23" i="22"/>
  <c r="CQ23" i="22"/>
  <c r="BT23" i="22"/>
  <c r="AU23" i="22"/>
  <c r="X23" i="22"/>
  <c r="GZ22" i="22"/>
  <c r="HC22" i="22" s="1"/>
  <c r="HG22" i="22"/>
  <c r="HB22" i="22"/>
  <c r="FL22" i="22"/>
  <c r="FK22" i="22"/>
  <c r="DT22" i="22"/>
  <c r="DW22" i="22" s="1"/>
  <c r="DP22" i="22"/>
  <c r="DO22" i="22"/>
  <c r="CR22" i="22"/>
  <c r="BT22" i="22"/>
  <c r="BL22" i="22"/>
  <c r="BS22" i="22"/>
  <c r="X22" i="22"/>
  <c r="W22" i="22"/>
  <c r="R22" i="22"/>
  <c r="GB21" i="22"/>
  <c r="GE21" i="22" s="1"/>
  <c r="GD21" i="22"/>
  <c r="EF21" i="22"/>
  <c r="EJ21" i="22" s="1"/>
  <c r="EH21" i="22"/>
  <c r="CJ21" i="22"/>
  <c r="CM21" i="22" s="1"/>
  <c r="CL21" i="22"/>
  <c r="CE21" i="22"/>
  <c r="BN21" i="22"/>
  <c r="AN21" i="22"/>
  <c r="AQ21" i="22" s="1"/>
  <c r="HH20" i="22"/>
  <c r="GZ20" i="22"/>
  <c r="HG20" i="22"/>
  <c r="FP20" i="22"/>
  <c r="FS20" i="22" s="1"/>
  <c r="FD20" i="22"/>
  <c r="FF20" i="22"/>
  <c r="EH20" i="22"/>
  <c r="DH20" i="22"/>
  <c r="DK20" i="22" s="1"/>
  <c r="DJ20" i="22"/>
  <c r="BT20" i="22"/>
  <c r="BL20" i="22"/>
  <c r="BO20" i="22" s="1"/>
  <c r="BS20" i="22"/>
  <c r="AP20" i="22"/>
  <c r="P20" i="22"/>
  <c r="T20" i="22" s="1"/>
  <c r="R20" i="22"/>
  <c r="GI19" i="22"/>
  <c r="FF19" i="22"/>
  <c r="ER19" i="22"/>
  <c r="EU19" i="22" s="1"/>
  <c r="EN19" i="22"/>
  <c r="EM19" i="22"/>
  <c r="DJ19" i="22"/>
  <c r="CJ19" i="22"/>
  <c r="CN19" i="22" s="1"/>
  <c r="CQ19" i="22"/>
  <c r="CL19" i="22"/>
  <c r="BN19" i="22"/>
  <c r="AV19" i="22"/>
  <c r="AI19" i="22"/>
  <c r="HH18" i="22"/>
  <c r="GZ18" i="22"/>
  <c r="HG18" i="22"/>
  <c r="GD18" i="22"/>
  <c r="FL18" i="22"/>
  <c r="FK18" i="22"/>
  <c r="FF18" i="22"/>
  <c r="EH18" i="22"/>
  <c r="DH18" i="22"/>
  <c r="DK18" i="22" s="1"/>
  <c r="DJ18" i="22"/>
  <c r="CL18" i="22"/>
  <c r="BT18" i="22"/>
  <c r="BS18" i="22"/>
  <c r="X18" i="22"/>
  <c r="P18" i="22"/>
  <c r="W18" i="22"/>
  <c r="R18" i="22"/>
  <c r="GB17" i="22"/>
  <c r="GC17" i="22"/>
  <c r="FF17" i="22"/>
  <c r="FE17" i="22"/>
  <c r="FJ17" i="22" s="1"/>
  <c r="EF17" i="22"/>
  <c r="EI17" i="22" s="1"/>
  <c r="DJ17" i="22"/>
  <c r="CQ17" i="22"/>
  <c r="BN17" i="22"/>
  <c r="BM17" i="22"/>
  <c r="BQ17" i="22" s="1"/>
  <c r="AU17" i="22"/>
  <c r="R17" i="22"/>
  <c r="Q17" i="22"/>
  <c r="HG16" i="22"/>
  <c r="GD16" i="22"/>
  <c r="GC16" i="22"/>
  <c r="FD16" i="22"/>
  <c r="FG16" i="22" s="1"/>
  <c r="FK16" i="22"/>
  <c r="EH16" i="22"/>
  <c r="EG16" i="22"/>
  <c r="EL16" i="22" s="1"/>
  <c r="DH16" i="22"/>
  <c r="DO16" i="22"/>
  <c r="CX16" i="22"/>
  <c r="CL16" i="22"/>
  <c r="CK16" i="22"/>
  <c r="CO16" i="22" s="1"/>
  <c r="BX16" i="22"/>
  <c r="CA16" i="22" s="1"/>
  <c r="BL16" i="22"/>
  <c r="BP16" i="22" s="1"/>
  <c r="AP16" i="22"/>
  <c r="AO16" i="22"/>
  <c r="P16" i="22"/>
  <c r="W16" i="22"/>
  <c r="HB15" i="22"/>
  <c r="HA15" i="22"/>
  <c r="HF15" i="22" s="1"/>
  <c r="GB15" i="22"/>
  <c r="GE15" i="22" s="1"/>
  <c r="FF15" i="22"/>
  <c r="FE15" i="22"/>
  <c r="EF15" i="22"/>
  <c r="EJ15" i="22" s="1"/>
  <c r="EM15" i="22"/>
  <c r="DJ15" i="22"/>
  <c r="DI15" i="22"/>
  <c r="DM15" i="22" s="1"/>
  <c r="CQ15" i="22"/>
  <c r="BN15" i="22"/>
  <c r="BM15" i="22"/>
  <c r="AN15" i="22"/>
  <c r="AU15" i="22"/>
  <c r="R15" i="22"/>
  <c r="D15" i="22"/>
  <c r="GZ14" i="22"/>
  <c r="HG14" i="22"/>
  <c r="GD14" i="22"/>
  <c r="GC14" i="22"/>
  <c r="FD14" i="22"/>
  <c r="FK14" i="22"/>
  <c r="EG14" i="22"/>
  <c r="DH14" i="22"/>
  <c r="DL14" i="22" s="1"/>
  <c r="DO14" i="22"/>
  <c r="CL14" i="22"/>
  <c r="CK14" i="22"/>
  <c r="BL14" i="22"/>
  <c r="BP14" i="22" s="1"/>
  <c r="BS14" i="22"/>
  <c r="BG14" i="22"/>
  <c r="AP14" i="22"/>
  <c r="AO14" i="22"/>
  <c r="P14" i="22"/>
  <c r="T14" i="22" s="1"/>
  <c r="Q14" i="22"/>
  <c r="HA13" i="22"/>
  <c r="GB13" i="22"/>
  <c r="GF13" i="22" s="1"/>
  <c r="GC13" i="22"/>
  <c r="GG13" i="22" s="1"/>
  <c r="FF13" i="22"/>
  <c r="FE13" i="22"/>
  <c r="FI13" i="22" s="1"/>
  <c r="EF13" i="22"/>
  <c r="EJ13" i="22" s="1"/>
  <c r="DJ13" i="22"/>
  <c r="DI13" i="22"/>
  <c r="DM13" i="22" s="1"/>
  <c r="CJ13" i="22"/>
  <c r="CN13" i="22" s="1"/>
  <c r="CK13" i="22"/>
  <c r="BN13" i="22"/>
  <c r="BM13" i="22"/>
  <c r="BQ13" i="22" s="1"/>
  <c r="AN13" i="22"/>
  <c r="AU13" i="22"/>
  <c r="AI13" i="22"/>
  <c r="R13" i="22"/>
  <c r="Q13" i="22"/>
  <c r="D13" i="22"/>
  <c r="GZ12" i="22"/>
  <c r="HD12" i="22" s="1"/>
  <c r="GD12" i="22"/>
  <c r="GC12" i="22"/>
  <c r="GG12" i="22" s="1"/>
  <c r="FP12" i="22"/>
  <c r="FS12" i="22" s="1"/>
  <c r="FD12" i="22"/>
  <c r="FK12" i="22"/>
  <c r="EH12" i="22"/>
  <c r="EG12" i="22"/>
  <c r="DH12" i="22"/>
  <c r="DL12" i="22" s="1"/>
  <c r="DO12" i="22"/>
  <c r="CL12" i="22"/>
  <c r="CK12" i="22"/>
  <c r="CO12" i="22" s="1"/>
  <c r="BL12" i="22"/>
  <c r="BO12" i="22" s="1"/>
  <c r="BS12" i="22"/>
  <c r="AP12" i="22"/>
  <c r="AB12" i="22"/>
  <c r="AF12" i="22" s="1"/>
  <c r="P12" i="22"/>
  <c r="T12" i="22" s="1"/>
  <c r="W12" i="22"/>
  <c r="K12" i="22"/>
  <c r="HB11" i="22"/>
  <c r="HA11" i="22"/>
  <c r="HE11" i="22" s="1"/>
  <c r="GB11" i="22"/>
  <c r="GI11" i="22"/>
  <c r="FF11" i="22"/>
  <c r="FE11" i="22"/>
  <c r="ER11" i="22"/>
  <c r="EU11" i="22" s="1"/>
  <c r="EF11" i="22"/>
  <c r="EJ11" i="22" s="1"/>
  <c r="EG11" i="22"/>
  <c r="DJ11" i="22"/>
  <c r="DI11" i="22"/>
  <c r="DM11" i="22" s="1"/>
  <c r="CV11" i="22"/>
  <c r="CJ11" i="22"/>
  <c r="CQ11" i="22"/>
  <c r="BN11" i="22"/>
  <c r="BM11" i="22"/>
  <c r="AN11" i="22"/>
  <c r="AR11" i="22" s="1"/>
  <c r="AU11" i="22"/>
  <c r="R11" i="22"/>
  <c r="Q11" i="22"/>
  <c r="U11" i="22" s="1"/>
  <c r="D11" i="22"/>
  <c r="GZ10" i="22"/>
  <c r="HD10" i="22" s="1"/>
  <c r="HG10" i="22"/>
  <c r="GC10" i="22"/>
  <c r="FD10" i="22"/>
  <c r="FG10" i="22" s="1"/>
  <c r="FK10" i="22"/>
  <c r="EH10" i="22"/>
  <c r="EG10" i="22"/>
  <c r="EL10" i="22" s="1"/>
  <c r="DO10" i="22"/>
  <c r="CL10" i="22"/>
  <c r="CK10" i="22"/>
  <c r="BX10" i="22"/>
  <c r="BL10" i="22"/>
  <c r="BP10" i="22" s="1"/>
  <c r="BS10" i="22"/>
  <c r="AO10" i="22"/>
  <c r="P10" i="22"/>
  <c r="W10" i="22"/>
  <c r="HB9" i="22"/>
  <c r="HA9" i="22"/>
  <c r="GB9" i="22"/>
  <c r="GF9" i="22" s="1"/>
  <c r="FP9" i="22"/>
  <c r="FT9" i="22" s="1"/>
  <c r="FL9" i="22"/>
  <c r="ER9" i="22"/>
  <c r="EN9" i="22"/>
  <c r="EF9" i="22"/>
  <c r="EI9" i="22" s="1"/>
  <c r="EH9" i="22"/>
  <c r="DP9" i="22"/>
  <c r="CR9" i="22"/>
  <c r="CJ9" i="22"/>
  <c r="CM9" i="22" s="1"/>
  <c r="CL9" i="22"/>
  <c r="BY9" i="22"/>
  <c r="BT9" i="22"/>
  <c r="AZ9" i="22"/>
  <c r="AN9" i="22"/>
  <c r="X9" i="22"/>
  <c r="HH8" i="22"/>
  <c r="GZ8" i="22"/>
  <c r="HC8" i="22" s="1"/>
  <c r="HB8" i="22"/>
  <c r="GJ8" i="22"/>
  <c r="FD8" i="22"/>
  <c r="FF8" i="22"/>
  <c r="EN8" i="22"/>
  <c r="DT8" i="22"/>
  <c r="DP8" i="22"/>
  <c r="DH8" i="22"/>
  <c r="DK8" i="22" s="1"/>
  <c r="DJ8" i="22"/>
  <c r="CR8" i="22"/>
  <c r="BT8" i="22"/>
  <c r="BL8" i="22"/>
  <c r="BO8" i="22" s="1"/>
  <c r="BN8" i="22"/>
  <c r="AV8" i="22"/>
  <c r="P8" i="22"/>
  <c r="S8" i="22" s="1"/>
  <c r="R8" i="22"/>
  <c r="F8" i="22"/>
  <c r="HH7" i="22"/>
  <c r="GN7" i="22"/>
  <c r="GR7" i="22" s="1"/>
  <c r="GJ7" i="22"/>
  <c r="GB7" i="22"/>
  <c r="GE7" i="22" s="1"/>
  <c r="FL7" i="22"/>
  <c r="EN7" i="22"/>
  <c r="EF7" i="22"/>
  <c r="EI7" i="22" s="1"/>
  <c r="EH7" i="22"/>
  <c r="DU7" i="22"/>
  <c r="DZ7" i="22" s="1"/>
  <c r="DP7" i="22"/>
  <c r="CR7" i="22"/>
  <c r="CJ7" i="22"/>
  <c r="CL7" i="22"/>
  <c r="BT7" i="22"/>
  <c r="AZ7" i="22"/>
  <c r="AV7" i="22"/>
  <c r="AN7" i="22"/>
  <c r="AQ7" i="22" s="1"/>
  <c r="X7" i="22"/>
  <c r="HH6" i="22"/>
  <c r="GZ6" i="22"/>
  <c r="HC6" i="22" s="1"/>
  <c r="HB6" i="22"/>
  <c r="GJ6" i="22"/>
  <c r="FL6" i="22"/>
  <c r="FF6" i="22"/>
  <c r="EN6" i="22"/>
  <c r="DT6" i="22"/>
  <c r="DW6" i="22" s="1"/>
  <c r="DP6" i="22"/>
  <c r="DH6" i="22"/>
  <c r="DJ6" i="22"/>
  <c r="CW6" i="22"/>
  <c r="BX6" i="22"/>
  <c r="BT6" i="22"/>
  <c r="BL6" i="22"/>
  <c r="BO6" i="22" s="1"/>
  <c r="BN6" i="22"/>
  <c r="AV6" i="22"/>
  <c r="AB6" i="22"/>
  <c r="AE6" i="22" s="1"/>
  <c r="X6" i="22"/>
  <c r="R6" i="22"/>
  <c r="F6" i="22"/>
  <c r="HH5" i="22"/>
  <c r="GB5" i="22"/>
  <c r="GE5" i="22" s="1"/>
  <c r="GD5" i="22"/>
  <c r="FL5" i="22"/>
  <c r="EF5" i="22"/>
  <c r="EH5" i="22"/>
  <c r="DP5" i="22"/>
  <c r="CV5" i="22"/>
  <c r="CJ5" i="22"/>
  <c r="CM5" i="22" s="1"/>
  <c r="BT5" i="22"/>
  <c r="AV5" i="22"/>
  <c r="AN5" i="22"/>
  <c r="AP5" i="22"/>
  <c r="AC5" i="22"/>
  <c r="AD5" i="22"/>
  <c r="D5" i="22"/>
  <c r="G5" i="22" s="1"/>
  <c r="F14" i="20"/>
  <c r="F13" i="20"/>
  <c r="F12" i="20"/>
  <c r="F11" i="20"/>
  <c r="F10" i="20"/>
  <c r="F9" i="20"/>
  <c r="F7" i="20"/>
  <c r="FG16" i="10"/>
  <c r="S16" i="10"/>
  <c r="AF21" i="10"/>
  <c r="EP33" i="10"/>
  <c r="BZ33" i="10" s="1"/>
  <c r="BZ34" i="10"/>
  <c r="F7" i="9"/>
  <c r="E9" i="9"/>
  <c r="U25" i="9"/>
  <c r="E5" i="20"/>
  <c r="E6" i="20"/>
  <c r="H6" i="20"/>
  <c r="E7" i="20"/>
  <c r="H7" i="20"/>
  <c r="E8" i="20"/>
  <c r="H8" i="20"/>
  <c r="E9" i="20"/>
  <c r="H9" i="20"/>
  <c r="E10" i="20"/>
  <c r="H10" i="20"/>
  <c r="E11" i="20"/>
  <c r="H11" i="20"/>
  <c r="E12" i="20"/>
  <c r="H12" i="20"/>
  <c r="E13" i="20"/>
  <c r="H13" i="20"/>
  <c r="E14" i="20"/>
  <c r="H14" i="20"/>
  <c r="U12" i="5"/>
  <c r="EA76" i="5"/>
  <c r="EA77" i="5"/>
  <c r="EA78" i="5"/>
  <c r="EA79" i="5"/>
  <c r="EA80" i="5"/>
  <c r="EA81" i="5"/>
  <c r="EA82" i="5"/>
  <c r="EA83" i="5"/>
  <c r="EA84" i="5"/>
  <c r="EA85" i="5"/>
  <c r="EA86" i="5"/>
  <c r="I6" i="19"/>
  <c r="U70" i="19" s="1"/>
  <c r="BE6" i="19"/>
  <c r="DA6" i="19"/>
  <c r="EK35" i="19" s="1"/>
  <c r="AB29" i="19"/>
  <c r="BX29" i="19"/>
  <c r="DT29" i="19"/>
  <c r="B31" i="19"/>
  <c r="B69" i="19" s="1"/>
  <c r="AX31" i="19"/>
  <c r="AX69" i="19" s="1"/>
  <c r="CT31" i="19"/>
  <c r="CT169" i="19" s="1"/>
  <c r="B33" i="19"/>
  <c r="AF33" i="19"/>
  <c r="AI33" i="19"/>
  <c r="AP33" i="19"/>
  <c r="AX33" i="19"/>
  <c r="CB33" i="19"/>
  <c r="CE33" i="19"/>
  <c r="CL33" i="19"/>
  <c r="CT33" i="19"/>
  <c r="DX33" i="19"/>
  <c r="EA33" i="19"/>
  <c r="EH33" i="19"/>
  <c r="B37" i="19"/>
  <c r="AX37" i="19"/>
  <c r="CT37" i="19"/>
  <c r="B39" i="19"/>
  <c r="AX39" i="19"/>
  <c r="CT39" i="19"/>
  <c r="B45" i="19"/>
  <c r="AX45" i="19"/>
  <c r="CT45" i="19"/>
  <c r="D48" i="19"/>
  <c r="G48" i="19"/>
  <c r="P48" i="19"/>
  <c r="Y48" i="19"/>
  <c r="AB48" i="19"/>
  <c r="AK48" i="19"/>
  <c r="AZ48" i="19"/>
  <c r="BC48" i="19"/>
  <c r="BL48" i="19"/>
  <c r="BU48" i="19"/>
  <c r="BX48" i="19"/>
  <c r="CG48" i="19"/>
  <c r="CV48" i="19"/>
  <c r="CY48" i="19"/>
  <c r="DH48" i="19"/>
  <c r="DQ48" i="19"/>
  <c r="DT48" i="19"/>
  <c r="EC48" i="19"/>
  <c r="AP63" i="19"/>
  <c r="CL63" i="19"/>
  <c r="EH63" i="19"/>
  <c r="C64" i="19"/>
  <c r="H137" i="19" s="1"/>
  <c r="AY64" i="19"/>
  <c r="BD137" i="19" s="1"/>
  <c r="CU64" i="19"/>
  <c r="CZ137" i="19" s="1"/>
  <c r="AB77" i="19"/>
  <c r="AE77" i="19"/>
  <c r="AP77" i="19"/>
  <c r="BX77" i="19"/>
  <c r="CA77" i="19"/>
  <c r="CL77" i="19"/>
  <c r="DT77" i="19"/>
  <c r="DW77" i="19"/>
  <c r="EH77" i="19"/>
  <c r="AC98" i="19"/>
  <c r="BY98" i="19"/>
  <c r="DU98" i="19"/>
  <c r="AH99" i="19"/>
  <c r="CD99" i="19"/>
  <c r="DZ99" i="19"/>
  <c r="AC100" i="19"/>
  <c r="BY100" i="19"/>
  <c r="DU100" i="19"/>
  <c r="AH102" i="19"/>
  <c r="AO102" i="19"/>
  <c r="CD102" i="19"/>
  <c r="CK102" i="19"/>
  <c r="DZ102" i="19"/>
  <c r="EG102" i="19"/>
  <c r="AD103" i="19"/>
  <c r="BZ103" i="19"/>
  <c r="DV103" i="19"/>
  <c r="AC106" i="19"/>
  <c r="BY106" i="19"/>
  <c r="DU106" i="19"/>
  <c r="AE107" i="19"/>
  <c r="CA107" i="19"/>
  <c r="DW107" i="19"/>
  <c r="AL109" i="19"/>
  <c r="CH109" i="19"/>
  <c r="ED109" i="19"/>
  <c r="B123" i="19"/>
  <c r="AF123" i="19"/>
  <c r="AI123" i="19"/>
  <c r="AP123" i="19"/>
  <c r="AX123" i="19"/>
  <c r="CB123" i="19"/>
  <c r="CE123" i="19"/>
  <c r="CL123" i="19"/>
  <c r="CT123" i="19"/>
  <c r="DX123" i="19"/>
  <c r="EA123" i="19"/>
  <c r="EH123" i="19"/>
  <c r="B127" i="19"/>
  <c r="AX127" i="19"/>
  <c r="CT127" i="19"/>
  <c r="B129" i="19"/>
  <c r="AX129" i="19"/>
  <c r="CT129" i="19"/>
  <c r="N131" i="19"/>
  <c r="AF131" i="19"/>
  <c r="BJ131" i="19"/>
  <c r="CB131" i="19"/>
  <c r="DF131" i="19"/>
  <c r="DX131" i="19"/>
  <c r="B133" i="19"/>
  <c r="AX133" i="19"/>
  <c r="CT133" i="19"/>
  <c r="B137" i="19"/>
  <c r="AX137" i="19"/>
  <c r="CT137" i="19"/>
  <c r="AL143" i="19"/>
  <c r="CH143" i="19"/>
  <c r="ED143" i="19"/>
  <c r="G158" i="19"/>
  <c r="BC158" i="19"/>
  <c r="CY158" i="19"/>
  <c r="W159" i="19"/>
  <c r="BS159" i="19"/>
  <c r="DO159" i="19"/>
  <c r="AH160" i="19"/>
  <c r="AP160" i="19"/>
  <c r="CD160" i="19"/>
  <c r="CL160" i="19"/>
  <c r="DZ160" i="19"/>
  <c r="EH160" i="19"/>
  <c r="F161" i="19"/>
  <c r="BB161" i="19"/>
  <c r="CX161" i="19"/>
  <c r="E170" i="19"/>
  <c r="H170" i="19"/>
  <c r="O170" i="19"/>
  <c r="W170" i="19"/>
  <c r="BA170" i="19"/>
  <c r="BD170" i="19"/>
  <c r="BK170" i="19"/>
  <c r="BS170" i="19"/>
  <c r="CW170" i="19"/>
  <c r="CZ170" i="19"/>
  <c r="DG170" i="19"/>
  <c r="DO170" i="19"/>
  <c r="D204" i="19"/>
  <c r="AF204" i="19"/>
  <c r="AF205" i="19" s="1"/>
  <c r="AZ204" i="19"/>
  <c r="CB204" i="19"/>
  <c r="CB205" i="19"/>
  <c r="CV204" i="19"/>
  <c r="DX204" i="19"/>
  <c r="DX205" i="19" s="1"/>
  <c r="I6" i="18"/>
  <c r="AS35" i="18" s="1"/>
  <c r="BE6" i="18"/>
  <c r="BN164" i="18" s="1"/>
  <c r="DA6" i="18"/>
  <c r="DG100" i="18" s="1"/>
  <c r="AB29" i="18"/>
  <c r="AR117" i="18" s="1"/>
  <c r="BX29" i="18"/>
  <c r="DT29" i="18"/>
  <c r="B31" i="18"/>
  <c r="B169" i="18" s="1"/>
  <c r="AX31" i="18"/>
  <c r="CT31" i="18"/>
  <c r="CT169" i="18" s="1"/>
  <c r="B33" i="18"/>
  <c r="AF33" i="18"/>
  <c r="AI33" i="18"/>
  <c r="AP33" i="18"/>
  <c r="EB117" i="18" s="1"/>
  <c r="AX33" i="18"/>
  <c r="CB33" i="18"/>
  <c r="CE33" i="18"/>
  <c r="CL33" i="18"/>
  <c r="CT33" i="18"/>
  <c r="DX33" i="18"/>
  <c r="EA33" i="18"/>
  <c r="EH33" i="18"/>
  <c r="B37" i="18"/>
  <c r="AX37" i="18"/>
  <c r="CT37" i="18"/>
  <c r="B39" i="18"/>
  <c r="AX39" i="18"/>
  <c r="CT39" i="18"/>
  <c r="DU99" i="18" s="1"/>
  <c r="B45" i="18"/>
  <c r="AX45" i="18"/>
  <c r="CT45" i="18"/>
  <c r="B47" i="18"/>
  <c r="AX47" i="18"/>
  <c r="CT47" i="18"/>
  <c r="D49" i="18"/>
  <c r="G49" i="18"/>
  <c r="P49" i="18"/>
  <c r="Y49" i="18"/>
  <c r="AB49" i="18"/>
  <c r="AK49" i="18"/>
  <c r="AZ49" i="18"/>
  <c r="BC49" i="18"/>
  <c r="BL49" i="18"/>
  <c r="BU49" i="18"/>
  <c r="BX49" i="18"/>
  <c r="CG49" i="18"/>
  <c r="CV49" i="18"/>
  <c r="CY49" i="18"/>
  <c r="DH49" i="18"/>
  <c r="DQ49" i="18"/>
  <c r="DT49" i="18"/>
  <c r="EC49" i="18"/>
  <c r="AP64" i="18"/>
  <c r="CL64" i="18"/>
  <c r="EH64" i="18"/>
  <c r="C65" i="18"/>
  <c r="H138" i="18" s="1"/>
  <c r="AY65" i="18"/>
  <c r="BD138" i="18" s="1"/>
  <c r="CU65" i="18"/>
  <c r="CZ138" i="18" s="1"/>
  <c r="AB78" i="18"/>
  <c r="AE78" i="18"/>
  <c r="AP78" i="18"/>
  <c r="BX78" i="18"/>
  <c r="CA78" i="18"/>
  <c r="CL78" i="18"/>
  <c r="DT78" i="18"/>
  <c r="DW78" i="18"/>
  <c r="EH78" i="18"/>
  <c r="AH100" i="18"/>
  <c r="CD100" i="18"/>
  <c r="DZ100" i="18"/>
  <c r="AC101" i="18"/>
  <c r="BY101" i="18"/>
  <c r="DU101" i="18"/>
  <c r="AH103" i="18"/>
  <c r="AO103" i="18"/>
  <c r="CD103" i="18"/>
  <c r="CK103" i="18"/>
  <c r="DZ103" i="18"/>
  <c r="EG103" i="18"/>
  <c r="AD104" i="18"/>
  <c r="BZ104" i="18"/>
  <c r="DV104" i="18"/>
  <c r="AC107" i="18"/>
  <c r="BY107" i="18"/>
  <c r="DU107" i="18"/>
  <c r="AE108" i="18"/>
  <c r="CA108" i="18"/>
  <c r="DW108" i="18"/>
  <c r="B124" i="18"/>
  <c r="AF124" i="18"/>
  <c r="AI124" i="18"/>
  <c r="AP124" i="18"/>
  <c r="AX124" i="18"/>
  <c r="CB124" i="18"/>
  <c r="CE124" i="18"/>
  <c r="CL124" i="18"/>
  <c r="CT124" i="18"/>
  <c r="DX124" i="18"/>
  <c r="EA124" i="18"/>
  <c r="EH124" i="18"/>
  <c r="B128" i="18"/>
  <c r="AX128" i="18"/>
  <c r="CT128" i="18"/>
  <c r="B130" i="18"/>
  <c r="AX130" i="18"/>
  <c r="CT130" i="18"/>
  <c r="E132" i="18"/>
  <c r="Y132" i="18"/>
  <c r="BA132" i="18"/>
  <c r="BU132" i="18"/>
  <c r="CW132" i="18"/>
  <c r="DQ132" i="18"/>
  <c r="B134" i="18"/>
  <c r="AX134" i="18"/>
  <c r="CT134" i="18"/>
  <c r="B138" i="18"/>
  <c r="AX138" i="18"/>
  <c r="CT138" i="18"/>
  <c r="AL144" i="18"/>
  <c r="CH144" i="18"/>
  <c r="ED144" i="18"/>
  <c r="W160" i="18"/>
  <c r="BS160" i="18"/>
  <c r="DO160" i="18"/>
  <c r="AH161" i="18"/>
  <c r="AP161" i="18"/>
  <c r="CD161" i="18"/>
  <c r="CL161" i="18"/>
  <c r="DZ161" i="18"/>
  <c r="EH161" i="18"/>
  <c r="F162" i="18"/>
  <c r="BB162" i="18"/>
  <c r="CX162" i="18"/>
  <c r="E170" i="18"/>
  <c r="H170" i="18"/>
  <c r="O170" i="18"/>
  <c r="W170" i="18"/>
  <c r="BA170" i="18"/>
  <c r="BD170" i="18"/>
  <c r="BK170" i="18"/>
  <c r="BS170" i="18"/>
  <c r="CW170" i="18"/>
  <c r="CZ170" i="18"/>
  <c r="DG170" i="18"/>
  <c r="DO170" i="18"/>
  <c r="D203" i="18"/>
  <c r="AF203" i="18"/>
  <c r="AF204" i="18" s="1"/>
  <c r="AZ203" i="18"/>
  <c r="CB203" i="18"/>
  <c r="CB204" i="18" s="1"/>
  <c r="B100" i="20" s="1"/>
  <c r="D100" i="20" s="1"/>
  <c r="CV203" i="18"/>
  <c r="DX203" i="18"/>
  <c r="DX204" i="18" s="1"/>
  <c r="I6" i="17"/>
  <c r="B40" i="17" s="1"/>
  <c r="BE6" i="17"/>
  <c r="AX40" i="17" s="1"/>
  <c r="DA6" i="17"/>
  <c r="CT40" i="17" s="1"/>
  <c r="AQ35" i="17"/>
  <c r="CM35" i="17"/>
  <c r="AZ174" i="17" s="1"/>
  <c r="EI35" i="17"/>
  <c r="B36" i="17"/>
  <c r="AF36" i="17"/>
  <c r="AI36" i="17"/>
  <c r="AP36" i="17"/>
  <c r="AP173" i="17" s="1"/>
  <c r="AJ152" i="17"/>
  <c r="AX36" i="17"/>
  <c r="CB36" i="17"/>
  <c r="BV225" i="17" s="1"/>
  <c r="BW240" i="17" s="1"/>
  <c r="BX173" i="17"/>
  <c r="CE36" i="17"/>
  <c r="CL36" i="17"/>
  <c r="CT36" i="17"/>
  <c r="DX36" i="17"/>
  <c r="DR225" i="17"/>
  <c r="DS240" i="17" s="1"/>
  <c r="EA36" i="17"/>
  <c r="EH36" i="17"/>
  <c r="EB187" i="17" s="1"/>
  <c r="AA38" i="17"/>
  <c r="BW38" i="17"/>
  <c r="DS38" i="17"/>
  <c r="CX134" i="17" s="1"/>
  <c r="DS161" i="17"/>
  <c r="DF180" i="17"/>
  <c r="B47" i="17"/>
  <c r="B167" i="17" s="1"/>
  <c r="AX47" i="17"/>
  <c r="AX167" i="17" s="1"/>
  <c r="CT47" i="17"/>
  <c r="H50" i="17"/>
  <c r="BD50" i="17"/>
  <c r="CZ50" i="17"/>
  <c r="B52" i="17"/>
  <c r="AX52" i="17"/>
  <c r="CT52" i="17"/>
  <c r="B54" i="17"/>
  <c r="B72" i="17" s="1"/>
  <c r="AX54" i="17"/>
  <c r="AX72" i="17" s="1"/>
  <c r="CT54" i="17"/>
  <c r="CT72" i="17" s="1"/>
  <c r="B56" i="17"/>
  <c r="AX56" i="17"/>
  <c r="CT56" i="17"/>
  <c r="B60" i="17"/>
  <c r="AX60" i="17"/>
  <c r="CT60" i="17"/>
  <c r="D64" i="17"/>
  <c r="G64" i="17"/>
  <c r="P64" i="17"/>
  <c r="Y64" i="17"/>
  <c r="AB64" i="17"/>
  <c r="AK64" i="17"/>
  <c r="AZ64" i="17"/>
  <c r="BC64" i="17"/>
  <c r="BL64" i="17"/>
  <c r="BU64" i="17"/>
  <c r="BX64" i="17"/>
  <c r="CG64" i="17"/>
  <c r="CV64" i="17"/>
  <c r="CY64" i="17"/>
  <c r="DH64" i="17"/>
  <c r="DQ64" i="17"/>
  <c r="DT64" i="17"/>
  <c r="EC64" i="17"/>
  <c r="L68" i="17"/>
  <c r="R68" i="17"/>
  <c r="H208" i="17"/>
  <c r="BH68" i="17"/>
  <c r="BN68" i="17"/>
  <c r="BD208" i="17" s="1"/>
  <c r="DD68" i="17"/>
  <c r="DJ68" i="17"/>
  <c r="CZ208" i="17" s="1"/>
  <c r="AB118" i="17"/>
  <c r="AE118" i="17"/>
  <c r="AP118" i="17"/>
  <c r="BX118" i="17"/>
  <c r="CA118" i="17"/>
  <c r="CL118" i="17"/>
  <c r="DT118" i="17"/>
  <c r="DW118" i="17"/>
  <c r="EH118" i="17"/>
  <c r="I135" i="17"/>
  <c r="AH232" i="17" s="1"/>
  <c r="Q135" i="17"/>
  <c r="AP232" i="17" s="1"/>
  <c r="BE135" i="17"/>
  <c r="CD232" i="17" s="1"/>
  <c r="BM135" i="17"/>
  <c r="CL232" i="17" s="1"/>
  <c r="DA135" i="17"/>
  <c r="DZ232" i="17" s="1"/>
  <c r="DI135" i="17"/>
  <c r="EH232" i="17" s="1"/>
  <c r="F136" i="17"/>
  <c r="F233" i="17" s="1"/>
  <c r="BB136" i="17"/>
  <c r="BB233" i="17" s="1"/>
  <c r="CX136" i="17"/>
  <c r="CX233" i="17" s="1"/>
  <c r="H137" i="17"/>
  <c r="BD137" i="17"/>
  <c r="CZ137" i="17"/>
  <c r="F138" i="17"/>
  <c r="W231" i="17" s="1"/>
  <c r="AD138" i="17"/>
  <c r="BB138" i="17"/>
  <c r="BS231" i="17" s="1"/>
  <c r="BZ138" i="17"/>
  <c r="CX138" i="17"/>
  <c r="DO231" i="17" s="1"/>
  <c r="DV138" i="17"/>
  <c r="I139" i="17"/>
  <c r="BE139" i="17"/>
  <c r="DA139" i="17"/>
  <c r="F140" i="17"/>
  <c r="BB140" i="17"/>
  <c r="CX140" i="17"/>
  <c r="G141" i="17"/>
  <c r="AE141" i="17"/>
  <c r="BC141" i="17"/>
  <c r="CA141" i="17"/>
  <c r="CY141" i="17"/>
  <c r="DW141" i="17"/>
  <c r="EB152" i="17"/>
  <c r="B159" i="17"/>
  <c r="AF159" i="17"/>
  <c r="AI159" i="17"/>
  <c r="AP159" i="17"/>
  <c r="AX159" i="17"/>
  <c r="CB159" i="17"/>
  <c r="CE159" i="17"/>
  <c r="CL159" i="17"/>
  <c r="CT159" i="17"/>
  <c r="DX159" i="17"/>
  <c r="EA159" i="17"/>
  <c r="EH159" i="17"/>
  <c r="B194" i="17"/>
  <c r="AF194" i="17"/>
  <c r="AI194" i="17"/>
  <c r="AP194" i="17"/>
  <c r="AX194" i="17"/>
  <c r="CB194" i="17"/>
  <c r="CE194" i="17"/>
  <c r="CL194" i="17"/>
  <c r="CT194" i="17"/>
  <c r="DX194" i="17"/>
  <c r="EA194" i="17"/>
  <c r="EH194" i="17"/>
  <c r="B208" i="17"/>
  <c r="AX208" i="17"/>
  <c r="CT208" i="17"/>
  <c r="W234" i="17"/>
  <c r="BS234" i="17"/>
  <c r="DO234" i="17"/>
  <c r="V237" i="17"/>
  <c r="BR237" i="17"/>
  <c r="DN237" i="17"/>
  <c r="D273" i="17"/>
  <c r="AF273" i="17"/>
  <c r="AF274" i="17" s="1"/>
  <c r="B96" i="20" s="1"/>
  <c r="D96" i="20" s="1"/>
  <c r="AZ273" i="17"/>
  <c r="CB273" i="17"/>
  <c r="CB274" i="17" s="1"/>
  <c r="B97" i="20" s="1"/>
  <c r="D97" i="20" s="1"/>
  <c r="CV273" i="17"/>
  <c r="DX273" i="17"/>
  <c r="DX274" i="17" s="1"/>
  <c r="B98" i="20" s="1"/>
  <c r="D98" i="20" s="1"/>
  <c r="DE14" i="11"/>
  <c r="I26" i="11"/>
  <c r="K4" i="16"/>
  <c r="B9" i="16"/>
  <c r="B12" i="16"/>
  <c r="K15" i="16"/>
  <c r="W1" i="2"/>
  <c r="B5" i="2"/>
  <c r="P10" i="2"/>
  <c r="B12" i="2"/>
  <c r="B4" i="21"/>
  <c r="N20" i="2"/>
  <c r="AC20" i="2"/>
  <c r="AD20" i="2"/>
  <c r="D38" i="13"/>
  <c r="C5" i="21"/>
  <c r="AC21" i="2"/>
  <c r="AD21" i="2"/>
  <c r="D69" i="13"/>
  <c r="AC22" i="2"/>
  <c r="AD22" i="2"/>
  <c r="D100" i="13"/>
  <c r="C7" i="21"/>
  <c r="AC23" i="2"/>
  <c r="AD23" i="2"/>
  <c r="B8" i="21"/>
  <c r="D132" i="13"/>
  <c r="AC24" i="2"/>
  <c r="AD24" i="2"/>
  <c r="D164" i="13"/>
  <c r="D166" i="13"/>
  <c r="AC25" i="2"/>
  <c r="AD25" i="2"/>
  <c r="D197" i="13"/>
  <c r="AC26" i="2"/>
  <c r="AD26" i="2"/>
  <c r="D230" i="13"/>
  <c r="D232" i="13"/>
  <c r="AC27" i="2"/>
  <c r="AD27" i="2"/>
  <c r="D262" i="13"/>
  <c r="D264" i="13"/>
  <c r="AC28" i="2"/>
  <c r="AD28" i="2"/>
  <c r="B13" i="21"/>
  <c r="AC29" i="2"/>
  <c r="AD29" i="2"/>
  <c r="D326" i="13"/>
  <c r="D328" i="13"/>
  <c r="AC30" i="2"/>
  <c r="AD30" i="2"/>
  <c r="D358" i="13"/>
  <c r="D360" i="13"/>
  <c r="AC31" i="2"/>
  <c r="AD31" i="2"/>
  <c r="AC32" i="2"/>
  <c r="AD32" i="2"/>
  <c r="AC33" i="2"/>
  <c r="AD33" i="2"/>
  <c r="D454" i="13"/>
  <c r="C18" i="21"/>
  <c r="AC34" i="2"/>
  <c r="AD34" i="2"/>
  <c r="D486" i="13"/>
  <c r="C19" i="21"/>
  <c r="AC35" i="2"/>
  <c r="AD35" i="2"/>
  <c r="D518" i="13"/>
  <c r="D520" i="13"/>
  <c r="AC36" i="2"/>
  <c r="AD36" i="2"/>
  <c r="AC37" i="2"/>
  <c r="AD37" i="2"/>
  <c r="X41" i="2"/>
  <c r="V50" i="2"/>
  <c r="B9" i="14"/>
  <c r="B13" i="14"/>
  <c r="B15" i="14"/>
  <c r="G2" i="1"/>
  <c r="E12" i="1"/>
  <c r="D20" i="1"/>
  <c r="C22" i="14"/>
  <c r="P20" i="1"/>
  <c r="P29" i="1" s="1"/>
  <c r="D22" i="14"/>
  <c r="AB20" i="1"/>
  <c r="E22" i="14"/>
  <c r="AN20" i="1"/>
  <c r="AN29" i="1" s="1"/>
  <c r="F22" i="14"/>
  <c r="AZ20" i="1"/>
  <c r="D130" i="13"/>
  <c r="BL20" i="1"/>
  <c r="BL29" i="1" s="1"/>
  <c r="H22" i="14"/>
  <c r="BX20" i="1"/>
  <c r="I22" i="14"/>
  <c r="CJ20" i="1"/>
  <c r="CJ29" i="1" s="1"/>
  <c r="J22" i="14"/>
  <c r="CV20" i="1"/>
  <c r="K22" i="14"/>
  <c r="DH20" i="1"/>
  <c r="DH29" i="1" s="1"/>
  <c r="L22" i="14"/>
  <c r="DT20" i="1"/>
  <c r="M22" i="14"/>
  <c r="EF20" i="1"/>
  <c r="EF29" i="1" s="1"/>
  <c r="N22" i="14"/>
  <c r="ER20" i="1"/>
  <c r="FD20" i="1"/>
  <c r="FP20" i="1"/>
  <c r="FP29" i="1" s="1"/>
  <c r="Q22" i="14"/>
  <c r="GB20" i="1"/>
  <c r="R22" i="14"/>
  <c r="GN20" i="1"/>
  <c r="GN29" i="1" s="1"/>
  <c r="S22" i="14"/>
  <c r="GZ20" i="1"/>
  <c r="T22" i="14"/>
  <c r="E26" i="1"/>
  <c r="Q26" i="1"/>
  <c r="AC26" i="1"/>
  <c r="AO26" i="1"/>
  <c r="BA26" i="1"/>
  <c r="BM26" i="1"/>
  <c r="BY26" i="1"/>
  <c r="CK26" i="1"/>
  <c r="CW26" i="1"/>
  <c r="DI26" i="1"/>
  <c r="DU26" i="1"/>
  <c r="EG26" i="1"/>
  <c r="ES26" i="1"/>
  <c r="FE26" i="1"/>
  <c r="FQ26" i="1"/>
  <c r="GC26" i="1"/>
  <c r="GO26" i="1"/>
  <c r="HA26" i="1"/>
  <c r="HO29" i="1"/>
  <c r="G30" i="1"/>
  <c r="H30" i="1"/>
  <c r="I30" i="1"/>
  <c r="C25" i="14" s="1"/>
  <c r="J30" i="1"/>
  <c r="O30" i="1"/>
  <c r="K30" i="1" s="1"/>
  <c r="AA30" i="1"/>
  <c r="HO30" i="1"/>
  <c r="A2" i="15"/>
  <c r="C6" i="15"/>
  <c r="A9" i="15"/>
  <c r="H14" i="15"/>
  <c r="C27" i="15"/>
  <c r="I27" i="15"/>
  <c r="O27" i="15"/>
  <c r="U27" i="15"/>
  <c r="AA27" i="15"/>
  <c r="AG27" i="15"/>
  <c r="AM27" i="15"/>
  <c r="AS27" i="15"/>
  <c r="AY27" i="15"/>
  <c r="BE27" i="15"/>
  <c r="BK27" i="15"/>
  <c r="BQ27" i="15"/>
  <c r="BW27" i="15"/>
  <c r="CC27" i="15"/>
  <c r="CI27" i="15"/>
  <c r="CO27" i="15"/>
  <c r="CU27" i="15"/>
  <c r="DA27" i="15"/>
  <c r="F3" i="7"/>
  <c r="F12" i="7"/>
  <c r="E14" i="7"/>
  <c r="G22" i="6"/>
  <c r="H22" i="6" s="1"/>
  <c r="N22" i="6"/>
  <c r="AD18" i="15"/>
  <c r="J33" i="6"/>
  <c r="G31" i="2" s="1"/>
  <c r="B34" i="6"/>
  <c r="C34" i="6"/>
  <c r="D34" i="6"/>
  <c r="E34" i="6"/>
  <c r="B35" i="6"/>
  <c r="C35" i="6"/>
  <c r="D35" i="6"/>
  <c r="E35" i="6"/>
  <c r="H17" i="4"/>
  <c r="A1" i="22" s="1"/>
  <c r="I20" i="4"/>
  <c r="AF28" i="4"/>
  <c r="AF32" i="4"/>
  <c r="AI32" i="4"/>
  <c r="AJ32" i="4"/>
  <c r="AI33" i="4"/>
  <c r="AJ33" i="4"/>
  <c r="AI34" i="4"/>
  <c r="AJ34" i="4"/>
  <c r="AI35" i="4"/>
  <c r="AJ35" i="4"/>
  <c r="AI36" i="4"/>
  <c r="AJ36" i="4"/>
  <c r="AI37" i="4"/>
  <c r="AJ37" i="4"/>
  <c r="AI39" i="4"/>
  <c r="AJ39" i="4"/>
  <c r="AI40" i="4"/>
  <c r="AJ40" i="4"/>
  <c r="AI41" i="4"/>
  <c r="AJ41" i="4"/>
  <c r="AI42" i="4"/>
  <c r="AJ42" i="4"/>
  <c r="AI43" i="4"/>
  <c r="AJ43" i="4"/>
  <c r="AI44" i="4"/>
  <c r="AJ44" i="4"/>
  <c r="AI51" i="4"/>
  <c r="AJ51" i="4"/>
  <c r="AI52" i="4"/>
  <c r="AJ52" i="4"/>
  <c r="AI53" i="4"/>
  <c r="AJ53" i="4"/>
  <c r="AI54" i="4"/>
  <c r="AJ54" i="4"/>
  <c r="AI55" i="4"/>
  <c r="AJ55" i="4"/>
  <c r="AI56" i="4"/>
  <c r="AJ56" i="4"/>
  <c r="AI57" i="4"/>
  <c r="AJ57" i="4"/>
  <c r="AI58" i="4"/>
  <c r="AJ58" i="4"/>
  <c r="AI59" i="4"/>
  <c r="AJ59" i="4"/>
  <c r="AI60" i="4"/>
  <c r="AJ60" i="4"/>
  <c r="AI61" i="4"/>
  <c r="AJ61" i="4"/>
  <c r="AI62" i="4"/>
  <c r="AJ62" i="4"/>
  <c r="AI63" i="4"/>
  <c r="AJ63" i="4"/>
  <c r="AI64" i="4"/>
  <c r="AJ64" i="4"/>
  <c r="AI65" i="4"/>
  <c r="AJ65" i="4"/>
  <c r="AI66" i="4"/>
  <c r="AJ66" i="4"/>
  <c r="AI67" i="4"/>
  <c r="AJ67" i="4"/>
  <c r="AI68" i="4"/>
  <c r="AJ68" i="4"/>
  <c r="AI69" i="4"/>
  <c r="AJ69" i="4"/>
  <c r="AI70" i="4"/>
  <c r="AJ70" i="4"/>
  <c r="AI71" i="4"/>
  <c r="AJ71" i="4"/>
  <c r="AI72" i="4"/>
  <c r="AJ72" i="4"/>
  <c r="AI73" i="4"/>
  <c r="AJ73" i="4"/>
  <c r="AI74" i="4"/>
  <c r="AJ74" i="4"/>
  <c r="AI75" i="4"/>
  <c r="AJ75" i="4"/>
  <c r="AI76" i="4"/>
  <c r="AJ76" i="4"/>
  <c r="AI77" i="4"/>
  <c r="AJ77" i="4"/>
  <c r="AI78" i="4"/>
  <c r="AJ78" i="4"/>
  <c r="AI79" i="4"/>
  <c r="AJ79" i="4"/>
  <c r="AI80" i="4"/>
  <c r="AJ80" i="4"/>
  <c r="AI81" i="4"/>
  <c r="AJ81" i="4"/>
  <c r="AI82" i="4"/>
  <c r="AJ82" i="4"/>
  <c r="AI83" i="4"/>
  <c r="AJ83" i="4"/>
  <c r="AI84" i="4"/>
  <c r="AJ84" i="4"/>
  <c r="AI85" i="4"/>
  <c r="AJ85" i="4"/>
  <c r="AI86" i="4"/>
  <c r="AJ86" i="4"/>
  <c r="AI87" i="4"/>
  <c r="AJ87" i="4"/>
  <c r="AI88" i="4"/>
  <c r="AJ88" i="4"/>
  <c r="AI89" i="4"/>
  <c r="AJ89" i="4"/>
  <c r="AI90" i="4"/>
  <c r="AJ90" i="4"/>
  <c r="AI91" i="4"/>
  <c r="AJ91" i="4"/>
  <c r="AI92" i="4"/>
  <c r="AJ92" i="4"/>
  <c r="AI93" i="4"/>
  <c r="AJ93" i="4"/>
  <c r="AI94" i="4"/>
  <c r="AJ94" i="4"/>
  <c r="AI95" i="4"/>
  <c r="AJ95" i="4"/>
  <c r="AI96" i="4"/>
  <c r="AJ96" i="4"/>
  <c r="AI97" i="4"/>
  <c r="AJ97" i="4"/>
  <c r="AI98" i="4"/>
  <c r="AJ98" i="4"/>
  <c r="AI99" i="4"/>
  <c r="AJ99" i="4"/>
  <c r="AI100" i="4"/>
  <c r="AJ100" i="4"/>
  <c r="AI101" i="4"/>
  <c r="AJ101" i="4"/>
  <c r="AI102" i="4"/>
  <c r="AJ102" i="4"/>
  <c r="AI103" i="4"/>
  <c r="AJ103" i="4"/>
  <c r="AI104" i="4"/>
  <c r="AJ104" i="4"/>
  <c r="AI105" i="4"/>
  <c r="AJ105" i="4"/>
  <c r="AI106" i="4"/>
  <c r="AJ106" i="4"/>
  <c r="AI107" i="4"/>
  <c r="AJ107" i="4"/>
  <c r="AI108" i="4"/>
  <c r="AJ108" i="4"/>
  <c r="AI109" i="4"/>
  <c r="AJ109" i="4"/>
  <c r="AI110" i="4"/>
  <c r="AJ1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E20" i="2"/>
  <c r="K367" i="13"/>
  <c r="K239" i="13"/>
  <c r="G22" i="14"/>
  <c r="CO125" i="19"/>
  <c r="BN163" i="19"/>
  <c r="CN151" i="18"/>
  <c r="EJ117" i="18"/>
  <c r="CN117" i="18"/>
  <c r="ED110" i="18"/>
  <c r="BK99" i="19"/>
  <c r="BQ70" i="19"/>
  <c r="AJ116" i="19"/>
  <c r="AX169" i="19"/>
  <c r="EB150" i="19"/>
  <c r="CF150" i="19"/>
  <c r="CY159" i="18"/>
  <c r="EB151" i="18"/>
  <c r="CF151" i="18"/>
  <c r="B202" i="17"/>
  <c r="BX210" i="17"/>
  <c r="BK144" i="17"/>
  <c r="CN187" i="17"/>
  <c r="EJ151" i="18"/>
  <c r="BY117" i="18"/>
  <c r="AR151" i="18"/>
  <c r="DU117" i="18"/>
  <c r="AJ225" i="17"/>
  <c r="AK240" i="17" s="1"/>
  <c r="DT210" i="17"/>
  <c r="DT173" i="17"/>
  <c r="EJ17" i="22"/>
  <c r="AF54" i="22"/>
  <c r="AQ54" i="22"/>
  <c r="CB63" i="22"/>
  <c r="CY75" i="22"/>
  <c r="DL76" i="22"/>
  <c r="DN15" i="22"/>
  <c r="FH33" i="22"/>
  <c r="FI35" i="22"/>
  <c r="AE36" i="22"/>
  <c r="DY45" i="22"/>
  <c r="DW51" i="22"/>
  <c r="H55" i="22"/>
  <c r="S55" i="22"/>
  <c r="BD58" i="22"/>
  <c r="BD64" i="22"/>
  <c r="CA82" i="22"/>
  <c r="AG37" i="22"/>
  <c r="BC37" i="22"/>
  <c r="CY43" i="22"/>
  <c r="BD53" i="22"/>
  <c r="BO53" i="22"/>
  <c r="DX55" i="22"/>
  <c r="HC55" i="22"/>
  <c r="EI13" i="22"/>
  <c r="CM17" i="22"/>
  <c r="EK36" i="22"/>
  <c r="FT53" i="22"/>
  <c r="CN54" i="22"/>
  <c r="BO10" i="22"/>
  <c r="GE13" i="22"/>
  <c r="EI15" i="22"/>
  <c r="G37" i="22"/>
  <c r="GQ37" i="22"/>
  <c r="AR38" i="22"/>
  <c r="CA38" i="22"/>
  <c r="FS38" i="22"/>
  <c r="BC39" i="22"/>
  <c r="EU39" i="22"/>
  <c r="DW40" i="22"/>
  <c r="G41" i="22"/>
  <c r="CY41" i="22"/>
  <c r="BC43" i="22"/>
  <c r="DW47" i="22"/>
  <c r="CY50" i="22"/>
  <c r="S57" i="22"/>
  <c r="HC57" i="22"/>
  <c r="S59" i="22"/>
  <c r="FG59" i="22"/>
  <c r="FT59" i="22"/>
  <c r="CY83" i="22"/>
  <c r="GQ83" i="22"/>
  <c r="GR9" i="22"/>
  <c r="HF11" i="22"/>
  <c r="FJ13" i="22"/>
  <c r="BR17" i="22"/>
  <c r="T35" i="22"/>
  <c r="DL35" i="22"/>
  <c r="HD35" i="22"/>
  <c r="BE44" i="22"/>
  <c r="CN49" i="22"/>
  <c r="CY49" i="22"/>
  <c r="BC50" i="22"/>
  <c r="GQ50" i="22"/>
  <c r="AF62" i="22"/>
  <c r="GF65" i="22"/>
  <c r="DW67" i="22"/>
  <c r="GQ68" i="22"/>
  <c r="FS69" i="22"/>
  <c r="CY7" i="22"/>
  <c r="CA8" i="22"/>
  <c r="AQ11" i="22"/>
  <c r="BD11" i="22"/>
  <c r="DN11" i="22"/>
  <c r="BR13" i="22"/>
  <c r="FH16" i="22"/>
  <c r="G35" i="22"/>
  <c r="CY35" i="22"/>
  <c r="DW38" i="22"/>
  <c r="G39" i="22"/>
  <c r="CY39" i="22"/>
  <c r="FS40" i="22"/>
  <c r="BC41" i="22"/>
  <c r="EU41" i="22"/>
  <c r="AE42" i="22"/>
  <c r="DW42" i="22"/>
  <c r="G43" i="22"/>
  <c r="CZ56" i="22"/>
  <c r="GE58" i="22"/>
  <c r="AQ60" i="22"/>
  <c r="EI61" i="22"/>
  <c r="AE84" i="22"/>
  <c r="G85" i="22"/>
  <c r="CY85" i="22"/>
  <c r="CY9" i="22"/>
  <c r="V11" i="22"/>
  <c r="DK12" i="22"/>
  <c r="GH12" i="22"/>
  <c r="BO14" i="22"/>
  <c r="DK33" i="22"/>
  <c r="CN36" i="22"/>
  <c r="BP37" i="22"/>
  <c r="EU48" i="22"/>
  <c r="FH48" i="22"/>
  <c r="EJ49" i="22"/>
  <c r="G50" i="22"/>
  <c r="FS51" i="22"/>
  <c r="G52" i="22"/>
  <c r="CZ58" i="22"/>
  <c r="BD61" i="22"/>
  <c r="FH62" i="22"/>
  <c r="H63" i="22"/>
  <c r="GQ66" i="22"/>
  <c r="CA67" i="22"/>
  <c r="FS67" i="22"/>
  <c r="EU68" i="22"/>
  <c r="DW69" i="22"/>
  <c r="DN13" i="22"/>
  <c r="U17" i="22"/>
  <c r="V17" i="22"/>
  <c r="U13" i="22"/>
  <c r="V13" i="22"/>
  <c r="EK16" i="22"/>
  <c r="I6" i="22"/>
  <c r="J6" i="22"/>
  <c r="EK12" i="22"/>
  <c r="EL12" i="22"/>
  <c r="AS16" i="22"/>
  <c r="AT16" i="22"/>
  <c r="FI15" i="22"/>
  <c r="FJ15" i="22"/>
  <c r="E10" i="22"/>
  <c r="L10" i="22"/>
  <c r="D10" i="22"/>
  <c r="AV10" i="22"/>
  <c r="AN10" i="22"/>
  <c r="AU10" i="22"/>
  <c r="CW10" i="22"/>
  <c r="DD10" i="22"/>
  <c r="CV10" i="22"/>
  <c r="EN10" i="22"/>
  <c r="EF10" i="22"/>
  <c r="EI10" i="22" s="1"/>
  <c r="EM10" i="22"/>
  <c r="GO10" i="22"/>
  <c r="GN10" i="22"/>
  <c r="X11" i="22"/>
  <c r="P11" i="22"/>
  <c r="W11" i="22"/>
  <c r="BY11" i="22"/>
  <c r="CF11" i="22"/>
  <c r="BX11" i="22"/>
  <c r="DP11" i="22"/>
  <c r="DH11" i="22"/>
  <c r="DO11" i="22"/>
  <c r="FQ11" i="22"/>
  <c r="FV11" i="22" s="1"/>
  <c r="FP11" i="22"/>
  <c r="HH11" i="22"/>
  <c r="GZ11" i="22"/>
  <c r="HG11" i="22"/>
  <c r="BA12" i="22"/>
  <c r="BH12" i="22"/>
  <c r="AZ12" i="22"/>
  <c r="BD12" i="22" s="1"/>
  <c r="CR12" i="22"/>
  <c r="CJ12" i="22"/>
  <c r="CQ12" i="22"/>
  <c r="ES12" i="22"/>
  <c r="EW12" i="22" s="1"/>
  <c r="ER12" i="22"/>
  <c r="GJ12" i="22"/>
  <c r="GB12" i="22"/>
  <c r="GI12" i="22"/>
  <c r="AC13" i="22"/>
  <c r="AJ13" i="22"/>
  <c r="AB13" i="22"/>
  <c r="BT13" i="22"/>
  <c r="BL13" i="22"/>
  <c r="BS13" i="22"/>
  <c r="EB13" i="22"/>
  <c r="DT13" i="22"/>
  <c r="DX13" i="22" s="1"/>
  <c r="FL13" i="22"/>
  <c r="FD13" i="22"/>
  <c r="FG13" i="22" s="1"/>
  <c r="FK13" i="22"/>
  <c r="E14" i="22"/>
  <c r="L14" i="22"/>
  <c r="D14" i="22"/>
  <c r="AV14" i="22"/>
  <c r="AN14" i="22"/>
  <c r="AU14" i="22"/>
  <c r="CW14" i="22"/>
  <c r="DD14" i="22"/>
  <c r="CV14" i="22"/>
  <c r="EN14" i="22"/>
  <c r="EF14" i="22"/>
  <c r="EM14" i="22"/>
  <c r="GN14" i="22"/>
  <c r="GR14" i="22" s="1"/>
  <c r="X15" i="22"/>
  <c r="P15" i="22"/>
  <c r="W15" i="22"/>
  <c r="BY15" i="22"/>
  <c r="CF15" i="22"/>
  <c r="BX15" i="22"/>
  <c r="CA15" i="22" s="1"/>
  <c r="DP15" i="22"/>
  <c r="DH15" i="22"/>
  <c r="DO15" i="22"/>
  <c r="FP15" i="22"/>
  <c r="HH15" i="22"/>
  <c r="GZ15" i="22"/>
  <c r="HG15" i="22"/>
  <c r="BA16" i="22"/>
  <c r="BH16" i="22"/>
  <c r="AZ16" i="22"/>
  <c r="BD16" i="22" s="1"/>
  <c r="CR16" i="22"/>
  <c r="CJ16" i="22"/>
  <c r="CQ16" i="22"/>
  <c r="ER16" i="22"/>
  <c r="GJ16" i="22"/>
  <c r="GB16" i="22"/>
  <c r="GE16" i="22" s="1"/>
  <c r="GI16" i="22"/>
  <c r="AC17" i="22"/>
  <c r="AJ17" i="22"/>
  <c r="AB17" i="22"/>
  <c r="BT17" i="22"/>
  <c r="BL17" i="22"/>
  <c r="BS17" i="22"/>
  <c r="EB17" i="22"/>
  <c r="DT17" i="22"/>
  <c r="DW17" i="22" s="1"/>
  <c r="FL17" i="22"/>
  <c r="FD17" i="22"/>
  <c r="FK17" i="22"/>
  <c r="CR18" i="22"/>
  <c r="CJ18" i="22"/>
  <c r="CK18" i="22"/>
  <c r="CQ18" i="22"/>
  <c r="GJ18" i="22"/>
  <c r="GB18" i="22"/>
  <c r="GC18" i="22"/>
  <c r="GI18" i="22"/>
  <c r="FL19" i="22"/>
  <c r="FD19" i="22"/>
  <c r="FE19" i="22"/>
  <c r="FI19" i="22" s="1"/>
  <c r="FK19" i="22"/>
  <c r="DP21" i="22"/>
  <c r="DH21" i="22"/>
  <c r="DI21" i="22"/>
  <c r="DO21" i="22"/>
  <c r="CY33" i="22"/>
  <c r="CZ33" i="22"/>
  <c r="W5" i="22"/>
  <c r="Z29" i="1" s="1"/>
  <c r="AB5" i="22"/>
  <c r="AJ5" i="22"/>
  <c r="AO5" i="22"/>
  <c r="BS5" i="22"/>
  <c r="BV29" i="1" s="1"/>
  <c r="BX5" i="22"/>
  <c r="CB5" i="22" s="1"/>
  <c r="CF5" i="22"/>
  <c r="CK5" i="22"/>
  <c r="DO5" i="22"/>
  <c r="DR29" i="1" s="1"/>
  <c r="DT5" i="22"/>
  <c r="DX5" i="22" s="1"/>
  <c r="EG5" i="22"/>
  <c r="FK5" i="22"/>
  <c r="FN29" i="1" s="1"/>
  <c r="FP5" i="22"/>
  <c r="GC5" i="22"/>
  <c r="GG5" i="22" s="1"/>
  <c r="HG5" i="22"/>
  <c r="HJ29" i="1" s="1"/>
  <c r="D6" i="22"/>
  <c r="L6" i="22"/>
  <c r="Q6" i="22"/>
  <c r="V6" i="22" s="1"/>
  <c r="AU6" i="22"/>
  <c r="AZ6" i="22"/>
  <c r="BH6" i="22"/>
  <c r="BM6" i="22"/>
  <c r="BR6" i="22" s="1"/>
  <c r="CQ6" i="22"/>
  <c r="CV6" i="22"/>
  <c r="DD6" i="22"/>
  <c r="DI6" i="22"/>
  <c r="EM6" i="22"/>
  <c r="ER6" i="22"/>
  <c r="EU6" i="22" s="1"/>
  <c r="EZ6" i="22"/>
  <c r="FE6" i="22"/>
  <c r="GI6" i="22"/>
  <c r="GN6" i="22"/>
  <c r="HA6" i="22"/>
  <c r="W7" i="22"/>
  <c r="AB7" i="22"/>
  <c r="AJ7" i="22"/>
  <c r="AO7" i="22"/>
  <c r="BS7" i="22"/>
  <c r="BX7" i="22"/>
  <c r="CF7" i="22"/>
  <c r="CK7" i="22"/>
  <c r="DO7" i="22"/>
  <c r="DT7" i="22"/>
  <c r="EG7" i="22"/>
  <c r="FK7" i="22"/>
  <c r="FP7" i="22"/>
  <c r="GC7" i="22"/>
  <c r="HG7" i="22"/>
  <c r="D8" i="22"/>
  <c r="H8" i="22" s="1"/>
  <c r="L8" i="22"/>
  <c r="Q8" i="22"/>
  <c r="AU8" i="22"/>
  <c r="AZ8" i="22"/>
  <c r="BH8" i="22"/>
  <c r="BM8" i="22"/>
  <c r="CQ8" i="22"/>
  <c r="CV8" i="22"/>
  <c r="DD8" i="22"/>
  <c r="DI8" i="22"/>
  <c r="EM8" i="22"/>
  <c r="ER8" i="22"/>
  <c r="EZ8" i="22"/>
  <c r="FE8" i="22"/>
  <c r="GI8" i="22"/>
  <c r="GN8" i="22"/>
  <c r="GV8" i="22"/>
  <c r="HA8" i="22"/>
  <c r="W9" i="22"/>
  <c r="AB9" i="22"/>
  <c r="AJ9" i="22"/>
  <c r="AO9" i="22"/>
  <c r="BS9" i="22"/>
  <c r="BX9" i="22"/>
  <c r="CF9" i="22"/>
  <c r="CK9" i="22"/>
  <c r="CO9" i="22" s="1"/>
  <c r="DO9" i="22"/>
  <c r="DT9" i="22"/>
  <c r="EB9" i="22"/>
  <c r="EG9" i="22"/>
  <c r="FK9" i="22"/>
  <c r="GD9" i="22"/>
  <c r="X10" i="22"/>
  <c r="BN10" i="22"/>
  <c r="DP10" i="22"/>
  <c r="FF10" i="22"/>
  <c r="HH10" i="22"/>
  <c r="AP11" i="22"/>
  <c r="CR11" i="22"/>
  <c r="EH11" i="22"/>
  <c r="GJ11" i="22"/>
  <c r="R12" i="22"/>
  <c r="BT12" i="22"/>
  <c r="DJ12" i="22"/>
  <c r="FL12" i="22"/>
  <c r="HB12" i="22"/>
  <c r="AV13" i="22"/>
  <c r="CL13" i="22"/>
  <c r="EN13" i="22"/>
  <c r="GD13" i="22"/>
  <c r="X14" i="22"/>
  <c r="BN14" i="22"/>
  <c r="DP14" i="22"/>
  <c r="FF14" i="22"/>
  <c r="HH14" i="22"/>
  <c r="AP15" i="22"/>
  <c r="CR15" i="22"/>
  <c r="EH15" i="22"/>
  <c r="GJ15" i="22"/>
  <c r="R16" i="22"/>
  <c r="BT16" i="22"/>
  <c r="DJ16" i="22"/>
  <c r="FL16" i="22"/>
  <c r="HB16" i="22"/>
  <c r="AV17" i="22"/>
  <c r="CL17" i="22"/>
  <c r="EN17" i="22"/>
  <c r="GD17" i="22"/>
  <c r="E18" i="22"/>
  <c r="CW18" i="22"/>
  <c r="BP20" i="22"/>
  <c r="DU21" i="22"/>
  <c r="DZ21" i="22" s="1"/>
  <c r="EL13" i="22"/>
  <c r="V14" i="22"/>
  <c r="U14" i="22"/>
  <c r="X19" i="22"/>
  <c r="P19" i="22"/>
  <c r="S19" i="22" s="1"/>
  <c r="Q19" i="22"/>
  <c r="W19" i="22"/>
  <c r="HH19" i="22"/>
  <c r="GZ19" i="22"/>
  <c r="HA19" i="22"/>
  <c r="HF19" i="22" s="1"/>
  <c r="HG19" i="22"/>
  <c r="CR20" i="22"/>
  <c r="CJ20" i="22"/>
  <c r="CK20" i="22"/>
  <c r="CP20" i="22" s="1"/>
  <c r="CQ20" i="22"/>
  <c r="GJ20" i="22"/>
  <c r="GB20" i="22"/>
  <c r="GC20" i="22"/>
  <c r="GI20" i="22"/>
  <c r="FL21" i="22"/>
  <c r="FD21" i="22"/>
  <c r="FH21" i="22" s="1"/>
  <c r="FE21" i="22"/>
  <c r="FJ21" i="22" s="1"/>
  <c r="FK21" i="22"/>
  <c r="I22" i="22"/>
  <c r="R5" i="22"/>
  <c r="AI5" i="22"/>
  <c r="AL29" i="1" s="1"/>
  <c r="BN5" i="22"/>
  <c r="CE5" i="22"/>
  <c r="CH29" i="1" s="1"/>
  <c r="DJ5" i="22"/>
  <c r="EA5" i="22"/>
  <c r="ED29" i="1" s="1"/>
  <c r="FF5" i="22"/>
  <c r="GF5" i="22"/>
  <c r="HB5" i="22"/>
  <c r="K6" i="22"/>
  <c r="AP6" i="22"/>
  <c r="BG6" i="22"/>
  <c r="BP6" i="22"/>
  <c r="CL6" i="22"/>
  <c r="DC6" i="22"/>
  <c r="EH6" i="22"/>
  <c r="FH6" i="22"/>
  <c r="GD6" i="22"/>
  <c r="R7" i="22"/>
  <c r="AI7" i="22"/>
  <c r="AR7" i="22"/>
  <c r="BN7" i="22"/>
  <c r="CE7" i="22"/>
  <c r="DJ7" i="22"/>
  <c r="EJ7" i="22"/>
  <c r="FF7" i="22"/>
  <c r="GF7" i="22"/>
  <c r="HB7" i="22"/>
  <c r="K8" i="22"/>
  <c r="T8" i="22"/>
  <c r="AP8" i="22"/>
  <c r="BG8" i="22"/>
  <c r="BP8" i="22"/>
  <c r="CL8" i="22"/>
  <c r="DC8" i="22"/>
  <c r="DL8" i="22"/>
  <c r="EH8" i="22"/>
  <c r="GD8" i="22"/>
  <c r="GU8" i="22"/>
  <c r="HD8" i="22"/>
  <c r="R9" i="22"/>
  <c r="AI9" i="22"/>
  <c r="BN9" i="22"/>
  <c r="CE9" i="22"/>
  <c r="CN9" i="22"/>
  <c r="DJ9" i="22"/>
  <c r="EJ9" i="22"/>
  <c r="FF9" i="22"/>
  <c r="EM13" i="22"/>
  <c r="W14" i="22"/>
  <c r="EM17" i="22"/>
  <c r="HH9" i="22"/>
  <c r="GZ9" i="22"/>
  <c r="HG9" i="22"/>
  <c r="BA10" i="22"/>
  <c r="BH10" i="22"/>
  <c r="AZ10" i="22"/>
  <c r="CR10" i="22"/>
  <c r="CJ10" i="22"/>
  <c r="CQ10" i="22"/>
  <c r="EZ10" i="22"/>
  <c r="ER10" i="22"/>
  <c r="GJ10" i="22"/>
  <c r="GB10" i="22"/>
  <c r="GI10" i="22"/>
  <c r="AC11" i="22"/>
  <c r="AH11" i="22" s="1"/>
  <c r="AJ11" i="22"/>
  <c r="AB11" i="22"/>
  <c r="AF11" i="22" s="1"/>
  <c r="BT11" i="22"/>
  <c r="BL11" i="22"/>
  <c r="BS11" i="22"/>
  <c r="DT11" i="22"/>
  <c r="DW11" i="22" s="1"/>
  <c r="FL11" i="22"/>
  <c r="FD11" i="22"/>
  <c r="FK11" i="22"/>
  <c r="E12" i="22"/>
  <c r="J12" i="22" s="1"/>
  <c r="L12" i="22"/>
  <c r="D12" i="22"/>
  <c r="AV12" i="22"/>
  <c r="AN12" i="22"/>
  <c r="AR12" i="22" s="1"/>
  <c r="AU12" i="22"/>
  <c r="CW12" i="22"/>
  <c r="DD12" i="22"/>
  <c r="CV12" i="22"/>
  <c r="CY12" i="22" s="1"/>
  <c r="EN12" i="22"/>
  <c r="EF12" i="22"/>
  <c r="EM12" i="22"/>
  <c r="GV12" i="22"/>
  <c r="GN12" i="22"/>
  <c r="GR12" i="22" s="1"/>
  <c r="X13" i="22"/>
  <c r="P13" i="22"/>
  <c r="W13" i="22"/>
  <c r="BY13" i="22"/>
  <c r="CD13" i="22" s="1"/>
  <c r="CF13" i="22"/>
  <c r="BX13" i="22"/>
  <c r="DP13" i="22"/>
  <c r="DH13" i="22"/>
  <c r="DO13" i="22"/>
  <c r="FX13" i="22"/>
  <c r="FP13" i="22"/>
  <c r="FS13" i="22" s="1"/>
  <c r="HH13" i="22"/>
  <c r="GZ13" i="22"/>
  <c r="HG13" i="22"/>
  <c r="BA14" i="22"/>
  <c r="BH14" i="22"/>
  <c r="AZ14" i="22"/>
  <c r="CR14" i="22"/>
  <c r="CJ14" i="22"/>
  <c r="CM14" i="22" s="1"/>
  <c r="CQ14" i="22"/>
  <c r="EZ14" i="22"/>
  <c r="ER14" i="22"/>
  <c r="EU14" i="22" s="1"/>
  <c r="GJ14" i="22"/>
  <c r="GB14" i="22"/>
  <c r="GF14" i="22" s="1"/>
  <c r="GI14" i="22"/>
  <c r="AC15" i="22"/>
  <c r="AJ15" i="22"/>
  <c r="AB15" i="22"/>
  <c r="AE15" i="22" s="1"/>
  <c r="BT15" i="22"/>
  <c r="BL15" i="22"/>
  <c r="BS15" i="22"/>
  <c r="DU15" i="22"/>
  <c r="DZ15" i="22" s="1"/>
  <c r="DT15" i="22"/>
  <c r="FL15" i="22"/>
  <c r="FD15" i="22"/>
  <c r="FG15" i="22" s="1"/>
  <c r="FK15" i="22"/>
  <c r="E16" i="22"/>
  <c r="L16" i="22"/>
  <c r="D16" i="22"/>
  <c r="AV16" i="22"/>
  <c r="AN16" i="22"/>
  <c r="AU16" i="22"/>
  <c r="CW16" i="22"/>
  <c r="DB16" i="22" s="1"/>
  <c r="DD16" i="22"/>
  <c r="CV16" i="22"/>
  <c r="EN16" i="22"/>
  <c r="EF16" i="22"/>
  <c r="EM16" i="22"/>
  <c r="GO16" i="22"/>
  <c r="GT16" i="22" s="1"/>
  <c r="GN16" i="22"/>
  <c r="X17" i="22"/>
  <c r="P17" i="22"/>
  <c r="T17" i="22" s="1"/>
  <c r="W17" i="22"/>
  <c r="BY17" i="22"/>
  <c r="CF17" i="22"/>
  <c r="BX17" i="22"/>
  <c r="CB17" i="22" s="1"/>
  <c r="DP17" i="22"/>
  <c r="DH17" i="22"/>
  <c r="DO17" i="22"/>
  <c r="FQ17" i="22"/>
  <c r="FP17" i="22"/>
  <c r="HH17" i="22"/>
  <c r="GZ17" i="22"/>
  <c r="HG17" i="22"/>
  <c r="AV18" i="22"/>
  <c r="AN18" i="22"/>
  <c r="AO18" i="22"/>
  <c r="AU18" i="22"/>
  <c r="EN18" i="22"/>
  <c r="EF18" i="22"/>
  <c r="EG18" i="22"/>
  <c r="EM18" i="22"/>
  <c r="BT19" i="22"/>
  <c r="BL19" i="22"/>
  <c r="BM19" i="22"/>
  <c r="BQ19" i="22" s="1"/>
  <c r="BS19" i="22"/>
  <c r="X21" i="22"/>
  <c r="P21" i="22"/>
  <c r="Q21" i="22"/>
  <c r="U21" i="22" s="1"/>
  <c r="W21" i="22"/>
  <c r="Q5" i="22"/>
  <c r="AU5" i="22"/>
  <c r="AX29" i="1" s="1"/>
  <c r="BM5" i="22"/>
  <c r="CQ5" i="22"/>
  <c r="CT29" i="1" s="1"/>
  <c r="DI5" i="22"/>
  <c r="EM5" i="22"/>
  <c r="EP29" i="1" s="1"/>
  <c r="FE5" i="22"/>
  <c r="FI5" i="22" s="1"/>
  <c r="GI5" i="22"/>
  <c r="GL29" i="1" s="1"/>
  <c r="HA5" i="22"/>
  <c r="W6" i="22"/>
  <c r="AO6" i="22"/>
  <c r="BS6" i="22"/>
  <c r="CK6" i="22"/>
  <c r="DO6" i="22"/>
  <c r="EG6" i="22"/>
  <c r="FK6" i="22"/>
  <c r="GC6" i="22"/>
  <c r="HG6" i="22"/>
  <c r="Q7" i="22"/>
  <c r="AU7" i="22"/>
  <c r="BM7" i="22"/>
  <c r="CQ7" i="22"/>
  <c r="DI7" i="22"/>
  <c r="EM7" i="22"/>
  <c r="FE7" i="22"/>
  <c r="GI7" i="22"/>
  <c r="HA7" i="22"/>
  <c r="W8" i="22"/>
  <c r="AO8" i="22"/>
  <c r="BS8" i="22"/>
  <c r="CK8" i="22"/>
  <c r="CO8" i="22" s="1"/>
  <c r="DO8" i="22"/>
  <c r="EG8" i="22"/>
  <c r="FK8" i="22"/>
  <c r="GC8" i="22"/>
  <c r="HG8" i="22"/>
  <c r="Q9" i="22"/>
  <c r="AU9" i="22"/>
  <c r="BM9" i="22"/>
  <c r="CQ9" i="22"/>
  <c r="DI9" i="22"/>
  <c r="DN9" i="22" s="1"/>
  <c r="EM9" i="22"/>
  <c r="FE9" i="22"/>
  <c r="GJ9" i="22"/>
  <c r="F10" i="22"/>
  <c r="R10" i="22"/>
  <c r="BT10" i="22"/>
  <c r="CX10" i="22"/>
  <c r="DJ10" i="22"/>
  <c r="FL10" i="22"/>
  <c r="GP10" i="22"/>
  <c r="HB10" i="22"/>
  <c r="AV11" i="22"/>
  <c r="BZ11" i="22"/>
  <c r="CL11" i="22"/>
  <c r="EN11" i="22"/>
  <c r="GD11" i="22"/>
  <c r="X12" i="22"/>
  <c r="BB12" i="22"/>
  <c r="BN12" i="22"/>
  <c r="DP12" i="22"/>
  <c r="ET12" i="22"/>
  <c r="FF12" i="22"/>
  <c r="HH12" i="22"/>
  <c r="AD13" i="22"/>
  <c r="AP13" i="22"/>
  <c r="CR13" i="22"/>
  <c r="EH13" i="22"/>
  <c r="GJ13" i="22"/>
  <c r="F14" i="22"/>
  <c r="R14" i="22"/>
  <c r="BT14" i="22"/>
  <c r="CX14" i="22"/>
  <c r="DJ14" i="22"/>
  <c r="FL14" i="22"/>
  <c r="HB14" i="22"/>
  <c r="AV15" i="22"/>
  <c r="BZ15" i="22"/>
  <c r="CL15" i="22"/>
  <c r="EN15" i="22"/>
  <c r="FR15" i="22"/>
  <c r="GD15" i="22"/>
  <c r="X16" i="22"/>
  <c r="BB16" i="22"/>
  <c r="BN16" i="22"/>
  <c r="DP16" i="22"/>
  <c r="FF16" i="22"/>
  <c r="HH16" i="22"/>
  <c r="AD17" i="22"/>
  <c r="AP17" i="22"/>
  <c r="CR17" i="22"/>
  <c r="DV17" i="22"/>
  <c r="EH17" i="22"/>
  <c r="GJ17" i="22"/>
  <c r="BA18" i="22"/>
  <c r="ES18" i="22"/>
  <c r="BY19" i="22"/>
  <c r="DL20" i="22"/>
  <c r="AC21" i="22"/>
  <c r="FQ9" i="22"/>
  <c r="EL11" i="22"/>
  <c r="EK11" i="22"/>
  <c r="CP13" i="22"/>
  <c r="CO13" i="22"/>
  <c r="DP19" i="22"/>
  <c r="DH19" i="22"/>
  <c r="DK19" i="22" s="1"/>
  <c r="DI19" i="22"/>
  <c r="DO19" i="22"/>
  <c r="AV20" i="22"/>
  <c r="AN20" i="22"/>
  <c r="AO20" i="22"/>
  <c r="AS20" i="22" s="1"/>
  <c r="AU20" i="22"/>
  <c r="EN20" i="22"/>
  <c r="EF20" i="22"/>
  <c r="EG20" i="22"/>
  <c r="EK20" i="22" s="1"/>
  <c r="EM20" i="22"/>
  <c r="BT21" i="22"/>
  <c r="BL21" i="22"/>
  <c r="BM21" i="22"/>
  <c r="BS21" i="22"/>
  <c r="BE28" i="22"/>
  <c r="BF28" i="22"/>
  <c r="P5" i="22"/>
  <c r="BL5" i="22"/>
  <c r="DH5" i="22"/>
  <c r="DL5" i="22" s="1"/>
  <c r="FD5" i="22"/>
  <c r="FG5" i="22" s="1"/>
  <c r="GZ5" i="22"/>
  <c r="HD5" i="22" s="1"/>
  <c r="AN6" i="22"/>
  <c r="CJ6" i="22"/>
  <c r="EF6" i="22"/>
  <c r="EI6" i="22" s="1"/>
  <c r="GB6" i="22"/>
  <c r="P7" i="22"/>
  <c r="BL7" i="22"/>
  <c r="DH7" i="22"/>
  <c r="DK7" i="22" s="1"/>
  <c r="FD7" i="22"/>
  <c r="FH7" i="22" s="1"/>
  <c r="GZ7" i="22"/>
  <c r="AN8" i="22"/>
  <c r="CJ8" i="22"/>
  <c r="CM8" i="22" s="1"/>
  <c r="EF8" i="22"/>
  <c r="EJ8" i="22" s="1"/>
  <c r="GB8" i="22"/>
  <c r="P9" i="22"/>
  <c r="BL9" i="22"/>
  <c r="BO9" i="22" s="1"/>
  <c r="DH9" i="22"/>
  <c r="DK9" i="22" s="1"/>
  <c r="FD9" i="22"/>
  <c r="DX10" i="22"/>
  <c r="EM11" i="22"/>
  <c r="CB12" i="22"/>
  <c r="FT12" i="22"/>
  <c r="BD13" i="22"/>
  <c r="CQ13" i="22"/>
  <c r="GI13" i="22"/>
  <c r="AF14" i="22"/>
  <c r="DX14" i="22"/>
  <c r="CZ15" i="22"/>
  <c r="CB16" i="22"/>
  <c r="EV17" i="22"/>
  <c r="GI17" i="22"/>
  <c r="R19" i="22"/>
  <c r="HB19" i="22"/>
  <c r="CL20" i="22"/>
  <c r="GD20" i="22"/>
  <c r="FF21" i="22"/>
  <c r="AJ59" i="22"/>
  <c r="CF65" i="22"/>
  <c r="CF59" i="22"/>
  <c r="EB59" i="22"/>
  <c r="FX57" i="22"/>
  <c r="AV31" i="22"/>
  <c r="AN31" i="22"/>
  <c r="P32" i="22"/>
  <c r="S32" i="22" s="1"/>
  <c r="HH32" i="22"/>
  <c r="GZ32" i="22"/>
  <c r="GC33" i="22"/>
  <c r="GJ33" i="22"/>
  <c r="GB33" i="22"/>
  <c r="L34" i="22"/>
  <c r="D34" i="22"/>
  <c r="K34" i="22"/>
  <c r="BM34" i="22"/>
  <c r="BT34" i="22"/>
  <c r="BL34" i="22"/>
  <c r="DD34" i="22"/>
  <c r="CV34" i="22"/>
  <c r="DC34" i="22"/>
  <c r="FE34" i="22"/>
  <c r="FL34" i="22"/>
  <c r="FD34" i="22"/>
  <c r="FH34" i="22" s="1"/>
  <c r="AO35" i="22"/>
  <c r="AV35" i="22"/>
  <c r="AN35" i="22"/>
  <c r="AQ35" i="22" s="1"/>
  <c r="CF35" i="22"/>
  <c r="BX35" i="22"/>
  <c r="CE35" i="22"/>
  <c r="EG35" i="22"/>
  <c r="EN35" i="22"/>
  <c r="EF35" i="22"/>
  <c r="P36" i="22"/>
  <c r="T36" i="22" s="1"/>
  <c r="BH36" i="22"/>
  <c r="AZ36" i="22"/>
  <c r="BG36" i="22"/>
  <c r="DI36" i="22"/>
  <c r="DP36" i="22"/>
  <c r="DH36" i="22"/>
  <c r="DL36" i="22" s="1"/>
  <c r="ER36" i="22"/>
  <c r="EG37" i="22"/>
  <c r="EM37" i="22"/>
  <c r="EN37" i="22"/>
  <c r="EF37" i="22"/>
  <c r="EJ37" i="22" s="1"/>
  <c r="DM38" i="22"/>
  <c r="DN38" i="22"/>
  <c r="BQ40" i="22"/>
  <c r="BR40" i="22"/>
  <c r="AS41" i="22"/>
  <c r="AT41" i="22"/>
  <c r="HE42" i="22"/>
  <c r="GC9" i="22"/>
  <c r="Q10" i="22"/>
  <c r="U10" i="22" s="1"/>
  <c r="BM10" i="22"/>
  <c r="DI10" i="22"/>
  <c r="FE10" i="22"/>
  <c r="HA10" i="22"/>
  <c r="AO11" i="22"/>
  <c r="AS11" i="22" s="1"/>
  <c r="CK11" i="22"/>
  <c r="GC11" i="22"/>
  <c r="Q12" i="22"/>
  <c r="U12" i="22" s="1"/>
  <c r="BM12" i="22"/>
  <c r="DI12" i="22"/>
  <c r="FE12" i="22"/>
  <c r="HA12" i="22"/>
  <c r="AO13" i="22"/>
  <c r="BM14" i="22"/>
  <c r="DI14" i="22"/>
  <c r="FE14" i="22"/>
  <c r="HA14" i="22"/>
  <c r="AO15" i="22"/>
  <c r="CK15" i="22"/>
  <c r="EG15" i="22"/>
  <c r="GC15" i="22"/>
  <c r="Q16" i="22"/>
  <c r="V16" i="22" s="1"/>
  <c r="BM16" i="22"/>
  <c r="DI16" i="22"/>
  <c r="DM16" i="22" s="1"/>
  <c r="FE16" i="22"/>
  <c r="HA16" i="22"/>
  <c r="AO17" i="22"/>
  <c r="CK17" i="22"/>
  <c r="D18" i="22"/>
  <c r="L18" i="22"/>
  <c r="Q18" i="22"/>
  <c r="AZ18" i="22"/>
  <c r="BH18" i="22"/>
  <c r="BM18" i="22"/>
  <c r="BR18" i="22" s="1"/>
  <c r="CV18" i="22"/>
  <c r="DD18" i="22"/>
  <c r="DI18" i="22"/>
  <c r="ER18" i="22"/>
  <c r="FE18" i="22"/>
  <c r="GN18" i="22"/>
  <c r="HA18" i="22"/>
  <c r="HE18" i="22" s="1"/>
  <c r="AB19" i="22"/>
  <c r="AJ19" i="22"/>
  <c r="AO19" i="22"/>
  <c r="BX19" i="22"/>
  <c r="CF19" i="22"/>
  <c r="CK19" i="22"/>
  <c r="DT19" i="22"/>
  <c r="EG19" i="22"/>
  <c r="FP19" i="22"/>
  <c r="FX19" i="22"/>
  <c r="GC19" i="22"/>
  <c r="D20" i="22"/>
  <c r="L20" i="22"/>
  <c r="Q20" i="22"/>
  <c r="AZ20" i="22"/>
  <c r="BH20" i="22"/>
  <c r="BM20" i="22"/>
  <c r="CV20" i="22"/>
  <c r="DD20" i="22"/>
  <c r="DI20" i="22"/>
  <c r="ER20" i="22"/>
  <c r="FE20" i="22"/>
  <c r="GN20" i="22"/>
  <c r="HA20" i="22"/>
  <c r="HF20" i="22" s="1"/>
  <c r="AB21" i="22"/>
  <c r="AJ21" i="22"/>
  <c r="AO21" i="22"/>
  <c r="BX21" i="22"/>
  <c r="CF21" i="22"/>
  <c r="CK21" i="22"/>
  <c r="DT21" i="22"/>
  <c r="EG21" i="22"/>
  <c r="EK21" i="22" s="1"/>
  <c r="FP21" i="22"/>
  <c r="GC21" i="22"/>
  <c r="HG21" i="22"/>
  <c r="D22" i="22"/>
  <c r="L22" i="22"/>
  <c r="Q22" i="22"/>
  <c r="U22" i="22" s="1"/>
  <c r="AU22" i="22"/>
  <c r="AZ22" i="22"/>
  <c r="BH22" i="22"/>
  <c r="BM22" i="22"/>
  <c r="CQ22" i="22"/>
  <c r="CV22" i="22"/>
  <c r="DD22" i="22"/>
  <c r="DI22" i="22"/>
  <c r="EM22" i="22"/>
  <c r="ER22" i="22"/>
  <c r="FE22" i="22"/>
  <c r="GI22" i="22"/>
  <c r="GN22" i="22"/>
  <c r="HA22" i="22"/>
  <c r="W23" i="22"/>
  <c r="AB23" i="22"/>
  <c r="AJ23" i="22"/>
  <c r="AO23" i="22"/>
  <c r="BS23" i="22"/>
  <c r="BX23" i="22"/>
  <c r="CF23" i="22"/>
  <c r="CK23" i="22"/>
  <c r="CO23" i="22" s="1"/>
  <c r="DO23" i="22"/>
  <c r="DT23" i="22"/>
  <c r="EB23" i="22"/>
  <c r="EG23" i="22"/>
  <c r="FK23" i="22"/>
  <c r="FP23" i="22"/>
  <c r="GC23" i="22"/>
  <c r="HG23" i="22"/>
  <c r="D24" i="22"/>
  <c r="L24" i="22"/>
  <c r="Q24" i="22"/>
  <c r="AU24" i="22"/>
  <c r="AZ24" i="22"/>
  <c r="BH24" i="22"/>
  <c r="BM24" i="22"/>
  <c r="CQ24" i="22"/>
  <c r="CV24" i="22"/>
  <c r="DD24" i="22"/>
  <c r="DI24" i="22"/>
  <c r="EM24" i="22"/>
  <c r="ER24" i="22"/>
  <c r="FE24" i="22"/>
  <c r="GI24" i="22"/>
  <c r="GN24" i="22"/>
  <c r="GV24" i="22"/>
  <c r="HA24" i="22"/>
  <c r="HE24" i="22" s="1"/>
  <c r="W25" i="22"/>
  <c r="AB25" i="22"/>
  <c r="AE25" i="22" s="1"/>
  <c r="AJ25" i="22"/>
  <c r="AO25" i="22"/>
  <c r="BS25" i="22"/>
  <c r="BX25" i="22"/>
  <c r="CF25" i="22"/>
  <c r="CK25" i="22"/>
  <c r="DO25" i="22"/>
  <c r="DT25" i="22"/>
  <c r="EG25" i="22"/>
  <c r="FK25" i="22"/>
  <c r="FP25" i="22"/>
  <c r="GC25" i="22"/>
  <c r="GH25" i="22" s="1"/>
  <c r="HG25" i="22"/>
  <c r="D26" i="22"/>
  <c r="AU26" i="22"/>
  <c r="AZ26" i="22"/>
  <c r="BM26" i="22"/>
  <c r="CV26" i="22"/>
  <c r="DI26" i="22"/>
  <c r="FE26" i="22"/>
  <c r="AB27" i="22"/>
  <c r="AF27" i="22" s="1"/>
  <c r="AJ27" i="22"/>
  <c r="AO27" i="22"/>
  <c r="AS27" i="22" s="1"/>
  <c r="BS27" i="22"/>
  <c r="BX27" i="22"/>
  <c r="CB27" i="22" s="1"/>
  <c r="CF27" i="22"/>
  <c r="CK27" i="22"/>
  <c r="DO27" i="22"/>
  <c r="EG27" i="22"/>
  <c r="FK27" i="22"/>
  <c r="FX27" i="22"/>
  <c r="GC27" i="22"/>
  <c r="GH27" i="22" s="1"/>
  <c r="HG27" i="22"/>
  <c r="D28" i="22"/>
  <c r="L28" i="22"/>
  <c r="AU28" i="22"/>
  <c r="AZ28" i="22"/>
  <c r="BC28" i="22" s="1"/>
  <c r="BH28" i="22"/>
  <c r="BM28" i="22"/>
  <c r="BQ28" i="22" s="1"/>
  <c r="CQ28" i="22"/>
  <c r="CV28" i="22"/>
  <c r="DD28" i="22"/>
  <c r="DI28" i="22"/>
  <c r="EM28" i="22"/>
  <c r="FE28" i="22"/>
  <c r="GI28" i="22"/>
  <c r="HA28" i="22"/>
  <c r="HE28" i="22" s="1"/>
  <c r="AB29" i="22"/>
  <c r="AF29" i="22" s="1"/>
  <c r="AJ29" i="22"/>
  <c r="AO29" i="22"/>
  <c r="BS29" i="22"/>
  <c r="BX29" i="22"/>
  <c r="CF29" i="22"/>
  <c r="CK29" i="22"/>
  <c r="CO29" i="22" s="1"/>
  <c r="DO29" i="22"/>
  <c r="DT29" i="22"/>
  <c r="DX29" i="22" s="1"/>
  <c r="EG29" i="22"/>
  <c r="FK29" i="22"/>
  <c r="GC29" i="22"/>
  <c r="HG29" i="22"/>
  <c r="D30" i="22"/>
  <c r="H30" i="22" s="1"/>
  <c r="L30" i="22"/>
  <c r="AU30" i="22"/>
  <c r="AZ30" i="22"/>
  <c r="BH30" i="22"/>
  <c r="BM30" i="22"/>
  <c r="CQ30" i="22"/>
  <c r="CV30" i="22"/>
  <c r="CZ30" i="22" s="1"/>
  <c r="DD30" i="22"/>
  <c r="DI30" i="22"/>
  <c r="EM30" i="22"/>
  <c r="FE30" i="22"/>
  <c r="GI30" i="22"/>
  <c r="HA30" i="22"/>
  <c r="BM31" i="22"/>
  <c r="BS31" i="22"/>
  <c r="BX31" i="22"/>
  <c r="DJ31" i="22"/>
  <c r="DU31" i="22"/>
  <c r="DZ31" i="22" s="1"/>
  <c r="GD31" i="22"/>
  <c r="AE32" i="22"/>
  <c r="AO32" i="22"/>
  <c r="AU32" i="22"/>
  <c r="AZ32" i="22"/>
  <c r="CL32" i="22"/>
  <c r="CM32" i="22"/>
  <c r="CW32" i="22"/>
  <c r="DB32" i="22" s="1"/>
  <c r="FF32" i="22"/>
  <c r="G33" i="22"/>
  <c r="AB33" i="22"/>
  <c r="BN33" i="22"/>
  <c r="BY33" i="22"/>
  <c r="EB33" i="22"/>
  <c r="EH33" i="22"/>
  <c r="AS34" i="22"/>
  <c r="EK34" i="22"/>
  <c r="DM35" i="22"/>
  <c r="BN36" i="22"/>
  <c r="FF36" i="22"/>
  <c r="T37" i="22"/>
  <c r="BT37" i="22"/>
  <c r="AJ39" i="22"/>
  <c r="L40" i="22"/>
  <c r="GV40" i="22"/>
  <c r="EN46" i="22"/>
  <c r="AV86" i="22"/>
  <c r="AV84" i="22"/>
  <c r="AV82" i="22"/>
  <c r="AV79" i="22"/>
  <c r="AV77" i="22"/>
  <c r="AV69" i="22"/>
  <c r="AV71" i="22"/>
  <c r="AV65" i="22"/>
  <c r="AV61" i="22"/>
  <c r="AV54" i="22"/>
  <c r="AV51" i="22"/>
  <c r="AV49" i="22"/>
  <c r="AV44" i="22"/>
  <c r="AV42" i="22"/>
  <c r="AV40" i="22"/>
  <c r="AV45" i="22"/>
  <c r="CR86" i="22"/>
  <c r="CR84" i="22"/>
  <c r="CR79" i="22"/>
  <c r="CR82" i="22"/>
  <c r="CR77" i="22"/>
  <c r="CR69" i="22"/>
  <c r="CR67" i="22"/>
  <c r="CR63" i="22"/>
  <c r="CR65" i="22"/>
  <c r="CR56" i="22"/>
  <c r="CR51" i="22"/>
  <c r="CR46" i="22"/>
  <c r="CR42" i="22"/>
  <c r="CR40" i="22"/>
  <c r="CR38" i="22"/>
  <c r="CR49" i="22"/>
  <c r="CR47" i="22"/>
  <c r="EN86" i="22"/>
  <c r="EN84" i="22"/>
  <c r="EN82" i="22"/>
  <c r="EN79" i="22"/>
  <c r="EN77" i="22"/>
  <c r="EN69" i="22"/>
  <c r="EN67" i="22"/>
  <c r="EN71" i="22"/>
  <c r="EN72" i="22"/>
  <c r="EN61" i="22"/>
  <c r="EN65" i="22"/>
  <c r="EN54" i="22"/>
  <c r="EN51" i="22"/>
  <c r="EN47" i="22"/>
  <c r="EN49" i="22"/>
  <c r="EN44" i="22"/>
  <c r="EN42" i="22"/>
  <c r="EN40" i="22"/>
  <c r="EN38" i="22"/>
  <c r="EN45" i="22"/>
  <c r="GJ86" i="22"/>
  <c r="GJ84" i="22"/>
  <c r="GJ82" i="22"/>
  <c r="GJ79" i="22"/>
  <c r="GJ75" i="22"/>
  <c r="GJ69" i="22"/>
  <c r="GJ52" i="22"/>
  <c r="GJ47" i="22"/>
  <c r="GJ38" i="22"/>
  <c r="CR31" i="22"/>
  <c r="CJ31" i="22"/>
  <c r="BT32" i="22"/>
  <c r="BL32" i="22"/>
  <c r="BO32" i="22" s="1"/>
  <c r="AV33" i="22"/>
  <c r="AN33" i="22"/>
  <c r="AQ33" i="22" s="1"/>
  <c r="HA36" i="22"/>
  <c r="HG36" i="22"/>
  <c r="HH36" i="22"/>
  <c r="GZ36" i="22"/>
  <c r="GC37" i="22"/>
  <c r="GH37" i="22" s="1"/>
  <c r="GI37" i="22"/>
  <c r="GJ37" i="22"/>
  <c r="GB37" i="22"/>
  <c r="AS39" i="22"/>
  <c r="AT39" i="22"/>
  <c r="EK43" i="22"/>
  <c r="EL43" i="22"/>
  <c r="HB21" i="22"/>
  <c r="T22" i="22"/>
  <c r="AP22" i="22"/>
  <c r="CL22" i="22"/>
  <c r="EH22" i="22"/>
  <c r="GD22" i="22"/>
  <c r="HD22" i="22"/>
  <c r="R23" i="22"/>
  <c r="BN23" i="22"/>
  <c r="DJ23" i="22"/>
  <c r="EJ23" i="22"/>
  <c r="FF23" i="22"/>
  <c r="GF23" i="22"/>
  <c r="HB23" i="22"/>
  <c r="AP24" i="22"/>
  <c r="CL24" i="22"/>
  <c r="DL24" i="22"/>
  <c r="EH24" i="22"/>
  <c r="GD24" i="22"/>
  <c r="HD24" i="22"/>
  <c r="R25" i="22"/>
  <c r="BN25" i="22"/>
  <c r="CN25" i="22"/>
  <c r="DJ25" i="22"/>
  <c r="FF25" i="22"/>
  <c r="GF25" i="22"/>
  <c r="HB25" i="22"/>
  <c r="T26" i="22"/>
  <c r="AP26" i="22"/>
  <c r="CL26" i="22"/>
  <c r="EH26" i="22"/>
  <c r="GD26" i="22"/>
  <c r="AV27" i="22"/>
  <c r="BN27" i="22"/>
  <c r="CR27" i="22"/>
  <c r="DJ27" i="22"/>
  <c r="EJ27" i="22"/>
  <c r="EN27" i="22"/>
  <c r="FF27" i="22"/>
  <c r="GJ27" i="22"/>
  <c r="HB27" i="22"/>
  <c r="AP28" i="22"/>
  <c r="BP28" i="22"/>
  <c r="CL28" i="22"/>
  <c r="EH28" i="22"/>
  <c r="GD28" i="22"/>
  <c r="AR29" i="22"/>
  <c r="AV29" i="22"/>
  <c r="BN29" i="22"/>
  <c r="CN29" i="22"/>
  <c r="CR29" i="22"/>
  <c r="DJ29" i="22"/>
  <c r="EN29" i="22"/>
  <c r="FF29" i="22"/>
  <c r="GF29" i="22"/>
  <c r="GJ29" i="22"/>
  <c r="HB29" i="22"/>
  <c r="T30" i="22"/>
  <c r="AP30" i="22"/>
  <c r="CL30" i="22"/>
  <c r="DL30" i="22"/>
  <c r="EH30" i="22"/>
  <c r="GD30" i="22"/>
  <c r="HD30" i="22"/>
  <c r="AD31" i="22"/>
  <c r="AJ31" i="22"/>
  <c r="F32" i="22"/>
  <c r="L32" i="22"/>
  <c r="EN32" i="22"/>
  <c r="CR34" i="22"/>
  <c r="GJ34" i="22"/>
  <c r="FL35" i="22"/>
  <c r="AV36" i="22"/>
  <c r="EN36" i="22"/>
  <c r="FX39" i="22"/>
  <c r="EB41" i="22"/>
  <c r="DD42" i="22"/>
  <c r="CF43" i="22"/>
  <c r="BT45" i="22"/>
  <c r="L60" i="22"/>
  <c r="L58" i="22"/>
  <c r="BH60" i="22"/>
  <c r="BH58" i="22"/>
  <c r="DD60" i="22"/>
  <c r="DD58" i="22"/>
  <c r="EZ58" i="22"/>
  <c r="EN31" i="22"/>
  <c r="EF31" i="22"/>
  <c r="DP32" i="22"/>
  <c r="DH32" i="22"/>
  <c r="CR33" i="22"/>
  <c r="CJ33" i="22"/>
  <c r="P34" i="22"/>
  <c r="S34" i="22" s="1"/>
  <c r="BH34" i="22"/>
  <c r="AZ34" i="22"/>
  <c r="BC34" i="22" s="1"/>
  <c r="BG34" i="22"/>
  <c r="DI34" i="22"/>
  <c r="DP34" i="22"/>
  <c r="DH34" i="22"/>
  <c r="DL34" i="22" s="1"/>
  <c r="ER34" i="22"/>
  <c r="HA34" i="22"/>
  <c r="HH34" i="22"/>
  <c r="GZ34" i="22"/>
  <c r="AJ35" i="22"/>
  <c r="AB35" i="22"/>
  <c r="AI35" i="22"/>
  <c r="CK35" i="22"/>
  <c r="CP35" i="22" s="1"/>
  <c r="CR35" i="22"/>
  <c r="CJ35" i="22"/>
  <c r="EB35" i="22"/>
  <c r="GC35" i="22"/>
  <c r="GJ35" i="22"/>
  <c r="GB35" i="22"/>
  <c r="L36" i="22"/>
  <c r="D36" i="22"/>
  <c r="K36" i="22"/>
  <c r="BM36" i="22"/>
  <c r="BT36" i="22"/>
  <c r="BL36" i="22"/>
  <c r="DD36" i="22"/>
  <c r="CV36" i="22"/>
  <c r="DC36" i="22"/>
  <c r="FE36" i="22"/>
  <c r="FI36" i="22" s="1"/>
  <c r="FL36" i="22"/>
  <c r="FD36" i="22"/>
  <c r="AO37" i="22"/>
  <c r="AT37" i="22" s="1"/>
  <c r="AU37" i="22"/>
  <c r="AV37" i="22"/>
  <c r="AN37" i="22"/>
  <c r="AQ37" i="22" s="1"/>
  <c r="W38" i="22"/>
  <c r="DM42" i="22"/>
  <c r="DN42" i="22"/>
  <c r="CO43" i="22"/>
  <c r="CP43" i="22"/>
  <c r="F18" i="22"/>
  <c r="BB18" i="22"/>
  <c r="CX18" i="22"/>
  <c r="DX18" i="22"/>
  <c r="ET18" i="22"/>
  <c r="H19" i="22"/>
  <c r="AD19" i="22"/>
  <c r="BZ19" i="22"/>
  <c r="FR19" i="22"/>
  <c r="F20" i="22"/>
  <c r="BB20" i="22"/>
  <c r="CB20" i="22"/>
  <c r="CX20" i="22"/>
  <c r="DX20" i="22"/>
  <c r="GP20" i="22"/>
  <c r="AD21" i="22"/>
  <c r="BD21" i="22"/>
  <c r="BZ21" i="22"/>
  <c r="EV21" i="22"/>
  <c r="HA21" i="22"/>
  <c r="F22" i="22"/>
  <c r="AF22" i="22"/>
  <c r="AO22" i="22"/>
  <c r="AT22" i="22" s="1"/>
  <c r="BB22" i="22"/>
  <c r="CK22" i="22"/>
  <c r="CX22" i="22"/>
  <c r="EG22" i="22"/>
  <c r="ET22" i="22"/>
  <c r="GC22" i="22"/>
  <c r="Q23" i="22"/>
  <c r="V23" i="22" s="1"/>
  <c r="AD23" i="22"/>
  <c r="BD23" i="22"/>
  <c r="BM23" i="22"/>
  <c r="BZ23" i="22"/>
  <c r="CZ23" i="22"/>
  <c r="DI23" i="22"/>
  <c r="DV23" i="22"/>
  <c r="FE23" i="22"/>
  <c r="FJ23" i="22" s="1"/>
  <c r="GR23" i="22"/>
  <c r="HA23" i="22"/>
  <c r="F24" i="22"/>
  <c r="AF24" i="22"/>
  <c r="AO24" i="22"/>
  <c r="AT24" i="22" s="1"/>
  <c r="BB24" i="22"/>
  <c r="CB24" i="22"/>
  <c r="CK24" i="22"/>
  <c r="CX24" i="22"/>
  <c r="EG24" i="22"/>
  <c r="EL24" i="22" s="1"/>
  <c r="FT24" i="22"/>
  <c r="GC24" i="22"/>
  <c r="Q25" i="22"/>
  <c r="V25" i="22" s="1"/>
  <c r="AD25" i="22"/>
  <c r="BD25" i="22"/>
  <c r="BM25" i="22"/>
  <c r="BZ25" i="22"/>
  <c r="DI25" i="22"/>
  <c r="EV25" i="22"/>
  <c r="FE25" i="22"/>
  <c r="GR25" i="22"/>
  <c r="HA25" i="22"/>
  <c r="HF25" i="22" s="1"/>
  <c r="F26" i="22"/>
  <c r="AO26" i="22"/>
  <c r="BB26" i="22"/>
  <c r="CK26" i="22"/>
  <c r="CO26" i="22" s="1"/>
  <c r="CX26" i="22"/>
  <c r="EG26" i="22"/>
  <c r="ET26" i="22"/>
  <c r="GC26" i="22"/>
  <c r="GH26" i="22" s="1"/>
  <c r="Q27" i="22"/>
  <c r="U27" i="22" s="1"/>
  <c r="AD27" i="22"/>
  <c r="BM27" i="22"/>
  <c r="BZ27" i="22"/>
  <c r="DI27" i="22"/>
  <c r="FE27" i="22"/>
  <c r="FJ27" i="22" s="1"/>
  <c r="HA27" i="22"/>
  <c r="F28" i="22"/>
  <c r="AF28" i="22"/>
  <c r="AO28" i="22"/>
  <c r="AT28" i="22" s="1"/>
  <c r="BB28" i="22"/>
  <c r="CK28" i="22"/>
  <c r="CO28" i="22" s="1"/>
  <c r="CX28" i="22"/>
  <c r="EG28" i="22"/>
  <c r="GC28" i="22"/>
  <c r="H29" i="22"/>
  <c r="Q29" i="22"/>
  <c r="V29" i="22" s="1"/>
  <c r="AD29" i="22"/>
  <c r="BM29" i="22"/>
  <c r="BR29" i="22" s="1"/>
  <c r="BZ29" i="22"/>
  <c r="CZ29" i="22"/>
  <c r="DI29" i="22"/>
  <c r="DN29" i="22" s="1"/>
  <c r="DV29" i="22"/>
  <c r="FE29" i="22"/>
  <c r="FR29" i="22"/>
  <c r="HA29" i="22"/>
  <c r="F30" i="22"/>
  <c r="AO30" i="22"/>
  <c r="BB30" i="22"/>
  <c r="CB30" i="22"/>
  <c r="CK30" i="22"/>
  <c r="CX30" i="22"/>
  <c r="EG30" i="22"/>
  <c r="GC30" i="22"/>
  <c r="H31" i="22"/>
  <c r="X31" i="22"/>
  <c r="AC31" i="22"/>
  <c r="AT31" i="22"/>
  <c r="BP31" i="22"/>
  <c r="BZ31" i="22"/>
  <c r="CF31" i="22"/>
  <c r="CL31" i="22"/>
  <c r="CQ31" i="22"/>
  <c r="DM31" i="22"/>
  <c r="DX31" i="22"/>
  <c r="HB31" i="22"/>
  <c r="HH31" i="22"/>
  <c r="E32" i="22"/>
  <c r="BB32" i="22"/>
  <c r="BH32" i="22"/>
  <c r="BN32" i="22"/>
  <c r="BS32" i="22"/>
  <c r="CZ32" i="22"/>
  <c r="GD32" i="22"/>
  <c r="GJ32" i="22"/>
  <c r="T33" i="22"/>
  <c r="AD33" i="22"/>
  <c r="AJ33" i="22"/>
  <c r="AP33" i="22"/>
  <c r="AU33" i="22"/>
  <c r="BQ33" i="22"/>
  <c r="FF33" i="22"/>
  <c r="GJ36" i="22"/>
  <c r="AJ37" i="22"/>
  <c r="L38" i="22"/>
  <c r="DD40" i="22"/>
  <c r="CF41" i="22"/>
  <c r="BH42" i="22"/>
  <c r="AJ43" i="22"/>
  <c r="FL45" i="22"/>
  <c r="X85" i="22"/>
  <c r="X80" i="22"/>
  <c r="X76" i="22"/>
  <c r="X78" i="22"/>
  <c r="X75" i="22"/>
  <c r="X73" i="22"/>
  <c r="X70" i="22"/>
  <c r="X66" i="22"/>
  <c r="X62" i="22"/>
  <c r="X55" i="22"/>
  <c r="X43" i="22"/>
  <c r="X48" i="22"/>
  <c r="BT85" i="22"/>
  <c r="BT83" i="22"/>
  <c r="BT81" i="22"/>
  <c r="BT80" i="22"/>
  <c r="BT78" i="22"/>
  <c r="BT76" i="22"/>
  <c r="BT73" i="22"/>
  <c r="BT70" i="22"/>
  <c r="BT64" i="22"/>
  <c r="BT66" i="22"/>
  <c r="BT53" i="22"/>
  <c r="BT52" i="22"/>
  <c r="BT50" i="22"/>
  <c r="BT43" i="22"/>
  <c r="BT41" i="22"/>
  <c r="BT39" i="22"/>
  <c r="BT44" i="22"/>
  <c r="BT48" i="22"/>
  <c r="DP85" i="22"/>
  <c r="DP83" i="22"/>
  <c r="DP80" i="22"/>
  <c r="DP78" i="22"/>
  <c r="DP81" i="22"/>
  <c r="DP76" i="22"/>
  <c r="DP71" i="22"/>
  <c r="DP73" i="22"/>
  <c r="DP62" i="22"/>
  <c r="DP66" i="22"/>
  <c r="DP55" i="22"/>
  <c r="DP48" i="22"/>
  <c r="DP45" i="22"/>
  <c r="DP43" i="22"/>
  <c r="DP41" i="22"/>
  <c r="DP39" i="22"/>
  <c r="DP50" i="22"/>
  <c r="DP46" i="22"/>
  <c r="FL85" i="22"/>
  <c r="FL83" i="22"/>
  <c r="FL81" i="22"/>
  <c r="FL76" i="22"/>
  <c r="FL64" i="22"/>
  <c r="FL41" i="22"/>
  <c r="HH85" i="22"/>
  <c r="HH83" i="22"/>
  <c r="HH81" i="22"/>
  <c r="HH76" i="22"/>
  <c r="HH71" i="22"/>
  <c r="HH45" i="22"/>
  <c r="HH46" i="22"/>
  <c r="GJ31" i="22"/>
  <c r="GB31" i="22"/>
  <c r="FL32" i="22"/>
  <c r="FD32" i="22"/>
  <c r="EN33" i="22"/>
  <c r="EF33" i="22"/>
  <c r="CK37" i="22"/>
  <c r="CQ37" i="22"/>
  <c r="CR37" i="22"/>
  <c r="CJ37" i="22"/>
  <c r="CN37" i="22" s="1"/>
  <c r="BM38" i="22"/>
  <c r="BS38" i="22"/>
  <c r="BT38" i="22"/>
  <c r="BL38" i="22"/>
  <c r="EK39" i="22"/>
  <c r="EL39" i="22"/>
  <c r="AS43" i="22"/>
  <c r="AT43" i="22"/>
  <c r="GZ21" i="22"/>
  <c r="AN22" i="22"/>
  <c r="CJ22" i="22"/>
  <c r="EF22" i="22"/>
  <c r="GB22" i="22"/>
  <c r="P23" i="22"/>
  <c r="BL23" i="22"/>
  <c r="DH23" i="22"/>
  <c r="FD23" i="22"/>
  <c r="GZ23" i="22"/>
  <c r="AN24" i="22"/>
  <c r="CJ24" i="22"/>
  <c r="CM24" i="22" s="1"/>
  <c r="EF24" i="22"/>
  <c r="GB24" i="22"/>
  <c r="P25" i="22"/>
  <c r="S25" i="22" s="1"/>
  <c r="BL25" i="22"/>
  <c r="DH25" i="22"/>
  <c r="FD25" i="22"/>
  <c r="FH25" i="22" s="1"/>
  <c r="GZ25" i="22"/>
  <c r="HC25" i="22" s="1"/>
  <c r="E26" i="22"/>
  <c r="AN26" i="22"/>
  <c r="AV26" i="22"/>
  <c r="BA26" i="22"/>
  <c r="BN26" i="22"/>
  <c r="CJ26" i="22"/>
  <c r="CM26" i="22" s="1"/>
  <c r="CR26" i="22"/>
  <c r="CW26" i="22"/>
  <c r="DJ26" i="22"/>
  <c r="EF26" i="22"/>
  <c r="EN26" i="22"/>
  <c r="ES26" i="22"/>
  <c r="EX26" i="22" s="1"/>
  <c r="FF26" i="22"/>
  <c r="GB26" i="22"/>
  <c r="GJ26" i="22"/>
  <c r="GO26" i="22"/>
  <c r="HB26" i="22"/>
  <c r="P27" i="22"/>
  <c r="BL27" i="22"/>
  <c r="DH27" i="22"/>
  <c r="DL27" i="22" s="1"/>
  <c r="FD27" i="22"/>
  <c r="GZ27" i="22"/>
  <c r="HC27" i="22" s="1"/>
  <c r="AN28" i="22"/>
  <c r="AR28" i="22" s="1"/>
  <c r="CJ28" i="22"/>
  <c r="CM28" i="22" s="1"/>
  <c r="EF28" i="22"/>
  <c r="GB28" i="22"/>
  <c r="GE28" i="22" s="1"/>
  <c r="P29" i="22"/>
  <c r="S29" i="22" s="1"/>
  <c r="BL29" i="22"/>
  <c r="BO29" i="22" s="1"/>
  <c r="DH29" i="22"/>
  <c r="FD29" i="22"/>
  <c r="FG29" i="22" s="1"/>
  <c r="GZ29" i="22"/>
  <c r="AN30" i="22"/>
  <c r="CJ30" i="22"/>
  <c r="EF30" i="22"/>
  <c r="EI30" i="22" s="1"/>
  <c r="GB30" i="22"/>
  <c r="AB31" i="22"/>
  <c r="BN31" i="22"/>
  <c r="BY31" i="22"/>
  <c r="CK31" i="22"/>
  <c r="CV31" i="22"/>
  <c r="EH31" i="22"/>
  <c r="EM31" i="22"/>
  <c r="HA31" i="22"/>
  <c r="D32" i="22"/>
  <c r="AP32" i="22"/>
  <c r="BA32" i="22"/>
  <c r="BF32" i="22" s="1"/>
  <c r="BM32" i="22"/>
  <c r="BX32" i="22"/>
  <c r="CX32" i="22"/>
  <c r="DD32" i="22"/>
  <c r="DJ32" i="22"/>
  <c r="DO32" i="22"/>
  <c r="EK32" i="22"/>
  <c r="GC32" i="22"/>
  <c r="AC33" i="22"/>
  <c r="AO33" i="22"/>
  <c r="AZ33" i="22"/>
  <c r="BZ33" i="22"/>
  <c r="CF33" i="22"/>
  <c r="CL33" i="22"/>
  <c r="CQ33" i="22"/>
  <c r="DM33" i="22"/>
  <c r="FE33" i="22"/>
  <c r="FI33" i="22" s="1"/>
  <c r="FL33" i="22"/>
  <c r="AV34" i="22"/>
  <c r="BB34" i="22"/>
  <c r="CN34" i="22"/>
  <c r="EN34" i="22"/>
  <c r="GF34" i="22"/>
  <c r="X35" i="22"/>
  <c r="AD35" i="22"/>
  <c r="DP35" i="22"/>
  <c r="HH35" i="22"/>
  <c r="F36" i="22"/>
  <c r="AR36" i="22"/>
  <c r="CR36" i="22"/>
  <c r="CX36" i="22"/>
  <c r="GF36" i="22"/>
  <c r="HB36" i="22"/>
  <c r="CF37" i="22"/>
  <c r="GD37" i="22"/>
  <c r="BH38" i="22"/>
  <c r="DD38" i="22"/>
  <c r="CF39" i="22"/>
  <c r="BH40" i="22"/>
  <c r="AJ41" i="22"/>
  <c r="L42" i="22"/>
  <c r="CR44" i="22"/>
  <c r="AV46" i="22"/>
  <c r="AO44" i="22"/>
  <c r="AU44" i="22"/>
  <c r="EG44" i="22"/>
  <c r="EM44" i="22"/>
  <c r="DI45" i="22"/>
  <c r="DO45" i="22"/>
  <c r="HG45" i="22"/>
  <c r="CK46" i="22"/>
  <c r="CQ46" i="22"/>
  <c r="GI46" i="22"/>
  <c r="DP47" i="22"/>
  <c r="DH47" i="22"/>
  <c r="DI47" i="22"/>
  <c r="DO47" i="22"/>
  <c r="AV48" i="22"/>
  <c r="AN48" i="22"/>
  <c r="AQ48" i="22" s="1"/>
  <c r="AO48" i="22"/>
  <c r="AU48" i="22"/>
  <c r="GB48" i="22"/>
  <c r="GI48" i="22"/>
  <c r="AV50" i="22"/>
  <c r="AN50" i="22"/>
  <c r="AQ50" i="22" s="1"/>
  <c r="AO50" i="22"/>
  <c r="AS50" i="22" s="1"/>
  <c r="AU50" i="22"/>
  <c r="EN50" i="22"/>
  <c r="EF50" i="22"/>
  <c r="EG50" i="22"/>
  <c r="EM50" i="22"/>
  <c r="P51" i="22"/>
  <c r="S51" i="22" s="1"/>
  <c r="AI37" i="22"/>
  <c r="CE37" i="22"/>
  <c r="DN37" i="22"/>
  <c r="FJ37" i="22"/>
  <c r="K38" i="22"/>
  <c r="BG38" i="22"/>
  <c r="DC38" i="22"/>
  <c r="DH38" i="22"/>
  <c r="DP38" i="22"/>
  <c r="EY38" i="22"/>
  <c r="FD38" i="22"/>
  <c r="FL38" i="22"/>
  <c r="GU38" i="22"/>
  <c r="GZ38" i="22"/>
  <c r="HC38" i="22" s="1"/>
  <c r="AI39" i="22"/>
  <c r="AN39" i="22"/>
  <c r="AV39" i="22"/>
  <c r="CE39" i="22"/>
  <c r="CJ39" i="22"/>
  <c r="CR39" i="22"/>
  <c r="EA39" i="22"/>
  <c r="EF39" i="22"/>
  <c r="EN39" i="22"/>
  <c r="FW39" i="22"/>
  <c r="GB39" i="22"/>
  <c r="GJ39" i="22"/>
  <c r="K40" i="22"/>
  <c r="X40" i="22"/>
  <c r="BG40" i="22"/>
  <c r="BL40" i="22"/>
  <c r="BP40" i="22" s="1"/>
  <c r="BT40" i="22"/>
  <c r="DC40" i="22"/>
  <c r="DH40" i="22"/>
  <c r="DL40" i="22" s="1"/>
  <c r="DP40" i="22"/>
  <c r="EY40" i="22"/>
  <c r="FD40" i="22"/>
  <c r="FH40" i="22" s="1"/>
  <c r="FL40" i="22"/>
  <c r="GU40" i="22"/>
  <c r="GZ40" i="22"/>
  <c r="AI41" i="22"/>
  <c r="AN41" i="22"/>
  <c r="AQ41" i="22" s="1"/>
  <c r="AV41" i="22"/>
  <c r="CE41" i="22"/>
  <c r="CJ41" i="22"/>
  <c r="CR41" i="22"/>
  <c r="EA41" i="22"/>
  <c r="EF41" i="22"/>
  <c r="EN41" i="22"/>
  <c r="FW41" i="22"/>
  <c r="GB41" i="22"/>
  <c r="K42" i="22"/>
  <c r="X42" i="22"/>
  <c r="BG42" i="22"/>
  <c r="BL42" i="22"/>
  <c r="BT42" i="22"/>
  <c r="DC42" i="22"/>
  <c r="DH42" i="22"/>
  <c r="DL42" i="22" s="1"/>
  <c r="DP42" i="22"/>
  <c r="EY42" i="22"/>
  <c r="FD42" i="22"/>
  <c r="GU42" i="22"/>
  <c r="GZ42" i="22"/>
  <c r="HH42" i="22"/>
  <c r="AI43" i="22"/>
  <c r="AN43" i="22"/>
  <c r="AR43" i="22" s="1"/>
  <c r="AV43" i="22"/>
  <c r="CE43" i="22"/>
  <c r="CJ43" i="22"/>
  <c r="CR43" i="22"/>
  <c r="EA43" i="22"/>
  <c r="EF43" i="22"/>
  <c r="EN43" i="22"/>
  <c r="GZ43" i="22"/>
  <c r="AR44" i="22"/>
  <c r="CJ44" i="22"/>
  <c r="EJ44" i="22"/>
  <c r="GB44" i="22"/>
  <c r="T45" i="22"/>
  <c r="BL45" i="22"/>
  <c r="DL45" i="22"/>
  <c r="FD45" i="22"/>
  <c r="HD45" i="22"/>
  <c r="AN46" i="22"/>
  <c r="CN46" i="22"/>
  <c r="EF46" i="22"/>
  <c r="EI46" i="22" s="1"/>
  <c r="GF46" i="22"/>
  <c r="P47" i="22"/>
  <c r="T47" i="22" s="1"/>
  <c r="DV47" i="22"/>
  <c r="EA47" i="22"/>
  <c r="EJ47" i="22"/>
  <c r="BB48" i="22"/>
  <c r="DC48" i="22"/>
  <c r="GP48" i="22"/>
  <c r="GU48" i="22"/>
  <c r="FW49" i="22"/>
  <c r="BB50" i="22"/>
  <c r="BP50" i="22"/>
  <c r="ET50" i="22"/>
  <c r="FH50" i="22"/>
  <c r="AD51" i="22"/>
  <c r="BT51" i="22"/>
  <c r="DP51" i="22"/>
  <c r="AV52" i="22"/>
  <c r="W44" i="22"/>
  <c r="DO44" i="22"/>
  <c r="DI44" i="22"/>
  <c r="CQ45" i="22"/>
  <c r="CK45" i="22"/>
  <c r="BS46" i="22"/>
  <c r="BM46" i="22"/>
  <c r="AU47" i="22"/>
  <c r="AO47" i="22"/>
  <c r="BT47" i="22"/>
  <c r="BL47" i="22"/>
  <c r="BM47" i="22"/>
  <c r="BQ47" i="22" s="1"/>
  <c r="BS47" i="22"/>
  <c r="GZ47" i="22"/>
  <c r="HA47" i="22"/>
  <c r="AG49" i="22"/>
  <c r="AH49" i="22"/>
  <c r="BT49" i="22"/>
  <c r="BL49" i="22"/>
  <c r="BM49" i="22"/>
  <c r="BR49" i="22" s="1"/>
  <c r="BS49" i="22"/>
  <c r="CW50" i="22"/>
  <c r="DD50" i="22"/>
  <c r="GO50" i="22"/>
  <c r="CC51" i="22"/>
  <c r="CD51" i="22"/>
  <c r="BE52" i="22"/>
  <c r="BF52" i="22"/>
  <c r="AD37" i="22"/>
  <c r="BZ37" i="22"/>
  <c r="F38" i="22"/>
  <c r="BB38" i="22"/>
  <c r="CX38" i="22"/>
  <c r="DO38" i="22"/>
  <c r="ET38" i="22"/>
  <c r="FK38" i="22"/>
  <c r="GP38" i="22"/>
  <c r="GT38" i="22"/>
  <c r="HG38" i="22"/>
  <c r="AD39" i="22"/>
  <c r="AH39" i="22"/>
  <c r="AU39" i="22"/>
  <c r="BZ39" i="22"/>
  <c r="CQ39" i="22"/>
  <c r="DV39" i="22"/>
  <c r="EM39" i="22"/>
  <c r="FR39" i="22"/>
  <c r="F40" i="22"/>
  <c r="BB40" i="22"/>
  <c r="BF40" i="22"/>
  <c r="BS40" i="22"/>
  <c r="CX40" i="22"/>
  <c r="DO40" i="22"/>
  <c r="ET40" i="22"/>
  <c r="EX40" i="22"/>
  <c r="GP40" i="22"/>
  <c r="HG40" i="22"/>
  <c r="AD41" i="22"/>
  <c r="AH41" i="22"/>
  <c r="AU41" i="22"/>
  <c r="BZ41" i="22"/>
  <c r="CD41" i="22"/>
  <c r="CQ41" i="22"/>
  <c r="DV41" i="22"/>
  <c r="EM41" i="22"/>
  <c r="FR41" i="22"/>
  <c r="FV41" i="22"/>
  <c r="F42" i="22"/>
  <c r="BB42" i="22"/>
  <c r="BS42" i="22"/>
  <c r="CX42" i="22"/>
  <c r="DB42" i="22"/>
  <c r="DO42" i="22"/>
  <c r="ET42" i="22"/>
  <c r="EX42" i="22"/>
  <c r="FK42" i="22"/>
  <c r="GP42" i="22"/>
  <c r="GT42" i="22"/>
  <c r="HG42" i="22"/>
  <c r="AD43" i="22"/>
  <c r="AU43" i="22"/>
  <c r="BZ43" i="22"/>
  <c r="CQ43" i="22"/>
  <c r="DV43" i="22"/>
  <c r="EM43" i="22"/>
  <c r="FR43" i="22"/>
  <c r="E44" i="22"/>
  <c r="CW44" i="22"/>
  <c r="DB44" i="22" s="1"/>
  <c r="GO44" i="22"/>
  <c r="GS44" i="22" s="1"/>
  <c r="BY45" i="22"/>
  <c r="CD45" i="22" s="1"/>
  <c r="FQ45" i="22"/>
  <c r="FU45" i="22" s="1"/>
  <c r="BA46" i="22"/>
  <c r="ES46" i="22"/>
  <c r="EW46" i="22" s="1"/>
  <c r="AC47" i="22"/>
  <c r="FL55" i="22"/>
  <c r="CK44" i="22"/>
  <c r="CO44" i="22" s="1"/>
  <c r="CQ44" i="22"/>
  <c r="BM45" i="22"/>
  <c r="BS45" i="22"/>
  <c r="AO46" i="22"/>
  <c r="AT46" i="22" s="1"/>
  <c r="AU46" i="22"/>
  <c r="EG46" i="22"/>
  <c r="EM46" i="22"/>
  <c r="FL47" i="22"/>
  <c r="FD47" i="22"/>
  <c r="EN48" i="22"/>
  <c r="EF48" i="22"/>
  <c r="EG48" i="22"/>
  <c r="EM48" i="22"/>
  <c r="P49" i="22"/>
  <c r="DP49" i="22"/>
  <c r="DH49" i="22"/>
  <c r="DL49" i="22" s="1"/>
  <c r="DI49" i="22"/>
  <c r="DN49" i="22" s="1"/>
  <c r="DO49" i="22"/>
  <c r="GZ49" i="22"/>
  <c r="HG49" i="22"/>
  <c r="CR50" i="22"/>
  <c r="CJ50" i="22"/>
  <c r="CN50" i="22" s="1"/>
  <c r="CK50" i="22"/>
  <c r="CQ50" i="22"/>
  <c r="GB50" i="22"/>
  <c r="GE50" i="22" s="1"/>
  <c r="GI50" i="22"/>
  <c r="DJ38" i="22"/>
  <c r="EJ38" i="22"/>
  <c r="GF38" i="22"/>
  <c r="AP39" i="22"/>
  <c r="BP39" i="22"/>
  <c r="CL39" i="22"/>
  <c r="DL39" i="22"/>
  <c r="EH39" i="22"/>
  <c r="FH39" i="22"/>
  <c r="GD39" i="22"/>
  <c r="HD39" i="22"/>
  <c r="AR40" i="22"/>
  <c r="BN40" i="22"/>
  <c r="DJ40" i="22"/>
  <c r="AP41" i="22"/>
  <c r="CL41" i="22"/>
  <c r="EH41" i="22"/>
  <c r="GD41" i="22"/>
  <c r="AR42" i="22"/>
  <c r="BN42" i="22"/>
  <c r="CN42" i="22"/>
  <c r="DJ42" i="22"/>
  <c r="EJ42" i="22"/>
  <c r="GF42" i="22"/>
  <c r="HB42" i="22"/>
  <c r="AP43" i="22"/>
  <c r="BP43" i="22"/>
  <c r="CL43" i="22"/>
  <c r="DL43" i="22"/>
  <c r="EH43" i="22"/>
  <c r="FH43" i="22"/>
  <c r="EN56" i="22"/>
  <c r="GI43" i="22"/>
  <c r="BS44" i="22"/>
  <c r="BM44" i="22"/>
  <c r="FK44" i="22"/>
  <c r="AU45" i="22"/>
  <c r="AO45" i="22"/>
  <c r="EM45" i="22"/>
  <c r="EG45" i="22"/>
  <c r="DO46" i="22"/>
  <c r="DI46" i="22"/>
  <c r="DM46" i="22" s="1"/>
  <c r="HG46" i="22"/>
  <c r="BE48" i="22"/>
  <c r="BF48" i="22"/>
  <c r="CR48" i="22"/>
  <c r="CJ48" i="22"/>
  <c r="CK48" i="22"/>
  <c r="CQ48" i="22"/>
  <c r="FD49" i="22"/>
  <c r="FG49" i="22" s="1"/>
  <c r="FE49" i="22"/>
  <c r="BA50" i="22"/>
  <c r="BH50" i="22"/>
  <c r="ES50" i="22"/>
  <c r="AC51" i="22"/>
  <c r="AJ51" i="22"/>
  <c r="GN36" i="22"/>
  <c r="AB37" i="22"/>
  <c r="BX37" i="22"/>
  <c r="D38" i="22"/>
  <c r="AZ38" i="22"/>
  <c r="CV38" i="22"/>
  <c r="CZ38" i="22" s="1"/>
  <c r="ER38" i="22"/>
  <c r="GN38" i="22"/>
  <c r="AB39" i="22"/>
  <c r="AE39" i="22" s="1"/>
  <c r="BX39" i="22"/>
  <c r="DT39" i="22"/>
  <c r="FP39" i="22"/>
  <c r="D40" i="22"/>
  <c r="AZ40" i="22"/>
  <c r="BC40" i="22" s="1"/>
  <c r="CV40" i="22"/>
  <c r="CY40" i="22" s="1"/>
  <c r="ER40" i="22"/>
  <c r="EU40" i="22" s="1"/>
  <c r="GN40" i="22"/>
  <c r="GQ40" i="22" s="1"/>
  <c r="AB41" i="22"/>
  <c r="BX41" i="22"/>
  <c r="DT41" i="22"/>
  <c r="FP41" i="22"/>
  <c r="D42" i="22"/>
  <c r="H42" i="22" s="1"/>
  <c r="AZ42" i="22"/>
  <c r="BD42" i="22" s="1"/>
  <c r="CV42" i="22"/>
  <c r="ER42" i="22"/>
  <c r="EU42" i="22" s="1"/>
  <c r="GN42" i="22"/>
  <c r="AB43" i="22"/>
  <c r="BX43" i="22"/>
  <c r="DT43" i="22"/>
  <c r="FP43" i="22"/>
  <c r="GF43" i="22"/>
  <c r="HB43" i="22"/>
  <c r="F44" i="22"/>
  <c r="P44" i="22"/>
  <c r="CL44" i="22"/>
  <c r="CX44" i="22"/>
  <c r="DH44" i="22"/>
  <c r="DP44" i="22"/>
  <c r="FH44" i="22"/>
  <c r="GP44" i="22"/>
  <c r="GZ44" i="22"/>
  <c r="HH44" i="22"/>
  <c r="BN45" i="22"/>
  <c r="BZ45" i="22"/>
  <c r="CJ45" i="22"/>
  <c r="CN45" i="22" s="1"/>
  <c r="CR45" i="22"/>
  <c r="FR45" i="22"/>
  <c r="GB45" i="22"/>
  <c r="AP46" i="22"/>
  <c r="BB46" i="22"/>
  <c r="BL46" i="22"/>
  <c r="BT46" i="22"/>
  <c r="EH46" i="22"/>
  <c r="ET46" i="22"/>
  <c r="FD46" i="22"/>
  <c r="HD46" i="22"/>
  <c r="AD47" i="22"/>
  <c r="AN47" i="22"/>
  <c r="AV47" i="22"/>
  <c r="BN47" i="22"/>
  <c r="FW47" i="22"/>
  <c r="CX48" i="22"/>
  <c r="AI49" i="22"/>
  <c r="BN49" i="22"/>
  <c r="EA49" i="22"/>
  <c r="FR49" i="22"/>
  <c r="FL52" i="22"/>
  <c r="FD52" i="22"/>
  <c r="EN53" i="22"/>
  <c r="EF53" i="22"/>
  <c r="DP54" i="22"/>
  <c r="DH54" i="22"/>
  <c r="CR55" i="22"/>
  <c r="CJ55" i="22"/>
  <c r="BT56" i="22"/>
  <c r="BL56" i="22"/>
  <c r="BT57" i="22"/>
  <c r="BM57" i="22"/>
  <c r="FL57" i="22"/>
  <c r="AV58" i="22"/>
  <c r="AO58" i="22"/>
  <c r="EN58" i="22"/>
  <c r="EG58" i="22"/>
  <c r="X59" i="22"/>
  <c r="Q59" i="22"/>
  <c r="DP59" i="22"/>
  <c r="DI59" i="22"/>
  <c r="FS63" i="22"/>
  <c r="D44" i="22"/>
  <c r="H44" i="22" s="1"/>
  <c r="L44" i="22"/>
  <c r="AZ44" i="22"/>
  <c r="BH44" i="22"/>
  <c r="CV44" i="22"/>
  <c r="DD44" i="22"/>
  <c r="ER44" i="22"/>
  <c r="GN44" i="22"/>
  <c r="GV44" i="22"/>
  <c r="AB45" i="22"/>
  <c r="AJ45" i="22"/>
  <c r="BX45" i="22"/>
  <c r="CF45" i="22"/>
  <c r="DT45" i="22"/>
  <c r="FP45" i="22"/>
  <c r="D46" i="22"/>
  <c r="G46" i="22" s="1"/>
  <c r="L46" i="22"/>
  <c r="AZ46" i="22"/>
  <c r="BH46" i="22"/>
  <c r="CV46" i="22"/>
  <c r="DD46" i="22"/>
  <c r="ER46" i="22"/>
  <c r="GN46" i="22"/>
  <c r="GQ46" i="22" s="1"/>
  <c r="AB47" i="22"/>
  <c r="AJ47" i="22"/>
  <c r="BX47" i="22"/>
  <c r="CF47" i="22"/>
  <c r="CK47" i="22"/>
  <c r="CO47" i="22" s="1"/>
  <c r="EG47" i="22"/>
  <c r="EK47" i="22" s="1"/>
  <c r="FP47" i="22"/>
  <c r="FT47" i="22" s="1"/>
  <c r="D48" i="22"/>
  <c r="L48" i="22"/>
  <c r="Q48" i="22"/>
  <c r="V48" i="22" s="1"/>
  <c r="AZ48" i="22"/>
  <c r="BH48" i="22"/>
  <c r="BM48" i="22"/>
  <c r="CV48" i="22"/>
  <c r="CZ48" i="22" s="1"/>
  <c r="DD48" i="22"/>
  <c r="DI48" i="22"/>
  <c r="GV48" i="22"/>
  <c r="AB49" i="22"/>
  <c r="AJ49" i="22"/>
  <c r="AO49" i="22"/>
  <c r="BX49" i="22"/>
  <c r="CF49" i="22"/>
  <c r="CK49" i="22"/>
  <c r="DT49" i="22"/>
  <c r="DX49" i="22" s="1"/>
  <c r="EB49" i="22"/>
  <c r="EG49" i="22"/>
  <c r="EL49" i="22" s="1"/>
  <c r="FP49" i="22"/>
  <c r="FX49" i="22"/>
  <c r="L50" i="22"/>
  <c r="BM50" i="22"/>
  <c r="BR50" i="22" s="1"/>
  <c r="DI50" i="22"/>
  <c r="AO51" i="22"/>
  <c r="AS51" i="22" s="1"/>
  <c r="BS51" i="22"/>
  <c r="CF51" i="22"/>
  <c r="CK51" i="22"/>
  <c r="DO51" i="22"/>
  <c r="EG51" i="22"/>
  <c r="L52" i="22"/>
  <c r="AU52" i="22"/>
  <c r="BH52" i="22"/>
  <c r="BM52" i="22"/>
  <c r="CX52" i="22"/>
  <c r="DD52" i="22"/>
  <c r="DJ52" i="22"/>
  <c r="GS52" i="22"/>
  <c r="AC53" i="22"/>
  <c r="AG53" i="22" s="1"/>
  <c r="AO53" i="22"/>
  <c r="AS53" i="22" s="1"/>
  <c r="BZ53" i="22"/>
  <c r="CF53" i="22"/>
  <c r="CL53" i="22"/>
  <c r="E54" i="22"/>
  <c r="BB54" i="22"/>
  <c r="BH54" i="22"/>
  <c r="BN54" i="22"/>
  <c r="GO54" i="22"/>
  <c r="AD55" i="22"/>
  <c r="AJ55" i="22"/>
  <c r="AP55" i="22"/>
  <c r="FQ55" i="22"/>
  <c r="GC55" i="22"/>
  <c r="F56" i="22"/>
  <c r="L56" i="22"/>
  <c r="R56" i="22"/>
  <c r="EH56" i="22"/>
  <c r="ES56" i="22"/>
  <c r="GP56" i="22"/>
  <c r="GV56" i="22"/>
  <c r="R57" i="22"/>
  <c r="AO57" i="22"/>
  <c r="BQ58" i="22"/>
  <c r="X64" i="22"/>
  <c r="GZ52" i="22"/>
  <c r="HC52" i="22" s="1"/>
  <c r="GJ53" i="22"/>
  <c r="GB53" i="22"/>
  <c r="FD54" i="22"/>
  <c r="FH54" i="22" s="1"/>
  <c r="EN55" i="22"/>
  <c r="EF55" i="22"/>
  <c r="EJ55" i="22" s="1"/>
  <c r="DP56" i="22"/>
  <c r="DH56" i="22"/>
  <c r="AC57" i="22"/>
  <c r="AI57" i="22"/>
  <c r="AZ57" i="22"/>
  <c r="ER57" i="22"/>
  <c r="AB58" i="22"/>
  <c r="AE58" i="22" s="1"/>
  <c r="DT58" i="22"/>
  <c r="DW58" i="22" s="1"/>
  <c r="D59" i="22"/>
  <c r="CV59" i="22"/>
  <c r="I60" i="22"/>
  <c r="AE61" i="22"/>
  <c r="AF61" i="22"/>
  <c r="EU64" i="22"/>
  <c r="EV64" i="22"/>
  <c r="BN51" i="22"/>
  <c r="CE51" i="22"/>
  <c r="CN51" i="22"/>
  <c r="DJ51" i="22"/>
  <c r="EA51" i="22"/>
  <c r="EJ51" i="22"/>
  <c r="FF51" i="22"/>
  <c r="FW51" i="22"/>
  <c r="K52" i="22"/>
  <c r="AP52" i="22"/>
  <c r="BG52" i="22"/>
  <c r="BP52" i="22"/>
  <c r="CR52" i="22"/>
  <c r="DN52" i="22"/>
  <c r="ET52" i="22"/>
  <c r="CP53" i="22"/>
  <c r="DV53" i="22"/>
  <c r="CX54" i="22"/>
  <c r="DD54" i="22"/>
  <c r="AH55" i="22"/>
  <c r="BZ55" i="22"/>
  <c r="CF55" i="22"/>
  <c r="BB56" i="22"/>
  <c r="BH56" i="22"/>
  <c r="CR61" i="22"/>
  <c r="AV53" i="22"/>
  <c r="AN53" i="22"/>
  <c r="AQ53" i="22" s="1"/>
  <c r="X54" i="22"/>
  <c r="GZ54" i="22"/>
  <c r="GB55" i="22"/>
  <c r="GF55" i="22" s="1"/>
  <c r="FD56" i="22"/>
  <c r="FG56" i="22" s="1"/>
  <c r="DP57" i="22"/>
  <c r="DI57" i="22"/>
  <c r="HA57" i="22"/>
  <c r="CR58" i="22"/>
  <c r="CK58" i="22"/>
  <c r="BT59" i="22"/>
  <c r="BM59" i="22"/>
  <c r="BD65" i="22"/>
  <c r="BC65" i="22"/>
  <c r="GN43" i="22"/>
  <c r="GQ43" i="22" s="1"/>
  <c r="AB44" i="22"/>
  <c r="BX44" i="22"/>
  <c r="CA44" i="22" s="1"/>
  <c r="DT44" i="22"/>
  <c r="DX44" i="22" s="1"/>
  <c r="FP44" i="22"/>
  <c r="D45" i="22"/>
  <c r="G45" i="22" s="1"/>
  <c r="AZ45" i="22"/>
  <c r="CV45" i="22"/>
  <c r="ER45" i="22"/>
  <c r="GN45" i="22"/>
  <c r="AB46" i="22"/>
  <c r="BX46" i="22"/>
  <c r="CB46" i="22" s="1"/>
  <c r="DT46" i="22"/>
  <c r="DX46" i="22" s="1"/>
  <c r="FP46" i="22"/>
  <c r="FS46" i="22" s="1"/>
  <c r="D47" i="22"/>
  <c r="AZ47" i="22"/>
  <c r="CQ47" i="22"/>
  <c r="CV47" i="22"/>
  <c r="EM47" i="22"/>
  <c r="ER47" i="22"/>
  <c r="EV47" i="22" s="1"/>
  <c r="GN47" i="22"/>
  <c r="GR47" i="22" s="1"/>
  <c r="AB48" i="22"/>
  <c r="BS48" i="22"/>
  <c r="BX48" i="22"/>
  <c r="DO48" i="22"/>
  <c r="DT48" i="22"/>
  <c r="DX48" i="22" s="1"/>
  <c r="FP48" i="22"/>
  <c r="D49" i="22"/>
  <c r="AU49" i="22"/>
  <c r="AZ49" i="22"/>
  <c r="CQ49" i="22"/>
  <c r="EM49" i="22"/>
  <c r="GN49" i="22"/>
  <c r="AB50" i="22"/>
  <c r="BS50" i="22"/>
  <c r="BX50" i="22"/>
  <c r="DO50" i="22"/>
  <c r="DT50" i="22"/>
  <c r="FK50" i="22"/>
  <c r="FP50" i="22"/>
  <c r="D51" i="22"/>
  <c r="AU51" i="22"/>
  <c r="AZ51" i="22"/>
  <c r="BM51" i="22"/>
  <c r="CQ51" i="22"/>
  <c r="CV51" i="22"/>
  <c r="DI51" i="22"/>
  <c r="EM51" i="22"/>
  <c r="ER51" i="22"/>
  <c r="FE51" i="22"/>
  <c r="GN51" i="22"/>
  <c r="AB52" i="22"/>
  <c r="AF52" i="22" s="1"/>
  <c r="AO52" i="22"/>
  <c r="BS52" i="22"/>
  <c r="BX52" i="22"/>
  <c r="CK52" i="22"/>
  <c r="CQ52" i="22"/>
  <c r="CV52" i="22"/>
  <c r="DX52" i="22"/>
  <c r="EH52" i="22"/>
  <c r="EN52" i="22"/>
  <c r="ES52" i="22"/>
  <c r="FP52" i="22"/>
  <c r="GP52" i="22"/>
  <c r="HB52" i="22"/>
  <c r="BM53" i="22"/>
  <c r="BQ53" i="22" s="1"/>
  <c r="BX53" i="22"/>
  <c r="CZ53" i="22"/>
  <c r="DJ53" i="22"/>
  <c r="DP53" i="22"/>
  <c r="DU53" i="22"/>
  <c r="EG53" i="22"/>
  <c r="ER53" i="22"/>
  <c r="FH53" i="22"/>
  <c r="FR53" i="22"/>
  <c r="H54" i="22"/>
  <c r="AO54" i="22"/>
  <c r="AZ54" i="22"/>
  <c r="CB54" i="22"/>
  <c r="CL54" i="22"/>
  <c r="CR54" i="22"/>
  <c r="CW54" i="22"/>
  <c r="DI54" i="22"/>
  <c r="DT54" i="22"/>
  <c r="EJ54" i="22"/>
  <c r="ET54" i="22"/>
  <c r="EZ54" i="22"/>
  <c r="Q55" i="22"/>
  <c r="AB55" i="22"/>
  <c r="BN55" i="22"/>
  <c r="BT55" i="22"/>
  <c r="BY55" i="22"/>
  <c r="CK55" i="22"/>
  <c r="CV55" i="22"/>
  <c r="EB55" i="22"/>
  <c r="EH55" i="22"/>
  <c r="EM55" i="22"/>
  <c r="FT55" i="22"/>
  <c r="D56" i="22"/>
  <c r="H56" i="22" s="1"/>
  <c r="AF56" i="22"/>
  <c r="AP56" i="22"/>
  <c r="AV56" i="22"/>
  <c r="BA56" i="22"/>
  <c r="BM56" i="22"/>
  <c r="BX56" i="22"/>
  <c r="CN56" i="22"/>
  <c r="CX56" i="22"/>
  <c r="DD56" i="22"/>
  <c r="DJ56" i="22"/>
  <c r="DO56" i="22"/>
  <c r="GN56" i="22"/>
  <c r="GQ56" i="22" s="1"/>
  <c r="AD57" i="22"/>
  <c r="AP57" i="22"/>
  <c r="BT62" i="22"/>
  <c r="DP52" i="22"/>
  <c r="DH52" i="22"/>
  <c r="CR53" i="22"/>
  <c r="CJ53" i="22"/>
  <c r="BT54" i="22"/>
  <c r="BL54" i="22"/>
  <c r="AV55" i="22"/>
  <c r="AN55" i="22"/>
  <c r="X56" i="22"/>
  <c r="P56" i="22"/>
  <c r="S56" i="22" s="1"/>
  <c r="GZ56" i="22"/>
  <c r="CV57" i="22"/>
  <c r="GN57" i="22"/>
  <c r="BX58" i="22"/>
  <c r="FP58" i="22"/>
  <c r="AZ59" i="22"/>
  <c r="ER59" i="22"/>
  <c r="EV59" i="22" s="1"/>
  <c r="BL51" i="22"/>
  <c r="BO51" i="22" s="1"/>
  <c r="DH51" i="22"/>
  <c r="FD51" i="22"/>
  <c r="GZ51" i="22"/>
  <c r="AN52" i="22"/>
  <c r="CJ52" i="22"/>
  <c r="EG52" i="22"/>
  <c r="EK52" i="22" s="1"/>
  <c r="ER52" i="22"/>
  <c r="EV52" i="22" s="1"/>
  <c r="D53" i="22"/>
  <c r="G53" i="22" s="1"/>
  <c r="AD53" i="22"/>
  <c r="AJ53" i="22"/>
  <c r="AP53" i="22"/>
  <c r="DI53" i="22"/>
  <c r="DM53" i="22" s="1"/>
  <c r="DT53" i="22"/>
  <c r="GN53" i="22"/>
  <c r="F54" i="22"/>
  <c r="L54" i="22"/>
  <c r="CK54" i="22"/>
  <c r="CV54" i="22"/>
  <c r="FP54" i="22"/>
  <c r="FS54" i="22" s="1"/>
  <c r="GP54" i="22"/>
  <c r="HB54" i="22"/>
  <c r="BM55" i="22"/>
  <c r="BX55" i="22"/>
  <c r="CA55" i="22" s="1"/>
  <c r="EG55" i="22"/>
  <c r="ER55" i="22"/>
  <c r="FR55" i="22"/>
  <c r="FX55" i="22"/>
  <c r="AO56" i="22"/>
  <c r="AZ56" i="22"/>
  <c r="BD56" i="22" s="1"/>
  <c r="DI56" i="22"/>
  <c r="ET56" i="22"/>
  <c r="EZ56" i="22"/>
  <c r="X57" i="22"/>
  <c r="AB57" i="22"/>
  <c r="AE57" i="22" s="1"/>
  <c r="AJ57" i="22"/>
  <c r="AV63" i="22"/>
  <c r="DP61" i="22"/>
  <c r="DH61" i="22"/>
  <c r="CR62" i="22"/>
  <c r="CJ62" i="22"/>
  <c r="BT63" i="22"/>
  <c r="BL63" i="22"/>
  <c r="BP63" i="22" s="1"/>
  <c r="AV64" i="22"/>
  <c r="AN64" i="22"/>
  <c r="AR64" i="22" s="1"/>
  <c r="X65" i="22"/>
  <c r="P65" i="22"/>
  <c r="CK66" i="22"/>
  <c r="CQ66" i="22"/>
  <c r="CR66" i="22"/>
  <c r="CJ66" i="22"/>
  <c r="CN66" i="22" s="1"/>
  <c r="AN57" i="22"/>
  <c r="AV57" i="22"/>
  <c r="CE57" i="22"/>
  <c r="CJ57" i="22"/>
  <c r="CM57" i="22" s="1"/>
  <c r="CR57" i="22"/>
  <c r="EF57" i="22"/>
  <c r="EN57" i="22"/>
  <c r="FW57" i="22"/>
  <c r="GB57" i="22"/>
  <c r="K58" i="22"/>
  <c r="P58" i="22"/>
  <c r="T58" i="22" s="1"/>
  <c r="X58" i="22"/>
  <c r="BG58" i="22"/>
  <c r="BL58" i="22"/>
  <c r="BP58" i="22" s="1"/>
  <c r="BT58" i="22"/>
  <c r="DC58" i="22"/>
  <c r="DH58" i="22"/>
  <c r="DP58" i="22"/>
  <c r="EY58" i="22"/>
  <c r="FD58" i="22"/>
  <c r="GU58" i="22"/>
  <c r="GZ58" i="22"/>
  <c r="HH58" i="22"/>
  <c r="AI59" i="22"/>
  <c r="AN59" i="22"/>
  <c r="AV59" i="22"/>
  <c r="CE59" i="22"/>
  <c r="CJ59" i="22"/>
  <c r="CR59" i="22"/>
  <c r="EA59" i="22"/>
  <c r="EF59" i="22"/>
  <c r="EN59" i="22"/>
  <c r="FW59" i="22"/>
  <c r="GB59" i="22"/>
  <c r="GF59" i="22" s="1"/>
  <c r="GJ59" i="22"/>
  <c r="G60" i="22"/>
  <c r="K60" i="22"/>
  <c r="P60" i="22"/>
  <c r="X60" i="22"/>
  <c r="BG60" i="22"/>
  <c r="BL60" i="22"/>
  <c r="BT60" i="22"/>
  <c r="DC60" i="22"/>
  <c r="DH60" i="22"/>
  <c r="DP60" i="22"/>
  <c r="EU60" i="22"/>
  <c r="EY60" i="22"/>
  <c r="FD60" i="22"/>
  <c r="FG60" i="22" s="1"/>
  <c r="GQ60" i="22"/>
  <c r="GU60" i="22"/>
  <c r="GZ60" i="22"/>
  <c r="HD60" i="22" s="1"/>
  <c r="X61" i="22"/>
  <c r="R61" i="22"/>
  <c r="BN61" i="22"/>
  <c r="BS61" i="22"/>
  <c r="BZ61" i="22"/>
  <c r="CE61" i="22"/>
  <c r="CZ61" i="22"/>
  <c r="DU61" i="22"/>
  <c r="DZ61" i="22" s="1"/>
  <c r="EB61" i="22"/>
  <c r="EG61" i="22"/>
  <c r="ER61" i="22"/>
  <c r="EV61" i="22" s="1"/>
  <c r="GD61" i="22"/>
  <c r="AP62" i="22"/>
  <c r="AU62" i="22"/>
  <c r="BB62" i="22"/>
  <c r="BG62" i="22"/>
  <c r="CB62" i="22"/>
  <c r="CW62" i="22"/>
  <c r="DD62" i="22"/>
  <c r="DI62" i="22"/>
  <c r="DN62" i="22" s="1"/>
  <c r="DT62" i="22"/>
  <c r="DX62" i="22" s="1"/>
  <c r="R63" i="22"/>
  <c r="W63" i="22"/>
  <c r="AD63" i="22"/>
  <c r="AI63" i="22"/>
  <c r="BY63" i="22"/>
  <c r="CF63" i="22"/>
  <c r="CK63" i="22"/>
  <c r="CV63" i="22"/>
  <c r="DX63" i="22"/>
  <c r="EH63" i="22"/>
  <c r="EN63" i="22"/>
  <c r="HG63" i="22"/>
  <c r="F64" i="22"/>
  <c r="K64" i="22"/>
  <c r="AF64" i="22"/>
  <c r="BA64" i="22"/>
  <c r="BE64" i="22" s="1"/>
  <c r="BH64" i="22"/>
  <c r="BM64" i="22"/>
  <c r="BX64" i="22"/>
  <c r="DJ64" i="22"/>
  <c r="DP64" i="22"/>
  <c r="FH64" i="22"/>
  <c r="GI64" i="22"/>
  <c r="GP64" i="22"/>
  <c r="GU64" i="22"/>
  <c r="AC65" i="22"/>
  <c r="AJ65" i="22"/>
  <c r="AO65" i="22"/>
  <c r="AS65" i="22" s="1"/>
  <c r="CX66" i="22"/>
  <c r="BH67" i="22"/>
  <c r="CR70" i="22"/>
  <c r="FD61" i="22"/>
  <c r="EN62" i="22"/>
  <c r="EF62" i="22"/>
  <c r="EJ62" i="22" s="1"/>
  <c r="DP63" i="22"/>
  <c r="DH63" i="22"/>
  <c r="CR64" i="22"/>
  <c r="CJ64" i="22"/>
  <c r="CN64" i="22" s="1"/>
  <c r="DI65" i="22"/>
  <c r="DP65" i="22"/>
  <c r="DH65" i="22"/>
  <c r="ER65" i="22"/>
  <c r="HA65" i="22"/>
  <c r="GZ65" i="22"/>
  <c r="HD65" i="22" s="1"/>
  <c r="AB66" i="22"/>
  <c r="EG66" i="22"/>
  <c r="EK66" i="22" s="1"/>
  <c r="EM66" i="22"/>
  <c r="EN66" i="22"/>
  <c r="EF66" i="22"/>
  <c r="BZ57" i="22"/>
  <c r="FR57" i="22"/>
  <c r="F58" i="22"/>
  <c r="BB58" i="22"/>
  <c r="CX58" i="22"/>
  <c r="ET58" i="22"/>
  <c r="GP58" i="22"/>
  <c r="AD59" i="22"/>
  <c r="BZ59" i="22"/>
  <c r="DV59" i="22"/>
  <c r="FR59" i="22"/>
  <c r="GN59" i="22"/>
  <c r="F60" i="22"/>
  <c r="AB60" i="22"/>
  <c r="AF60" i="22" s="1"/>
  <c r="AO60" i="22"/>
  <c r="BB60" i="22"/>
  <c r="BX60" i="22"/>
  <c r="CK60" i="22"/>
  <c r="CP60" i="22" s="1"/>
  <c r="CX60" i="22"/>
  <c r="DT60" i="22"/>
  <c r="EG60" i="22"/>
  <c r="ET60" i="22"/>
  <c r="FP60" i="22"/>
  <c r="FT60" i="22" s="1"/>
  <c r="GP60" i="22"/>
  <c r="D61" i="22"/>
  <c r="Q61" i="22"/>
  <c r="V61" i="22" s="1"/>
  <c r="BX61" i="22"/>
  <c r="DJ61" i="22"/>
  <c r="DO61" i="22"/>
  <c r="DV61" i="22"/>
  <c r="GN61" i="22"/>
  <c r="GR61" i="22" s="1"/>
  <c r="AZ62" i="22"/>
  <c r="CL62" i="22"/>
  <c r="CQ62" i="22"/>
  <c r="CX62" i="22"/>
  <c r="FP62" i="22"/>
  <c r="AB63" i="22"/>
  <c r="AF63" i="22" s="1"/>
  <c r="BN63" i="22"/>
  <c r="BS63" i="22"/>
  <c r="BZ63" i="22"/>
  <c r="EG63" i="22"/>
  <c r="ER63" i="22"/>
  <c r="D64" i="22"/>
  <c r="J64" i="22"/>
  <c r="AP64" i="22"/>
  <c r="AU64" i="22"/>
  <c r="BB64" i="22"/>
  <c r="DD64" i="22"/>
  <c r="DI64" i="22"/>
  <c r="DT64" i="22"/>
  <c r="DW64" i="22" s="1"/>
  <c r="GN64" i="22"/>
  <c r="L65" i="22"/>
  <c r="R65" i="22"/>
  <c r="W65" i="22"/>
  <c r="AD65" i="22"/>
  <c r="BN65" i="22"/>
  <c r="FT65" i="22"/>
  <c r="L66" i="22"/>
  <c r="GZ61" i="22"/>
  <c r="HD61" i="22" s="1"/>
  <c r="GJ62" i="22"/>
  <c r="GB62" i="22"/>
  <c r="GF62" i="22" s="1"/>
  <c r="FD63" i="22"/>
  <c r="EN64" i="22"/>
  <c r="EF64" i="22"/>
  <c r="AV60" i="22"/>
  <c r="CR60" i="22"/>
  <c r="EN60" i="22"/>
  <c r="AC61" i="22"/>
  <c r="AG61" i="22" s="1"/>
  <c r="AJ61" i="22"/>
  <c r="CL61" i="22"/>
  <c r="FR61" i="22"/>
  <c r="FW61" i="22"/>
  <c r="E62" i="22"/>
  <c r="L62" i="22"/>
  <c r="BN62" i="22"/>
  <c r="EH62" i="22"/>
  <c r="EM62" i="22"/>
  <c r="ET62" i="22"/>
  <c r="EY62" i="22"/>
  <c r="GO62" i="22"/>
  <c r="GV62" i="22"/>
  <c r="AP63" i="22"/>
  <c r="DJ63" i="22"/>
  <c r="DO63" i="22"/>
  <c r="DV63" i="22"/>
  <c r="EA63" i="22"/>
  <c r="FQ63" i="22"/>
  <c r="R64" i="22"/>
  <c r="CL64" i="22"/>
  <c r="CQ64" i="22"/>
  <c r="CX64" i="22"/>
  <c r="DC64" i="22"/>
  <c r="ES64" i="22"/>
  <c r="EW64" i="22" s="1"/>
  <c r="EZ64" i="22"/>
  <c r="BH66" i="22"/>
  <c r="BT71" i="22"/>
  <c r="BT61" i="22"/>
  <c r="BL61" i="22"/>
  <c r="BP61" i="22" s="1"/>
  <c r="AV62" i="22"/>
  <c r="AN62" i="22"/>
  <c r="AQ62" i="22" s="1"/>
  <c r="X63" i="22"/>
  <c r="P63" i="22"/>
  <c r="GZ63" i="22"/>
  <c r="HC63" i="22" s="1"/>
  <c r="GB64" i="22"/>
  <c r="BM65" i="22"/>
  <c r="BT65" i="22"/>
  <c r="BL65" i="22"/>
  <c r="CV65" i="22"/>
  <c r="FL65" i="22"/>
  <c r="FD65" i="22"/>
  <c r="GN65" i="22"/>
  <c r="GR65" i="22" s="1"/>
  <c r="AO66" i="22"/>
  <c r="AU66" i="22"/>
  <c r="AV66" i="22"/>
  <c r="AN66" i="22"/>
  <c r="AR66" i="22" s="1"/>
  <c r="CF61" i="22"/>
  <c r="BH62" i="22"/>
  <c r="FR62" i="22"/>
  <c r="AJ63" i="22"/>
  <c r="L64" i="22"/>
  <c r="GV64" i="22"/>
  <c r="DD66" i="22"/>
  <c r="FL71" i="22"/>
  <c r="EM70" i="22"/>
  <c r="EG70" i="22"/>
  <c r="EL70" i="22" s="1"/>
  <c r="W71" i="22"/>
  <c r="Q71" i="22"/>
  <c r="DO71" i="22"/>
  <c r="DI71" i="22"/>
  <c r="DM71" i="22" s="1"/>
  <c r="DP72" i="22"/>
  <c r="DH72" i="22"/>
  <c r="DI72" i="22"/>
  <c r="DO72" i="22"/>
  <c r="CR73" i="22"/>
  <c r="CJ73" i="22"/>
  <c r="CK73" i="22"/>
  <c r="CQ73" i="22"/>
  <c r="GI73" i="22"/>
  <c r="BY65" i="22"/>
  <c r="DU65" i="22"/>
  <c r="DY65" i="22" s="1"/>
  <c r="FQ65" i="22"/>
  <c r="FU65" i="22" s="1"/>
  <c r="E66" i="22"/>
  <c r="I66" i="22" s="1"/>
  <c r="BA66" i="22"/>
  <c r="CW66" i="22"/>
  <c r="ES66" i="22"/>
  <c r="GB66" i="22"/>
  <c r="GJ66" i="22"/>
  <c r="GO66" i="22"/>
  <c r="P67" i="22"/>
  <c r="T67" i="22" s="1"/>
  <c r="X67" i="22"/>
  <c r="AC67" i="22"/>
  <c r="AG67" i="22" s="1"/>
  <c r="BL67" i="22"/>
  <c r="BO67" i="22" s="1"/>
  <c r="BT67" i="22"/>
  <c r="BY67" i="22"/>
  <c r="DC67" i="22"/>
  <c r="DH67" i="22"/>
  <c r="DP67" i="22"/>
  <c r="DU67" i="22"/>
  <c r="DZ67" i="22" s="1"/>
  <c r="FD67" i="22"/>
  <c r="FG67" i="22" s="1"/>
  <c r="FQ67" i="22"/>
  <c r="GZ67" i="22"/>
  <c r="AN68" i="22"/>
  <c r="CJ68" i="22"/>
  <c r="CW68" i="22"/>
  <c r="DB68" i="22" s="1"/>
  <c r="EF68" i="22"/>
  <c r="ES68" i="22"/>
  <c r="EW68" i="22" s="1"/>
  <c r="GO68" i="22"/>
  <c r="P69" i="22"/>
  <c r="S69" i="22" s="1"/>
  <c r="X69" i="22"/>
  <c r="BL69" i="22"/>
  <c r="BO69" i="22" s="1"/>
  <c r="BT69" i="22"/>
  <c r="BY69" i="22"/>
  <c r="DH69" i="22"/>
  <c r="DP69" i="22"/>
  <c r="DU69" i="22"/>
  <c r="DY69" i="22" s="1"/>
  <c r="FQ69" i="22"/>
  <c r="GU69" i="22"/>
  <c r="E70" i="22"/>
  <c r="AN70" i="22"/>
  <c r="CJ70" i="22"/>
  <c r="CN70" i="22" s="1"/>
  <c r="BL71" i="22"/>
  <c r="L72" i="22"/>
  <c r="DD72" i="22"/>
  <c r="CF73" i="22"/>
  <c r="L74" i="22"/>
  <c r="DD74" i="22"/>
  <c r="DI70" i="22"/>
  <c r="DN70" i="22" s="1"/>
  <c r="DO70" i="22"/>
  <c r="HA70" i="22"/>
  <c r="CK71" i="22"/>
  <c r="CQ71" i="22"/>
  <c r="GC71" i="22"/>
  <c r="BT72" i="22"/>
  <c r="BL72" i="22"/>
  <c r="BO72" i="22" s="1"/>
  <c r="BM72" i="22"/>
  <c r="BS72" i="22"/>
  <c r="AV73" i="22"/>
  <c r="AN73" i="22"/>
  <c r="AO73" i="22"/>
  <c r="AU73" i="22"/>
  <c r="W67" i="22"/>
  <c r="AJ67" i="22"/>
  <c r="BS67" i="22"/>
  <c r="CF67" i="22"/>
  <c r="DO67" i="22"/>
  <c r="FX67" i="22"/>
  <c r="AU68" i="22"/>
  <c r="CQ68" i="22"/>
  <c r="EM68" i="22"/>
  <c r="W69" i="22"/>
  <c r="AJ69" i="22"/>
  <c r="BS69" i="22"/>
  <c r="CF69" i="22"/>
  <c r="DO69" i="22"/>
  <c r="EB69" i="22"/>
  <c r="FX69" i="22"/>
  <c r="L70" i="22"/>
  <c r="BH70" i="22"/>
  <c r="CW70" i="22"/>
  <c r="DB70" i="22" s="1"/>
  <c r="GO70" i="22"/>
  <c r="AJ71" i="22"/>
  <c r="BY71" i="22"/>
  <c r="FQ71" i="22"/>
  <c r="BH72" i="22"/>
  <c r="AJ73" i="22"/>
  <c r="X74" i="22"/>
  <c r="DP74" i="22"/>
  <c r="HH74" i="22"/>
  <c r="CQ70" i="22"/>
  <c r="CK70" i="22"/>
  <c r="GC70" i="22"/>
  <c r="GH70" i="22" s="1"/>
  <c r="BS71" i="22"/>
  <c r="BM71" i="22"/>
  <c r="FE71" i="22"/>
  <c r="X72" i="22"/>
  <c r="P72" i="22"/>
  <c r="S72" i="22" s="1"/>
  <c r="Q72" i="22"/>
  <c r="U72" i="22" s="1"/>
  <c r="W72" i="22"/>
  <c r="GZ72" i="22"/>
  <c r="HC72" i="22" s="1"/>
  <c r="DW75" i="22"/>
  <c r="DX75" i="22"/>
  <c r="R67" i="22"/>
  <c r="BN67" i="22"/>
  <c r="DJ67" i="22"/>
  <c r="EJ67" i="22"/>
  <c r="HB67" i="22"/>
  <c r="AP68" i="22"/>
  <c r="CL68" i="22"/>
  <c r="EH68" i="22"/>
  <c r="FH68" i="22"/>
  <c r="R69" i="22"/>
  <c r="BN69" i="22"/>
  <c r="CN69" i="22"/>
  <c r="DJ69" i="22"/>
  <c r="EJ69" i="22"/>
  <c r="HB69" i="22"/>
  <c r="AP70" i="22"/>
  <c r="AV70" i="22"/>
  <c r="FX73" i="22"/>
  <c r="BH74" i="22"/>
  <c r="AJ75" i="22"/>
  <c r="CF75" i="22"/>
  <c r="EN75" i="22"/>
  <c r="BM70" i="22"/>
  <c r="BS70" i="22"/>
  <c r="FE70" i="22"/>
  <c r="AO71" i="22"/>
  <c r="AU71" i="22"/>
  <c r="EG71" i="22"/>
  <c r="EM71" i="22"/>
  <c r="FE72" i="22"/>
  <c r="FJ72" i="22" s="1"/>
  <c r="EN73" i="22"/>
  <c r="EF73" i="22"/>
  <c r="EG73" i="22"/>
  <c r="EK73" i="22" s="1"/>
  <c r="EM73" i="22"/>
  <c r="BX66" i="22"/>
  <c r="CA66" i="22" s="1"/>
  <c r="DT66" i="22"/>
  <c r="DW66" i="22" s="1"/>
  <c r="FP66" i="22"/>
  <c r="FS66" i="22" s="1"/>
  <c r="D67" i="22"/>
  <c r="G67" i="22" s="1"/>
  <c r="AZ67" i="22"/>
  <c r="CV67" i="22"/>
  <c r="ER67" i="22"/>
  <c r="EV67" i="22" s="1"/>
  <c r="GN67" i="22"/>
  <c r="AB68" i="22"/>
  <c r="AF68" i="22" s="1"/>
  <c r="BX68" i="22"/>
  <c r="CA68" i="22" s="1"/>
  <c r="DT68" i="22"/>
  <c r="FP68" i="22"/>
  <c r="FT68" i="22" s="1"/>
  <c r="D69" i="22"/>
  <c r="AZ69" i="22"/>
  <c r="BD69" i="22" s="1"/>
  <c r="CV69" i="22"/>
  <c r="CY69" i="22" s="1"/>
  <c r="ER69" i="22"/>
  <c r="GN69" i="22"/>
  <c r="AB70" i="22"/>
  <c r="AO70" i="22"/>
  <c r="AS70" i="22" s="1"/>
  <c r="BP70" i="22"/>
  <c r="CL70" i="22"/>
  <c r="DD70" i="22"/>
  <c r="DH70" i="22"/>
  <c r="DK70" i="22" s="1"/>
  <c r="DP70" i="22"/>
  <c r="GZ70" i="22"/>
  <c r="HD70" i="22" s="1"/>
  <c r="AR71" i="22"/>
  <c r="BN71" i="22"/>
  <c r="CF71" i="22"/>
  <c r="CJ71" i="22"/>
  <c r="CN71" i="22" s="1"/>
  <c r="CR71" i="22"/>
  <c r="FX71" i="22"/>
  <c r="BN72" i="22"/>
  <c r="AP73" i="22"/>
  <c r="BT74" i="22"/>
  <c r="AV75" i="22"/>
  <c r="CR75" i="22"/>
  <c r="FL77" i="22"/>
  <c r="AO78" i="22"/>
  <c r="AS78" i="22" s="1"/>
  <c r="AP78" i="22"/>
  <c r="AU78" i="22"/>
  <c r="AV78" i="22"/>
  <c r="AN78" i="22"/>
  <c r="AS81" i="22"/>
  <c r="AT81" i="22"/>
  <c r="BB70" i="22"/>
  <c r="BX70" i="22"/>
  <c r="CA70" i="22" s="1"/>
  <c r="CX70" i="22"/>
  <c r="DT70" i="22"/>
  <c r="ET70" i="22"/>
  <c r="FP70" i="22"/>
  <c r="GP70" i="22"/>
  <c r="D71" i="22"/>
  <c r="AD71" i="22"/>
  <c r="AZ71" i="22"/>
  <c r="BD71" i="22" s="1"/>
  <c r="BZ71" i="22"/>
  <c r="CV71" i="22"/>
  <c r="DV71" i="22"/>
  <c r="ER71" i="22"/>
  <c r="EV71" i="22" s="1"/>
  <c r="EZ71" i="22"/>
  <c r="FR71" i="22"/>
  <c r="GN71" i="22"/>
  <c r="HA71" i="22"/>
  <c r="HF71" i="22" s="1"/>
  <c r="F72" i="22"/>
  <c r="AB72" i="22"/>
  <c r="AO72" i="22"/>
  <c r="BB72" i="22"/>
  <c r="BX72" i="22"/>
  <c r="CK72" i="22"/>
  <c r="CX72" i="22"/>
  <c r="DT72" i="22"/>
  <c r="DX72" i="22" s="1"/>
  <c r="EG72" i="22"/>
  <c r="EL72" i="22" s="1"/>
  <c r="ET72" i="22"/>
  <c r="FP72" i="22"/>
  <c r="GC72" i="22"/>
  <c r="GH72" i="22" s="1"/>
  <c r="GP72" i="22"/>
  <c r="D73" i="22"/>
  <c r="G73" i="22" s="1"/>
  <c r="Q73" i="22"/>
  <c r="V73" i="22" s="1"/>
  <c r="AD73" i="22"/>
  <c r="AZ73" i="22"/>
  <c r="BM73" i="22"/>
  <c r="BZ73" i="22"/>
  <c r="CV73" i="22"/>
  <c r="CY73" i="22" s="1"/>
  <c r="DI73" i="22"/>
  <c r="DN73" i="22" s="1"/>
  <c r="DV73" i="22"/>
  <c r="ER73" i="22"/>
  <c r="EV73" i="22" s="1"/>
  <c r="FE73" i="22"/>
  <c r="FR73" i="22"/>
  <c r="GN73" i="22"/>
  <c r="GR73" i="22" s="1"/>
  <c r="HA73" i="22"/>
  <c r="HE73" i="22" s="1"/>
  <c r="F74" i="22"/>
  <c r="W74" i="22"/>
  <c r="AB74" i="22"/>
  <c r="AO74" i="22"/>
  <c r="AT74" i="22" s="1"/>
  <c r="BB74" i="22"/>
  <c r="BS74" i="22"/>
  <c r="BX74" i="22"/>
  <c r="CK74" i="22"/>
  <c r="CO74" i="22" s="1"/>
  <c r="CX74" i="22"/>
  <c r="DO74" i="22"/>
  <c r="DT74" i="22"/>
  <c r="DX74" i="22" s="1"/>
  <c r="EG74" i="22"/>
  <c r="ET74" i="22"/>
  <c r="FP74" i="22"/>
  <c r="FT74" i="22" s="1"/>
  <c r="GP74" i="22"/>
  <c r="HG74" i="22"/>
  <c r="D75" i="22"/>
  <c r="G75" i="22" s="1"/>
  <c r="Q75" i="22"/>
  <c r="V75" i="22" s="1"/>
  <c r="AD75" i="22"/>
  <c r="AU75" i="22"/>
  <c r="BM75" i="22"/>
  <c r="BZ75" i="22"/>
  <c r="CQ75" i="22"/>
  <c r="DI75" i="22"/>
  <c r="DN75" i="22" s="1"/>
  <c r="DV75" i="22"/>
  <c r="EA75" i="22"/>
  <c r="EM75" i="22"/>
  <c r="BO76" i="22"/>
  <c r="AQ77" i="22"/>
  <c r="BD77" i="22"/>
  <c r="BZ77" i="22"/>
  <c r="FR77" i="22"/>
  <c r="EZ80" i="22"/>
  <c r="FP75" i="22"/>
  <c r="FT75" i="22" s="1"/>
  <c r="FQ75" i="22"/>
  <c r="FV75" i="22" s="1"/>
  <c r="HG75" i="22"/>
  <c r="BH76" i="22"/>
  <c r="AZ76" i="22"/>
  <c r="BD76" i="22" s="1"/>
  <c r="BA76" i="22"/>
  <c r="CQ76" i="22"/>
  <c r="CR76" i="22"/>
  <c r="CJ76" i="22"/>
  <c r="DM76" i="22"/>
  <c r="DN76" i="22"/>
  <c r="ER76" i="22"/>
  <c r="ES76" i="22"/>
  <c r="EX76" i="22" s="1"/>
  <c r="GJ76" i="22"/>
  <c r="GB76" i="22"/>
  <c r="AJ77" i="22"/>
  <c r="AB77" i="22"/>
  <c r="AC77" i="22"/>
  <c r="BS77" i="22"/>
  <c r="BT77" i="22"/>
  <c r="BL77" i="22"/>
  <c r="BP77" i="22" s="1"/>
  <c r="EU80" i="22"/>
  <c r="EV80" i="22"/>
  <c r="R74" i="22"/>
  <c r="BN74" i="22"/>
  <c r="CN74" i="22"/>
  <c r="DJ74" i="22"/>
  <c r="EJ74" i="22"/>
  <c r="FF74" i="22"/>
  <c r="HB74" i="22"/>
  <c r="AP75" i="22"/>
  <c r="CL75" i="22"/>
  <c r="DI77" i="22"/>
  <c r="DN77" i="22" s="1"/>
  <c r="DO77" i="22"/>
  <c r="DP77" i="22"/>
  <c r="DH77" i="22"/>
  <c r="DK77" i="22" s="1"/>
  <c r="HA77" i="22"/>
  <c r="HE77" i="22" s="1"/>
  <c r="HG77" i="22"/>
  <c r="HH77" i="22"/>
  <c r="GZ77" i="22"/>
  <c r="BC81" i="22"/>
  <c r="BD81" i="22"/>
  <c r="AZ70" i="22"/>
  <c r="CV70" i="22"/>
  <c r="ER70" i="22"/>
  <c r="EV70" i="22" s="1"/>
  <c r="GN70" i="22"/>
  <c r="AB71" i="22"/>
  <c r="AE71" i="22" s="1"/>
  <c r="BX71" i="22"/>
  <c r="DT71" i="22"/>
  <c r="FP71" i="22"/>
  <c r="FS71" i="22" s="1"/>
  <c r="HG71" i="22"/>
  <c r="AU72" i="22"/>
  <c r="AZ72" i="22"/>
  <c r="CQ72" i="22"/>
  <c r="CV72" i="22"/>
  <c r="EM72" i="22"/>
  <c r="ER72" i="22"/>
  <c r="EU72" i="22" s="1"/>
  <c r="GI72" i="22"/>
  <c r="GN72" i="22"/>
  <c r="W73" i="22"/>
  <c r="AB73" i="22"/>
  <c r="BS73" i="22"/>
  <c r="BX73" i="22"/>
  <c r="CA73" i="22" s="1"/>
  <c r="DO73" i="22"/>
  <c r="DT73" i="22"/>
  <c r="FK73" i="22"/>
  <c r="HG73" i="22"/>
  <c r="D74" i="22"/>
  <c r="G74" i="22" s="1"/>
  <c r="Q74" i="22"/>
  <c r="U74" i="22" s="1"/>
  <c r="AU74" i="22"/>
  <c r="AZ74" i="22"/>
  <c r="BC74" i="22" s="1"/>
  <c r="BM74" i="22"/>
  <c r="BQ74" i="22" s="1"/>
  <c r="CQ74" i="22"/>
  <c r="CV74" i="22"/>
  <c r="DI74" i="22"/>
  <c r="DN74" i="22" s="1"/>
  <c r="EM74" i="22"/>
  <c r="ER74" i="22"/>
  <c r="EV74" i="22" s="1"/>
  <c r="FE74" i="22"/>
  <c r="FI74" i="22" s="1"/>
  <c r="GI74" i="22"/>
  <c r="GN74" i="22"/>
  <c r="GR74" i="22" s="1"/>
  <c r="HA74" i="22"/>
  <c r="HE74" i="22" s="1"/>
  <c r="W75" i="22"/>
  <c r="AB75" i="22"/>
  <c r="AE75" i="22" s="1"/>
  <c r="AO75" i="22"/>
  <c r="AS75" i="22" s="1"/>
  <c r="BS75" i="22"/>
  <c r="BX75" i="22"/>
  <c r="CK75" i="22"/>
  <c r="CO75" i="22" s="1"/>
  <c r="DO75" i="22"/>
  <c r="EH75" i="22"/>
  <c r="HB75" i="22"/>
  <c r="AF76" i="22"/>
  <c r="CL76" i="22"/>
  <c r="GD76" i="22"/>
  <c r="BN77" i="22"/>
  <c r="DV77" i="22"/>
  <c r="FF77" i="22"/>
  <c r="F78" i="22"/>
  <c r="FK75" i="22"/>
  <c r="FL75" i="22"/>
  <c r="FD75" i="22"/>
  <c r="FH75" i="22" s="1"/>
  <c r="L76" i="22"/>
  <c r="D76" i="22"/>
  <c r="G76" i="22" s="1"/>
  <c r="E76" i="22"/>
  <c r="I76" i="22" s="1"/>
  <c r="AU76" i="22"/>
  <c r="AV76" i="22"/>
  <c r="AN76" i="22"/>
  <c r="DD76" i="22"/>
  <c r="CV76" i="22"/>
  <c r="CZ76" i="22" s="1"/>
  <c r="CW76" i="22"/>
  <c r="EM76" i="22"/>
  <c r="EN76" i="22"/>
  <c r="EF76" i="22"/>
  <c r="GV76" i="22"/>
  <c r="GN76" i="22"/>
  <c r="GO76" i="22"/>
  <c r="W77" i="22"/>
  <c r="X77" i="22"/>
  <c r="P77" i="22"/>
  <c r="S77" i="22" s="1"/>
  <c r="P74" i="22"/>
  <c r="T74" i="22" s="1"/>
  <c r="BL74" i="22"/>
  <c r="DH74" i="22"/>
  <c r="FD74" i="22"/>
  <c r="FG74" i="22" s="1"/>
  <c r="GZ74" i="22"/>
  <c r="HD74" i="22" s="1"/>
  <c r="AN75" i="22"/>
  <c r="AR75" i="22" s="1"/>
  <c r="CJ75" i="22"/>
  <c r="EG75" i="22"/>
  <c r="FR75" i="22"/>
  <c r="HA75" i="22"/>
  <c r="BB76" i="22"/>
  <c r="CK76" i="22"/>
  <c r="ET76" i="22"/>
  <c r="GC76" i="22"/>
  <c r="AD77" i="22"/>
  <c r="BM77" i="22"/>
  <c r="BR77" i="22" s="1"/>
  <c r="X81" i="22"/>
  <c r="CR81" i="22"/>
  <c r="CJ81" i="22"/>
  <c r="CM81" i="22" s="1"/>
  <c r="DI82" i="22"/>
  <c r="DM82" i="22" s="1"/>
  <c r="DO82" i="22"/>
  <c r="DP82" i="22"/>
  <c r="DH82" i="22"/>
  <c r="EY75" i="22"/>
  <c r="GD75" i="22"/>
  <c r="R76" i="22"/>
  <c r="BN76" i="22"/>
  <c r="DJ76" i="22"/>
  <c r="FF76" i="22"/>
  <c r="HB76" i="22"/>
  <c r="AP77" i="22"/>
  <c r="BY77" i="22"/>
  <c r="CL77" i="22"/>
  <c r="DU77" i="22"/>
  <c r="DZ77" i="22" s="1"/>
  <c r="EH77" i="22"/>
  <c r="FQ77" i="22"/>
  <c r="GD77" i="22"/>
  <c r="GQ77" i="22"/>
  <c r="E78" i="22"/>
  <c r="I78" i="22" s="1"/>
  <c r="R78" i="22"/>
  <c r="BA78" i="22"/>
  <c r="BN78" i="22"/>
  <c r="CJ78" i="22"/>
  <c r="CN78" i="22" s="1"/>
  <c r="CR78" i="22"/>
  <c r="CW78" i="22"/>
  <c r="DJ78" i="22"/>
  <c r="EF78" i="22"/>
  <c r="EJ78" i="22" s="1"/>
  <c r="EN78" i="22"/>
  <c r="ES78" i="22"/>
  <c r="FF78" i="22"/>
  <c r="GB78" i="22"/>
  <c r="GJ78" i="22"/>
  <c r="GO78" i="22"/>
  <c r="GS78" i="22" s="1"/>
  <c r="HB78" i="22"/>
  <c r="G79" i="22"/>
  <c r="K79" i="22"/>
  <c r="P79" i="22"/>
  <c r="S79" i="22" s="1"/>
  <c r="X79" i="22"/>
  <c r="AC79" i="22"/>
  <c r="AP79" i="22"/>
  <c r="BC79" i="22"/>
  <c r="BL79" i="22"/>
  <c r="BT79" i="22"/>
  <c r="BY79" i="22"/>
  <c r="CC79" i="22" s="1"/>
  <c r="CL79" i="22"/>
  <c r="DH79" i="22"/>
  <c r="DP79" i="22"/>
  <c r="DU79" i="22"/>
  <c r="DZ79" i="22" s="1"/>
  <c r="EH79" i="22"/>
  <c r="EU79" i="22"/>
  <c r="EY79" i="22"/>
  <c r="FD79" i="22"/>
  <c r="FL79" i="22"/>
  <c r="FQ79" i="22"/>
  <c r="GD79" i="22"/>
  <c r="GZ79" i="22"/>
  <c r="HD79" i="22" s="1"/>
  <c r="HH79" i="22"/>
  <c r="E80" i="22"/>
  <c r="I80" i="22" s="1"/>
  <c r="R80" i="22"/>
  <c r="AN80" i="22"/>
  <c r="AV80" i="22"/>
  <c r="BA80" i="22"/>
  <c r="BE80" i="22" s="1"/>
  <c r="BN80" i="22"/>
  <c r="CJ80" i="22"/>
  <c r="CN80" i="22" s="1"/>
  <c r="CR80" i="22"/>
  <c r="CW80" i="22"/>
  <c r="DB80" i="22" s="1"/>
  <c r="DJ80" i="22"/>
  <c r="EF80" i="22"/>
  <c r="EN80" i="22"/>
  <c r="ES80" i="22"/>
  <c r="EW80" i="22" s="1"/>
  <c r="GD80" i="22"/>
  <c r="GE80" i="22"/>
  <c r="GJ80" i="22"/>
  <c r="GO80" i="22"/>
  <c r="GS80" i="22" s="1"/>
  <c r="D81" i="22"/>
  <c r="AD81" i="22"/>
  <c r="AJ81" i="22"/>
  <c r="AP81" i="22"/>
  <c r="AU81" i="22"/>
  <c r="F82" i="22"/>
  <c r="DD82" i="22"/>
  <c r="AJ83" i="22"/>
  <c r="L84" i="22"/>
  <c r="GV84" i="22"/>
  <c r="FX85" i="22"/>
  <c r="EZ86" i="22"/>
  <c r="FL80" i="22"/>
  <c r="FD80" i="22"/>
  <c r="FG80" i="22" s="1"/>
  <c r="EG81" i="22"/>
  <c r="EL81" i="22" s="1"/>
  <c r="EN81" i="22"/>
  <c r="EF81" i="22"/>
  <c r="EJ81" i="22" s="1"/>
  <c r="FX81" i="22"/>
  <c r="FP81" i="22"/>
  <c r="FS81" i="22" s="1"/>
  <c r="FW81" i="22"/>
  <c r="X82" i="22"/>
  <c r="BH82" i="22"/>
  <c r="AZ82" i="22"/>
  <c r="BD82" i="22" s="1"/>
  <c r="BG82" i="22"/>
  <c r="FE82" i="22"/>
  <c r="FJ82" i="22" s="1"/>
  <c r="FK82" i="22"/>
  <c r="FL82" i="22"/>
  <c r="FD82" i="22"/>
  <c r="FH82" i="22" s="1"/>
  <c r="BX77" i="22"/>
  <c r="CA77" i="22" s="1"/>
  <c r="CF77" i="22"/>
  <c r="DT77" i="22"/>
  <c r="FP77" i="22"/>
  <c r="FX77" i="22"/>
  <c r="D78" i="22"/>
  <c r="H78" i="22" s="1"/>
  <c r="L78" i="22"/>
  <c r="AZ78" i="22"/>
  <c r="BH78" i="22"/>
  <c r="CQ78" i="22"/>
  <c r="CV78" i="22"/>
  <c r="CY78" i="22" s="1"/>
  <c r="DD78" i="22"/>
  <c r="EM78" i="22"/>
  <c r="ER78" i="22"/>
  <c r="EU78" i="22" s="1"/>
  <c r="EZ78" i="22"/>
  <c r="GI78" i="22"/>
  <c r="GN78" i="22"/>
  <c r="GV78" i="22"/>
  <c r="AB79" i="22"/>
  <c r="AJ79" i="22"/>
  <c r="BS79" i="22"/>
  <c r="BX79" i="22"/>
  <c r="CA79" i="22" s="1"/>
  <c r="CF79" i="22"/>
  <c r="DO79" i="22"/>
  <c r="FK79" i="22"/>
  <c r="FP79" i="22"/>
  <c r="FX79" i="22"/>
  <c r="HG79" i="22"/>
  <c r="D80" i="22"/>
  <c r="L80" i="22"/>
  <c r="AU80" i="22"/>
  <c r="AZ80" i="22"/>
  <c r="BD80" i="22" s="1"/>
  <c r="BH80" i="22"/>
  <c r="CQ80" i="22"/>
  <c r="CV80" i="22"/>
  <c r="DD80" i="22"/>
  <c r="EM80" i="22"/>
  <c r="GC80" i="22"/>
  <c r="GG80" i="22" s="1"/>
  <c r="GN80" i="22"/>
  <c r="GQ80" i="22" s="1"/>
  <c r="R81" i="22"/>
  <c r="AC81" i="22"/>
  <c r="BZ81" i="22"/>
  <c r="CF81" i="22"/>
  <c r="CL81" i="22"/>
  <c r="EZ82" i="22"/>
  <c r="FX83" i="22"/>
  <c r="EZ84" i="22"/>
  <c r="DD86" i="22"/>
  <c r="HH80" i="22"/>
  <c r="GZ80" i="22"/>
  <c r="HA82" i="22"/>
  <c r="HE82" i="22" s="1"/>
  <c r="HG82" i="22"/>
  <c r="HH82" i="22"/>
  <c r="GZ82" i="22"/>
  <c r="HD82" i="22" s="1"/>
  <c r="CL78" i="22"/>
  <c r="EH78" i="22"/>
  <c r="GD78" i="22"/>
  <c r="BN79" i="22"/>
  <c r="DJ79" i="22"/>
  <c r="FF79" i="22"/>
  <c r="GF79" i="22"/>
  <c r="HB79" i="22"/>
  <c r="AP80" i="22"/>
  <c r="BP80" i="22"/>
  <c r="CL80" i="22"/>
  <c r="DL80" i="22"/>
  <c r="EH80" i="22"/>
  <c r="GV82" i="22"/>
  <c r="EB83" i="22"/>
  <c r="DD84" i="22"/>
  <c r="CF85" i="22"/>
  <c r="BH86" i="22"/>
  <c r="AV81" i="22"/>
  <c r="AN81" i="22"/>
  <c r="AR81" i="22" s="1"/>
  <c r="EA81" i="22"/>
  <c r="GC81" i="22"/>
  <c r="GJ81" i="22"/>
  <c r="GB81" i="22"/>
  <c r="GF81" i="22" s="1"/>
  <c r="L82" i="22"/>
  <c r="D82" i="22"/>
  <c r="K82" i="22"/>
  <c r="BM82" i="22"/>
  <c r="BS82" i="22"/>
  <c r="BT82" i="22"/>
  <c r="BL82" i="22"/>
  <c r="BO82" i="22" s="1"/>
  <c r="EK83" i="22"/>
  <c r="EL83" i="22"/>
  <c r="BQ86" i="22"/>
  <c r="BR86" i="22"/>
  <c r="EY80" i="22"/>
  <c r="ET80" i="22"/>
  <c r="GP80" i="22"/>
  <c r="GV80" i="22"/>
  <c r="HB80" i="22"/>
  <c r="HG80" i="22"/>
  <c r="AF81" i="22"/>
  <c r="CF83" i="22"/>
  <c r="BH84" i="22"/>
  <c r="AJ85" i="22"/>
  <c r="L86" i="22"/>
  <c r="GV86" i="22"/>
  <c r="DC82" i="22"/>
  <c r="EY82" i="22"/>
  <c r="FQ82" i="22"/>
  <c r="FU82" i="22" s="1"/>
  <c r="GU82" i="22"/>
  <c r="AI83" i="22"/>
  <c r="AN83" i="22"/>
  <c r="AQ83" i="22" s="1"/>
  <c r="AV83" i="22"/>
  <c r="CE83" i="22"/>
  <c r="CJ83" i="22"/>
  <c r="CR83" i="22"/>
  <c r="EF83" i="22"/>
  <c r="EN83" i="22"/>
  <c r="FW83" i="22"/>
  <c r="GB83" i="22"/>
  <c r="GE83" i="22" s="1"/>
  <c r="GJ83" i="22"/>
  <c r="K84" i="22"/>
  <c r="P84" i="22"/>
  <c r="BG84" i="22"/>
  <c r="BL84" i="22"/>
  <c r="BO84" i="22" s="1"/>
  <c r="BT84" i="22"/>
  <c r="DC84" i="22"/>
  <c r="DH84" i="22"/>
  <c r="DL84" i="22" s="1"/>
  <c r="DP84" i="22"/>
  <c r="EY84" i="22"/>
  <c r="FD84" i="22"/>
  <c r="FG84" i="22" s="1"/>
  <c r="FL84" i="22"/>
  <c r="GU84" i="22"/>
  <c r="GZ84" i="22"/>
  <c r="HC84" i="22" s="1"/>
  <c r="HH84" i="22"/>
  <c r="AI85" i="22"/>
  <c r="AN85" i="22"/>
  <c r="AV85" i="22"/>
  <c r="CE85" i="22"/>
  <c r="CJ85" i="22"/>
  <c r="CM85" i="22" s="1"/>
  <c r="CR85" i="22"/>
  <c r="EA85" i="22"/>
  <c r="EF85" i="22"/>
  <c r="EI85" i="22" s="1"/>
  <c r="EN85" i="22"/>
  <c r="FW85" i="22"/>
  <c r="GB85" i="22"/>
  <c r="GJ85" i="22"/>
  <c r="K86" i="22"/>
  <c r="P86" i="22"/>
  <c r="S86" i="22" s="1"/>
  <c r="X86" i="22"/>
  <c r="BG86" i="22"/>
  <c r="BL86" i="22"/>
  <c r="BP86" i="22" s="1"/>
  <c r="BT86" i="22"/>
  <c r="DC86" i="22"/>
  <c r="DH86" i="22"/>
  <c r="DL86" i="22" s="1"/>
  <c r="DP86" i="22"/>
  <c r="EY86" i="22"/>
  <c r="FD86" i="22"/>
  <c r="FG86" i="22" s="1"/>
  <c r="FL86" i="22"/>
  <c r="GU86" i="22"/>
  <c r="GZ86" i="22"/>
  <c r="HH86" i="22"/>
  <c r="CX82" i="22"/>
  <c r="ET82" i="22"/>
  <c r="GP82" i="22"/>
  <c r="AD83" i="22"/>
  <c r="AU83" i="22"/>
  <c r="BZ83" i="22"/>
  <c r="CQ83" i="22"/>
  <c r="DV83" i="22"/>
  <c r="EM83" i="22"/>
  <c r="EZ83" i="22"/>
  <c r="FR83" i="22"/>
  <c r="GI83" i="22"/>
  <c r="F84" i="22"/>
  <c r="BB84" i="22"/>
  <c r="BS84" i="22"/>
  <c r="CX84" i="22"/>
  <c r="DO84" i="22"/>
  <c r="ET84" i="22"/>
  <c r="FK84" i="22"/>
  <c r="GP84" i="22"/>
  <c r="HG84" i="22"/>
  <c r="AD85" i="22"/>
  <c r="AU85" i="22"/>
  <c r="BZ85" i="22"/>
  <c r="CQ85" i="22"/>
  <c r="DV85" i="22"/>
  <c r="EM85" i="22"/>
  <c r="FR85" i="22"/>
  <c r="GI85" i="22"/>
  <c r="F86" i="22"/>
  <c r="W86" i="22"/>
  <c r="BB86" i="22"/>
  <c r="BS86" i="22"/>
  <c r="CX86" i="22"/>
  <c r="DO86" i="22"/>
  <c r="ET86" i="22"/>
  <c r="FK86" i="22"/>
  <c r="GP86" i="22"/>
  <c r="HG86" i="22"/>
  <c r="AP83" i="22"/>
  <c r="BP83" i="22"/>
  <c r="CL83" i="22"/>
  <c r="EH83" i="22"/>
  <c r="GD83" i="22"/>
  <c r="HD83" i="22"/>
  <c r="BN84" i="22"/>
  <c r="DJ84" i="22"/>
  <c r="FF84" i="22"/>
  <c r="GF84" i="22"/>
  <c r="HB84" i="22"/>
  <c r="AP85" i="22"/>
  <c r="CL85" i="22"/>
  <c r="DL85" i="22"/>
  <c r="EH85" i="22"/>
  <c r="GD85" i="22"/>
  <c r="R86" i="22"/>
  <c r="BN86" i="22"/>
  <c r="DJ86" i="22"/>
  <c r="FF86" i="22"/>
  <c r="GF86" i="22"/>
  <c r="GO86" i="22"/>
  <c r="GT86" i="22" s="1"/>
  <c r="HB86" i="22"/>
  <c r="CV82" i="22"/>
  <c r="CY82" i="22" s="1"/>
  <c r="ER82" i="22"/>
  <c r="GN82" i="22"/>
  <c r="GR82" i="22" s="1"/>
  <c r="AB83" i="22"/>
  <c r="BX83" i="22"/>
  <c r="CB83" i="22" s="1"/>
  <c r="FP83" i="22"/>
  <c r="D84" i="22"/>
  <c r="AZ84" i="22"/>
  <c r="BD84" i="22" s="1"/>
  <c r="CV84" i="22"/>
  <c r="CY84" i="22" s="1"/>
  <c r="ER84" i="22"/>
  <c r="GN84" i="22"/>
  <c r="GR84" i="22" s="1"/>
  <c r="AB85" i="22"/>
  <c r="BX85" i="22"/>
  <c r="CA85" i="22" s="1"/>
  <c r="DT85" i="22"/>
  <c r="FP85" i="22"/>
  <c r="D86" i="22"/>
  <c r="AZ86" i="22"/>
  <c r="CV86" i="22"/>
  <c r="CY86" i="22" s="1"/>
  <c r="ER86" i="22"/>
  <c r="EV86" i="22" s="1"/>
  <c r="GN86" i="22"/>
  <c r="GQ86" i="22" s="1"/>
  <c r="AQ75" i="22"/>
  <c r="FG75" i="22"/>
  <c r="AF75" i="22"/>
  <c r="GG72" i="22"/>
  <c r="DX70" i="22"/>
  <c r="DW70" i="22"/>
  <c r="EV69" i="22"/>
  <c r="EU69" i="22"/>
  <c r="CD71" i="22"/>
  <c r="CC71" i="22"/>
  <c r="DA70" i="22"/>
  <c r="BQ72" i="22"/>
  <c r="BR72" i="22"/>
  <c r="DM70" i="22"/>
  <c r="J70" i="22"/>
  <c r="I70" i="22"/>
  <c r="GE66" i="22"/>
  <c r="GF66" i="22"/>
  <c r="DL72" i="22"/>
  <c r="DK72" i="22"/>
  <c r="EK70" i="22"/>
  <c r="BP65" i="22"/>
  <c r="BO65" i="22"/>
  <c r="HC61" i="22"/>
  <c r="GQ61" i="22"/>
  <c r="AQ59" i="22"/>
  <c r="AR59" i="22"/>
  <c r="BO58" i="22"/>
  <c r="BO63" i="22"/>
  <c r="DN53" i="22"/>
  <c r="EX80" i="22"/>
  <c r="CN81" i="22"/>
  <c r="GQ74" i="22"/>
  <c r="H74" i="22"/>
  <c r="CZ70" i="22"/>
  <c r="CY70" i="22"/>
  <c r="BC71" i="22"/>
  <c r="CB70" i="22"/>
  <c r="FI72" i="22"/>
  <c r="GG70" i="22"/>
  <c r="DA68" i="22"/>
  <c r="HC67" i="22"/>
  <c r="HD67" i="22"/>
  <c r="DY67" i="22"/>
  <c r="BO61" i="22"/>
  <c r="U61" i="22"/>
  <c r="CO60" i="22"/>
  <c r="AF66" i="22"/>
  <c r="AE66" i="22"/>
  <c r="DL65" i="22"/>
  <c r="DK65" i="22"/>
  <c r="BF64" i="22"/>
  <c r="CY63" i="22"/>
  <c r="CZ63" i="22"/>
  <c r="FH60" i="22"/>
  <c r="GE59" i="22"/>
  <c r="HC58" i="22"/>
  <c r="HD58" i="22"/>
  <c r="S58" i="22"/>
  <c r="AR57" i="22"/>
  <c r="AQ57" i="22"/>
  <c r="EU74" i="22"/>
  <c r="FS74" i="22"/>
  <c r="CA74" i="22"/>
  <c r="CB74" i="22"/>
  <c r="CZ73" i="22"/>
  <c r="H73" i="22"/>
  <c r="DW72" i="22"/>
  <c r="DX66" i="22"/>
  <c r="FV71" i="22"/>
  <c r="FU71" i="22"/>
  <c r="EX68" i="22"/>
  <c r="BP67" i="22"/>
  <c r="DB66" i="22"/>
  <c r="DA66" i="22"/>
  <c r="J66" i="22"/>
  <c r="U71" i="22"/>
  <c r="V71" i="22"/>
  <c r="AS66" i="22"/>
  <c r="AT66" i="22"/>
  <c r="CZ65" i="22"/>
  <c r="CY65" i="22"/>
  <c r="AH61" i="22"/>
  <c r="EJ64" i="22"/>
  <c r="EI64" i="22"/>
  <c r="EU63" i="22"/>
  <c r="EV63" i="22"/>
  <c r="EI66" i="22"/>
  <c r="EJ66" i="22"/>
  <c r="CM64" i="22"/>
  <c r="AT65" i="22"/>
  <c r="DW62" i="22"/>
  <c r="EL61" i="22"/>
  <c r="EK61" i="22"/>
  <c r="GE57" i="22"/>
  <c r="GF57" i="22"/>
  <c r="AQ64" i="22"/>
  <c r="AT56" i="22"/>
  <c r="AS56" i="22"/>
  <c r="EL55" i="22"/>
  <c r="EK55" i="22"/>
  <c r="CP54" i="22"/>
  <c r="CO54" i="22"/>
  <c r="EL52" i="22"/>
  <c r="HD56" i="22"/>
  <c r="HC56" i="22"/>
  <c r="AR55" i="22"/>
  <c r="AQ55" i="22"/>
  <c r="CZ82" i="22"/>
  <c r="HD84" i="22"/>
  <c r="T79" i="22"/>
  <c r="EI78" i="22"/>
  <c r="FT71" i="22"/>
  <c r="BR75" i="22"/>
  <c r="BQ75" i="22"/>
  <c r="EU71" i="22"/>
  <c r="DL70" i="22"/>
  <c r="AT70" i="22"/>
  <c r="CZ69" i="22"/>
  <c r="FT66" i="22"/>
  <c r="EL73" i="22"/>
  <c r="BP69" i="22"/>
  <c r="GT68" i="22"/>
  <c r="GS68" i="22"/>
  <c r="CM68" i="22"/>
  <c r="CN68" i="22"/>
  <c r="DK67" i="22"/>
  <c r="DL67" i="22"/>
  <c r="AH67" i="22"/>
  <c r="CO73" i="22"/>
  <c r="CP73" i="22"/>
  <c r="HD63" i="22"/>
  <c r="AR62" i="22"/>
  <c r="FS60" i="22"/>
  <c r="AE60" i="22"/>
  <c r="EL66" i="22"/>
  <c r="HC65" i="22"/>
  <c r="DM65" i="22"/>
  <c r="DN65" i="22"/>
  <c r="EU61" i="22"/>
  <c r="BO60" i="22"/>
  <c r="BP60" i="22"/>
  <c r="DK58" i="22"/>
  <c r="DL58" i="22"/>
  <c r="EI57" i="22"/>
  <c r="EJ57" i="22"/>
  <c r="BC56" i="22"/>
  <c r="CM52" i="22"/>
  <c r="CN52" i="22"/>
  <c r="DL51" i="22"/>
  <c r="DK51" i="22"/>
  <c r="T56" i="22"/>
  <c r="BP54" i="22"/>
  <c r="BO54" i="22"/>
  <c r="DL52" i="22"/>
  <c r="DK52" i="22"/>
  <c r="AE55" i="22"/>
  <c r="AF55" i="22"/>
  <c r="AT54" i="22"/>
  <c r="AS54" i="22"/>
  <c r="EV53" i="22"/>
  <c r="EU53" i="22"/>
  <c r="FI51" i="22"/>
  <c r="FJ51" i="22"/>
  <c r="DW46" i="22"/>
  <c r="EV45" i="22"/>
  <c r="EU45" i="22"/>
  <c r="GR43" i="22"/>
  <c r="AT53" i="22"/>
  <c r="H46" i="22"/>
  <c r="GE45" i="22"/>
  <c r="GF45" i="22"/>
  <c r="BD40" i="22"/>
  <c r="DM49" i="22"/>
  <c r="AH47" i="22"/>
  <c r="AG47" i="22"/>
  <c r="BP47" i="22"/>
  <c r="BO47" i="22"/>
  <c r="GE44" i="22"/>
  <c r="GF44" i="22"/>
  <c r="EI43" i="22"/>
  <c r="EJ43" i="22"/>
  <c r="FG42" i="22"/>
  <c r="FH42" i="22"/>
  <c r="GE41" i="22"/>
  <c r="GF41" i="22"/>
  <c r="HC40" i="22"/>
  <c r="HD40" i="22"/>
  <c r="FJ33" i="22"/>
  <c r="GF30" i="22"/>
  <c r="GE30" i="22"/>
  <c r="T29" i="22"/>
  <c r="AQ28" i="22"/>
  <c r="BP27" i="22"/>
  <c r="BO27" i="22"/>
  <c r="I26" i="22"/>
  <c r="J26" i="22"/>
  <c r="BP25" i="22"/>
  <c r="BO25" i="22"/>
  <c r="CN24" i="22"/>
  <c r="BO38" i="22"/>
  <c r="BP38" i="22"/>
  <c r="CM37" i="22"/>
  <c r="FI23" i="22"/>
  <c r="EK22" i="22"/>
  <c r="EL22" i="22"/>
  <c r="CO22" i="22"/>
  <c r="CP22" i="22"/>
  <c r="AS22" i="22"/>
  <c r="GG37" i="22"/>
  <c r="HE36" i="22"/>
  <c r="HF36" i="22"/>
  <c r="DA32" i="22"/>
  <c r="FJ30" i="22"/>
  <c r="FI30" i="22"/>
  <c r="GH29" i="22"/>
  <c r="GG29" i="22"/>
  <c r="HF28" i="22"/>
  <c r="CY28" i="22"/>
  <c r="CZ28" i="22"/>
  <c r="AT27" i="22"/>
  <c r="FJ26" i="22"/>
  <c r="FI26" i="22"/>
  <c r="DN26" i="22"/>
  <c r="DM26" i="22"/>
  <c r="BR26" i="22"/>
  <c r="BQ26" i="22"/>
  <c r="HF10" i="22"/>
  <c r="HE10" i="22"/>
  <c r="EV36" i="22"/>
  <c r="EU36" i="22"/>
  <c r="S36" i="22"/>
  <c r="EK35" i="22"/>
  <c r="EL35" i="22"/>
  <c r="H34" i="22"/>
  <c r="G34" i="22"/>
  <c r="GG33" i="22"/>
  <c r="GH33" i="22"/>
  <c r="FH9" i="22"/>
  <c r="FG9" i="22"/>
  <c r="GF8" i="22"/>
  <c r="GE8" i="22"/>
  <c r="HD7" i="22"/>
  <c r="HC7" i="22"/>
  <c r="T7" i="22"/>
  <c r="S7" i="22"/>
  <c r="BP5" i="22"/>
  <c r="BO5" i="22"/>
  <c r="BP21" i="22"/>
  <c r="BO21" i="22"/>
  <c r="AG21" i="22"/>
  <c r="AH21" i="22"/>
  <c r="CP8" i="22"/>
  <c r="FJ5" i="22"/>
  <c r="BR19" i="22"/>
  <c r="AS18" i="22"/>
  <c r="AT18" i="22"/>
  <c r="CA17" i="22"/>
  <c r="GS16" i="22"/>
  <c r="CZ16" i="22"/>
  <c r="CY16" i="22"/>
  <c r="AR16" i="22"/>
  <c r="AQ16" i="22"/>
  <c r="DX15" i="22"/>
  <c r="DW15" i="22"/>
  <c r="BP15" i="22"/>
  <c r="BO15" i="22"/>
  <c r="AG15" i="22"/>
  <c r="AH15" i="22"/>
  <c r="EV14" i="22"/>
  <c r="GQ12" i="22"/>
  <c r="EJ12" i="22"/>
  <c r="EI12" i="22"/>
  <c r="DA12" i="22"/>
  <c r="DB12" i="22"/>
  <c r="H12" i="22"/>
  <c r="G12" i="22"/>
  <c r="AE11" i="22"/>
  <c r="BD10" i="22"/>
  <c r="BC10" i="22"/>
  <c r="HD9" i="22"/>
  <c r="HC9" i="22"/>
  <c r="HE19" i="22"/>
  <c r="DW9" i="22"/>
  <c r="DX9" i="22"/>
  <c r="EU8" i="22"/>
  <c r="EV8" i="22"/>
  <c r="BR8" i="22"/>
  <c r="BQ8" i="22"/>
  <c r="FS7" i="22"/>
  <c r="FT7" i="22"/>
  <c r="GQ6" i="22"/>
  <c r="GR6" i="22"/>
  <c r="DN6" i="22"/>
  <c r="DM6" i="22"/>
  <c r="G6" i="22"/>
  <c r="H6" i="22"/>
  <c r="EL5" i="22"/>
  <c r="EK5" i="22"/>
  <c r="DX17" i="22"/>
  <c r="BP17" i="22"/>
  <c r="BO17" i="22"/>
  <c r="EV16" i="22"/>
  <c r="EU16" i="22"/>
  <c r="CN16" i="22"/>
  <c r="CM16" i="22"/>
  <c r="BE16" i="22"/>
  <c r="BF16" i="22"/>
  <c r="FT15" i="22"/>
  <c r="FS15" i="22"/>
  <c r="CC15" i="22"/>
  <c r="CD15" i="22"/>
  <c r="EJ14" i="22"/>
  <c r="EI14" i="22"/>
  <c r="DA14" i="22"/>
  <c r="DB14" i="22"/>
  <c r="AF13" i="22"/>
  <c r="AE13" i="22"/>
  <c r="EX12" i="22"/>
  <c r="FU11" i="22"/>
  <c r="CB11" i="22"/>
  <c r="CA11" i="22"/>
  <c r="T11" i="22"/>
  <c r="S11" i="22"/>
  <c r="GS10" i="22"/>
  <c r="GT10" i="22"/>
  <c r="CZ10" i="22"/>
  <c r="CY10" i="22"/>
  <c r="I10" i="22"/>
  <c r="J10" i="22"/>
  <c r="CB56" i="22"/>
  <c r="CA56" i="22"/>
  <c r="BR53" i="22"/>
  <c r="FT52" i="22"/>
  <c r="FS52" i="22"/>
  <c r="DM51" i="22"/>
  <c r="DN51" i="22"/>
  <c r="GQ49" i="22"/>
  <c r="GR49" i="22"/>
  <c r="BC49" i="22"/>
  <c r="BD49" i="22"/>
  <c r="FH56" i="22"/>
  <c r="EK49" i="22"/>
  <c r="AT49" i="22"/>
  <c r="AS49" i="22"/>
  <c r="CY48" i="22"/>
  <c r="BD48" i="22"/>
  <c r="BC48" i="22"/>
  <c r="FS47" i="22"/>
  <c r="EV46" i="22"/>
  <c r="EU46" i="22"/>
  <c r="FT45" i="22"/>
  <c r="FS45" i="22"/>
  <c r="GR44" i="22"/>
  <c r="GQ44" i="22"/>
  <c r="G44" i="22"/>
  <c r="DM59" i="22"/>
  <c r="DN59" i="22"/>
  <c r="EK58" i="22"/>
  <c r="EL58" i="22"/>
  <c r="AS58" i="22"/>
  <c r="AT58" i="22"/>
  <c r="BQ57" i="22"/>
  <c r="BR57" i="22"/>
  <c r="CN55" i="22"/>
  <c r="CM55" i="22"/>
  <c r="EJ53" i="22"/>
  <c r="EI53" i="22"/>
  <c r="BO46" i="22"/>
  <c r="BP46" i="22"/>
  <c r="DK44" i="22"/>
  <c r="DL44" i="22"/>
  <c r="BC42" i="22"/>
  <c r="CZ40" i="22"/>
  <c r="GR36" i="22"/>
  <c r="GQ36" i="22"/>
  <c r="EW50" i="22"/>
  <c r="EX50" i="22"/>
  <c r="GF50" i="22"/>
  <c r="CM50" i="22"/>
  <c r="FH47" i="22"/>
  <c r="FG47" i="22"/>
  <c r="J44" i="22"/>
  <c r="I44" i="22"/>
  <c r="DA50" i="22"/>
  <c r="DB50" i="22"/>
  <c r="HC42" i="22"/>
  <c r="HD42" i="22"/>
  <c r="AR41" i="22"/>
  <c r="BO40" i="22"/>
  <c r="AR50" i="22"/>
  <c r="DL47" i="22"/>
  <c r="DK47" i="22"/>
  <c r="BE32" i="22"/>
  <c r="CP31" i="22"/>
  <c r="CO31" i="22"/>
  <c r="AR30" i="22"/>
  <c r="AQ30" i="22"/>
  <c r="CN28" i="22"/>
  <c r="GS26" i="22"/>
  <c r="GT26" i="22"/>
  <c r="DA26" i="22"/>
  <c r="DB26" i="22"/>
  <c r="DL25" i="22"/>
  <c r="DK25" i="22"/>
  <c r="EJ24" i="22"/>
  <c r="EI24" i="22"/>
  <c r="FH23" i="22"/>
  <c r="FG23" i="22"/>
  <c r="GF22" i="22"/>
  <c r="GE22" i="22"/>
  <c r="BQ25" i="22"/>
  <c r="BR25" i="22"/>
  <c r="FH36" i="22"/>
  <c r="FG36" i="22"/>
  <c r="BQ36" i="22"/>
  <c r="BR36" i="22"/>
  <c r="CO35" i="22"/>
  <c r="EV34" i="22"/>
  <c r="EU34" i="22"/>
  <c r="DL32" i="22"/>
  <c r="DK32" i="22"/>
  <c r="HF30" i="22"/>
  <c r="HE30" i="22"/>
  <c r="CY30" i="22"/>
  <c r="AT29" i="22"/>
  <c r="AS29" i="22"/>
  <c r="CP27" i="22"/>
  <c r="CO27" i="22"/>
  <c r="CA25" i="22"/>
  <c r="CB25" i="22"/>
  <c r="AT25" i="22"/>
  <c r="AS25" i="22"/>
  <c r="GQ24" i="22"/>
  <c r="GR24" i="22"/>
  <c r="FJ24" i="22"/>
  <c r="FI24" i="22"/>
  <c r="BR24" i="22"/>
  <c r="BQ24" i="22"/>
  <c r="GH23" i="22"/>
  <c r="GG23" i="22"/>
  <c r="DW23" i="22"/>
  <c r="DX23" i="22"/>
  <c r="CP23" i="22"/>
  <c r="AE23" i="22"/>
  <c r="AF23" i="22"/>
  <c r="HF22" i="22"/>
  <c r="HE22" i="22"/>
  <c r="DN22" i="22"/>
  <c r="DM22" i="22"/>
  <c r="BC22" i="22"/>
  <c r="BD22" i="22"/>
  <c r="FT21" i="22"/>
  <c r="FS21" i="22"/>
  <c r="DX21" i="22"/>
  <c r="DW21" i="22"/>
  <c r="CB21" i="22"/>
  <c r="CA21" i="22"/>
  <c r="AF21" i="22"/>
  <c r="AE21" i="22"/>
  <c r="GR20" i="22"/>
  <c r="GQ20" i="22"/>
  <c r="CZ20" i="22"/>
  <c r="CY20" i="22"/>
  <c r="BD20" i="22"/>
  <c r="BC20" i="22"/>
  <c r="H20" i="22"/>
  <c r="G20" i="22"/>
  <c r="FT19" i="22"/>
  <c r="FS19" i="22"/>
  <c r="DX19" i="22"/>
  <c r="DW19" i="22"/>
  <c r="CB19" i="22"/>
  <c r="CA19" i="22"/>
  <c r="AF19" i="22"/>
  <c r="AE19" i="22"/>
  <c r="GR18" i="22"/>
  <c r="GQ18" i="22"/>
  <c r="CZ18" i="22"/>
  <c r="CY18" i="22"/>
  <c r="BD18" i="22"/>
  <c r="BC18" i="22"/>
  <c r="H18" i="22"/>
  <c r="G18" i="22"/>
  <c r="CP17" i="22"/>
  <c r="CO17" i="22"/>
  <c r="HF16" i="22"/>
  <c r="HE16" i="22"/>
  <c r="DN16" i="22"/>
  <c r="U16" i="22"/>
  <c r="EL15" i="22"/>
  <c r="EK15" i="22"/>
  <c r="AT15" i="22"/>
  <c r="AS15" i="22"/>
  <c r="FJ14" i="22"/>
  <c r="FI14" i="22"/>
  <c r="HF12" i="22"/>
  <c r="HE12" i="22"/>
  <c r="DN12" i="22"/>
  <c r="DM12" i="22"/>
  <c r="EI37" i="22"/>
  <c r="AR8" i="22"/>
  <c r="AQ8" i="22"/>
  <c r="CN6" i="22"/>
  <c r="CM6" i="22"/>
  <c r="DK5" i="22"/>
  <c r="AT20" i="22"/>
  <c r="U9" i="22"/>
  <c r="V9" i="22"/>
  <c r="AS8" i="22"/>
  <c r="AT8" i="22"/>
  <c r="BQ7" i="22"/>
  <c r="BR7" i="22"/>
  <c r="CO6" i="22"/>
  <c r="CP6" i="22"/>
  <c r="FG21" i="22"/>
  <c r="CN20" i="22"/>
  <c r="CM20" i="22"/>
  <c r="GQ8" i="22"/>
  <c r="GR8" i="22"/>
  <c r="DN8" i="22"/>
  <c r="DM8" i="22"/>
  <c r="G8" i="22"/>
  <c r="AE7" i="22"/>
  <c r="AF7" i="22"/>
  <c r="CA5" i="22"/>
  <c r="FH19" i="22"/>
  <c r="FG19" i="22"/>
  <c r="DM54" i="22"/>
  <c r="DN54" i="22"/>
  <c r="DY53" i="22"/>
  <c r="DZ53" i="22"/>
  <c r="AS52" i="22"/>
  <c r="AT52" i="22"/>
  <c r="H47" i="22"/>
  <c r="G47" i="22"/>
  <c r="CB44" i="22"/>
  <c r="HD52" i="22"/>
  <c r="I54" i="22"/>
  <c r="J54" i="22"/>
  <c r="AT51" i="22"/>
  <c r="BQ50" i="22"/>
  <c r="DX45" i="22"/>
  <c r="DW45" i="22"/>
  <c r="EV44" i="22"/>
  <c r="EU44" i="22"/>
  <c r="FG46" i="22"/>
  <c r="FH46" i="22"/>
  <c r="CB43" i="22"/>
  <c r="CA43" i="22"/>
  <c r="CZ42" i="22"/>
  <c r="CY42" i="22"/>
  <c r="DX41" i="22"/>
  <c r="DW41" i="22"/>
  <c r="EV40" i="22"/>
  <c r="FT39" i="22"/>
  <c r="FS39" i="22"/>
  <c r="GR38" i="22"/>
  <c r="GQ38" i="22"/>
  <c r="H38" i="22"/>
  <c r="G38" i="22"/>
  <c r="EK45" i="22"/>
  <c r="EL45" i="22"/>
  <c r="AS46" i="22"/>
  <c r="BF46" i="22"/>
  <c r="BE46" i="22"/>
  <c r="DA44" i="22"/>
  <c r="BP49" i="22"/>
  <c r="BO49" i="22"/>
  <c r="HD47" i="22"/>
  <c r="HC47" i="22"/>
  <c r="BQ46" i="22"/>
  <c r="BR46" i="22"/>
  <c r="CO45" i="22"/>
  <c r="CP45" i="22"/>
  <c r="AQ43" i="22"/>
  <c r="CM41" i="22"/>
  <c r="CN41" i="22"/>
  <c r="DK40" i="22"/>
  <c r="EI39" i="22"/>
  <c r="EJ39" i="22"/>
  <c r="EK50" i="22"/>
  <c r="EL50" i="22"/>
  <c r="AT50" i="22"/>
  <c r="DM47" i="22"/>
  <c r="DN47" i="22"/>
  <c r="CO46" i="22"/>
  <c r="CP46" i="22"/>
  <c r="DM45" i="22"/>
  <c r="DN45" i="22"/>
  <c r="EK44" i="22"/>
  <c r="EL44" i="22"/>
  <c r="BR32" i="22"/>
  <c r="BQ32" i="22"/>
  <c r="HF31" i="22"/>
  <c r="HE31" i="22"/>
  <c r="CY31" i="22"/>
  <c r="CZ31" i="22"/>
  <c r="DL29" i="22"/>
  <c r="DK29" i="22"/>
  <c r="EJ28" i="22"/>
  <c r="EI28" i="22"/>
  <c r="HD23" i="22"/>
  <c r="HC23" i="22"/>
  <c r="FH32" i="22"/>
  <c r="FG32" i="22"/>
  <c r="GG30" i="22"/>
  <c r="GH30" i="22"/>
  <c r="EK30" i="22"/>
  <c r="EL30" i="22"/>
  <c r="CO30" i="22"/>
  <c r="CP30" i="22"/>
  <c r="HE29" i="22"/>
  <c r="HF29" i="22"/>
  <c r="FI29" i="22"/>
  <c r="FJ29" i="22"/>
  <c r="BQ29" i="22"/>
  <c r="U29" i="22"/>
  <c r="EK28" i="22"/>
  <c r="EL28" i="22"/>
  <c r="AS28" i="22"/>
  <c r="DM27" i="22"/>
  <c r="DN27" i="22"/>
  <c r="AS26" i="22"/>
  <c r="AT26" i="22"/>
  <c r="HE25" i="22"/>
  <c r="U25" i="22"/>
  <c r="AE33" i="22"/>
  <c r="AF33" i="22"/>
  <c r="BR30" i="22"/>
  <c r="BQ30" i="22"/>
  <c r="DN28" i="22"/>
  <c r="DM28" i="22"/>
  <c r="AT11" i="22"/>
  <c r="FJ10" i="22"/>
  <c r="FI10" i="22"/>
  <c r="BR10" i="22"/>
  <c r="BQ10" i="22"/>
  <c r="EK37" i="22"/>
  <c r="EL37" i="22"/>
  <c r="DK36" i="22"/>
  <c r="CB35" i="22"/>
  <c r="CA35" i="22"/>
  <c r="AS35" i="22"/>
  <c r="AT35" i="22"/>
  <c r="FG34" i="22"/>
  <c r="BQ34" i="22"/>
  <c r="BR34" i="22"/>
  <c r="BP9" i="22"/>
  <c r="DL7" i="22"/>
  <c r="FH5" i="22"/>
  <c r="EJ20" i="22"/>
  <c r="EI20" i="22"/>
  <c r="DL19" i="22"/>
  <c r="FI9" i="22"/>
  <c r="FJ9" i="22"/>
  <c r="GG8" i="22"/>
  <c r="GH8" i="22"/>
  <c r="HE7" i="22"/>
  <c r="HF7" i="22"/>
  <c r="U7" i="22"/>
  <c r="V7" i="22"/>
  <c r="AS6" i="22"/>
  <c r="AT6" i="22"/>
  <c r="BQ5" i="22"/>
  <c r="BR5" i="22"/>
  <c r="FT17" i="22"/>
  <c r="FS17" i="22"/>
  <c r="DL17" i="22"/>
  <c r="DK17" i="22"/>
  <c r="CC17" i="22"/>
  <c r="CD17" i="22"/>
  <c r="FH15" i="22"/>
  <c r="AF15" i="22"/>
  <c r="GE14" i="22"/>
  <c r="BD14" i="22"/>
  <c r="BC14" i="22"/>
  <c r="HD13" i="22"/>
  <c r="HC13" i="22"/>
  <c r="CB13" i="22"/>
  <c r="CA13" i="22"/>
  <c r="T13" i="22"/>
  <c r="S13" i="22"/>
  <c r="CZ12" i="22"/>
  <c r="AQ12" i="22"/>
  <c r="I12" i="22"/>
  <c r="AG11" i="22"/>
  <c r="EV10" i="22"/>
  <c r="EU10" i="22"/>
  <c r="CN10" i="22"/>
  <c r="CM10" i="22"/>
  <c r="BE10" i="22"/>
  <c r="BF10" i="22"/>
  <c r="CO20" i="22"/>
  <c r="U19" i="22"/>
  <c r="V19" i="22"/>
  <c r="DA18" i="22"/>
  <c r="DB18" i="22"/>
  <c r="EL9" i="22"/>
  <c r="EK9" i="22"/>
  <c r="AE9" i="22"/>
  <c r="AF9" i="22"/>
  <c r="FJ8" i="22"/>
  <c r="FI8" i="22"/>
  <c r="BC8" i="22"/>
  <c r="BD8" i="22"/>
  <c r="GH7" i="22"/>
  <c r="GG7" i="22"/>
  <c r="CA7" i="22"/>
  <c r="CB7" i="22"/>
  <c r="CY6" i="22"/>
  <c r="CZ6" i="22"/>
  <c r="U6" i="22"/>
  <c r="DW5" i="22"/>
  <c r="DM21" i="22"/>
  <c r="DN21" i="22"/>
  <c r="FJ19" i="22"/>
  <c r="CO18" i="22"/>
  <c r="CP18" i="22"/>
  <c r="FH17" i="22"/>
  <c r="FG17" i="22"/>
  <c r="AF17" i="22"/>
  <c r="AE17" i="22"/>
  <c r="GF16" i="22"/>
  <c r="T15" i="22"/>
  <c r="S15" i="22"/>
  <c r="CZ14" i="22"/>
  <c r="CY14" i="22"/>
  <c r="BP13" i="22"/>
  <c r="BO13" i="22"/>
  <c r="AG13" i="22"/>
  <c r="AH13" i="22"/>
  <c r="EV12" i="22"/>
  <c r="EU12" i="22"/>
  <c r="CN12" i="22"/>
  <c r="CM12" i="22"/>
  <c r="BE12" i="22"/>
  <c r="BF12" i="22"/>
  <c r="FT11" i="22"/>
  <c r="FS11" i="22"/>
  <c r="DL11" i="22"/>
  <c r="DK11" i="22"/>
  <c r="CC11" i="22"/>
  <c r="CD11" i="22"/>
  <c r="EJ10" i="22"/>
  <c r="EU59" i="22"/>
  <c r="BC59" i="22"/>
  <c r="BD59" i="22"/>
  <c r="FS58" i="22"/>
  <c r="FT58" i="22"/>
  <c r="CY57" i="22"/>
  <c r="CZ57" i="22"/>
  <c r="BE56" i="22"/>
  <c r="BF56" i="22"/>
  <c r="G56" i="22"/>
  <c r="EW52" i="22"/>
  <c r="EX52" i="22"/>
  <c r="CY52" i="22"/>
  <c r="CZ52" i="22"/>
  <c r="G51" i="22"/>
  <c r="H51" i="22"/>
  <c r="DW50" i="22"/>
  <c r="DX50" i="22"/>
  <c r="AE50" i="22"/>
  <c r="AF50" i="22"/>
  <c r="AE48" i="22"/>
  <c r="AF48" i="22"/>
  <c r="DW44" i="22"/>
  <c r="BQ59" i="22"/>
  <c r="BR59" i="22"/>
  <c r="DM57" i="22"/>
  <c r="DN57" i="22"/>
  <c r="CY59" i="22"/>
  <c r="CZ59" i="22"/>
  <c r="AF58" i="22"/>
  <c r="EU57" i="22"/>
  <c r="EV57" i="22"/>
  <c r="BC57" i="22"/>
  <c r="BD57" i="22"/>
  <c r="AG57" i="22"/>
  <c r="AH57" i="22"/>
  <c r="AH53" i="22"/>
  <c r="BR52" i="22"/>
  <c r="BQ52" i="22"/>
  <c r="CP51" i="22"/>
  <c r="CO51" i="22"/>
  <c r="DW49" i="22"/>
  <c r="CB49" i="22"/>
  <c r="CA49" i="22"/>
  <c r="U48" i="22"/>
  <c r="AF47" i="22"/>
  <c r="AE47" i="22"/>
  <c r="BD46" i="22"/>
  <c r="BC46" i="22"/>
  <c r="BP56" i="22"/>
  <c r="BO56" i="22"/>
  <c r="DL54" i="22"/>
  <c r="DK54" i="22"/>
  <c r="FH52" i="22"/>
  <c r="FG52" i="22"/>
  <c r="CM45" i="22"/>
  <c r="EV42" i="22"/>
  <c r="GR40" i="22"/>
  <c r="AF39" i="22"/>
  <c r="DK49" i="22"/>
  <c r="EJ48" i="22"/>
  <c r="EI48" i="22"/>
  <c r="GT44" i="22"/>
  <c r="GS50" i="22"/>
  <c r="GT50" i="22"/>
  <c r="HE47" i="22"/>
  <c r="HF47" i="22"/>
  <c r="AQ46" i="22"/>
  <c r="AR46" i="22"/>
  <c r="CM43" i="22"/>
  <c r="CN43" i="22"/>
  <c r="DK42" i="22"/>
  <c r="EI41" i="22"/>
  <c r="EJ41" i="22"/>
  <c r="FG40" i="22"/>
  <c r="GF48" i="22"/>
  <c r="GE48" i="22"/>
  <c r="AR48" i="22"/>
  <c r="HD27" i="22"/>
  <c r="CN26" i="22"/>
  <c r="HD25" i="22"/>
  <c r="AG31" i="22"/>
  <c r="AH31" i="22"/>
  <c r="FI25" i="22"/>
  <c r="FJ25" i="22"/>
  <c r="GG24" i="22"/>
  <c r="GH24" i="22"/>
  <c r="CO24" i="22"/>
  <c r="CP24" i="22"/>
  <c r="AS24" i="22"/>
  <c r="FJ36" i="22"/>
  <c r="H36" i="22"/>
  <c r="G36" i="22"/>
  <c r="GG35" i="22"/>
  <c r="GH35" i="22"/>
  <c r="CN35" i="22"/>
  <c r="CM35" i="22"/>
  <c r="HE34" i="22"/>
  <c r="HF34" i="22"/>
  <c r="DK34" i="22"/>
  <c r="BD34" i="22"/>
  <c r="CN33" i="22"/>
  <c r="CM33" i="22"/>
  <c r="EJ31" i="22"/>
  <c r="EI31" i="22"/>
  <c r="HC36" i="22"/>
  <c r="HD36" i="22"/>
  <c r="CN31" i="22"/>
  <c r="CM31" i="22"/>
  <c r="AT32" i="22"/>
  <c r="AS32" i="22"/>
  <c r="DN30" i="22"/>
  <c r="DM30" i="22"/>
  <c r="G30" i="22"/>
  <c r="AE29" i="22"/>
  <c r="BD28" i="22"/>
  <c r="GG27" i="22"/>
  <c r="CA27" i="22"/>
  <c r="CY26" i="22"/>
  <c r="CZ26" i="22"/>
  <c r="G26" i="22"/>
  <c r="H26" i="22"/>
  <c r="GG25" i="22"/>
  <c r="DW25" i="22"/>
  <c r="DX25" i="22"/>
  <c r="AF25" i="22"/>
  <c r="HF24" i="22"/>
  <c r="EU24" i="22"/>
  <c r="EV24" i="22"/>
  <c r="DN24" i="22"/>
  <c r="DM24" i="22"/>
  <c r="BC24" i="22"/>
  <c r="BD24" i="22"/>
  <c r="V24" i="22"/>
  <c r="U24" i="22"/>
  <c r="FS23" i="22"/>
  <c r="FT23" i="22"/>
  <c r="CA23" i="22"/>
  <c r="CB23" i="22"/>
  <c r="GQ22" i="22"/>
  <c r="GR22" i="22"/>
  <c r="FJ22" i="22"/>
  <c r="FI22" i="22"/>
  <c r="BR22" i="22"/>
  <c r="BQ22" i="22"/>
  <c r="G22" i="22"/>
  <c r="H22" i="22"/>
  <c r="GH21" i="22"/>
  <c r="GG21" i="22"/>
  <c r="EL21" i="22"/>
  <c r="CP21" i="22"/>
  <c r="CO21" i="22"/>
  <c r="AT21" i="22"/>
  <c r="AS21" i="22"/>
  <c r="HE20" i="22"/>
  <c r="FJ20" i="22"/>
  <c r="FI20" i="22"/>
  <c r="DN20" i="22"/>
  <c r="DM20" i="22"/>
  <c r="V20" i="22"/>
  <c r="U20" i="22"/>
  <c r="GH19" i="22"/>
  <c r="GG19" i="22"/>
  <c r="EL19" i="22"/>
  <c r="EK19" i="22"/>
  <c r="AT19" i="22"/>
  <c r="AS19" i="22"/>
  <c r="HF18" i="22"/>
  <c r="FJ18" i="22"/>
  <c r="FI18" i="22"/>
  <c r="DN18" i="22"/>
  <c r="DM18" i="22"/>
  <c r="BQ18" i="22"/>
  <c r="V18" i="22"/>
  <c r="U18" i="22"/>
  <c r="AT17" i="22"/>
  <c r="AS17" i="22"/>
  <c r="FJ16" i="22"/>
  <c r="FI16" i="22"/>
  <c r="BR16" i="22"/>
  <c r="BQ16" i="22"/>
  <c r="GH15" i="22"/>
  <c r="GG15" i="22"/>
  <c r="CP15" i="22"/>
  <c r="CO15" i="22"/>
  <c r="HF14" i="22"/>
  <c r="HE14" i="22"/>
  <c r="DN14" i="22"/>
  <c r="DM14" i="22"/>
  <c r="AT13" i="22"/>
  <c r="AS13" i="22"/>
  <c r="FJ12" i="22"/>
  <c r="FI12" i="22"/>
  <c r="GH11" i="22"/>
  <c r="GG11" i="22"/>
  <c r="HD32" i="22"/>
  <c r="HC32" i="22"/>
  <c r="AR31" i="22"/>
  <c r="AQ31" i="22"/>
  <c r="DL9" i="22"/>
  <c r="EI8" i="22"/>
  <c r="FG7" i="22"/>
  <c r="GF6" i="22"/>
  <c r="GE6" i="22"/>
  <c r="HC5" i="22"/>
  <c r="EL20" i="22"/>
  <c r="FU9" i="22"/>
  <c r="FV9" i="22"/>
  <c r="DM9" i="22"/>
  <c r="EK8" i="22"/>
  <c r="EL8" i="22"/>
  <c r="FI7" i="22"/>
  <c r="FJ7" i="22"/>
  <c r="GG6" i="22"/>
  <c r="GH6" i="22"/>
  <c r="HE5" i="22"/>
  <c r="HF5" i="22"/>
  <c r="U5" i="22"/>
  <c r="V5" i="22"/>
  <c r="T21" i="22"/>
  <c r="S21" i="22"/>
  <c r="EJ18" i="22"/>
  <c r="EI18" i="22"/>
  <c r="AR18" i="22"/>
  <c r="AQ18" i="22"/>
  <c r="HF8" i="22"/>
  <c r="HE8" i="22"/>
  <c r="V8" i="22"/>
  <c r="U8" i="22"/>
  <c r="DW7" i="22"/>
  <c r="DX7" i="22"/>
  <c r="AT7" i="22"/>
  <c r="AS7" i="22"/>
  <c r="BQ6" i="22"/>
  <c r="FS5" i="22"/>
  <c r="FT5" i="22"/>
  <c r="CP5" i="22"/>
  <c r="CO5" i="22"/>
  <c r="AS74" i="22"/>
  <c r="U75" i="22"/>
  <c r="V74" i="22"/>
  <c r="D4" i="15"/>
  <c r="X23" i="2"/>
  <c r="Y23" i="2" s="1"/>
  <c r="CN225" i="17"/>
  <c r="CO240" i="17" s="1"/>
  <c r="CF152" i="17"/>
  <c r="DR117" i="18"/>
  <c r="AR150" i="19"/>
  <c r="X25" i="2"/>
  <c r="Y25" i="2" s="1"/>
  <c r="X26" i="2"/>
  <c r="Y26" i="2" s="1"/>
  <c r="AC99" i="18"/>
  <c r="EU73" i="22"/>
  <c r="EU70" i="22"/>
  <c r="HF74" i="22"/>
  <c r="DN82" i="22"/>
  <c r="BC82" i="22"/>
  <c r="X27" i="2"/>
  <c r="Y27" i="2" s="1"/>
  <c r="AX202" i="17"/>
  <c r="Z151" i="18"/>
  <c r="G3" i="1"/>
  <c r="X21" i="2"/>
  <c r="Y21" i="2" s="1"/>
  <c r="U4" i="14"/>
  <c r="X22" i="2"/>
  <c r="Y22" i="2" s="1"/>
  <c r="W3" i="2"/>
  <c r="BC5" i="22"/>
  <c r="CP12" i="22"/>
  <c r="EK10" i="22"/>
  <c r="AE12" i="22"/>
  <c r="FI17" i="22"/>
  <c r="CM19" i="22"/>
  <c r="FG31" i="22"/>
  <c r="FH31" i="22"/>
  <c r="HD31" i="22"/>
  <c r="BC35" i="22"/>
  <c r="EU43" i="22"/>
  <c r="GR55" i="22"/>
  <c r="FG57" i="22"/>
  <c r="EI58" i="22"/>
  <c r="DL59" i="22"/>
  <c r="EI75" i="22"/>
  <c r="AF38" i="22"/>
  <c r="AF51" i="22"/>
  <c r="EU54" i="22"/>
  <c r="EV50" i="22"/>
  <c r="FG55" i="22"/>
  <c r="T73" i="22"/>
  <c r="BP12" i="22"/>
  <c r="J38" i="22"/>
  <c r="DK57" i="22"/>
  <c r="EU58" i="22"/>
  <c r="DW59" i="22"/>
  <c r="GQ13" i="22"/>
  <c r="CY17" i="22"/>
  <c r="BO62" i="22"/>
  <c r="HG81" i="22"/>
  <c r="AU82" i="22"/>
  <c r="GI82" i="22"/>
  <c r="HG83" i="22"/>
  <c r="GI84" i="22"/>
  <c r="FK85" i="22"/>
  <c r="EM86" i="22"/>
  <c r="GI86" i="22"/>
  <c r="S53" i="22"/>
  <c r="DL53" i="22"/>
  <c r="DK53" i="22"/>
  <c r="BP55" i="22"/>
  <c r="BO55" i="22"/>
  <c r="GT78" i="22"/>
  <c r="BF80" i="22"/>
  <c r="CA34" i="22"/>
  <c r="FT81" i="22"/>
  <c r="CZ84" i="22"/>
  <c r="EU15" i="22"/>
  <c r="CP34" i="22"/>
  <c r="AT36" i="22"/>
  <c r="FT86" i="22"/>
  <c r="GC65" i="22"/>
  <c r="GG65" i="22" s="1"/>
  <c r="GI65" i="22"/>
  <c r="FE66" i="22"/>
  <c r="FI66" i="22" s="1"/>
  <c r="FK66" i="22"/>
  <c r="HA66" i="22"/>
  <c r="HF66" i="22" s="1"/>
  <c r="HG66" i="22"/>
  <c r="GC67" i="22"/>
  <c r="GG67" i="22" s="1"/>
  <c r="GI67" i="22"/>
  <c r="EG69" i="22"/>
  <c r="EL69" i="22" s="1"/>
  <c r="EM69" i="22"/>
  <c r="S14" i="22"/>
  <c r="DK14" i="22"/>
  <c r="DL18" i="22"/>
  <c r="G66" i="22"/>
  <c r="DO65" i="22"/>
  <c r="AP67" i="22"/>
  <c r="BM67" i="22"/>
  <c r="BR67" i="22" s="1"/>
  <c r="AO68" i="22"/>
  <c r="AT68" i="22" s="1"/>
  <c r="HB68" i="22"/>
  <c r="Q69" i="22"/>
  <c r="GD69" i="22"/>
  <c r="HA69" i="22"/>
  <c r="DJ70" i="22"/>
  <c r="HB70" i="22"/>
  <c r="CL71" i="22"/>
  <c r="GD71" i="22"/>
  <c r="HB71" i="22"/>
  <c r="R72" i="22"/>
  <c r="FF72" i="22"/>
  <c r="HB72" i="22"/>
  <c r="BN73" i="22"/>
  <c r="FF80" i="22"/>
  <c r="FK80" i="22"/>
  <c r="EM79" i="22"/>
  <c r="EF79" i="22"/>
  <c r="GQ17" i="22"/>
  <c r="DO80" i="22"/>
  <c r="CE81" i="22"/>
  <c r="BS83" i="22"/>
  <c r="DO83" i="22"/>
  <c r="DI83" i="22"/>
  <c r="DN83" i="22" s="1"/>
  <c r="BL85" i="22"/>
  <c r="BO85" i="22" s="1"/>
  <c r="DO85" i="22"/>
  <c r="Z1" i="1"/>
  <c r="DM77" i="22"/>
  <c r="BR74" i="22"/>
  <c r="GF83" i="22"/>
  <c r="EK72" i="22"/>
  <c r="CB85" i="22"/>
  <c r="BX29" i="1"/>
  <c r="D29" i="1"/>
  <c r="CY230" i="17"/>
  <c r="EH210" i="17"/>
  <c r="DS196" i="17"/>
  <c r="ED217" i="17" s="1"/>
  <c r="DR187" i="17"/>
  <c r="CF117" i="18"/>
  <c r="AC151" i="18"/>
  <c r="GE32" i="22"/>
  <c r="CV29" i="1"/>
  <c r="AB29" i="1"/>
  <c r="DG144" i="17"/>
  <c r="AJ117" i="18"/>
  <c r="K140" i="13"/>
  <c r="FD29" i="1"/>
  <c r="B14" i="21"/>
  <c r="X24" i="2"/>
  <c r="Y24" i="2" s="1"/>
  <c r="EB225" i="17"/>
  <c r="EC240" i="17" s="1"/>
  <c r="EH173" i="17"/>
  <c r="AC117" i="18"/>
  <c r="CT70" i="18"/>
  <c r="DT29" i="1"/>
  <c r="AZ29" i="1"/>
  <c r="D7" i="13"/>
  <c r="X20" i="2"/>
  <c r="Y20" i="2" s="1"/>
  <c r="GB29" i="1"/>
  <c r="C20" i="21"/>
  <c r="B18" i="21"/>
  <c r="C8" i="21"/>
  <c r="B6" i="21"/>
  <c r="K527" i="13"/>
  <c r="ER29" i="1"/>
  <c r="B19" i="21"/>
  <c r="B9" i="21"/>
  <c r="B7" i="21"/>
  <c r="EI21" i="22"/>
  <c r="GZ29" i="1"/>
  <c r="C12" i="21"/>
  <c r="B10" i="21"/>
  <c r="GD84" i="22"/>
  <c r="EF86" i="22"/>
  <c r="EJ86" i="22" s="1"/>
  <c r="AJ29" i="1"/>
  <c r="G86" i="22"/>
  <c r="H86" i="22"/>
  <c r="AH81" i="22"/>
  <c r="AG81" i="22"/>
  <c r="GT62" i="22"/>
  <c r="GS62" i="22"/>
  <c r="DB62" i="22"/>
  <c r="DA62" i="22"/>
  <c r="CB55" i="22"/>
  <c r="FG51" i="22"/>
  <c r="FH51" i="22"/>
  <c r="GR57" i="22"/>
  <c r="GQ57" i="22"/>
  <c r="CZ47" i="22"/>
  <c r="CY47" i="22"/>
  <c r="GQ45" i="22"/>
  <c r="GR45" i="22"/>
  <c r="AE44" i="22"/>
  <c r="AF44" i="22"/>
  <c r="HC54" i="22"/>
  <c r="HD54" i="22"/>
  <c r="GR46" i="22"/>
  <c r="AE45" i="22"/>
  <c r="AF45" i="22"/>
  <c r="EV84" i="22"/>
  <c r="EU84" i="22"/>
  <c r="DL74" i="22"/>
  <c r="DK74" i="22"/>
  <c r="BF76" i="22"/>
  <c r="BE76" i="22"/>
  <c r="DN44" i="22"/>
  <c r="DM44" i="22"/>
  <c r="FH38" i="22"/>
  <c r="FG38" i="22"/>
  <c r="AR53" i="22"/>
  <c r="GQ47" i="22"/>
  <c r="FT54" i="22"/>
  <c r="CO76" i="22"/>
  <c r="CP76" i="22"/>
  <c r="HC74" i="22"/>
  <c r="GQ76" i="22"/>
  <c r="GR76" i="22"/>
  <c r="BQ64" i="22"/>
  <c r="BR64" i="22"/>
  <c r="CY80" i="22"/>
  <c r="CZ80" i="22"/>
  <c r="FS77" i="22"/>
  <c r="FT77" i="22"/>
  <c r="GT80" i="22"/>
  <c r="BQ73" i="22"/>
  <c r="BR73" i="22"/>
  <c r="DW43" i="22"/>
  <c r="DX43" i="22"/>
  <c r="FS41" i="22"/>
  <c r="FT41" i="22"/>
  <c r="BC38" i="22"/>
  <c r="BD38" i="22"/>
  <c r="AH51" i="22"/>
  <c r="AG51" i="22"/>
  <c r="AS33" i="22"/>
  <c r="AT33" i="22"/>
  <c r="CB32" i="22"/>
  <c r="CA32" i="22"/>
  <c r="EJ30" i="22"/>
  <c r="GF28" i="22"/>
  <c r="FT46" i="22"/>
  <c r="H53" i="22"/>
  <c r="GH81" i="22"/>
  <c r="GG81" i="22"/>
  <c r="CP66" i="22"/>
  <c r="CO66" i="22"/>
  <c r="FT83" i="22"/>
  <c r="FS83" i="22"/>
  <c r="HC82" i="22"/>
  <c r="GF78" i="22"/>
  <c r="GE78" i="22"/>
  <c r="CA72" i="22"/>
  <c r="CB72" i="22"/>
  <c r="AE72" i="22"/>
  <c r="AF72" i="22"/>
  <c r="FJ71" i="22"/>
  <c r="FI71" i="22"/>
  <c r="AT73" i="22"/>
  <c r="AS73" i="22"/>
  <c r="CP44" i="22"/>
  <c r="DW48" i="22"/>
  <c r="H45" i="22"/>
  <c r="CP47" i="22"/>
  <c r="N30" i="1"/>
  <c r="AH5" i="22"/>
  <c r="AG5" i="22"/>
  <c r="CZ5" i="22"/>
  <c r="CY5" i="22"/>
  <c r="AF6" i="22"/>
  <c r="CB6" i="22"/>
  <c r="CA6" i="22"/>
  <c r="EU9" i="22"/>
  <c r="EV9" i="22"/>
  <c r="GQ11" i="22"/>
  <c r="GR11" i="22"/>
  <c r="HF13" i="22"/>
  <c r="HE13" i="22"/>
  <c r="CP14" i="22"/>
  <c r="CO14" i="22"/>
  <c r="AR17" i="22"/>
  <c r="AQ17" i="22"/>
  <c r="DN17" i="22"/>
  <c r="DM17" i="22"/>
  <c r="HC20" i="22"/>
  <c r="HD20" i="22"/>
  <c r="CA26" i="22"/>
  <c r="CB26" i="22"/>
  <c r="S66" i="22"/>
  <c r="T66" i="22"/>
  <c r="BD68" i="22"/>
  <c r="BC68" i="22"/>
  <c r="EV5" i="22"/>
  <c r="EU5" i="22"/>
  <c r="DX6" i="22"/>
  <c r="BR11" i="22"/>
  <c r="BQ11" i="22"/>
  <c r="CM15" i="22"/>
  <c r="CN15" i="22"/>
  <c r="EK17" i="22"/>
  <c r="EL17" i="22"/>
  <c r="S18" i="22"/>
  <c r="T18" i="22"/>
  <c r="CA18" i="22"/>
  <c r="CB18" i="22"/>
  <c r="AR27" i="22"/>
  <c r="AQ27" i="22"/>
  <c r="T28" i="22"/>
  <c r="S28" i="22"/>
  <c r="DL28" i="22"/>
  <c r="DK28" i="22"/>
  <c r="HD28" i="22"/>
  <c r="HC28" i="22"/>
  <c r="BD29" i="22"/>
  <c r="BC29" i="22"/>
  <c r="CA83" i="22"/>
  <c r="FT22" i="22"/>
  <c r="CB22" i="22"/>
  <c r="GH13" i="22"/>
  <c r="B169" i="19"/>
  <c r="FH10" i="22"/>
  <c r="BN166" i="19"/>
  <c r="CO35" i="19"/>
  <c r="G7" i="22"/>
  <c r="H7" i="22"/>
  <c r="H9" i="22"/>
  <c r="G9" i="22"/>
  <c r="FS10" i="22"/>
  <c r="FT10" i="22"/>
  <c r="CN27" i="22"/>
  <c r="CM27" i="22"/>
  <c r="CB15" i="22"/>
  <c r="FI21" i="22"/>
  <c r="DA16" i="22"/>
  <c r="EJ6" i="22"/>
  <c r="CN8" i="22"/>
  <c r="CP29" i="22"/>
  <c r="GG26" i="22"/>
  <c r="FI27" i="22"/>
  <c r="DM29" i="22"/>
  <c r="GH5" i="22"/>
  <c r="CP9" i="22"/>
  <c r="BR28" i="22"/>
  <c r="BP32" i="22"/>
  <c r="FH13" i="22"/>
  <c r="CC13" i="22"/>
  <c r="FT13" i="22"/>
  <c r="CN14" i="22"/>
  <c r="AR35" i="22"/>
  <c r="CY79" i="22"/>
  <c r="CP16" i="22"/>
  <c r="EI11" i="22"/>
  <c r="DB6" i="22"/>
  <c r="DA6" i="22"/>
  <c r="EV7" i="22"/>
  <c r="EU7" i="22"/>
  <c r="BD9" i="22"/>
  <c r="BC9" i="22"/>
  <c r="AT10" i="22"/>
  <c r="AS10" i="22"/>
  <c r="H11" i="22"/>
  <c r="G11" i="22"/>
  <c r="BO22" i="22"/>
  <c r="BP22" i="22"/>
  <c r="AE26" i="22"/>
  <c r="AF26" i="22"/>
  <c r="FH26" i="22"/>
  <c r="FG26" i="22"/>
  <c r="GF27" i="22"/>
  <c r="DL26" i="22"/>
  <c r="BP24" i="22"/>
  <c r="GR15" i="22"/>
  <c r="FS9" i="22"/>
  <c r="AE8" i="22"/>
  <c r="GQ7" i="22"/>
  <c r="CZ25" i="22"/>
  <c r="EV23" i="22"/>
  <c r="GR21" i="22"/>
  <c r="CZ21" i="22"/>
  <c r="AF20" i="22"/>
  <c r="EV19" i="22"/>
  <c r="GF21" i="22"/>
  <c r="S20" i="22"/>
  <c r="AF30" i="22"/>
  <c r="CB28" i="22"/>
  <c r="CZ27" i="22"/>
  <c r="BD27" i="22"/>
  <c r="FH30" i="22"/>
  <c r="EJ29" i="22"/>
  <c r="DU71" i="22"/>
  <c r="DZ71" i="22" s="1"/>
  <c r="FW71" i="22"/>
  <c r="Q67" i="22"/>
  <c r="V67" i="22" s="1"/>
  <c r="GC68" i="22"/>
  <c r="GG68" i="22" s="1"/>
  <c r="FR69" i="22"/>
  <c r="AP71" i="22"/>
  <c r="F73" i="22"/>
  <c r="AC73" i="22"/>
  <c r="AH73" i="22" s="1"/>
  <c r="BM76" i="22"/>
  <c r="HB77" i="22"/>
  <c r="DC78" i="22"/>
  <c r="GC78" i="22"/>
  <c r="GG78" i="22" s="1"/>
  <c r="DI79" i="22"/>
  <c r="DM79" i="22" s="1"/>
  <c r="GI79" i="22"/>
  <c r="AO80" i="22"/>
  <c r="AT80" i="22" s="1"/>
  <c r="CK80" i="22"/>
  <c r="CP80" i="22" s="1"/>
  <c r="AN82" i="22"/>
  <c r="AQ82" i="22" s="1"/>
  <c r="CW84" i="22"/>
  <c r="DB84" i="22" s="1"/>
  <c r="ES84" i="22"/>
  <c r="F85" i="22"/>
  <c r="DI86" i="22"/>
  <c r="DM86" i="22" s="1"/>
  <c r="F66" i="22"/>
  <c r="FW67" i="22"/>
  <c r="CL73" i="22"/>
  <c r="GP73" i="22"/>
  <c r="BN75" i="22"/>
  <c r="DU75" i="22"/>
  <c r="AO77" i="22"/>
  <c r="AT77" i="22" s="1"/>
  <c r="HG78" i="22"/>
  <c r="CW82" i="22"/>
  <c r="FF82" i="22"/>
  <c r="BG83" i="22"/>
  <c r="FQ83" i="22"/>
  <c r="FU83" i="22" s="1"/>
  <c r="CL84" i="22"/>
  <c r="DI84" i="22"/>
  <c r="DN84" i="22" s="1"/>
  <c r="FE84" i="22"/>
  <c r="FJ84" i="22" s="1"/>
  <c r="HA84" i="22"/>
  <c r="HE84" i="22" s="1"/>
  <c r="DI85" i="22"/>
  <c r="DM85" i="22" s="1"/>
  <c r="EG85" i="22"/>
  <c r="C15" i="21"/>
  <c r="B5" i="21"/>
  <c r="DG99" i="19"/>
  <c r="GF15" i="22"/>
  <c r="BP84" i="22"/>
  <c r="CJ60" i="22"/>
  <c r="CN60" i="22" s="1"/>
  <c r="CL60" i="22"/>
  <c r="DI60" i="22"/>
  <c r="DJ60" i="22"/>
  <c r="DO60" i="22"/>
  <c r="EM60" i="22"/>
  <c r="EF60" i="22"/>
  <c r="EI60" i="22" s="1"/>
  <c r="EH60" i="22"/>
  <c r="FK60" i="22"/>
  <c r="FE60" i="22"/>
  <c r="FJ60" i="22" s="1"/>
  <c r="FF60" i="22"/>
  <c r="GB60" i="22"/>
  <c r="GF60" i="22" s="1"/>
  <c r="GD60" i="22"/>
  <c r="GI60" i="22"/>
  <c r="HA60" i="22"/>
  <c r="HF60" i="22" s="1"/>
  <c r="HB60" i="22"/>
  <c r="HG60" i="22"/>
  <c r="AU61" i="22"/>
  <c r="AN61" i="22"/>
  <c r="AO61" i="22"/>
  <c r="AS61" i="22" s="1"/>
  <c r="AP61" i="22"/>
  <c r="W62" i="22"/>
  <c r="P62" i="22"/>
  <c r="T62" i="22" s="1"/>
  <c r="Q62" i="22"/>
  <c r="U62" i="22" s="1"/>
  <c r="R62" i="22"/>
  <c r="HG62" i="22"/>
  <c r="GZ62" i="22"/>
  <c r="HD62" i="22" s="1"/>
  <c r="HA62" i="22"/>
  <c r="HB62" i="22"/>
  <c r="EM63" i="22"/>
  <c r="EF63" i="22"/>
  <c r="FK63" i="22"/>
  <c r="FF63" i="22"/>
  <c r="Q64" i="22"/>
  <c r="W64" i="22"/>
  <c r="P64" i="22"/>
  <c r="BL64" i="22"/>
  <c r="BN64" i="22"/>
  <c r="BS64" i="22"/>
  <c r="DO64" i="22"/>
  <c r="DH64" i="22"/>
  <c r="EM64" i="22"/>
  <c r="EH64" i="22"/>
  <c r="HA64" i="22"/>
  <c r="HE64" i="22" s="1"/>
  <c r="HG64" i="22"/>
  <c r="GZ64" i="22"/>
  <c r="HD64" i="22" s="1"/>
  <c r="AN65" i="22"/>
  <c r="AR65" i="22" s="1"/>
  <c r="AP65" i="22"/>
  <c r="AU65" i="22"/>
  <c r="FW65" i="22"/>
  <c r="FR65" i="22"/>
  <c r="AN67" i="22"/>
  <c r="AO67" i="22"/>
  <c r="AS67" i="22" s="1"/>
  <c r="AU67" i="22"/>
  <c r="GC69" i="22"/>
  <c r="GH69" i="22" s="1"/>
  <c r="GI69" i="22"/>
  <c r="GB69" i="22"/>
  <c r="CJ72" i="22"/>
  <c r="CL72" i="22"/>
  <c r="AI75" i="22"/>
  <c r="AC75" i="22"/>
  <c r="AH75" i="22" s="1"/>
  <c r="GC75" i="22"/>
  <c r="GG75" i="22" s="1"/>
  <c r="GI75" i="22"/>
  <c r="GB75" i="22"/>
  <c r="GF75" i="22" s="1"/>
  <c r="W76" i="22"/>
  <c r="Q76" i="22"/>
  <c r="P76" i="22"/>
  <c r="T76" i="22" s="1"/>
  <c r="EH76" i="22"/>
  <c r="EG76" i="22"/>
  <c r="GI77" i="22"/>
  <c r="GC77" i="22"/>
  <c r="GH77" i="22" s="1"/>
  <c r="FD78" i="22"/>
  <c r="FH78" i="22" s="1"/>
  <c r="FK78" i="22"/>
  <c r="FE78" i="22"/>
  <c r="AI79" i="22"/>
  <c r="AD79" i="22"/>
  <c r="FP80" i="22"/>
  <c r="FT80" i="22" s="1"/>
  <c r="W66" i="22"/>
  <c r="R66" i="22"/>
  <c r="EH71" i="22"/>
  <c r="EF71" i="22"/>
  <c r="EI71" i="22" s="1"/>
  <c r="EA73" i="22"/>
  <c r="DU73" i="22"/>
  <c r="DZ73" i="22" s="1"/>
  <c r="FE76" i="22"/>
  <c r="FI76" i="22" s="1"/>
  <c r="FD76" i="22"/>
  <c r="FG76" i="22" s="1"/>
  <c r="FK76" i="22"/>
  <c r="HG76" i="22"/>
  <c r="GZ76" i="22"/>
  <c r="HC76" i="22" s="1"/>
  <c r="HA76" i="22"/>
  <c r="HE76" i="22" s="1"/>
  <c r="CV77" i="22"/>
  <c r="CZ77" i="22" s="1"/>
  <c r="P78" i="22"/>
  <c r="S78" i="22" s="1"/>
  <c r="Q78" i="22"/>
  <c r="U78" i="22" s="1"/>
  <c r="W78" i="22"/>
  <c r="BX78" i="22"/>
  <c r="CB78" i="22" s="1"/>
  <c r="FR79" i="22"/>
  <c r="FW79" i="22"/>
  <c r="FD81" i="22"/>
  <c r="FH81" i="22" s="1"/>
  <c r="FF81" i="22"/>
  <c r="FE81" i="22"/>
  <c r="FJ81" i="22" s="1"/>
  <c r="FE85" i="22"/>
  <c r="FI85" i="22" s="1"/>
  <c r="FD85" i="22"/>
  <c r="FG85" i="22" s="1"/>
  <c r="BX65" i="22"/>
  <c r="CB65" i="22" s="1"/>
  <c r="BZ65" i="22"/>
  <c r="CE65" i="22"/>
  <c r="EY66" i="22"/>
  <c r="ET66" i="22"/>
  <c r="CL67" i="22"/>
  <c r="CQ67" i="22"/>
  <c r="P68" i="22"/>
  <c r="T68" i="22" s="1"/>
  <c r="ES70" i="22"/>
  <c r="EW70" i="22" s="1"/>
  <c r="EY70" i="22"/>
  <c r="DC72" i="22"/>
  <c r="CW72" i="22"/>
  <c r="DA72" i="22" s="1"/>
  <c r="AN74" i="22"/>
  <c r="AR74" i="22" s="1"/>
  <c r="AP74" i="22"/>
  <c r="ER75" i="22"/>
  <c r="GN75" i="22"/>
  <c r="GU78" i="22"/>
  <c r="GP78" i="22"/>
  <c r="AU79" i="22"/>
  <c r="AO79" i="22"/>
  <c r="AS79" i="22" s="1"/>
  <c r="K80" i="22"/>
  <c r="F80" i="22"/>
  <c r="BG80" i="22"/>
  <c r="BB80" i="22"/>
  <c r="K66" i="22"/>
  <c r="Q66" i="22"/>
  <c r="U66" i="22" s="1"/>
  <c r="GZ68" i="22"/>
  <c r="HD68" i="22" s="1"/>
  <c r="HA68" i="22"/>
  <c r="HG68" i="22"/>
  <c r="D72" i="22"/>
  <c r="E72" i="22"/>
  <c r="K72" i="22"/>
  <c r="EF72" i="22"/>
  <c r="EH72" i="22"/>
  <c r="K74" i="22"/>
  <c r="E74" i="22"/>
  <c r="I74" i="22" s="1"/>
  <c r="FF75" i="22"/>
  <c r="FE75" i="22"/>
  <c r="DT76" i="22"/>
  <c r="DW76" i="22" s="1"/>
  <c r="FP76" i="22"/>
  <c r="FS76" i="22" s="1"/>
  <c r="CQ77" i="22"/>
  <c r="CJ77" i="22"/>
  <c r="CK77" i="22"/>
  <c r="AB78" i="22"/>
  <c r="AF78" i="22" s="1"/>
  <c r="AB80" i="22"/>
  <c r="AF80" i="22" s="1"/>
  <c r="BL75" i="22"/>
  <c r="BP75" i="22" s="1"/>
  <c r="FK81" i="22"/>
  <c r="FF85" i="22"/>
  <c r="FX29" i="1"/>
  <c r="GC86" i="22"/>
  <c r="BM81" i="22"/>
  <c r="BQ81" i="22" s="1"/>
  <c r="DD29" i="1"/>
  <c r="GV29" i="1"/>
  <c r="AS77" i="22"/>
  <c r="DA84" i="22"/>
  <c r="DM84" i="22"/>
  <c r="GH78" i="22"/>
  <c r="BQ76" i="22"/>
  <c r="BR76" i="22"/>
  <c r="U67" i="22"/>
  <c r="DN86" i="22"/>
  <c r="EX70" i="22"/>
  <c r="CA65" i="22"/>
  <c r="EJ60" i="22"/>
  <c r="X30" i="2"/>
  <c r="Y30" i="2" s="1"/>
  <c r="B12" i="21"/>
  <c r="X31" i="2"/>
  <c r="Y31" i="2" s="1"/>
  <c r="X28" i="2"/>
  <c r="Y28" i="2" s="1"/>
  <c r="D294" i="13"/>
  <c r="B20" i="21"/>
  <c r="C11" i="21"/>
  <c r="D20" i="2"/>
  <c r="X29" i="2"/>
  <c r="Y29" i="2" s="1"/>
  <c r="D488" i="13"/>
  <c r="D102" i="13"/>
  <c r="B15" i="21"/>
  <c r="R68" i="22"/>
  <c r="W68" i="22"/>
  <c r="Q68" i="22"/>
  <c r="U68" i="22" s="1"/>
  <c r="BG68" i="22"/>
  <c r="BB68" i="22"/>
  <c r="BA68" i="22"/>
  <c r="BH68" i="22"/>
  <c r="EA68" i="22"/>
  <c r="FF68" i="22"/>
  <c r="FK68" i="22"/>
  <c r="FE68" i="22"/>
  <c r="FI68" i="22" s="1"/>
  <c r="CA78" i="22"/>
  <c r="T78" i="22"/>
  <c r="AT61" i="22"/>
  <c r="GF64" i="22"/>
  <c r="GE64" i="22"/>
  <c r="BQ67" i="22"/>
  <c r="BR71" i="22"/>
  <c r="BQ71" i="22"/>
  <c r="AQ70" i="22"/>
  <c r="AR70" i="22"/>
  <c r="HE69" i="22"/>
  <c r="HF69" i="22"/>
  <c r="FJ74" i="22"/>
  <c r="AE73" i="22"/>
  <c r="AF73" i="22"/>
  <c r="EI81" i="22"/>
  <c r="HC79" i="22"/>
  <c r="CA47" i="22"/>
  <c r="CB47" i="22"/>
  <c r="FV45" i="22"/>
  <c r="BC33" i="22"/>
  <c r="BD33" i="22"/>
  <c r="CC33" i="22"/>
  <c r="CD33" i="22"/>
  <c r="DN10" i="22"/>
  <c r="DM10" i="22"/>
  <c r="GG9" i="22"/>
  <c r="GH9" i="22"/>
  <c r="GG18" i="22"/>
  <c r="GH18" i="22"/>
  <c r="HC15" i="22"/>
  <c r="HD15" i="22"/>
  <c r="GQ14" i="22"/>
  <c r="DM83" i="22"/>
  <c r="CY74" i="22"/>
  <c r="CZ74" i="22"/>
  <c r="AF74" i="22"/>
  <c r="AE74" i="22"/>
  <c r="AE68" i="22"/>
  <c r="BD45" i="22"/>
  <c r="BC45" i="22"/>
  <c r="HC44" i="22"/>
  <c r="HD44" i="22"/>
  <c r="GH32" i="22"/>
  <c r="GG32" i="22"/>
  <c r="AR37" i="22"/>
  <c r="BP36" i="22"/>
  <c r="BO36" i="22"/>
  <c r="BQ31" i="22"/>
  <c r="BR31" i="22"/>
  <c r="BC30" i="22"/>
  <c r="BD30" i="22"/>
  <c r="DM36" i="22"/>
  <c r="DN36" i="22"/>
  <c r="EJ35" i="22"/>
  <c r="EI35" i="22"/>
  <c r="BP7" i="22"/>
  <c r="BO7" i="22"/>
  <c r="CM18" i="22"/>
  <c r="CN18" i="22"/>
  <c r="AG79" i="22"/>
  <c r="AH79" i="22"/>
  <c r="AF70" i="22"/>
  <c r="AE70" i="22"/>
  <c r="BP71" i="22"/>
  <c r="BO71" i="22"/>
  <c r="CD65" i="22"/>
  <c r="CC65" i="22"/>
  <c r="CO55" i="22"/>
  <c r="CP55" i="22"/>
  <c r="FG54" i="22"/>
  <c r="GG55" i="22"/>
  <c r="GH55" i="22"/>
  <c r="FT49" i="22"/>
  <c r="FS49" i="22"/>
  <c r="CP49" i="22"/>
  <c r="CO49" i="22"/>
  <c r="AF49" i="22"/>
  <c r="AE49" i="22"/>
  <c r="BR48" i="22"/>
  <c r="BQ48" i="22"/>
  <c r="G48" i="22"/>
  <c r="H48" i="22"/>
  <c r="EL47" i="22"/>
  <c r="BC26" i="22"/>
  <c r="BD26" i="22"/>
  <c r="FS25" i="22"/>
  <c r="FT25" i="22"/>
  <c r="CZ22" i="22"/>
  <c r="CY22" i="22"/>
  <c r="EW18" i="22"/>
  <c r="EX18" i="22"/>
  <c r="EI5" i="22"/>
  <c r="EJ5" i="22"/>
  <c r="EK14" i="22"/>
  <c r="EL14" i="22"/>
  <c r="T16" i="22"/>
  <c r="S16" i="22"/>
  <c r="DW16" i="22"/>
  <c r="DX16" i="22"/>
  <c r="EI40" i="22"/>
  <c r="EJ40" i="22"/>
  <c r="EU62" i="22"/>
  <c r="EV62" i="22"/>
  <c r="AE63" i="22"/>
  <c r="AR85" i="22"/>
  <c r="AQ85" i="22"/>
  <c r="G80" i="22"/>
  <c r="H80" i="22"/>
  <c r="FH74" i="22"/>
  <c r="EL71" i="22"/>
  <c r="EK71" i="22"/>
  <c r="FI70" i="22"/>
  <c r="FJ70" i="22"/>
  <c r="HE65" i="22"/>
  <c r="HF65" i="22"/>
  <c r="EI62" i="22"/>
  <c r="BQ45" i="22"/>
  <c r="BR45" i="22"/>
  <c r="CM39" i="22"/>
  <c r="CN39" i="22"/>
  <c r="HD38" i="22"/>
  <c r="FG25" i="22"/>
  <c r="AR22" i="22"/>
  <c r="AQ22" i="22"/>
  <c r="BR38" i="22"/>
  <c r="BQ38" i="22"/>
  <c r="CO37" i="22"/>
  <c r="CP37" i="22"/>
  <c r="BQ27" i="22"/>
  <c r="BR27" i="22"/>
  <c r="GG22" i="22"/>
  <c r="GH22" i="22"/>
  <c r="J16" i="22"/>
  <c r="I16" i="22"/>
  <c r="GG20" i="22"/>
  <c r="GH20" i="22"/>
  <c r="AR10" i="22"/>
  <c r="AQ10" i="22"/>
  <c r="CB71" i="22"/>
  <c r="CA71" i="22"/>
  <c r="BD73" i="22"/>
  <c r="BC73" i="22"/>
  <c r="CP72" i="22"/>
  <c r="CO72" i="22"/>
  <c r="CZ71" i="22"/>
  <c r="CY71" i="22"/>
  <c r="DM72" i="22"/>
  <c r="DN72" i="22"/>
  <c r="FH63" i="22"/>
  <c r="FG63" i="22"/>
  <c r="GQ64" i="22"/>
  <c r="GR64" i="22"/>
  <c r="G64" i="22"/>
  <c r="H64" i="22"/>
  <c r="BC62" i="22"/>
  <c r="BD62" i="22"/>
  <c r="CA61" i="22"/>
  <c r="CB61" i="22"/>
  <c r="DW60" i="22"/>
  <c r="DX60" i="22"/>
  <c r="GQ59" i="22"/>
  <c r="GR59" i="22"/>
  <c r="CN57" i="22"/>
  <c r="DN56" i="22"/>
  <c r="DM56" i="22"/>
  <c r="GQ53" i="22"/>
  <c r="GR53" i="22"/>
  <c r="HC51" i="22"/>
  <c r="HD51" i="22"/>
  <c r="EL48" i="22"/>
  <c r="EK48" i="22"/>
  <c r="CN44" i="22"/>
  <c r="CM44" i="22"/>
  <c r="BP29" i="22"/>
  <c r="GG28" i="22"/>
  <c r="GH28" i="22"/>
  <c r="HD34" i="22"/>
  <c r="HC34" i="22"/>
  <c r="EL23" i="22"/>
  <c r="EK23" i="22"/>
  <c r="GR10" i="22"/>
  <c r="GQ10" i="22"/>
  <c r="BB134" i="17"/>
  <c r="BC230" i="17"/>
  <c r="BW196" i="17"/>
  <c r="CH217" i="17" s="1"/>
  <c r="BW161" i="17"/>
  <c r="BJ180" i="17" s="1"/>
  <c r="GQ65" i="22"/>
  <c r="DW77" i="22"/>
  <c r="DX77" i="22"/>
  <c r="CM71" i="22"/>
  <c r="HE70" i="22"/>
  <c r="HF70" i="22"/>
  <c r="CD31" i="22"/>
  <c r="CC31" i="22"/>
  <c r="DW29" i="22"/>
  <c r="S5" i="22"/>
  <c r="T5" i="22"/>
  <c r="BO19" i="22"/>
  <c r="BP19" i="22"/>
  <c r="FV17" i="22"/>
  <c r="FU17" i="22"/>
  <c r="GR16" i="22"/>
  <c r="GQ16" i="22"/>
  <c r="FH11" i="22"/>
  <c r="FG11" i="22"/>
  <c r="GF12" i="22"/>
  <c r="GE12" i="22"/>
  <c r="CN85" i="22"/>
  <c r="Z152" i="17"/>
  <c r="Z225" i="17"/>
  <c r="AA240" i="17" s="1"/>
  <c r="EG77" i="22"/>
  <c r="EM77" i="22"/>
  <c r="EF77" i="22"/>
  <c r="EI77" i="22" s="1"/>
  <c r="BM78" i="22"/>
  <c r="BQ78" i="22" s="1"/>
  <c r="BL78" i="22"/>
  <c r="BS78" i="22"/>
  <c r="AT75" i="22"/>
  <c r="CY76" i="22"/>
  <c r="CL173" i="17"/>
  <c r="CF225" i="17"/>
  <c r="CG240" i="17" s="1"/>
  <c r="Z117" i="18"/>
  <c r="BV117" i="18"/>
  <c r="BV151" i="18"/>
  <c r="DR151" i="18"/>
  <c r="AP210" i="17"/>
  <c r="DJ83" i="22"/>
  <c r="DH83" i="22"/>
  <c r="CK84" i="22"/>
  <c r="CP84" i="22" s="1"/>
  <c r="CJ84" i="22"/>
  <c r="CM84" i="22" s="1"/>
  <c r="CQ84" i="22"/>
  <c r="DT84" i="22"/>
  <c r="DX84" i="22" s="1"/>
  <c r="EJ150" i="19"/>
  <c r="CN116" i="19"/>
  <c r="CK82" i="22"/>
  <c r="CP82" i="22" s="1"/>
  <c r="CL82" i="22"/>
  <c r="CQ82" i="22"/>
  <c r="ER83" i="22"/>
  <c r="EV83" i="22" s="1"/>
  <c r="GP77" i="22"/>
  <c r="EH40" i="22"/>
  <c r="DC52" i="22"/>
  <c r="HG57" i="22"/>
  <c r="EM58" i="22"/>
  <c r="BN60" i="22"/>
  <c r="P71" i="22"/>
  <c r="T71" i="22" s="1"/>
  <c r="R71" i="22"/>
  <c r="GB72" i="22"/>
  <c r="GE72" i="22" s="1"/>
  <c r="GD72" i="22"/>
  <c r="GN79" i="22"/>
  <c r="GQ79" i="22" s="1"/>
  <c r="AB86" i="22"/>
  <c r="AE86" i="22" s="1"/>
  <c r="CW40" i="22"/>
  <c r="EM42" i="22"/>
  <c r="AC43" i="22"/>
  <c r="AG43" i="22" s="1"/>
  <c r="FQ43" i="22"/>
  <c r="FU43" i="22" s="1"/>
  <c r="AC45" i="22"/>
  <c r="AG45" i="22" s="1"/>
  <c r="CW46" i="22"/>
  <c r="DB46" i="22" s="1"/>
  <c r="EH47" i="22"/>
  <c r="EH48" i="22"/>
  <c r="FQ48" i="22"/>
  <c r="FV48" i="22" s="1"/>
  <c r="HB48" i="22"/>
  <c r="BS58" i="22"/>
  <c r="FQ59" i="22"/>
  <c r="FV59" i="22" s="1"/>
  <c r="EM61" i="22"/>
  <c r="EH61" i="22"/>
  <c r="HA61" i="22"/>
  <c r="HF61" i="22" s="1"/>
  <c r="GD65" i="22"/>
  <c r="GD67" i="22"/>
  <c r="GB67" i="22"/>
  <c r="GE67" i="22" s="1"/>
  <c r="FQ81" i="22"/>
  <c r="FU81" i="22" s="1"/>
  <c r="EF84" i="22"/>
  <c r="EI84" i="22" s="1"/>
  <c r="EH84" i="22"/>
  <c r="Q85" i="22"/>
  <c r="U85" i="22" s="1"/>
  <c r="P85" i="22"/>
  <c r="S85" i="22" s="1"/>
  <c r="W85" i="22"/>
  <c r="R85" i="22"/>
  <c r="CV62" i="22"/>
  <c r="CZ62" i="22" s="1"/>
  <c r="DC62" i="22"/>
  <c r="BM66" i="22"/>
  <c r="BQ66" i="22" s="1"/>
  <c r="BN66" i="22"/>
  <c r="CF29" i="1"/>
  <c r="FW63" i="22"/>
  <c r="FR63" i="22"/>
  <c r="AB65" i="22"/>
  <c r="AF65" i="22" s="1"/>
  <c r="AI65" i="22"/>
  <c r="BA70" i="22"/>
  <c r="BF70" i="22" s="1"/>
  <c r="BG70" i="22"/>
  <c r="FD70" i="22"/>
  <c r="FG70" i="22" s="1"/>
  <c r="FF70" i="22"/>
  <c r="FP73" i="22"/>
  <c r="FT73" i="22" s="1"/>
  <c r="FW73" i="22"/>
  <c r="FQ73" i="22"/>
  <c r="FU73" i="22" s="1"/>
  <c r="CJ63" i="22"/>
  <c r="CN63" i="22" s="1"/>
  <c r="ET68" i="22"/>
  <c r="BY81" i="22"/>
  <c r="CD81" i="22" s="1"/>
  <c r="BX81" i="22"/>
  <c r="CA81" i="22" s="1"/>
  <c r="FD83" i="22"/>
  <c r="FG83" i="22" s="1"/>
  <c r="FF83" i="22"/>
  <c r="AO84" i="22"/>
  <c r="AS84" i="22" s="1"/>
  <c r="AP84" i="22"/>
  <c r="AN84" i="22"/>
  <c r="BX86" i="22"/>
  <c r="CA86" i="22" s="1"/>
  <c r="L29" i="1"/>
  <c r="DO66" i="22"/>
  <c r="Q70" i="22"/>
  <c r="U70" i="22" s="1"/>
  <c r="EA71" i="22"/>
  <c r="BG72" i="22"/>
  <c r="K76" i="22"/>
  <c r="Q77" i="22"/>
  <c r="U77" i="22" s="1"/>
  <c r="R77" i="22"/>
  <c r="AI82" i="22"/>
  <c r="AB82" i="22"/>
  <c r="AE82" i="22" s="1"/>
  <c r="BM83" i="22"/>
  <c r="GP68" i="22"/>
  <c r="GU68" i="22"/>
  <c r="CQ81" i="22"/>
  <c r="GB82" i="22"/>
  <c r="GE82" i="22" s="1"/>
  <c r="GC82" i="22"/>
  <c r="GG82" i="22" s="1"/>
  <c r="BM85" i="22"/>
  <c r="BQ85" i="22" s="1"/>
  <c r="GZ85" i="22"/>
  <c r="HB85" i="22"/>
  <c r="FQ78" i="22"/>
  <c r="GC62" i="22"/>
  <c r="GH62" i="22" s="1"/>
  <c r="P70" i="22"/>
  <c r="S70" i="22" s="1"/>
  <c r="AC71" i="22"/>
  <c r="AH71" i="22" s="1"/>
  <c r="ES74" i="22"/>
  <c r="EX74" i="22" s="1"/>
  <c r="CQ79" i="22"/>
  <c r="HA81" i="22"/>
  <c r="HE81" i="22" s="1"/>
  <c r="BN85" i="22"/>
  <c r="GU85" i="22"/>
  <c r="EY68" i="22"/>
  <c r="CK81" i="22"/>
  <c r="DJ82" i="22"/>
  <c r="AP86" i="22"/>
  <c r="AU86" i="22"/>
  <c r="FE86" i="22"/>
  <c r="FI86" i="22" s="1"/>
  <c r="GZ81" i="22"/>
  <c r="HC81" i="22" s="1"/>
  <c r="BS80" i="22"/>
  <c r="BM80" i="22"/>
  <c r="BQ80" i="22" s="1"/>
  <c r="DC80" i="22"/>
  <c r="EM82" i="22"/>
  <c r="GC83" i="22"/>
  <c r="GH83" i="22" s="1"/>
  <c r="BY85" i="22"/>
  <c r="CD85" i="22" s="1"/>
  <c r="ET85" i="22"/>
  <c r="CO82" i="22"/>
  <c r="S71" i="22"/>
  <c r="BR78" i="22"/>
  <c r="CB81" i="22"/>
  <c r="EJ84" i="22"/>
  <c r="GR79" i="22"/>
  <c r="V68" i="22"/>
  <c r="FF24" i="10"/>
  <c r="FF25" i="10"/>
  <c r="FG39" i="10" s="1"/>
  <c r="CR18" i="15"/>
  <c r="BT18" i="15"/>
  <c r="AP18" i="15"/>
  <c r="D40" i="13"/>
  <c r="K206" i="13"/>
  <c r="C14" i="21"/>
  <c r="K335" i="13"/>
  <c r="C21" i="21"/>
  <c r="D456" i="13"/>
  <c r="C9" i="21"/>
  <c r="L18" i="15"/>
  <c r="BN18" i="15"/>
  <c r="CL18" i="15"/>
  <c r="K463" i="13"/>
  <c r="X18" i="15"/>
  <c r="BB18" i="15"/>
  <c r="K399" i="13"/>
  <c r="BQ4" i="11"/>
  <c r="R18" i="15"/>
  <c r="AV18" i="15"/>
  <c r="BZ18" i="15"/>
  <c r="CX18" i="15"/>
  <c r="DD18" i="15"/>
  <c r="K559" i="13"/>
  <c r="D296" i="13"/>
  <c r="C13" i="21"/>
  <c r="K78" i="13"/>
  <c r="K47" i="13"/>
  <c r="D552" i="13"/>
  <c r="CF18" i="15"/>
  <c r="K431" i="13"/>
  <c r="G508" i="13"/>
  <c r="P124" i="20"/>
  <c r="Q110" i="20"/>
  <c r="Q126" i="20"/>
  <c r="D109" i="20"/>
  <c r="D110" i="20"/>
  <c r="D111" i="20"/>
  <c r="T110" i="20" s="1"/>
  <c r="D112" i="20"/>
  <c r="D113" i="20"/>
  <c r="T112" i="20" s="1"/>
  <c r="F112" i="20" s="1"/>
  <c r="D114" i="20"/>
  <c r="T113" i="20" s="1"/>
  <c r="F113" i="20" s="1"/>
  <c r="D115" i="20"/>
  <c r="D116" i="20"/>
  <c r="T115" i="20" s="1"/>
  <c r="F115" i="20" s="1"/>
  <c r="D117" i="20"/>
  <c r="T116" i="20" s="1"/>
  <c r="D118" i="20"/>
  <c r="D119" i="20"/>
  <c r="D120" i="20"/>
  <c r="D121" i="20"/>
  <c r="T120" i="20" s="1"/>
  <c r="F120" i="20" s="1"/>
  <c r="D122" i="20"/>
  <c r="T121" i="20" s="1"/>
  <c r="D123" i="20"/>
  <c r="D124" i="20"/>
  <c r="T123" i="20" s="1"/>
  <c r="D125" i="20"/>
  <c r="T124" i="20" s="1"/>
  <c r="F124" i="20" s="1"/>
  <c r="G124" i="20" s="1"/>
  <c r="D126" i="20"/>
  <c r="T125" i="20" s="1"/>
  <c r="F125" i="20" s="1"/>
  <c r="D127" i="20"/>
  <c r="T126" i="20" s="1"/>
  <c r="F126" i="20" s="1"/>
  <c r="M126" i="20" s="1"/>
  <c r="G37" i="20"/>
  <c r="H37" i="20" s="1"/>
  <c r="W11" i="20" s="1"/>
  <c r="X11" i="20" s="1"/>
  <c r="G49" i="20"/>
  <c r="H49" i="20" s="1"/>
  <c r="W23" i="20" s="1"/>
  <c r="X23" i="20" s="1"/>
  <c r="F32" i="20"/>
  <c r="F36" i="20"/>
  <c r="G35" i="20" s="1"/>
  <c r="H35" i="20" s="1"/>
  <c r="W9" i="20" s="1"/>
  <c r="X9" i="20" s="1"/>
  <c r="F42" i="20"/>
  <c r="G41" i="20" s="1"/>
  <c r="H41" i="20" s="1"/>
  <c r="W15" i="20" s="1"/>
  <c r="X15" i="20" s="1"/>
  <c r="F47" i="20"/>
  <c r="G46" i="20" s="1"/>
  <c r="H46" i="20" s="1"/>
  <c r="W20" i="20" s="1"/>
  <c r="X20" i="20" s="1"/>
  <c r="F41" i="20"/>
  <c r="G40" i="20" s="1"/>
  <c r="H40" i="20" s="1"/>
  <c r="W14" i="20" s="1"/>
  <c r="X14" i="20" s="1"/>
  <c r="F31" i="20"/>
  <c r="F35" i="20"/>
  <c r="G34" i="20" s="1"/>
  <c r="H34" i="20" s="1"/>
  <c r="W8" i="20" s="1"/>
  <c r="X8" i="20" s="1"/>
  <c r="F40" i="20"/>
  <c r="G39" i="20" s="1"/>
  <c r="H39" i="20" s="1"/>
  <c r="W13" i="20" s="1"/>
  <c r="X13" i="20" s="1"/>
  <c r="F46" i="20"/>
  <c r="G45" i="20" s="1"/>
  <c r="H45" i="20" s="1"/>
  <c r="W19" i="20" s="1"/>
  <c r="X19" i="20" s="1"/>
  <c r="F37" i="20"/>
  <c r="G36" i="20" s="1"/>
  <c r="H36" i="20" s="1"/>
  <c r="W10" i="20" s="1"/>
  <c r="X10" i="20" s="1"/>
  <c r="F39" i="20"/>
  <c r="G38" i="20" s="1"/>
  <c r="H38" i="20" s="1"/>
  <c r="W12" i="20" s="1"/>
  <c r="X12" i="20" s="1"/>
  <c r="F44" i="20"/>
  <c r="G43" i="20" s="1"/>
  <c r="H43" i="20" s="1"/>
  <c r="W17" i="20" s="1"/>
  <c r="X17" i="20" s="1"/>
  <c r="F33" i="20"/>
  <c r="G32" i="20" s="1"/>
  <c r="H32" i="20" s="1"/>
  <c r="W6" i="20" s="1"/>
  <c r="X6" i="20" s="1"/>
  <c r="I6" i="20"/>
  <c r="AE65" i="22"/>
  <c r="V85" i="22"/>
  <c r="FG41" i="22"/>
  <c r="FH41" i="22"/>
  <c r="BE42" i="22"/>
  <c r="BF42" i="22"/>
  <c r="DL63" i="22"/>
  <c r="DK63" i="22"/>
  <c r="FG61" i="22"/>
  <c r="FH61" i="22"/>
  <c r="EU52" i="22"/>
  <c r="AR52" i="22"/>
  <c r="AQ52" i="22"/>
  <c r="V55" i="22"/>
  <c r="U55" i="22"/>
  <c r="DA54" i="22"/>
  <c r="DB54" i="22"/>
  <c r="BC54" i="22"/>
  <c r="BD54" i="22"/>
  <c r="CA52" i="22"/>
  <c r="CB52" i="22"/>
  <c r="AE52" i="22"/>
  <c r="EU51" i="22"/>
  <c r="EV51" i="22"/>
  <c r="CY51" i="22"/>
  <c r="CZ51" i="22"/>
  <c r="EW56" i="22"/>
  <c r="EX56" i="22"/>
  <c r="DM50" i="22"/>
  <c r="DN50" i="22"/>
  <c r="CZ46" i="22"/>
  <c r="CY46" i="22"/>
  <c r="BR47" i="22"/>
  <c r="GH86" i="22"/>
  <c r="GG86" i="22"/>
  <c r="GH75" i="22"/>
  <c r="T64" i="22"/>
  <c r="S64" i="22"/>
  <c r="K271" i="13"/>
  <c r="BP51" i="22"/>
  <c r="CN83" i="22"/>
  <c r="CM83" i="22"/>
  <c r="CB79" i="22"/>
  <c r="AF79" i="22"/>
  <c r="AE79" i="22"/>
  <c r="H81" i="22"/>
  <c r="G81" i="22"/>
  <c r="T86" i="22"/>
  <c r="D550" i="13"/>
  <c r="B21" i="21"/>
  <c r="D199" i="13"/>
  <c r="C10" i="21"/>
  <c r="C6" i="21"/>
  <c r="D71" i="13"/>
  <c r="DW65" i="22"/>
  <c r="DX65" i="22"/>
  <c r="CY72" i="22"/>
  <c r="CZ72" i="22"/>
  <c r="GQ70" i="22"/>
  <c r="GR70" i="22"/>
  <c r="FJ73" i="22"/>
  <c r="FI73" i="22"/>
  <c r="FS70" i="22"/>
  <c r="FT70" i="22"/>
  <c r="AQ78" i="22"/>
  <c r="AR78" i="22"/>
  <c r="GQ69" i="22"/>
  <c r="GR69" i="22"/>
  <c r="EJ73" i="22"/>
  <c r="EI73" i="22"/>
  <c r="CC69" i="22"/>
  <c r="CD69" i="22"/>
  <c r="GS66" i="22"/>
  <c r="GT66" i="22"/>
  <c r="DA78" i="22"/>
  <c r="DB78" i="22"/>
  <c r="AR76" i="22"/>
  <c r="AQ76" i="22"/>
  <c r="EJ50" i="22"/>
  <c r="EI50" i="22"/>
  <c r="FH27" i="22"/>
  <c r="FG27" i="22"/>
  <c r="DL23" i="22"/>
  <c r="DK23" i="22"/>
  <c r="EI22" i="22"/>
  <c r="EJ22" i="22"/>
  <c r="HD21" i="22"/>
  <c r="HC21" i="22"/>
  <c r="BQ23" i="22"/>
  <c r="BR23" i="22"/>
  <c r="HE21" i="22"/>
  <c r="HF21" i="22"/>
  <c r="CB86" i="22"/>
  <c r="I72" i="22"/>
  <c r="J72" i="22"/>
  <c r="EI79" i="22"/>
  <c r="EJ79" i="22"/>
  <c r="H82" i="22"/>
  <c r="G82" i="22"/>
  <c r="FH80" i="22"/>
  <c r="DW71" i="22"/>
  <c r="DX71" i="22"/>
  <c r="AH77" i="22"/>
  <c r="AG77" i="22"/>
  <c r="GE76" i="22"/>
  <c r="GF76" i="22"/>
  <c r="H71" i="22"/>
  <c r="G71" i="22"/>
  <c r="CO70" i="22"/>
  <c r="CP70" i="22"/>
  <c r="DK69" i="22"/>
  <c r="DL69" i="22"/>
  <c r="AQ68" i="22"/>
  <c r="AR68" i="22"/>
  <c r="BF66" i="22"/>
  <c r="BE66" i="22"/>
  <c r="EK60" i="22"/>
  <c r="EL60" i="22"/>
  <c r="AS60" i="22"/>
  <c r="AT60" i="22"/>
  <c r="CC63" i="22"/>
  <c r="CD63" i="22"/>
  <c r="DX53" i="22"/>
  <c r="DW53" i="22"/>
  <c r="FT44" i="22"/>
  <c r="FS44" i="22"/>
  <c r="GE55" i="22"/>
  <c r="S47" i="22"/>
  <c r="BO45" i="22"/>
  <c r="BP45" i="22"/>
  <c r="AH33" i="22"/>
  <c r="AG33" i="22"/>
  <c r="HD29" i="22"/>
  <c r="HC29" i="22"/>
  <c r="I32" i="22"/>
  <c r="J32" i="22"/>
  <c r="DN23" i="22"/>
  <c r="DM23" i="22"/>
  <c r="G14" i="22"/>
  <c r="H14" i="22"/>
  <c r="AC116" i="19"/>
  <c r="AC150" i="19"/>
  <c r="DU116" i="19"/>
  <c r="BY116" i="19"/>
  <c r="BY150" i="19"/>
  <c r="DU150" i="19"/>
  <c r="CM7" i="22"/>
  <c r="CN7" i="22"/>
  <c r="FG8" i="22"/>
  <c r="FH8" i="22"/>
  <c r="FI11" i="22"/>
  <c r="FJ11" i="22"/>
  <c r="U15" i="22"/>
  <c r="I24" i="22"/>
  <c r="J24" i="22"/>
  <c r="FI32" i="22"/>
  <c r="FJ32" i="22"/>
  <c r="CA36" i="22"/>
  <c r="CB36" i="22"/>
  <c r="AG59" i="22"/>
  <c r="AH59" i="22"/>
  <c r="BH18" i="15"/>
  <c r="HC85" i="22"/>
  <c r="HD85" i="22"/>
  <c r="FV43" i="22"/>
  <c r="EJ72" i="22"/>
  <c r="EI72" i="22"/>
  <c r="AQ67" i="22"/>
  <c r="AR67" i="22"/>
  <c r="HD86" i="22"/>
  <c r="HC86" i="22"/>
  <c r="BO79" i="22"/>
  <c r="BP79" i="22"/>
  <c r="BE78" i="22"/>
  <c r="BF78" i="22"/>
  <c r="GG76" i="22"/>
  <c r="GH76" i="22"/>
  <c r="T77" i="22"/>
  <c r="FS75" i="22"/>
  <c r="FS72" i="22"/>
  <c r="FT72" i="22"/>
  <c r="AS71" i="22"/>
  <c r="AT71" i="22"/>
  <c r="T69" i="22"/>
  <c r="FS62" i="22"/>
  <c r="FT62" i="22"/>
  <c r="BR55" i="22"/>
  <c r="BQ55" i="22"/>
  <c r="BQ56" i="22"/>
  <c r="BR56" i="22"/>
  <c r="CA46" i="22"/>
  <c r="EL51" i="22"/>
  <c r="EK51" i="22"/>
  <c r="BC44" i="22"/>
  <c r="BD44" i="22"/>
  <c r="G40" i="22"/>
  <c r="H40" i="22"/>
  <c r="CP48" i="22"/>
  <c r="CO48" i="22"/>
  <c r="EK46" i="22"/>
  <c r="EL46" i="22"/>
  <c r="EI33" i="22"/>
  <c r="EJ33" i="22"/>
  <c r="GF31" i="22"/>
  <c r="GE31" i="22"/>
  <c r="BD32" i="22"/>
  <c r="BC32" i="22"/>
  <c r="EL29" i="22"/>
  <c r="EK29" i="22"/>
  <c r="G28" i="22"/>
  <c r="H28" i="22"/>
  <c r="AT23" i="22"/>
  <c r="AS23" i="22"/>
  <c r="I18" i="22"/>
  <c r="J18" i="22"/>
  <c r="AT9" i="22"/>
  <c r="AS9" i="22"/>
  <c r="CY8" i="22"/>
  <c r="CZ8" i="22"/>
  <c r="CP7" i="22"/>
  <c r="CO7" i="22"/>
  <c r="DU187" i="17"/>
  <c r="DW210" i="17"/>
  <c r="DU225" i="17"/>
  <c r="DV240" i="17" s="1"/>
  <c r="DW173" i="17"/>
  <c r="EJ187" i="17"/>
  <c r="CW211" i="17"/>
  <c r="CV174" i="17"/>
  <c r="EJ225" i="17"/>
  <c r="EK240" i="17" s="1"/>
  <c r="FS56" i="22"/>
  <c r="FT56" i="22"/>
  <c r="D68" i="22"/>
  <c r="H68" i="22" s="1"/>
  <c r="K68" i="22"/>
  <c r="BT68" i="22"/>
  <c r="E68" i="22"/>
  <c r="AV68" i="22"/>
  <c r="DP68" i="22"/>
  <c r="CR68" i="22"/>
  <c r="EN68" i="22"/>
  <c r="L68" i="22"/>
  <c r="EZ68" i="22"/>
  <c r="F68" i="22"/>
  <c r="DD68" i="22"/>
  <c r="GV68" i="22"/>
  <c r="X68" i="22"/>
  <c r="FL68" i="22"/>
  <c r="AB69" i="22"/>
  <c r="AE69" i="22" s="1"/>
  <c r="AI69" i="22"/>
  <c r="AD69" i="22"/>
  <c r="AC69" i="22"/>
  <c r="AH69" i="22" s="1"/>
  <c r="F26" i="2"/>
  <c r="BB56" i="11"/>
  <c r="CN77" i="22"/>
  <c r="CM77" i="22"/>
  <c r="V64" i="22"/>
  <c r="U64" i="22"/>
  <c r="EI63" i="22"/>
  <c r="EJ63" i="22"/>
  <c r="HF62" i="22"/>
  <c r="HE62" i="22"/>
  <c r="DN60" i="22"/>
  <c r="DM60" i="22"/>
  <c r="DK84" i="22"/>
  <c r="GE85" i="22"/>
  <c r="GF85" i="22"/>
  <c r="BD78" i="22"/>
  <c r="BC78" i="22"/>
  <c r="FG79" i="22"/>
  <c r="FH79" i="22"/>
  <c r="DK82" i="22"/>
  <c r="DL82" i="22"/>
  <c r="BC72" i="22"/>
  <c r="BD72" i="22"/>
  <c r="DX68" i="22"/>
  <c r="DW68" i="22"/>
  <c r="GR67" i="22"/>
  <c r="GQ67" i="22"/>
  <c r="CN73" i="22"/>
  <c r="CM73" i="22"/>
  <c r="FH65" i="22"/>
  <c r="FG65" i="22"/>
  <c r="CN62" i="22"/>
  <c r="CM62" i="22"/>
  <c r="EU55" i="22"/>
  <c r="EV55" i="22"/>
  <c r="EK53" i="22"/>
  <c r="EL53" i="22"/>
  <c r="EU47" i="22"/>
  <c r="H59" i="22"/>
  <c r="G59" i="22"/>
  <c r="DL56" i="22"/>
  <c r="DK56" i="22"/>
  <c r="FU55" i="22"/>
  <c r="FV55" i="22"/>
  <c r="GS54" i="22"/>
  <c r="GT54" i="22"/>
  <c r="CB45" i="22"/>
  <c r="CA45" i="22"/>
  <c r="FT43" i="22"/>
  <c r="FS43" i="22"/>
  <c r="BF50" i="22"/>
  <c r="BE50" i="22"/>
  <c r="AS45" i="22"/>
  <c r="AT45" i="22"/>
  <c r="DK38" i="22"/>
  <c r="DL38" i="22"/>
  <c r="GE26" i="22"/>
  <c r="GF26" i="22"/>
  <c r="HE27" i="22"/>
  <c r="HF27" i="22"/>
  <c r="FJ34" i="22"/>
  <c r="FI34" i="22"/>
  <c r="BO34" i="22"/>
  <c r="BP34" i="22"/>
  <c r="AR6" i="22"/>
  <c r="AQ6" i="22"/>
  <c r="DM19" i="22"/>
  <c r="DN19" i="22"/>
  <c r="CD19" i="22"/>
  <c r="CC19" i="22"/>
  <c r="S17" i="22"/>
  <c r="BP11" i="22"/>
  <c r="BO11" i="22"/>
  <c r="AQ25" i="22"/>
  <c r="AR25" i="22"/>
  <c r="FU5" i="22"/>
  <c r="FV5" i="22"/>
  <c r="CY11" i="22"/>
  <c r="CZ11" i="22"/>
  <c r="EV11" i="22"/>
  <c r="GG14" i="22"/>
  <c r="GH14" i="22"/>
  <c r="GR48" i="22"/>
  <c r="GQ48" i="22"/>
  <c r="BP57" i="22"/>
  <c r="BO57" i="22"/>
  <c r="FP42" i="22"/>
  <c r="DJ50" i="22"/>
  <c r="DH50" i="22"/>
  <c r="DK50" i="22" s="1"/>
  <c r="FW53" i="22"/>
  <c r="FQ53" i="22"/>
  <c r="FV53" i="22" s="1"/>
  <c r="EM54" i="22"/>
  <c r="EH54" i="22"/>
  <c r="EG54" i="22"/>
  <c r="EL54" i="22" s="1"/>
  <c r="BX57" i="22"/>
  <c r="CA57" i="22" s="1"/>
  <c r="BY57" i="22"/>
  <c r="CC57" i="22" s="1"/>
  <c r="CF57" i="22"/>
  <c r="CK61" i="22"/>
  <c r="CP61" i="22" s="1"/>
  <c r="CJ61" i="22"/>
  <c r="CQ61" i="22"/>
  <c r="CE67" i="22"/>
  <c r="BZ67" i="22"/>
  <c r="BX84" i="22"/>
  <c r="CA84" i="22" s="1"/>
  <c r="FP84" i="22"/>
  <c r="FS84" i="22" s="1"/>
  <c r="AZ85" i="22"/>
  <c r="BC85" i="22" s="1"/>
  <c r="DT115" i="10"/>
  <c r="BR85" i="22"/>
  <c r="FH83" i="22"/>
  <c r="BE70" i="22"/>
  <c r="GE75" i="22"/>
  <c r="AA196" i="17"/>
  <c r="AL217" i="17" s="1"/>
  <c r="AB173" i="17"/>
  <c r="DR152" i="17"/>
  <c r="AB210" i="17"/>
  <c r="BV152" i="17"/>
  <c r="Z187" i="17"/>
  <c r="AL110" i="18"/>
  <c r="G159" i="18"/>
  <c r="CN150" i="19"/>
  <c r="EJ116" i="19"/>
  <c r="AR116" i="19"/>
  <c r="BD7" i="22"/>
  <c r="BC7" i="22"/>
  <c r="BQ15" i="22"/>
  <c r="BR15" i="22"/>
  <c r="DL31" i="22"/>
  <c r="DK31" i="22"/>
  <c r="GR39" i="22"/>
  <c r="GQ39" i="22"/>
  <c r="EV66" i="22"/>
  <c r="EU66" i="22"/>
  <c r="K18" i="15"/>
  <c r="BS18" i="15"/>
  <c r="K109" i="13"/>
  <c r="CC9" i="22"/>
  <c r="CD9" i="22"/>
  <c r="AE10" i="22"/>
  <c r="AF10" i="22"/>
  <c r="CM11" i="22"/>
  <c r="CN11" i="22"/>
  <c r="BC15" i="22"/>
  <c r="BD15" i="22"/>
  <c r="FG20" i="22"/>
  <c r="FH20" i="22"/>
  <c r="HF33" i="22"/>
  <c r="HE33" i="22"/>
  <c r="AF34" i="22"/>
  <c r="AE34" i="22"/>
  <c r="EI34" i="22"/>
  <c r="EJ34" i="22"/>
  <c r="HF35" i="22"/>
  <c r="HE35" i="22"/>
  <c r="EX36" i="22"/>
  <c r="EW36" i="22"/>
  <c r="FS64" i="22"/>
  <c r="FT64" i="22"/>
  <c r="CK69" i="22"/>
  <c r="CP69" i="22" s="1"/>
  <c r="CQ69" i="22"/>
  <c r="CL69" i="22"/>
  <c r="GZ78" i="22"/>
  <c r="HD78" i="22" s="1"/>
  <c r="HA78" i="22"/>
  <c r="I12" i="20"/>
  <c r="GI61" i="22"/>
  <c r="GB61" i="22"/>
  <c r="GF61" i="22" s="1"/>
  <c r="AD67" i="22"/>
  <c r="AB67" i="22"/>
  <c r="AF67" i="22" s="1"/>
  <c r="DI68" i="22"/>
  <c r="DO68" i="22"/>
  <c r="DJ68" i="22"/>
  <c r="DH68" i="22"/>
  <c r="DK68" i="22" s="1"/>
  <c r="DC74" i="22"/>
  <c r="CW74" i="22"/>
  <c r="DA74" i="22" s="1"/>
  <c r="D77" i="22"/>
  <c r="H77" i="22" s="1"/>
  <c r="BX80" i="22"/>
  <c r="CB80" i="22" s="1"/>
  <c r="BZ80" i="22"/>
  <c r="CV81" i="22"/>
  <c r="CZ81" i="22" s="1"/>
  <c r="BX40" i="22"/>
  <c r="CA40" i="22" s="1"/>
  <c r="GZ41" i="22"/>
  <c r="HD41" i="22" s="1"/>
  <c r="HG41" i="22"/>
  <c r="AO42" i="22"/>
  <c r="AS42" i="22" s="1"/>
  <c r="AU42" i="22"/>
  <c r="CK42" i="22"/>
  <c r="CP42" i="22" s="1"/>
  <c r="CQ42" i="22"/>
  <c r="EG42" i="22"/>
  <c r="EK42" i="22" s="1"/>
  <c r="EH42" i="22"/>
  <c r="E48" i="22"/>
  <c r="J48" i="22" s="1"/>
  <c r="F48" i="22"/>
  <c r="EY48" i="22"/>
  <c r="ES48" i="22"/>
  <c r="EW48" i="22" s="1"/>
  <c r="ET48" i="22"/>
  <c r="BM54" i="22"/>
  <c r="BR54" i="22" s="1"/>
  <c r="BS54" i="22"/>
  <c r="CW56" i="22"/>
  <c r="DA56" i="22" s="1"/>
  <c r="DC56" i="22"/>
  <c r="CJ65" i="22"/>
  <c r="CK65" i="22"/>
  <c r="CP65" i="22" s="1"/>
  <c r="CL65" i="22"/>
  <c r="EF65" i="22"/>
  <c r="EJ65" i="22" s="1"/>
  <c r="EH65" i="22"/>
  <c r="HB65" i="22"/>
  <c r="HG65" i="22"/>
  <c r="EY78" i="22"/>
  <c r="ET78" i="22"/>
  <c r="DT86" i="22"/>
  <c r="DX86" i="22" s="1"/>
  <c r="AJ187" i="17"/>
  <c r="DJ66" i="22"/>
  <c r="GP66" i="22"/>
  <c r="Q41" i="22"/>
  <c r="V41" i="22" s="1"/>
  <c r="GI54" i="22"/>
  <c r="EM57" i="22"/>
  <c r="EG57" i="22"/>
  <c r="EL57" i="22" s="1"/>
  <c r="Q58" i="22"/>
  <c r="U58" i="22" s="1"/>
  <c r="R58" i="22"/>
  <c r="AU58" i="22"/>
  <c r="AN58" i="22"/>
  <c r="AR58" i="22" s="1"/>
  <c r="FE58" i="22"/>
  <c r="FI58" i="22" s="1"/>
  <c r="EH59" i="22"/>
  <c r="FK59" i="22"/>
  <c r="FF59" i="22"/>
  <c r="GC59" i="22"/>
  <c r="GG59" i="22" s="1"/>
  <c r="GD59" i="22"/>
  <c r="GZ59" i="22"/>
  <c r="HC59" i="22" s="1"/>
  <c r="HB59" i="22"/>
  <c r="F62" i="22"/>
  <c r="D62" i="22"/>
  <c r="H62" i="22" s="1"/>
  <c r="GI62" i="22"/>
  <c r="GD62" i="22"/>
  <c r="DC68" i="22"/>
  <c r="CV68" i="22"/>
  <c r="CZ68" i="22" s="1"/>
  <c r="AZ83" i="22"/>
  <c r="BC83" i="22" s="1"/>
  <c r="GO64" i="22"/>
  <c r="GS64" i="22" s="1"/>
  <c r="EA69" i="22"/>
  <c r="GD81" i="22"/>
  <c r="GI81" i="22"/>
  <c r="K28" i="22"/>
  <c r="DP29" i="22"/>
  <c r="AV30" i="22"/>
  <c r="FW31" i="22"/>
  <c r="AU40" i="22"/>
  <c r="BN41" i="22"/>
  <c r="FK41" i="22"/>
  <c r="GZ53" i="22"/>
  <c r="HC53" i="22" s="1"/>
  <c r="EY54" i="22"/>
  <c r="GB54" i="22"/>
  <c r="GF54" i="22" s="1"/>
  <c r="BS57" i="22"/>
  <c r="DO58" i="22"/>
  <c r="FF58" i="22"/>
  <c r="R59" i="22"/>
  <c r="DJ59" i="22"/>
  <c r="R60" i="22"/>
  <c r="BM68" i="22"/>
  <c r="BR68" i="22" s="1"/>
  <c r="AP69" i="22"/>
  <c r="GU74" i="22"/>
  <c r="GI80" i="22"/>
  <c r="BL81" i="22"/>
  <c r="BP81" i="22" s="1"/>
  <c r="GN81" i="22"/>
  <c r="AI47" i="22"/>
  <c r="FQ51" i="22"/>
  <c r="FU51" i="22" s="1"/>
  <c r="EH53" i="22"/>
  <c r="EG56" i="22"/>
  <c r="EK56" i="22" s="1"/>
  <c r="BM60" i="22"/>
  <c r="BR60" i="22" s="1"/>
  <c r="AU70" i="22"/>
  <c r="BN70" i="22"/>
  <c r="BS76" i="22"/>
  <c r="EA77" i="22"/>
  <c r="DI81" i="22"/>
  <c r="DN81" i="22" s="1"/>
  <c r="DJ81" i="22"/>
  <c r="GU83" i="22"/>
  <c r="HA83" i="22"/>
  <c r="EG59" i="22"/>
  <c r="EK59" i="22" s="1"/>
  <c r="BS62" i="22"/>
  <c r="CK62" i="22"/>
  <c r="CP62" i="22" s="1"/>
  <c r="HA63" i="22"/>
  <c r="HF63" i="22" s="1"/>
  <c r="AU69" i="22"/>
  <c r="DI69" i="22"/>
  <c r="D70" i="22"/>
  <c r="G70" i="22" s="1"/>
  <c r="K70" i="22"/>
  <c r="FF73" i="22"/>
  <c r="FD73" i="22"/>
  <c r="FG73" i="22" s="1"/>
  <c r="DI80" i="22"/>
  <c r="DN80" i="22" s="1"/>
  <c r="BN82" i="22"/>
  <c r="EG86" i="22"/>
  <c r="EL86" i="22" s="1"/>
  <c r="S116" i="20"/>
  <c r="S120" i="20"/>
  <c r="T119" i="20"/>
  <c r="S124" i="20"/>
  <c r="S112" i="20"/>
  <c r="S114" i="20"/>
  <c r="T114" i="20"/>
  <c r="F114" i="20" s="1"/>
  <c r="T118" i="20"/>
  <c r="F118" i="20" s="1"/>
  <c r="S126" i="20"/>
  <c r="T117" i="20"/>
  <c r="F117" i="20" s="1"/>
  <c r="T122" i="20"/>
  <c r="F122" i="20" s="1"/>
  <c r="T111" i="20"/>
  <c r="F111" i="20" s="1"/>
  <c r="S125" i="20"/>
  <c r="EI65" i="22"/>
  <c r="CO61" i="22"/>
  <c r="EK54" i="22"/>
  <c r="G68" i="22"/>
  <c r="CO62" i="22"/>
  <c r="EL56" i="22"/>
  <c r="GR81" i="22"/>
  <c r="GQ81" i="22"/>
  <c r="BD83" i="22"/>
  <c r="FJ58" i="22"/>
  <c r="V58" i="22"/>
  <c r="J68" i="22"/>
  <c r="I68" i="22"/>
  <c r="K303" i="13"/>
  <c r="AQ58" i="22"/>
  <c r="U41" i="22"/>
  <c r="CY81" i="22"/>
  <c r="HE78" i="22"/>
  <c r="HF78" i="22"/>
  <c r="AG69" i="22"/>
  <c r="F110" i="20"/>
  <c r="M110" i="20" s="1"/>
  <c r="CN65" i="22"/>
  <c r="CM65" i="22"/>
  <c r="EX48" i="22"/>
  <c r="CM61" i="22"/>
  <c r="CN61" i="22"/>
  <c r="DL50" i="22"/>
  <c r="FT42" i="22"/>
  <c r="FS42" i="22"/>
  <c r="K126" i="20"/>
  <c r="AL53" i="10"/>
  <c r="BY152" i="17"/>
  <c r="FG78" i="10"/>
  <c r="FG53" i="10"/>
  <c r="FG54" i="10"/>
  <c r="FG94" i="10"/>
  <c r="FG107" i="10"/>
  <c r="FG70" i="10"/>
  <c r="FG72" i="10"/>
  <c r="FG57" i="10"/>
  <c r="FG34" i="10"/>
  <c r="DH29" i="15"/>
  <c r="C32" i="2"/>
  <c r="CC16" i="15"/>
  <c r="BQ19" i="15"/>
  <c r="A130" i="20"/>
  <c r="EG38" i="1"/>
  <c r="U30" i="15"/>
  <c r="Q107" i="14"/>
  <c r="FQ32" i="1"/>
  <c r="DI36" i="1"/>
  <c r="BA33" i="1"/>
  <c r="DI34" i="1"/>
  <c r="AC38" i="1"/>
  <c r="AY28" i="15"/>
  <c r="DU31" i="1"/>
  <c r="I30" i="15"/>
  <c r="Q33" i="1"/>
  <c r="DU32" i="1"/>
  <c r="EG35" i="1"/>
  <c r="BW19" i="15"/>
  <c r="A91" i="20"/>
  <c r="A80" i="20"/>
  <c r="BW29" i="15"/>
  <c r="C20" i="2"/>
  <c r="H107" i="14"/>
  <c r="AM29" i="15"/>
  <c r="R106" i="14"/>
  <c r="B84" i="20"/>
  <c r="BM36" i="1"/>
  <c r="CO30" i="15"/>
  <c r="CU30" i="15"/>
  <c r="P30" i="9"/>
  <c r="O14" i="9"/>
  <c r="C88" i="20"/>
  <c r="AG29" i="15"/>
  <c r="DU35" i="1"/>
  <c r="H106" i="14"/>
  <c r="E32" i="1"/>
  <c r="FQ35" i="1"/>
  <c r="O106" i="14"/>
  <c r="DA29" i="15"/>
  <c r="BM31" i="1"/>
  <c r="C33" i="2"/>
  <c r="FE38" i="1"/>
  <c r="HA34" i="1"/>
  <c r="C87" i="20"/>
  <c r="M106" i="14"/>
  <c r="Q38" i="1"/>
  <c r="K106" i="14"/>
  <c r="B92" i="20"/>
  <c r="BA31" i="1"/>
  <c r="AS29" i="15"/>
  <c r="HA31" i="1"/>
  <c r="CI19" i="15"/>
  <c r="U28" i="15"/>
  <c r="HA32" i="1"/>
  <c r="M108" i="14"/>
  <c r="A89" i="20"/>
  <c r="C86" i="20"/>
  <c r="C80" i="20"/>
  <c r="AO37" i="1"/>
  <c r="ES35" i="1"/>
  <c r="BQ29" i="15"/>
  <c r="BK19" i="15"/>
  <c r="BA35" i="1"/>
  <c r="HA33" i="1"/>
  <c r="AO36" i="1"/>
  <c r="Q37" i="1"/>
  <c r="P106" i="14"/>
  <c r="DI29" i="15"/>
  <c r="I106" i="14"/>
  <c r="E31" i="1"/>
  <c r="P31" i="9"/>
  <c r="GC37" i="1"/>
  <c r="C19" i="15"/>
  <c r="BQ30" i="15"/>
  <c r="O30" i="15"/>
  <c r="BE19" i="15"/>
  <c r="E35" i="1"/>
  <c r="B82" i="20"/>
  <c r="E33" i="1"/>
  <c r="A88" i="20"/>
  <c r="C81" i="20"/>
  <c r="C30" i="15"/>
  <c r="U19" i="15"/>
  <c r="GO35" i="1"/>
  <c r="BQ28" i="15"/>
  <c r="B93" i="20"/>
  <c r="DA19" i="15"/>
  <c r="Q106" i="14"/>
  <c r="AY29" i="15"/>
  <c r="P33" i="9"/>
  <c r="EG33" i="1"/>
  <c r="N110" i="14" s="1"/>
  <c r="GO31" i="1"/>
  <c r="Q36" i="1"/>
  <c r="P20" i="2"/>
  <c r="CW31" i="1"/>
  <c r="CW38" i="1"/>
  <c r="B81" i="20"/>
  <c r="P25" i="9"/>
  <c r="P29" i="9"/>
  <c r="CU29" i="15"/>
  <c r="P27" i="9"/>
  <c r="AS28" i="15"/>
  <c r="AC35" i="1"/>
  <c r="BY36" i="1"/>
  <c r="CI29" i="15"/>
  <c r="AC34" i="1"/>
  <c r="DU38" i="1"/>
  <c r="E37" i="1"/>
  <c r="CI30" i="15"/>
  <c r="T111" i="14"/>
  <c r="Q34" i="1"/>
  <c r="D111" i="14" s="1"/>
  <c r="FE37" i="1"/>
  <c r="C93" i="20"/>
  <c r="GC35" i="1"/>
  <c r="FQ31" i="1"/>
  <c r="BY38" i="1"/>
  <c r="P22" i="9"/>
  <c r="AA30" i="15"/>
  <c r="ES38" i="1"/>
  <c r="O29" i="2"/>
  <c r="AO31" i="1"/>
  <c r="L106" i="14"/>
  <c r="GC32" i="1"/>
  <c r="CC28" i="15"/>
  <c r="P24" i="9"/>
  <c r="Q31" i="1"/>
  <c r="E25" i="1"/>
  <c r="C29" i="15"/>
  <c r="C83" i="20"/>
  <c r="DA30" i="15"/>
  <c r="HA38" i="1"/>
  <c r="AC37" i="1"/>
  <c r="DG28" i="15"/>
  <c r="F107" i="14"/>
  <c r="GC33" i="1"/>
  <c r="P35" i="2" s="1"/>
  <c r="AG19" i="15"/>
  <c r="CK36" i="1"/>
  <c r="CO28" i="15"/>
  <c r="P26" i="9"/>
  <c r="AO35" i="1"/>
  <c r="G107" i="14"/>
  <c r="BY35" i="1"/>
  <c r="F106" i="14"/>
  <c r="G102" i="20"/>
  <c r="AG30" i="15"/>
  <c r="O107" i="14"/>
  <c r="CO19" i="15"/>
  <c r="CK32" i="1"/>
  <c r="J109" i="14" s="1"/>
  <c r="P18" i="9"/>
  <c r="FE32" i="1"/>
  <c r="ES37" i="1"/>
  <c r="T110" i="14"/>
  <c r="CC19" i="15"/>
  <c r="C106" i="14"/>
  <c r="P20" i="9"/>
  <c r="GC38" i="1"/>
  <c r="C85" i="20"/>
  <c r="D107" i="14"/>
  <c r="BW16" i="15"/>
  <c r="EG37" i="1"/>
  <c r="CK37" i="1"/>
  <c r="I107" i="14"/>
  <c r="AA19" i="15"/>
  <c r="AS30" i="15"/>
  <c r="ES32" i="1"/>
  <c r="EG32" i="1"/>
  <c r="P31" i="2" s="1"/>
  <c r="T106" i="14"/>
  <c r="B85" i="20"/>
  <c r="I28" i="15"/>
  <c r="I29" i="15"/>
  <c r="B87" i="20"/>
  <c r="AO33" i="1"/>
  <c r="P28" i="9"/>
  <c r="H108" i="14"/>
  <c r="G110" i="14"/>
  <c r="P17" i="9"/>
  <c r="AY30" i="15"/>
  <c r="FQ38" i="1"/>
  <c r="B88" i="20"/>
  <c r="D106" i="14"/>
  <c r="BY32" i="1"/>
  <c r="A93" i="20"/>
  <c r="CK38" i="1"/>
  <c r="J106" i="14"/>
  <c r="J19" i="7"/>
  <c r="BK29" i="15"/>
  <c r="Q32" i="1"/>
  <c r="CW33" i="1"/>
  <c r="E111" i="14"/>
  <c r="C82" i="20"/>
  <c r="L107" i="14"/>
  <c r="FQ33" i="1"/>
  <c r="FQ37" i="1"/>
  <c r="R110" i="14"/>
  <c r="O21" i="2"/>
  <c r="ES20" i="1"/>
  <c r="C107" i="14"/>
  <c r="T107" i="14"/>
  <c r="CI28" i="15"/>
  <c r="EG31" i="1"/>
  <c r="J107" i="14"/>
  <c r="ES33" i="1"/>
  <c r="AO38" i="1"/>
  <c r="DI35" i="1"/>
  <c r="A86" i="20"/>
  <c r="C89" i="20"/>
  <c r="I19" i="15"/>
  <c r="FE36" i="1"/>
  <c r="U29" i="15"/>
  <c r="DI32" i="1"/>
  <c r="CU19" i="15"/>
  <c r="B89" i="20"/>
  <c r="P107" i="14"/>
  <c r="P37" i="2"/>
  <c r="B32" i="2"/>
  <c r="G106" i="14"/>
  <c r="P15" i="9"/>
  <c r="BK30" i="15"/>
  <c r="BY33" i="1"/>
  <c r="I110" i="14" s="1"/>
  <c r="C84" i="20"/>
  <c r="AM28" i="15"/>
  <c r="CW37" i="1"/>
  <c r="C92" i="20"/>
  <c r="AG28" i="15"/>
  <c r="BM34" i="1"/>
  <c r="FE25" i="1"/>
  <c r="CO29" i="15"/>
  <c r="CW32" i="1"/>
  <c r="AM19" i="15"/>
  <c r="C91" i="20"/>
  <c r="O28" i="15"/>
  <c r="HA36" i="1"/>
  <c r="BM33" i="1"/>
  <c r="H110" i="14" s="1"/>
  <c r="DI38" i="1"/>
  <c r="AA29" i="15"/>
  <c r="L111" i="14"/>
  <c r="AO32" i="1"/>
  <c r="BA37" i="1"/>
  <c r="R107" i="14"/>
  <c r="S106" i="14"/>
  <c r="AS19" i="15"/>
  <c r="M109" i="14"/>
  <c r="O19" i="15"/>
  <c r="CC30" i="15"/>
  <c r="BK28" i="15"/>
  <c r="A85" i="20"/>
  <c r="P14" i="9"/>
  <c r="AO34" i="1"/>
  <c r="BM32" i="1"/>
  <c r="C28" i="15"/>
  <c r="CK34" i="1"/>
  <c r="AC33" i="1"/>
  <c r="BE29" i="15"/>
  <c r="FE20" i="1"/>
  <c r="P32" i="9"/>
  <c r="FE33" i="1"/>
  <c r="P110" i="14" s="1"/>
  <c r="HA37" i="1"/>
  <c r="B83" i="20"/>
  <c r="BE28" i="15"/>
  <c r="DG30" i="15"/>
  <c r="AY19" i="15"/>
  <c r="DG29" i="15"/>
  <c r="G108" i="14"/>
  <c r="G96" i="20"/>
  <c r="GC34" i="1"/>
  <c r="BY37" i="1"/>
  <c r="AC31" i="1"/>
  <c r="AM30" i="15"/>
  <c r="O109" i="14"/>
  <c r="BA32" i="1"/>
  <c r="P24" i="2" s="1"/>
  <c r="K107" i="14"/>
  <c r="HA35" i="1"/>
  <c r="ES31" i="1"/>
  <c r="EG36" i="1"/>
  <c r="Q35" i="1"/>
  <c r="BY34" i="1"/>
  <c r="N106" i="14"/>
  <c r="N107" i="14"/>
  <c r="GO33" i="1"/>
  <c r="GC36" i="1"/>
  <c r="DI33" i="1"/>
  <c r="CK35" i="1"/>
  <c r="DI31" i="1"/>
  <c r="AC36" i="1"/>
  <c r="S107" i="14"/>
  <c r="P33" i="2"/>
  <c r="R109" i="14"/>
  <c r="GO37" i="1"/>
  <c r="CK33" i="1"/>
  <c r="BW30" i="15"/>
  <c r="BM37" i="1"/>
  <c r="P19" i="9"/>
  <c r="P21" i="2"/>
  <c r="AA28" i="15"/>
  <c r="DI37" i="1"/>
  <c r="BW28" i="15"/>
  <c r="DI28" i="15"/>
  <c r="FE34" i="1"/>
  <c r="B90" i="20"/>
  <c r="DA28" i="15"/>
  <c r="ES25" i="1"/>
  <c r="B33" i="2"/>
  <c r="BM38" i="1"/>
  <c r="BY31" i="1"/>
  <c r="E38" i="1"/>
  <c r="B91" i="20"/>
  <c r="B80" i="20"/>
  <c r="E107" i="14"/>
  <c r="P21" i="9"/>
  <c r="EG34" i="1"/>
  <c r="N111" i="14" s="1"/>
  <c r="BA38" i="1"/>
  <c r="GC31" i="1"/>
  <c r="A81" i="20"/>
  <c r="D110" i="14"/>
  <c r="C90" i="20"/>
  <c r="CW35" i="1"/>
  <c r="P23" i="9"/>
  <c r="M107" i="14"/>
  <c r="A87" i="20"/>
  <c r="B86" i="20"/>
  <c r="FE31" i="1"/>
  <c r="DU34" i="1"/>
  <c r="M111" i="14" s="1"/>
  <c r="O29" i="15"/>
  <c r="BM35" i="1"/>
  <c r="A90" i="20"/>
  <c r="A84" i="20"/>
  <c r="A83" i="20"/>
  <c r="CK31" i="1"/>
  <c r="E106" i="14"/>
  <c r="CC29" i="15"/>
  <c r="A82" i="20"/>
  <c r="DU37" i="1"/>
  <c r="GO38" i="1"/>
  <c r="FE35" i="1"/>
  <c r="C130" i="20"/>
  <c r="CU28" i="15"/>
  <c r="G97" i="20"/>
  <c r="DI30" i="15"/>
  <c r="F110" i="14"/>
  <c r="Q109" i="14"/>
  <c r="D109" i="14"/>
  <c r="A92" i="20"/>
  <c r="GO32" i="1"/>
  <c r="S109" i="14" s="1"/>
  <c r="P16" i="9"/>
  <c r="AC32" i="1"/>
  <c r="E109" i="14" s="1"/>
  <c r="BE30" i="15"/>
  <c r="O110" i="14"/>
  <c r="P22" i="2"/>
  <c r="R111" i="14"/>
  <c r="P36" i="2"/>
  <c r="L110" i="14"/>
  <c r="P29" i="2"/>
  <c r="AT57" i="22" l="1"/>
  <c r="AS57" i="22"/>
  <c r="AT5" i="22"/>
  <c r="AS5" i="22"/>
  <c r="CB59" i="22"/>
  <c r="CA59" i="22"/>
  <c r="G65" i="22"/>
  <c r="H65" i="22"/>
  <c r="EK67" i="22"/>
  <c r="EL67" i="22"/>
  <c r="EV77" i="22"/>
  <c r="EU77" i="22"/>
  <c r="AE78" i="22"/>
  <c r="EV6" i="22"/>
  <c r="T25" i="22"/>
  <c r="AR33" i="22"/>
  <c r="EX66" i="22"/>
  <c r="EW66" i="22"/>
  <c r="J62" i="22"/>
  <c r="I62" i="22"/>
  <c r="DN64" i="22"/>
  <c r="DM64" i="22"/>
  <c r="EL63" i="22"/>
  <c r="EK63" i="22"/>
  <c r="G61" i="22"/>
  <c r="H61" i="22"/>
  <c r="CA60" i="22"/>
  <c r="CB60" i="22"/>
  <c r="AG65" i="22"/>
  <c r="AH65" i="22"/>
  <c r="AX169" i="18"/>
  <c r="AX70" i="18"/>
  <c r="BO26" i="22"/>
  <c r="BP26" i="22"/>
  <c r="G27" i="22"/>
  <c r="H27" i="22"/>
  <c r="CZ37" i="22"/>
  <c r="CY37" i="22"/>
  <c r="AS38" i="22"/>
  <c r="AT38" i="22"/>
  <c r="DK41" i="22"/>
  <c r="DL41" i="22"/>
  <c r="EI45" i="22"/>
  <c r="EJ45" i="22"/>
  <c r="HC48" i="22"/>
  <c r="HD48" i="22"/>
  <c r="CC53" i="22"/>
  <c r="CD53" i="22"/>
  <c r="G57" i="22"/>
  <c r="H57" i="22"/>
  <c r="BE26" i="22"/>
  <c r="BF26" i="22"/>
  <c r="AQ5" i="22"/>
  <c r="AR5" i="22"/>
  <c r="CP26" i="22"/>
  <c r="CM80" i="22"/>
  <c r="AQ81" i="22"/>
  <c r="GS76" i="22"/>
  <c r="GT76" i="22"/>
  <c r="GQ72" i="22"/>
  <c r="GR72" i="22"/>
  <c r="BC70" i="22"/>
  <c r="BD70" i="22"/>
  <c r="EL74" i="22"/>
  <c r="EK74" i="22"/>
  <c r="H69" i="22"/>
  <c r="G69" i="22"/>
  <c r="BC67" i="22"/>
  <c r="BD67" i="22"/>
  <c r="BQ70" i="22"/>
  <c r="BR70" i="22"/>
  <c r="GH71" i="22"/>
  <c r="GG71" i="22"/>
  <c r="FV69" i="22"/>
  <c r="FU69" i="22"/>
  <c r="AS44" i="22"/>
  <c r="AT44" i="22"/>
  <c r="GF20" i="22"/>
  <c r="GE20" i="22"/>
  <c r="DU152" i="17"/>
  <c r="AE210" i="17"/>
  <c r="AC152" i="17"/>
  <c r="AC187" i="17"/>
  <c r="AC225" i="17"/>
  <c r="AD240" i="17" s="1"/>
  <c r="AE173" i="17"/>
  <c r="H32" i="22"/>
  <c r="G32" i="22"/>
  <c r="AS30" i="22"/>
  <c r="AT30" i="22"/>
  <c r="DM25" i="22"/>
  <c r="DN25" i="22"/>
  <c r="BD6" i="22"/>
  <c r="BC6" i="22"/>
  <c r="AQ84" i="22"/>
  <c r="AR84" i="22"/>
  <c r="DK83" i="22"/>
  <c r="DL83" i="22"/>
  <c r="FS85" i="22"/>
  <c r="FT85" i="22"/>
  <c r="G84" i="22"/>
  <c r="H84" i="22"/>
  <c r="HD80" i="22"/>
  <c r="HC80" i="22"/>
  <c r="FS79" i="22"/>
  <c r="FT79" i="22"/>
  <c r="S44" i="22"/>
  <c r="T44" i="22"/>
  <c r="GR42" i="22"/>
  <c r="GQ42" i="22"/>
  <c r="CA39" i="22"/>
  <c r="CB39" i="22"/>
  <c r="AF37" i="22"/>
  <c r="AE37" i="22"/>
  <c r="GE37" i="22"/>
  <c r="GF37" i="22"/>
  <c r="CA31" i="22"/>
  <c r="CB31" i="22"/>
  <c r="EK27" i="22"/>
  <c r="EL27" i="22"/>
  <c r="CY24" i="22"/>
  <c r="CZ24" i="22"/>
  <c r="H24" i="22"/>
  <c r="G24" i="22"/>
  <c r="EV20" i="22"/>
  <c r="EU20" i="22"/>
  <c r="EU18" i="22"/>
  <c r="EV18" i="22"/>
  <c r="BD36" i="22"/>
  <c r="BC36" i="22"/>
  <c r="CZ34" i="22"/>
  <c r="CY34" i="22"/>
  <c r="GF33" i="22"/>
  <c r="GE33" i="22"/>
  <c r="BQ21" i="22"/>
  <c r="BR21" i="22"/>
  <c r="BE18" i="22"/>
  <c r="BF18" i="22"/>
  <c r="BQ9" i="22"/>
  <c r="BR9" i="22"/>
  <c r="EK6" i="22"/>
  <c r="EL6" i="22"/>
  <c r="EK18" i="22"/>
  <c r="EL18" i="22"/>
  <c r="HD17" i="22"/>
  <c r="HC17" i="22"/>
  <c r="EJ16" i="22"/>
  <c r="EI16" i="22"/>
  <c r="H16" i="22"/>
  <c r="G16" i="22"/>
  <c r="BF14" i="22"/>
  <c r="BE14" i="22"/>
  <c r="GF10" i="22"/>
  <c r="GE10" i="22"/>
  <c r="DK27" i="22"/>
  <c r="BY187" i="17"/>
  <c r="CA210" i="17"/>
  <c r="CA173" i="17"/>
  <c r="BY225" i="17"/>
  <c r="BZ240" i="17" s="1"/>
  <c r="AS14" i="22"/>
  <c r="AT14" i="22"/>
  <c r="BO23" i="22"/>
  <c r="BP23" i="22"/>
  <c r="AG71" i="22"/>
  <c r="FG69" i="10"/>
  <c r="BC12" i="22"/>
  <c r="EI55" i="22"/>
  <c r="CC55" i="22"/>
  <c r="CD55" i="22"/>
  <c r="DW54" i="22"/>
  <c r="DX54" i="22"/>
  <c r="BQ51" i="22"/>
  <c r="BR51" i="22"/>
  <c r="CB50" i="22"/>
  <c r="CA50" i="22"/>
  <c r="G49" i="22"/>
  <c r="H49" i="22"/>
  <c r="CP58" i="22"/>
  <c r="CO58" i="22"/>
  <c r="HC43" i="22"/>
  <c r="HD43" i="22"/>
  <c r="GE39" i="22"/>
  <c r="GF39" i="22"/>
  <c r="AA161" i="17"/>
  <c r="N180" i="17" s="1"/>
  <c r="O144" i="17"/>
  <c r="G230" i="17"/>
  <c r="F134" i="17"/>
  <c r="AQ13" i="22"/>
  <c r="AR13" i="22"/>
  <c r="EL76" i="22"/>
  <c r="EK76" i="22"/>
  <c r="BO64" i="22"/>
  <c r="BP64" i="22"/>
  <c r="CB64" i="22"/>
  <c r="CA64" i="22"/>
  <c r="HE23" i="22"/>
  <c r="HF23" i="22"/>
  <c r="DK15" i="22"/>
  <c r="DL15" i="22"/>
  <c r="AR14" i="22"/>
  <c r="AQ14" i="22"/>
  <c r="DA10" i="22"/>
  <c r="DB10" i="22"/>
  <c r="FH76" i="22"/>
  <c r="FG80" i="10"/>
  <c r="FG108" i="10"/>
  <c r="FG41" i="10"/>
  <c r="FG90" i="10"/>
  <c r="FG93" i="10"/>
  <c r="BC16" i="22"/>
  <c r="EW26" i="22"/>
  <c r="BE68" i="22"/>
  <c r="BF68" i="22"/>
  <c r="DY75" i="22"/>
  <c r="DZ75" i="22"/>
  <c r="EW84" i="22"/>
  <c r="EX84" i="22"/>
  <c r="EK24" i="22"/>
  <c r="AS37" i="22"/>
  <c r="CP28" i="22"/>
  <c r="CT202" i="17"/>
  <c r="CT167" i="17"/>
  <c r="DX8" i="22"/>
  <c r="DW8" i="22"/>
  <c r="HE9" i="22"/>
  <c r="HF9" i="22"/>
  <c r="CP10" i="22"/>
  <c r="CO10" i="22"/>
  <c r="AE31" i="22"/>
  <c r="AF31" i="22"/>
  <c r="EK7" i="22"/>
  <c r="EL7" i="22"/>
  <c r="GE18" i="22"/>
  <c r="GF18" i="22"/>
  <c r="BQ54" i="22"/>
  <c r="BO78" i="22"/>
  <c r="BP78" i="22"/>
  <c r="EJ85" i="22"/>
  <c r="DW13" i="22"/>
  <c r="AE27" i="22"/>
  <c r="DK60" i="22"/>
  <c r="DL60" i="22"/>
  <c r="CM59" i="22"/>
  <c r="CN59" i="22"/>
  <c r="FG58" i="22"/>
  <c r="FH58" i="22"/>
  <c r="T65" i="22"/>
  <c r="S65" i="22"/>
  <c r="DL61" i="22"/>
  <c r="DK61" i="22"/>
  <c r="CY44" i="22"/>
  <c r="CZ44" i="22"/>
  <c r="U59" i="22"/>
  <c r="V59" i="22"/>
  <c r="BD74" i="22"/>
  <c r="EV78" i="22"/>
  <c r="G78" i="22"/>
  <c r="G42" i="22"/>
  <c r="GE62" i="22"/>
  <c r="AJ150" i="19"/>
  <c r="CF116" i="19"/>
  <c r="K20" i="22"/>
  <c r="E20" i="22"/>
  <c r="BY29" i="22"/>
  <c r="CC29" i="22" s="1"/>
  <c r="CE29" i="22"/>
  <c r="EU86" i="22"/>
  <c r="DM75" i="22"/>
  <c r="DK86" i="22"/>
  <c r="HF73" i="22"/>
  <c r="FV65" i="22"/>
  <c r="BV187" i="17"/>
  <c r="GE60" i="22"/>
  <c r="GQ82" i="22"/>
  <c r="CM66" i="22"/>
  <c r="BP82" i="22"/>
  <c r="AF57" i="22"/>
  <c r="CM70" i="22"/>
  <c r="EB116" i="19"/>
  <c r="BY151" i="18"/>
  <c r="DU151" i="18"/>
  <c r="CY38" i="22"/>
  <c r="J76" i="22"/>
  <c r="GE81" i="22"/>
  <c r="GR56" i="22"/>
  <c r="EX64" i="22"/>
  <c r="DM62" i="22"/>
  <c r="CB66" i="22"/>
  <c r="CB73" i="22"/>
  <c r="CH110" i="18"/>
  <c r="BY99" i="18"/>
  <c r="FU53" i="22"/>
  <c r="HD53" i="22"/>
  <c r="HE60" i="22"/>
  <c r="GQ84" i="22"/>
  <c r="T72" i="22"/>
  <c r="J78" i="22"/>
  <c r="CF187" i="17"/>
  <c r="CL210" i="17"/>
  <c r="BC159" i="18"/>
  <c r="CA10" i="22"/>
  <c r="CB10" i="22"/>
  <c r="X5" i="22"/>
  <c r="F46" i="22"/>
  <c r="E46" i="22"/>
  <c r="GO46" i="22"/>
  <c r="GP46" i="22"/>
  <c r="K50" i="22"/>
  <c r="E50" i="22"/>
  <c r="GU50" i="22"/>
  <c r="GP50" i="22"/>
  <c r="BZ51" i="22"/>
  <c r="BX51" i="22"/>
  <c r="ER56" i="22"/>
  <c r="EY56" i="22"/>
  <c r="E58" i="22"/>
  <c r="D58" i="22"/>
  <c r="FP61" i="22"/>
  <c r="FQ61" i="22"/>
  <c r="ET44" i="22"/>
  <c r="BZ49" i="22"/>
  <c r="DU51" i="22"/>
  <c r="GN52" i="22"/>
  <c r="ES44" i="22"/>
  <c r="K46" i="22"/>
  <c r="BZ47" i="22"/>
  <c r="FR51" i="22"/>
  <c r="GN58" i="22"/>
  <c r="DP18" i="22"/>
  <c r="DO18" i="22"/>
  <c r="AN19" i="22"/>
  <c r="AP19" i="22"/>
  <c r="GB19" i="22"/>
  <c r="GD19" i="22"/>
  <c r="DP20" i="22"/>
  <c r="DO20" i="22"/>
  <c r="FK20" i="22"/>
  <c r="FL20" i="22"/>
  <c r="CQ21" i="22"/>
  <c r="CR21" i="22"/>
  <c r="DH22" i="22"/>
  <c r="DJ22" i="22"/>
  <c r="FF22" i="22"/>
  <c r="FD22" i="22"/>
  <c r="AN23" i="22"/>
  <c r="AP23" i="22"/>
  <c r="CL23" i="22"/>
  <c r="CJ23" i="22"/>
  <c r="R24" i="22"/>
  <c r="P24" i="22"/>
  <c r="FL24" i="22"/>
  <c r="FK24" i="22"/>
  <c r="EN25" i="22"/>
  <c r="EM25" i="22"/>
  <c r="GZ26" i="22"/>
  <c r="HA26" i="22"/>
  <c r="BN30" i="22"/>
  <c r="BL30" i="22"/>
  <c r="FQ57" i="22"/>
  <c r="AB59" i="22"/>
  <c r="GO60" i="22"/>
  <c r="EK125" i="19"/>
  <c r="HA17" i="22"/>
  <c r="BL18" i="22"/>
  <c r="AU19" i="22"/>
  <c r="EF19" i="22"/>
  <c r="W20" i="22"/>
  <c r="AP21" i="22"/>
  <c r="EM21" i="22"/>
  <c r="EN23" i="22"/>
  <c r="BN24" i="22"/>
  <c r="FD24" i="22"/>
  <c r="CQ25" i="22"/>
  <c r="FK28" i="22"/>
  <c r="DO31" i="22"/>
  <c r="EF32" i="22"/>
  <c r="CX46" i="22"/>
  <c r="AZ52" i="22"/>
  <c r="BA58" i="22"/>
  <c r="DT61" i="22"/>
  <c r="DW61" i="22" s="1"/>
  <c r="DV45" i="22"/>
  <c r="F50" i="22"/>
  <c r="DU55" i="22"/>
  <c r="FE31" i="22"/>
  <c r="FF31" i="22"/>
  <c r="DP33" i="22"/>
  <c r="DJ33" i="22"/>
  <c r="GC34" i="22"/>
  <c r="GI34" i="22"/>
  <c r="BM35" i="22"/>
  <c r="BS35" i="22"/>
  <c r="FD35" i="22"/>
  <c r="FF35" i="22"/>
  <c r="EF36" i="22"/>
  <c r="EH36" i="22"/>
  <c r="GI36" i="22"/>
  <c r="GC36" i="22"/>
  <c r="BS37" i="22"/>
  <c r="BM37" i="22"/>
  <c r="DJ37" i="22"/>
  <c r="DP37" i="22"/>
  <c r="FF37" i="22"/>
  <c r="FD37" i="22"/>
  <c r="Q117" i="20"/>
  <c r="P125" i="20"/>
  <c r="Q121" i="20"/>
  <c r="D9" i="13"/>
  <c r="C4" i="21"/>
  <c r="BR80" i="22"/>
  <c r="CQ26" i="22"/>
  <c r="DO26" i="22"/>
  <c r="FL26" i="22"/>
  <c r="R27" i="22"/>
  <c r="AP27" i="22"/>
  <c r="CL27" i="22"/>
  <c r="GD27" i="22"/>
  <c r="R28" i="22"/>
  <c r="R29" i="22"/>
  <c r="W31" i="22"/>
  <c r="CK32" i="22"/>
  <c r="Q33" i="22"/>
  <c r="CL34" i="22"/>
  <c r="Q35" i="22"/>
  <c r="V35" i="22" s="1"/>
  <c r="CK36" i="22"/>
  <c r="W37" i="22"/>
  <c r="K22" i="6"/>
  <c r="AT84" i="22"/>
  <c r="BY5" i="22"/>
  <c r="DV5" i="22"/>
  <c r="GP5" i="22"/>
  <c r="BA6" i="22"/>
  <c r="CX6" i="22"/>
  <c r="EB6" i="22"/>
  <c r="ET6" i="22"/>
  <c r="AC7" i="22"/>
  <c r="BY7" i="22"/>
  <c r="EB7" i="22"/>
  <c r="GV7" i="22"/>
  <c r="E8" i="22"/>
  <c r="BA8" i="22"/>
  <c r="DV8" i="22"/>
  <c r="GO9" i="22"/>
  <c r="EA10" i="22"/>
  <c r="EA12" i="22"/>
  <c r="ET13" i="22"/>
  <c r="DU14" i="22"/>
  <c r="FR16" i="22"/>
  <c r="ET21" i="22"/>
  <c r="GP21" i="22"/>
  <c r="CX23" i="22"/>
  <c r="ES23" i="22"/>
  <c r="EX23" i="22" s="1"/>
  <c r="CX25" i="22"/>
  <c r="ES25" i="22"/>
  <c r="DU26" i="22"/>
  <c r="K27" i="22"/>
  <c r="EZ27" i="22"/>
  <c r="EB28" i="22"/>
  <c r="FX30" i="22"/>
  <c r="ES31" i="22"/>
  <c r="EW31" i="22" s="1"/>
  <c r="AJ32" i="22"/>
  <c r="DU32" i="22"/>
  <c r="DZ32" i="22" s="1"/>
  <c r="FX32" i="22"/>
  <c r="E33" i="22"/>
  <c r="J33" i="22" s="1"/>
  <c r="GV33" i="22"/>
  <c r="FR34" i="22"/>
  <c r="ET35" i="22"/>
  <c r="DV36" i="22"/>
  <c r="FX36" i="22"/>
  <c r="BY40" i="22"/>
  <c r="DU54" i="22"/>
  <c r="DY54" i="22" s="1"/>
  <c r="AD58" i="22"/>
  <c r="BH59" i="22"/>
  <c r="ET61" i="22"/>
  <c r="FQ62" i="22"/>
  <c r="BH65" i="22"/>
  <c r="GP65" i="22"/>
  <c r="GO67" i="22"/>
  <c r="AJ68" i="22"/>
  <c r="CF68" i="22"/>
  <c r="DV68" i="22"/>
  <c r="BA69" i="22"/>
  <c r="ES69" i="22"/>
  <c r="EX69" i="22" s="1"/>
  <c r="AC70" i="22"/>
  <c r="AG70" i="22" s="1"/>
  <c r="FW70" i="22"/>
  <c r="BH71" i="22"/>
  <c r="ET71" i="22"/>
  <c r="GO71" i="22"/>
  <c r="GT71" i="22" s="1"/>
  <c r="CF72" i="22"/>
  <c r="BG73" i="22"/>
  <c r="GU73" i="22"/>
  <c r="AI74" i="22"/>
  <c r="CF74" i="22"/>
  <c r="EB74" i="22"/>
  <c r="FR74" i="22"/>
  <c r="ES75" i="22"/>
  <c r="EX75" i="22" s="1"/>
  <c r="GV75" i="22"/>
  <c r="CF76" i="22"/>
  <c r="DU76" i="22"/>
  <c r="DY76" i="22" s="1"/>
  <c r="FW76" i="22"/>
  <c r="BH77" i="22"/>
  <c r="CX77" i="22"/>
  <c r="EY77" i="22"/>
  <c r="GU77" i="22"/>
  <c r="CF78" i="22"/>
  <c r="EB78" i="22"/>
  <c r="FX78" i="22"/>
  <c r="L79" i="22"/>
  <c r="BA79" i="22"/>
  <c r="BE79" i="22" s="1"/>
  <c r="DC79" i="22"/>
  <c r="GU79" i="22"/>
  <c r="AD80" i="22"/>
  <c r="CE80" i="22"/>
  <c r="EA80" i="22"/>
  <c r="FQ80" i="22"/>
  <c r="FV80" i="22" s="1"/>
  <c r="L81" i="22"/>
  <c r="BA81" i="22"/>
  <c r="BF81" i="22" s="1"/>
  <c r="DD81" i="22"/>
  <c r="ES81" i="22"/>
  <c r="EX81" i="22" s="1"/>
  <c r="GO81" i="22"/>
  <c r="GT81" i="22" s="1"/>
  <c r="AJ82" i="22"/>
  <c r="FR82" i="22"/>
  <c r="K83" i="22"/>
  <c r="BA83" i="22"/>
  <c r="BF83" i="22" s="1"/>
  <c r="CW83" i="22"/>
  <c r="DB83" i="22" s="1"/>
  <c r="ES83" i="22"/>
  <c r="EX83" i="22" s="1"/>
  <c r="GV83" i="22"/>
  <c r="AC84" i="22"/>
  <c r="AG84" i="22" s="1"/>
  <c r="BZ84" i="22"/>
  <c r="DU84" i="22"/>
  <c r="DY84" i="22" s="1"/>
  <c r="FR84" i="22"/>
  <c r="E85" i="22"/>
  <c r="BH85" i="22"/>
  <c r="CW85" i="22"/>
  <c r="EY85" i="22"/>
  <c r="GO85" i="22"/>
  <c r="GS85" i="22" s="1"/>
  <c r="AJ86" i="22"/>
  <c r="BY86" i="22"/>
  <c r="CC86" i="22" s="1"/>
  <c r="EA86" i="22"/>
  <c r="FX86" i="22"/>
  <c r="EN5" i="22"/>
  <c r="AV9" i="22"/>
  <c r="FL23" i="22"/>
  <c r="CD40" i="22"/>
  <c r="CC40" i="22"/>
  <c r="CW11" i="22"/>
  <c r="CX11" i="22"/>
  <c r="DC11" i="22"/>
  <c r="CE14" i="22"/>
  <c r="BZ14" i="22"/>
  <c r="BY14" i="22"/>
  <c r="E15" i="22"/>
  <c r="F15" i="22"/>
  <c r="K17" i="22"/>
  <c r="F17" i="22"/>
  <c r="AJ18" i="22"/>
  <c r="AI18" i="22"/>
  <c r="AD18" i="22"/>
  <c r="AD20" i="22"/>
  <c r="AC20" i="22"/>
  <c r="AJ20" i="22"/>
  <c r="F21" i="22"/>
  <c r="L21" i="22"/>
  <c r="K21" i="22"/>
  <c r="AD22" i="22"/>
  <c r="AJ22" i="22"/>
  <c r="AC22" i="22"/>
  <c r="K23" i="22"/>
  <c r="F23" i="22"/>
  <c r="L23" i="22"/>
  <c r="FX28" i="22"/>
  <c r="FW28" i="22"/>
  <c r="AD34" i="22"/>
  <c r="AJ34" i="22"/>
  <c r="AI34" i="22"/>
  <c r="AC34" i="22"/>
  <c r="CE38" i="22"/>
  <c r="CF38" i="22"/>
  <c r="BY38" i="22"/>
  <c r="BZ38" i="22"/>
  <c r="AD40" i="22"/>
  <c r="AJ40" i="22"/>
  <c r="AC40" i="22"/>
  <c r="DC41" i="22"/>
  <c r="CX41" i="22"/>
  <c r="CW41" i="22"/>
  <c r="DD41" i="22"/>
  <c r="FQ42" i="22"/>
  <c r="FR42" i="22"/>
  <c r="FW42" i="22"/>
  <c r="AJ44" i="22"/>
  <c r="AD44" i="22"/>
  <c r="AC44" i="22"/>
  <c r="AI44" i="22"/>
  <c r="CE46" i="22"/>
  <c r="BY46" i="22"/>
  <c r="CF46" i="22"/>
  <c r="BZ46" i="22"/>
  <c r="AD48" i="22"/>
  <c r="AJ48" i="22"/>
  <c r="AI48" i="22"/>
  <c r="GU49" i="22"/>
  <c r="GV49" i="22"/>
  <c r="GP49" i="22"/>
  <c r="CW51" i="22"/>
  <c r="DC51" i="22"/>
  <c r="DD51" i="22"/>
  <c r="CX51" i="22"/>
  <c r="DU52" i="22"/>
  <c r="DY52" i="22" s="1"/>
  <c r="EA52" i="22"/>
  <c r="EB52" i="22"/>
  <c r="ES53" i="22"/>
  <c r="EY53" i="22"/>
  <c r="K55" i="22"/>
  <c r="E55" i="22"/>
  <c r="F55" i="22"/>
  <c r="L55" i="22"/>
  <c r="FR56" i="22"/>
  <c r="FQ56" i="22"/>
  <c r="FW58" i="22"/>
  <c r="FQ58" i="22"/>
  <c r="FR58" i="22"/>
  <c r="DB85" i="22"/>
  <c r="DA85" i="22"/>
  <c r="HF68" i="22"/>
  <c r="HE68" i="22"/>
  <c r="GE69" i="22"/>
  <c r="GF69" i="22"/>
  <c r="DK64" i="22"/>
  <c r="DL64" i="22"/>
  <c r="EK85" i="22"/>
  <c r="EL85" i="22"/>
  <c r="S84" i="22"/>
  <c r="T84" i="22"/>
  <c r="AR47" i="22"/>
  <c r="AQ47" i="22"/>
  <c r="AF43" i="22"/>
  <c r="AE43" i="22"/>
  <c r="CB41" i="22"/>
  <c r="CA41" i="22"/>
  <c r="DW39" i="22"/>
  <c r="DX39" i="22"/>
  <c r="CA37" i="22"/>
  <c r="CB37" i="22"/>
  <c r="FI49" i="22"/>
  <c r="FJ49" i="22"/>
  <c r="BQ44" i="22"/>
  <c r="BR44" i="22"/>
  <c r="DK81" i="22"/>
  <c r="DL81" i="22"/>
  <c r="CW7" i="22"/>
  <c r="DC7" i="22"/>
  <c r="DD7" i="22"/>
  <c r="CX7" i="22"/>
  <c r="AD10" i="22"/>
  <c r="AJ10" i="22"/>
  <c r="AC10" i="22"/>
  <c r="BA13" i="22"/>
  <c r="BB13" i="22"/>
  <c r="BG13" i="22"/>
  <c r="BH19" i="22"/>
  <c r="BG19" i="22"/>
  <c r="BB19" i="22"/>
  <c r="EW23" i="22"/>
  <c r="CX31" i="22"/>
  <c r="DC31" i="22"/>
  <c r="CW31" i="22"/>
  <c r="DD31" i="22"/>
  <c r="BZ32" i="22"/>
  <c r="CE32" i="22"/>
  <c r="CF32" i="22"/>
  <c r="BY32" i="22"/>
  <c r="CX33" i="22"/>
  <c r="DC33" i="22"/>
  <c r="CW33" i="22"/>
  <c r="CX39" i="22"/>
  <c r="CW39" i="22"/>
  <c r="DD39" i="22"/>
  <c r="K41" i="22"/>
  <c r="F41" i="22"/>
  <c r="E41" i="22"/>
  <c r="L41" i="22"/>
  <c r="CE42" i="22"/>
  <c r="BY42" i="22"/>
  <c r="CF42" i="22"/>
  <c r="EY43" i="22"/>
  <c r="ES43" i="22"/>
  <c r="K45" i="22"/>
  <c r="L45" i="22"/>
  <c r="E45" i="22"/>
  <c r="F45" i="22"/>
  <c r="GU45" i="22"/>
  <c r="GP45" i="22"/>
  <c r="GO45" i="22"/>
  <c r="E47" i="22"/>
  <c r="L47" i="22"/>
  <c r="F47" i="22"/>
  <c r="GO47" i="22"/>
  <c r="GP47" i="22"/>
  <c r="FW48" i="22"/>
  <c r="FR48" i="22"/>
  <c r="ET49" i="22"/>
  <c r="EZ49" i="22"/>
  <c r="EY49" i="22"/>
  <c r="K51" i="22"/>
  <c r="L51" i="22"/>
  <c r="F51" i="22"/>
  <c r="AJ52" i="22"/>
  <c r="AD52" i="22"/>
  <c r="AC52" i="22"/>
  <c r="AG52" i="22" s="1"/>
  <c r="F53" i="22"/>
  <c r="K53" i="22"/>
  <c r="L53" i="22"/>
  <c r="GU53" i="22"/>
  <c r="GP53" i="22"/>
  <c r="BG55" i="22"/>
  <c r="BH55" i="22"/>
  <c r="BB55" i="22"/>
  <c r="BY56" i="22"/>
  <c r="CF56" i="22"/>
  <c r="DC57" i="22"/>
  <c r="DD57" i="22"/>
  <c r="CW57" i="22"/>
  <c r="DV58" i="22"/>
  <c r="EA58" i="22"/>
  <c r="DU58" i="22"/>
  <c r="GU59" i="22"/>
  <c r="GO59" i="22"/>
  <c r="DV62" i="22"/>
  <c r="EA62" i="22"/>
  <c r="DC63" i="22"/>
  <c r="CX63" i="22"/>
  <c r="DD63" i="22"/>
  <c r="BY64" i="22"/>
  <c r="CE64" i="22"/>
  <c r="BZ64" i="22"/>
  <c r="I85" i="22"/>
  <c r="J85" i="22"/>
  <c r="FU78" i="22"/>
  <c r="FV78" i="22"/>
  <c r="CP77" i="22"/>
  <c r="CO77" i="22"/>
  <c r="U69" i="22"/>
  <c r="V69" i="22"/>
  <c r="EL75" i="22"/>
  <c r="EK75" i="22"/>
  <c r="CP63" i="22"/>
  <c r="CO63" i="22"/>
  <c r="DD33" i="22"/>
  <c r="CO50" i="22"/>
  <c r="CP50" i="22"/>
  <c r="DC5" i="22"/>
  <c r="DF29" i="1" s="1"/>
  <c r="CX5" i="22"/>
  <c r="DD5" i="22"/>
  <c r="CW5" i="22"/>
  <c r="GT9" i="22"/>
  <c r="GS9" i="22"/>
  <c r="F13" i="22"/>
  <c r="L13" i="22"/>
  <c r="E13" i="22"/>
  <c r="BB15" i="22"/>
  <c r="BA15" i="22"/>
  <c r="BG15" i="22"/>
  <c r="GP17" i="22"/>
  <c r="GO17" i="22"/>
  <c r="E19" i="22"/>
  <c r="F19" i="22"/>
  <c r="K19" i="22"/>
  <c r="BZ20" i="22"/>
  <c r="CF20" i="22"/>
  <c r="CE20" i="22"/>
  <c r="CX21" i="22"/>
  <c r="CW21" i="22"/>
  <c r="EX25" i="22"/>
  <c r="EW25" i="22"/>
  <c r="CF28" i="22"/>
  <c r="CE28" i="22"/>
  <c r="BZ28" i="22"/>
  <c r="BH29" i="22"/>
  <c r="BA29" i="22"/>
  <c r="BG29" i="22"/>
  <c r="BB29" i="22"/>
  <c r="EA30" i="22"/>
  <c r="EB30" i="22"/>
  <c r="BB31" i="22"/>
  <c r="BA31" i="22"/>
  <c r="BH31" i="22"/>
  <c r="BG31" i="22"/>
  <c r="AD32" i="22"/>
  <c r="AC32" i="22"/>
  <c r="L35" i="22"/>
  <c r="F35" i="22"/>
  <c r="E35" i="22"/>
  <c r="K35" i="22"/>
  <c r="CW35" i="22"/>
  <c r="DC35" i="22"/>
  <c r="DD35" i="22"/>
  <c r="CX35" i="22"/>
  <c r="CE36" i="22"/>
  <c r="CF36" i="22"/>
  <c r="BZ36" i="22"/>
  <c r="BY36" i="22"/>
  <c r="BB37" i="22"/>
  <c r="BH37" i="22"/>
  <c r="BA37" i="22"/>
  <c r="BG37" i="22"/>
  <c r="AD38" i="22"/>
  <c r="AJ38" i="22"/>
  <c r="AI38" i="22"/>
  <c r="AC38" i="22"/>
  <c r="K39" i="22"/>
  <c r="E39" i="22"/>
  <c r="L39" i="22"/>
  <c r="F39" i="22"/>
  <c r="GP39" i="22"/>
  <c r="GO39" i="22"/>
  <c r="GT39" i="22" s="1"/>
  <c r="BB41" i="22"/>
  <c r="BG41" i="22"/>
  <c r="BA41" i="22"/>
  <c r="BH41" i="22"/>
  <c r="DU42" i="22"/>
  <c r="DY42" i="22" s="1"/>
  <c r="EA42" i="22"/>
  <c r="DV42" i="22"/>
  <c r="EB42" i="22"/>
  <c r="GP43" i="22"/>
  <c r="GU43" i="22"/>
  <c r="CW45" i="22"/>
  <c r="CX45" i="22"/>
  <c r="DD45" i="22"/>
  <c r="DC45" i="22"/>
  <c r="BG47" i="22"/>
  <c r="BA47" i="22"/>
  <c r="BH47" i="22"/>
  <c r="BB47" i="22"/>
  <c r="K49" i="22"/>
  <c r="L49" i="22"/>
  <c r="F49" i="22"/>
  <c r="DU50" i="22"/>
  <c r="EA50" i="22"/>
  <c r="DV50" i="22"/>
  <c r="GO51" i="22"/>
  <c r="GU51" i="22"/>
  <c r="GV51" i="22"/>
  <c r="GP51" i="22"/>
  <c r="CX53" i="22"/>
  <c r="DC53" i="22"/>
  <c r="DD53" i="22"/>
  <c r="FQ54" i="22"/>
  <c r="FW54" i="22"/>
  <c r="FR54" i="22"/>
  <c r="AC56" i="22"/>
  <c r="AD56" i="22"/>
  <c r="AI56" i="22"/>
  <c r="AJ56" i="22"/>
  <c r="BH57" i="22"/>
  <c r="BA57" i="22"/>
  <c r="BB57" i="22"/>
  <c r="BZ58" i="22"/>
  <c r="CF58" i="22"/>
  <c r="BY58" i="22"/>
  <c r="CE58" i="22"/>
  <c r="EY59" i="22"/>
  <c r="ES59" i="22"/>
  <c r="FQ60" i="22"/>
  <c r="FW60" i="22"/>
  <c r="AD62" i="22"/>
  <c r="AJ62" i="22"/>
  <c r="AI62" i="22"/>
  <c r="AC62" i="22"/>
  <c r="AH62" i="22" s="1"/>
  <c r="AD64" i="22"/>
  <c r="AC64" i="22"/>
  <c r="AJ64" i="22"/>
  <c r="DV52" i="22"/>
  <c r="AI12" i="22"/>
  <c r="AJ12" i="22"/>
  <c r="AD12" i="22"/>
  <c r="BY44" i="22"/>
  <c r="CF44" i="22"/>
  <c r="BZ44" i="22"/>
  <c r="BG57" i="22"/>
  <c r="GF53" i="22"/>
  <c r="GE53" i="22"/>
  <c r="E9" i="22"/>
  <c r="F9" i="22"/>
  <c r="L9" i="22"/>
  <c r="CF10" i="22"/>
  <c r="BY10" i="22"/>
  <c r="BZ10" i="22"/>
  <c r="CE10" i="22"/>
  <c r="CW15" i="22"/>
  <c r="CX15" i="22"/>
  <c r="DD15" i="22"/>
  <c r="BZ16" i="22"/>
  <c r="BY16" i="22"/>
  <c r="BB17" i="22"/>
  <c r="BH17" i="22"/>
  <c r="BG17" i="22"/>
  <c r="BZ18" i="22"/>
  <c r="CF18" i="22"/>
  <c r="BY18" i="22"/>
  <c r="CX19" i="22"/>
  <c r="CW19" i="22"/>
  <c r="BB21" i="22"/>
  <c r="BA21" i="22"/>
  <c r="CF22" i="22"/>
  <c r="BZ22" i="22"/>
  <c r="BY22" i="22"/>
  <c r="CD22" i="22" s="1"/>
  <c r="CE22" i="22"/>
  <c r="BG23" i="22"/>
  <c r="BB23" i="22"/>
  <c r="BZ24" i="22"/>
  <c r="BY24" i="22"/>
  <c r="CC24" i="22" s="1"/>
  <c r="CE24" i="22"/>
  <c r="CF24" i="22"/>
  <c r="BB25" i="22"/>
  <c r="BA25" i="22"/>
  <c r="BG25" i="22"/>
  <c r="CE26" i="22"/>
  <c r="CF26" i="22"/>
  <c r="BZ26" i="22"/>
  <c r="BY26" i="22"/>
  <c r="AC30" i="22"/>
  <c r="AD30" i="22"/>
  <c r="AJ30" i="22"/>
  <c r="BZ34" i="22"/>
  <c r="CF34" i="22"/>
  <c r="CE34" i="22"/>
  <c r="BY34" i="22"/>
  <c r="DV38" i="22"/>
  <c r="DU38" i="22"/>
  <c r="DZ38" i="22" s="1"/>
  <c r="EB38" i="22"/>
  <c r="CE40" i="22"/>
  <c r="CF40" i="22"/>
  <c r="BZ40" i="22"/>
  <c r="GU41" i="22"/>
  <c r="GP41" i="22"/>
  <c r="GO41" i="22"/>
  <c r="GV41" i="22"/>
  <c r="BG43" i="22"/>
  <c r="BB43" i="22"/>
  <c r="BA43" i="22"/>
  <c r="BH43" i="22"/>
  <c r="BH45" i="22"/>
  <c r="BG45" i="22"/>
  <c r="BB45" i="22"/>
  <c r="FQ46" i="22"/>
  <c r="FR46" i="22"/>
  <c r="FW46" i="22"/>
  <c r="FX46" i="22"/>
  <c r="BZ48" i="22"/>
  <c r="BY48" i="22"/>
  <c r="CF48" i="22"/>
  <c r="AC50" i="22"/>
  <c r="AD50" i="22"/>
  <c r="AJ50" i="22"/>
  <c r="ET51" i="22"/>
  <c r="ES51" i="22"/>
  <c r="FQ52" i="22"/>
  <c r="FX52" i="22"/>
  <c r="FW52" i="22"/>
  <c r="AD54" i="22"/>
  <c r="AC54" i="22"/>
  <c r="AJ54" i="22"/>
  <c r="GU55" i="22"/>
  <c r="GO55" i="22"/>
  <c r="GP55" i="22"/>
  <c r="EY57" i="22"/>
  <c r="ES57" i="22"/>
  <c r="ET57" i="22"/>
  <c r="E59" i="22"/>
  <c r="F59" i="22"/>
  <c r="K59" i="22"/>
  <c r="L59" i="22"/>
  <c r="AI60" i="22"/>
  <c r="AC60" i="22"/>
  <c r="AJ60" i="22"/>
  <c r="CW61" i="22"/>
  <c r="CX61" i="22"/>
  <c r="DD61" i="22"/>
  <c r="BB63" i="22"/>
  <c r="BA63" i="22"/>
  <c r="BH63" i="22"/>
  <c r="DU64" i="22"/>
  <c r="DV64" i="22"/>
  <c r="EA64" i="22"/>
  <c r="ET53" i="22"/>
  <c r="EY25" i="22"/>
  <c r="GQ75" i="22"/>
  <c r="GR75" i="22"/>
  <c r="GR86" i="22"/>
  <c r="EX31" i="22"/>
  <c r="BR82" i="22"/>
  <c r="BQ82" i="22"/>
  <c r="AF83" i="22"/>
  <c r="AE83" i="22"/>
  <c r="EW78" i="22"/>
  <c r="EX78" i="22"/>
  <c r="BH5" i="22"/>
  <c r="BA5" i="22"/>
  <c r="BB5" i="22"/>
  <c r="AC6" i="22"/>
  <c r="AJ6" i="22"/>
  <c r="AD6" i="22"/>
  <c r="E7" i="22"/>
  <c r="K7" i="22"/>
  <c r="F7" i="22"/>
  <c r="L7" i="22"/>
  <c r="AI8" i="22"/>
  <c r="AJ8" i="22"/>
  <c r="AC8" i="22"/>
  <c r="CW9" i="22"/>
  <c r="DD9" i="22"/>
  <c r="DC9" i="22"/>
  <c r="CX9" i="22"/>
  <c r="BH11" i="22"/>
  <c r="BB11" i="22"/>
  <c r="BA11" i="22"/>
  <c r="AI14" i="22"/>
  <c r="AD14" i="22"/>
  <c r="AJ14" i="22"/>
  <c r="AC14" i="22"/>
  <c r="FR22" i="22"/>
  <c r="FQ22" i="22"/>
  <c r="FV22" i="22" s="1"/>
  <c r="FW22" i="22"/>
  <c r="AC24" i="22"/>
  <c r="AJ24" i="22"/>
  <c r="AD24" i="22"/>
  <c r="L25" i="22"/>
  <c r="F25" i="22"/>
  <c r="E25" i="22"/>
  <c r="K25" i="22"/>
  <c r="AJ26" i="22"/>
  <c r="AI26" i="22"/>
  <c r="AD26" i="22"/>
  <c r="AC26" i="22"/>
  <c r="BA27" i="22"/>
  <c r="BG27" i="22"/>
  <c r="BH27" i="22"/>
  <c r="BB27" i="22"/>
  <c r="CX29" i="22"/>
  <c r="DD29" i="22"/>
  <c r="CW29" i="22"/>
  <c r="DC29" i="22"/>
  <c r="L33" i="22"/>
  <c r="K33" i="22"/>
  <c r="F33" i="22"/>
  <c r="DC37" i="22"/>
  <c r="DD37" i="22"/>
  <c r="CX37" i="22"/>
  <c r="CW37" i="22"/>
  <c r="BA39" i="22"/>
  <c r="BG39" i="22"/>
  <c r="BH39" i="22"/>
  <c r="FR40" i="22"/>
  <c r="FQ40" i="22"/>
  <c r="AC42" i="22"/>
  <c r="AI42" i="22"/>
  <c r="AJ42" i="22"/>
  <c r="AD42" i="22"/>
  <c r="DC43" i="22"/>
  <c r="CW43" i="22"/>
  <c r="DD43" i="22"/>
  <c r="CX43" i="22"/>
  <c r="FQ44" i="22"/>
  <c r="FR44" i="22"/>
  <c r="ES45" i="22"/>
  <c r="ET45" i="22"/>
  <c r="EA46" i="22"/>
  <c r="DV46" i="22"/>
  <c r="EY47" i="22"/>
  <c r="ET47" i="22"/>
  <c r="DU48" i="22"/>
  <c r="DV48" i="22"/>
  <c r="DD49" i="22"/>
  <c r="CX49" i="22"/>
  <c r="DC49" i="22"/>
  <c r="BY50" i="22"/>
  <c r="BZ50" i="22"/>
  <c r="CF50" i="22"/>
  <c r="BB51" i="22"/>
  <c r="BH51" i="22"/>
  <c r="BA51" i="22"/>
  <c r="BY52" i="22"/>
  <c r="BZ52" i="22"/>
  <c r="CF52" i="22"/>
  <c r="BG53" i="22"/>
  <c r="BB53" i="22"/>
  <c r="BA53" i="22"/>
  <c r="BH53" i="22"/>
  <c r="BY54" i="22"/>
  <c r="BZ54" i="22"/>
  <c r="CE54" i="22"/>
  <c r="CF54" i="22"/>
  <c r="CX55" i="22"/>
  <c r="CW55" i="22"/>
  <c r="DD55" i="22"/>
  <c r="GP57" i="22"/>
  <c r="GU57" i="22"/>
  <c r="GO57" i="22"/>
  <c r="BA59" i="22"/>
  <c r="BG59" i="22"/>
  <c r="CF60" i="22"/>
  <c r="CE60" i="22"/>
  <c r="BY60" i="22"/>
  <c r="K61" i="22"/>
  <c r="E61" i="22"/>
  <c r="L61" i="22"/>
  <c r="BB61" i="22"/>
  <c r="BH61" i="22"/>
  <c r="BY62" i="22"/>
  <c r="BZ62" i="22"/>
  <c r="CF62" i="22"/>
  <c r="L63" i="22"/>
  <c r="F63" i="22"/>
  <c r="GP63" i="22"/>
  <c r="GU63" i="22"/>
  <c r="FR64" i="22"/>
  <c r="FW64" i="22"/>
  <c r="FQ64" i="22"/>
  <c r="GS67" i="22"/>
  <c r="GT67" i="22"/>
  <c r="FR30" i="22"/>
  <c r="ES49" i="22"/>
  <c r="EY23" i="22"/>
  <c r="GR78" i="22"/>
  <c r="GQ78" i="22"/>
  <c r="CF64" i="22"/>
  <c r="AE85" i="22"/>
  <c r="AF85" i="22"/>
  <c r="F5" i="22"/>
  <c r="L5" i="22"/>
  <c r="K5" i="22"/>
  <c r="N29" i="1" s="1"/>
  <c r="BY6" i="22"/>
  <c r="CE6" i="22"/>
  <c r="BZ6" i="22"/>
  <c r="CF6" i="22"/>
  <c r="BH7" i="22"/>
  <c r="BA7" i="22"/>
  <c r="BG7" i="22"/>
  <c r="CE8" i="22"/>
  <c r="BZ8" i="22"/>
  <c r="BY8" i="22"/>
  <c r="CF8" i="22"/>
  <c r="BB9" i="22"/>
  <c r="BH9" i="22"/>
  <c r="BA9" i="22"/>
  <c r="BG9" i="22"/>
  <c r="L11" i="22"/>
  <c r="K11" i="22"/>
  <c r="F11" i="22"/>
  <c r="BY12" i="22"/>
  <c r="BZ12" i="22"/>
  <c r="CE12" i="22"/>
  <c r="CF12" i="22"/>
  <c r="DD13" i="22"/>
  <c r="DC13" i="22"/>
  <c r="CX13" i="22"/>
  <c r="AJ16" i="22"/>
  <c r="AC16" i="22"/>
  <c r="AD16" i="22"/>
  <c r="CX17" i="22"/>
  <c r="CW17" i="22"/>
  <c r="FQ24" i="22"/>
  <c r="FU24" i="22" s="1"/>
  <c r="FW24" i="22"/>
  <c r="DZ26" i="22"/>
  <c r="DY26" i="22"/>
  <c r="F27" i="22"/>
  <c r="L27" i="22"/>
  <c r="CW27" i="22"/>
  <c r="DC27" i="22"/>
  <c r="DD27" i="22"/>
  <c r="CX27" i="22"/>
  <c r="AD28" i="22"/>
  <c r="AJ28" i="22"/>
  <c r="AI28" i="22"/>
  <c r="L29" i="22"/>
  <c r="E29" i="22"/>
  <c r="F29" i="22"/>
  <c r="K29" i="22"/>
  <c r="CF30" i="22"/>
  <c r="BZ30" i="22"/>
  <c r="CE30" i="22"/>
  <c r="F31" i="22"/>
  <c r="E31" i="22"/>
  <c r="L31" i="22"/>
  <c r="K31" i="22"/>
  <c r="GP31" i="22"/>
  <c r="GO31" i="22"/>
  <c r="BB33" i="22"/>
  <c r="BH33" i="22"/>
  <c r="BG33" i="22"/>
  <c r="BG35" i="22"/>
  <c r="BB35" i="22"/>
  <c r="BH35" i="22"/>
  <c r="BA35" i="22"/>
  <c r="BF35" i="22" s="1"/>
  <c r="AD36" i="22"/>
  <c r="AJ36" i="22"/>
  <c r="AC36" i="22"/>
  <c r="AI36" i="22"/>
  <c r="E37" i="22"/>
  <c r="L37" i="22"/>
  <c r="F37" i="22"/>
  <c r="GV37" i="22"/>
  <c r="GP37" i="22"/>
  <c r="GO37" i="22"/>
  <c r="GU37" i="22"/>
  <c r="FR38" i="22"/>
  <c r="FQ38" i="22"/>
  <c r="ES39" i="22"/>
  <c r="ET39" i="22"/>
  <c r="DV40" i="22"/>
  <c r="DU40" i="22"/>
  <c r="EY41" i="22"/>
  <c r="ET41" i="22"/>
  <c r="ES41" i="22"/>
  <c r="EZ41" i="22"/>
  <c r="K43" i="22"/>
  <c r="F43" i="22"/>
  <c r="E43" i="22"/>
  <c r="L43" i="22"/>
  <c r="DV44" i="22"/>
  <c r="DU44" i="22"/>
  <c r="EA44" i="22"/>
  <c r="AC46" i="22"/>
  <c r="AD46" i="22"/>
  <c r="AJ46" i="22"/>
  <c r="DC47" i="22"/>
  <c r="DD47" i="22"/>
  <c r="CX47" i="22"/>
  <c r="CW47" i="22"/>
  <c r="DB47" i="22" s="1"/>
  <c r="BA49" i="22"/>
  <c r="BH49" i="22"/>
  <c r="BB49" i="22"/>
  <c r="FQ50" i="22"/>
  <c r="FR50" i="22"/>
  <c r="ET55" i="22"/>
  <c r="EY55" i="22"/>
  <c r="F57" i="22"/>
  <c r="L57" i="22"/>
  <c r="K57" i="22"/>
  <c r="E57" i="22"/>
  <c r="AC58" i="22"/>
  <c r="AI58" i="22"/>
  <c r="AJ58" i="22"/>
  <c r="DC59" i="22"/>
  <c r="DD59" i="22"/>
  <c r="CX59" i="22"/>
  <c r="CW59" i="22"/>
  <c r="DU60" i="22"/>
  <c r="EA60" i="22"/>
  <c r="GO61" i="22"/>
  <c r="GP61" i="22"/>
  <c r="EY63" i="22"/>
  <c r="ET63" i="22"/>
  <c r="ES63" i="22"/>
  <c r="DM69" i="22"/>
  <c r="DN69" i="22"/>
  <c r="FI75" i="22"/>
  <c r="FJ75" i="22"/>
  <c r="H72" i="22"/>
  <c r="G72" i="22"/>
  <c r="EI83" i="22"/>
  <c r="EJ83" i="22"/>
  <c r="ET65" i="22"/>
  <c r="EY65" i="22"/>
  <c r="BB67" i="22"/>
  <c r="BG67" i="22"/>
  <c r="FW68" i="22"/>
  <c r="FR68" i="22"/>
  <c r="L71" i="22"/>
  <c r="E71" i="22"/>
  <c r="CX75" i="22"/>
  <c r="DD75" i="22"/>
  <c r="CE84" i="22"/>
  <c r="BE81" i="22"/>
  <c r="AC74" i="22"/>
  <c r="AH74" i="22" s="1"/>
  <c r="AD86" i="22"/>
  <c r="ET83" i="22"/>
  <c r="DU68" i="22"/>
  <c r="DZ68" i="22" s="1"/>
  <c r="FS80" i="22"/>
  <c r="GU71" i="22"/>
  <c r="GO75" i="22"/>
  <c r="GS75" i="22" s="1"/>
  <c r="BZ74" i="22"/>
  <c r="CX85" i="22"/>
  <c r="BB77" i="22"/>
  <c r="CF86" i="22"/>
  <c r="EZ85" i="22"/>
  <c r="L85" i="22"/>
  <c r="CF84" i="22"/>
  <c r="K81" i="22"/>
  <c r="GP81" i="22"/>
  <c r="BG81" i="22"/>
  <c r="EA76" i="22"/>
  <c r="GP67" i="22"/>
  <c r="GU67" i="22"/>
  <c r="BB65" i="22"/>
  <c r="EZ69" i="22"/>
  <c r="EA66" i="22"/>
  <c r="DV66" i="22"/>
  <c r="DC69" i="22"/>
  <c r="DD69" i="22"/>
  <c r="CX69" i="22"/>
  <c r="EA70" i="22"/>
  <c r="DU70" i="22"/>
  <c r="DZ70" i="22" s="1"/>
  <c r="AI72" i="22"/>
  <c r="AJ72" i="22"/>
  <c r="BH75" i="22"/>
  <c r="BG75" i="22"/>
  <c r="GP83" i="22"/>
  <c r="BY80" i="22"/>
  <c r="HD59" i="22"/>
  <c r="GE61" i="22"/>
  <c r="GE54" i="22"/>
  <c r="GH59" i="22"/>
  <c r="AT42" i="22"/>
  <c r="BZ72" i="22"/>
  <c r="BB85" i="22"/>
  <c r="BR66" i="22"/>
  <c r="BA75" i="22"/>
  <c r="BE75" i="22" s="1"/>
  <c r="GP79" i="22"/>
  <c r="EY83" i="22"/>
  <c r="DV84" i="22"/>
  <c r="AD70" i="22"/>
  <c r="CW77" i="22"/>
  <c r="DA77" i="22" s="1"/>
  <c r="FQ70" i="22"/>
  <c r="FU70" i="22" s="1"/>
  <c r="FR80" i="22"/>
  <c r="CE72" i="22"/>
  <c r="EA84" i="22"/>
  <c r="FR76" i="22"/>
  <c r="GO83" i="22"/>
  <c r="GS83" i="22" s="1"/>
  <c r="F81" i="22"/>
  <c r="EZ81" i="22"/>
  <c r="BB81" i="22"/>
  <c r="BG79" i="22"/>
  <c r="BG65" i="22"/>
  <c r="DD65" i="22"/>
  <c r="CX65" i="22"/>
  <c r="DC65" i="22"/>
  <c r="BZ66" i="22"/>
  <c r="CF66" i="22"/>
  <c r="CX67" i="22"/>
  <c r="DD67" i="22"/>
  <c r="ET69" i="22"/>
  <c r="EY69" i="22"/>
  <c r="BZ70" i="22"/>
  <c r="CF70" i="22"/>
  <c r="CW71" i="22"/>
  <c r="DD71" i="22"/>
  <c r="EB72" i="22"/>
  <c r="DV72" i="22"/>
  <c r="L77" i="22"/>
  <c r="K77" i="22"/>
  <c r="CF82" i="22"/>
  <c r="BZ82" i="22"/>
  <c r="CW79" i="22"/>
  <c r="DA79" i="22" s="1"/>
  <c r="GO65" i="22"/>
  <c r="GT65" i="22" s="1"/>
  <c r="BY72" i="22"/>
  <c r="BG85" i="22"/>
  <c r="EW81" i="22"/>
  <c r="BB75" i="22"/>
  <c r="BZ86" i="22"/>
  <c r="BE83" i="22"/>
  <c r="AI70" i="22"/>
  <c r="CE86" i="22"/>
  <c r="ES71" i="22"/>
  <c r="EW71" i="22" s="1"/>
  <c r="FW80" i="22"/>
  <c r="CW69" i="22"/>
  <c r="DA69" i="22" s="1"/>
  <c r="BZ76" i="22"/>
  <c r="BB79" i="22"/>
  <c r="DD83" i="22"/>
  <c r="DU86" i="22"/>
  <c r="AC86" i="22"/>
  <c r="ES85" i="22"/>
  <c r="BA85" i="22"/>
  <c r="FQ84" i="22"/>
  <c r="BY84" i="22"/>
  <c r="BY82" i="22"/>
  <c r="CD82" i="22" s="1"/>
  <c r="CX81" i="22"/>
  <c r="FX80" i="22"/>
  <c r="CE76" i="22"/>
  <c r="BH69" i="22"/>
  <c r="BB73" i="22"/>
  <c r="FW84" i="22"/>
  <c r="FX68" i="22"/>
  <c r="AJ70" i="22"/>
  <c r="AD84" i="22"/>
  <c r="FQ76" i="22"/>
  <c r="EY71" i="22"/>
  <c r="FQ74" i="22"/>
  <c r="FV74" i="22" s="1"/>
  <c r="AI84" i="22"/>
  <c r="GP75" i="22"/>
  <c r="FU80" i="22"/>
  <c r="DD85" i="22"/>
  <c r="FX84" i="22"/>
  <c r="AJ84" i="22"/>
  <c r="AC82" i="22"/>
  <c r="CE82" i="22"/>
  <c r="BG77" i="22"/>
  <c r="EV76" i="22"/>
  <c r="EU76" i="22"/>
  <c r="BB71" i="22"/>
  <c r="EV49" i="22"/>
  <c r="EU49" i="22"/>
  <c r="EZ67" i="22"/>
  <c r="EY67" i="22"/>
  <c r="ET67" i="22"/>
  <c r="BB69" i="22"/>
  <c r="BG69" i="22"/>
  <c r="L73" i="22"/>
  <c r="K73" i="22"/>
  <c r="EY73" i="22"/>
  <c r="ET73" i="22"/>
  <c r="K75" i="22"/>
  <c r="L75" i="22"/>
  <c r="AJ80" i="22"/>
  <c r="AI80" i="22"/>
  <c r="EW74" i="22"/>
  <c r="AH43" i="22"/>
  <c r="F83" i="22"/>
  <c r="AT67" i="22"/>
  <c r="AC80" i="22"/>
  <c r="AH80" i="22" s="1"/>
  <c r="BA71" i="22"/>
  <c r="BF71" i="22" s="1"/>
  <c r="DV78" i="22"/>
  <c r="BA77" i="22"/>
  <c r="AD82" i="22"/>
  <c r="CE66" i="22"/>
  <c r="EI25" i="22"/>
  <c r="EJ25" i="22"/>
  <c r="FW66" i="22"/>
  <c r="FR66" i="22"/>
  <c r="BZ68" i="22"/>
  <c r="CE68" i="22"/>
  <c r="FQ72" i="22"/>
  <c r="FR72" i="22"/>
  <c r="FW72" i="22"/>
  <c r="AD76" i="22"/>
  <c r="AJ76" i="22"/>
  <c r="AI76" i="22"/>
  <c r="DD77" i="22"/>
  <c r="DC77" i="22"/>
  <c r="E79" i="22"/>
  <c r="I79" i="22" s="1"/>
  <c r="E77" i="22"/>
  <c r="I77" i="22" s="1"/>
  <c r="CO65" i="22"/>
  <c r="HE63" i="22"/>
  <c r="BB83" i="22"/>
  <c r="DV86" i="22"/>
  <c r="DC81" i="22"/>
  <c r="F77" i="22"/>
  <c r="EU83" i="22"/>
  <c r="FV81" i="22"/>
  <c r="DC71" i="22"/>
  <c r="AG73" i="22"/>
  <c r="DV76" i="22"/>
  <c r="BG71" i="22"/>
  <c r="ET77" i="22"/>
  <c r="BZ78" i="22"/>
  <c r="GV85" i="22"/>
  <c r="BH83" i="22"/>
  <c r="CW81" i="22"/>
  <c r="ET81" i="22"/>
  <c r="FW82" i="22"/>
  <c r="FX82" i="22"/>
  <c r="FW78" i="22"/>
  <c r="FV77" i="22"/>
  <c r="FU77" i="22"/>
  <c r="GU75" i="22"/>
  <c r="DC75" i="22"/>
  <c r="CE74" i="22"/>
  <c r="AJ74" i="22"/>
  <c r="K65" i="22"/>
  <c r="F65" i="22"/>
  <c r="E65" i="22"/>
  <c r="AJ66" i="22"/>
  <c r="AD66" i="22"/>
  <c r="AI66" i="22"/>
  <c r="F67" i="22"/>
  <c r="L67" i="22"/>
  <c r="AD68" i="22"/>
  <c r="AI68" i="22"/>
  <c r="E69" i="22"/>
  <c r="L69" i="22"/>
  <c r="K69" i="22"/>
  <c r="F69" i="22"/>
  <c r="GV69" i="22"/>
  <c r="GP69" i="22"/>
  <c r="FX70" i="22"/>
  <c r="FR70" i="22"/>
  <c r="BA73" i="22"/>
  <c r="BH73" i="22"/>
  <c r="CX73" i="22"/>
  <c r="DD73" i="22"/>
  <c r="DC73" i="22"/>
  <c r="FW74" i="22"/>
  <c r="FX74" i="22"/>
  <c r="AJ78" i="22"/>
  <c r="AI78" i="22"/>
  <c r="L83" i="22"/>
  <c r="E83" i="22"/>
  <c r="I83" i="22" s="1"/>
  <c r="F79" i="22"/>
  <c r="CW75" i="22"/>
  <c r="DB75" i="22" s="1"/>
  <c r="GP85" i="22"/>
  <c r="CE70" i="22"/>
  <c r="GO77" i="22"/>
  <c r="GT77" i="22" s="1"/>
  <c r="AC78" i="22"/>
  <c r="ES77" i="22"/>
  <c r="EX77" i="22" s="1"/>
  <c r="BY78" i="22"/>
  <c r="CD78" i="22" s="1"/>
  <c r="CX83" i="22"/>
  <c r="F75" i="22"/>
  <c r="DC85" i="22"/>
  <c r="AC72" i="22"/>
  <c r="AH72" i="22" s="1"/>
  <c r="FW86" i="22"/>
  <c r="FQ86" i="22"/>
  <c r="BH81" i="22"/>
  <c r="CE78" i="22"/>
  <c r="K67" i="22"/>
  <c r="GU65" i="22"/>
  <c r="H67" i="22"/>
  <c r="GF17" i="22"/>
  <c r="GE17" i="22"/>
  <c r="BO35" i="22"/>
  <c r="BP35" i="22"/>
  <c r="G13" i="22"/>
  <c r="H13" i="22"/>
  <c r="HC14" i="22"/>
  <c r="HD14" i="22"/>
  <c r="CY19" i="22"/>
  <c r="CZ19" i="22"/>
  <c r="S6" i="22"/>
  <c r="T6" i="22"/>
  <c r="AQ34" i="22"/>
  <c r="AR34" i="22"/>
  <c r="AQ19" i="22"/>
  <c r="AR19" i="22"/>
  <c r="BP33" i="22"/>
  <c r="BO33" i="22"/>
  <c r="HC33" i="22"/>
  <c r="HD33" i="22"/>
  <c r="GF56" i="22"/>
  <c r="GE56" i="22"/>
  <c r="DK6" i="22"/>
  <c r="DL6" i="22"/>
  <c r="HC18" i="22"/>
  <c r="HD18" i="22"/>
  <c r="DK37" i="22"/>
  <c r="DL37" i="22"/>
  <c r="AF40" i="22"/>
  <c r="AE40" i="22"/>
  <c r="AQ32" i="22"/>
  <c r="AR32" i="22"/>
  <c r="BT28" i="22"/>
  <c r="FF28" i="22"/>
  <c r="HB28" i="22"/>
  <c r="AU29" i="22"/>
  <c r="CL29" i="22"/>
  <c r="EH29" i="22"/>
  <c r="GI29" i="22"/>
  <c r="R30" i="22"/>
  <c r="BT30" i="22"/>
  <c r="DJ30" i="22"/>
  <c r="FL30" i="22"/>
  <c r="EG31" i="22"/>
  <c r="R32" i="22"/>
  <c r="DI32" i="22"/>
  <c r="FK32" i="22"/>
  <c r="HG32" i="22"/>
  <c r="EG33" i="22"/>
  <c r="GI33" i="22"/>
  <c r="R34" i="22"/>
  <c r="BN34" i="22"/>
  <c r="DJ34" i="22"/>
  <c r="EH35" i="22"/>
  <c r="BS36" i="22"/>
  <c r="FK36" i="22"/>
  <c r="AP37" i="22"/>
  <c r="CL37" i="22"/>
  <c r="EH37" i="22"/>
  <c r="BG5" i="22"/>
  <c r="BJ29" i="1" s="1"/>
  <c r="AI6" i="22"/>
  <c r="BB7" i="22"/>
  <c r="GU7" i="22"/>
  <c r="AD8" i="22"/>
  <c r="AI10" i="22"/>
  <c r="E11" i="22"/>
  <c r="BG11" i="22"/>
  <c r="AC12" i="22"/>
  <c r="K13" i="22"/>
  <c r="BH13" i="22"/>
  <c r="CW13" i="22"/>
  <c r="CF14" i="22"/>
  <c r="L15" i="22"/>
  <c r="DC15" i="22"/>
  <c r="CF16" i="22"/>
  <c r="DU16" i="22"/>
  <c r="DZ16" i="22" s="1"/>
  <c r="L17" i="22"/>
  <c r="BA17" i="22"/>
  <c r="DD17" i="22"/>
  <c r="AC18" i="22"/>
  <c r="BA19" i="22"/>
  <c r="DD19" i="22"/>
  <c r="BY20" i="22"/>
  <c r="DU20" i="22"/>
  <c r="DY20" i="22" s="1"/>
  <c r="E21" i="22"/>
  <c r="BH21" i="22"/>
  <c r="DC21" i="22"/>
  <c r="AI22" i="22"/>
  <c r="BA23" i="22"/>
  <c r="CW23" i="22"/>
  <c r="AI24" i="22"/>
  <c r="M30" i="1"/>
  <c r="L30" i="1"/>
  <c r="AS126" i="18"/>
  <c r="R167" i="18"/>
  <c r="O100" i="18"/>
  <c r="R164" i="18"/>
  <c r="U71" i="18"/>
  <c r="AS23" i="15"/>
  <c r="CO35" i="18"/>
  <c r="BQ71" i="18"/>
  <c r="BK100" i="18"/>
  <c r="CO126" i="18"/>
  <c r="R166" i="19"/>
  <c r="AS125" i="19"/>
  <c r="DJ164" i="18"/>
  <c r="R163" i="19"/>
  <c r="DM71" i="18"/>
  <c r="EK126" i="18"/>
  <c r="EK35" i="18"/>
  <c r="DJ167" i="18"/>
  <c r="AS35" i="19"/>
  <c r="O99" i="19"/>
  <c r="G112" i="20"/>
  <c r="M112" i="20"/>
  <c r="CO42" i="22"/>
  <c r="CB40" i="22"/>
  <c r="FS73" i="22"/>
  <c r="HD81" i="22"/>
  <c r="EW77" i="22"/>
  <c r="AR82" i="22"/>
  <c r="O22" i="14"/>
  <c r="I38" i="11"/>
  <c r="AT79" i="22"/>
  <c r="BE71" i="22"/>
  <c r="I8" i="20"/>
  <c r="M124" i="20"/>
  <c r="K124" i="20"/>
  <c r="O124" i="20" s="1"/>
  <c r="M29" i="9" s="1"/>
  <c r="FT84" i="22"/>
  <c r="DB74" i="22"/>
  <c r="G62" i="22"/>
  <c r="U119" i="20"/>
  <c r="DA46" i="22"/>
  <c r="HF64" i="22"/>
  <c r="P22" i="14"/>
  <c r="I39" i="11"/>
  <c r="CW8" i="22"/>
  <c r="GP8" i="22"/>
  <c r="AC9" i="22"/>
  <c r="BZ9" i="22"/>
  <c r="EA9" i="22"/>
  <c r="K10" i="22"/>
  <c r="BB10" i="22"/>
  <c r="DC10" i="22"/>
  <c r="EY10" i="22"/>
  <c r="AI11" i="22"/>
  <c r="CE11" i="22"/>
  <c r="EA11" i="22"/>
  <c r="BG12" i="22"/>
  <c r="DC12" i="22"/>
  <c r="GU12" i="22"/>
  <c r="CE13" i="22"/>
  <c r="DU13" i="22"/>
  <c r="K14" i="22"/>
  <c r="BB14" i="22"/>
  <c r="AI15" i="22"/>
  <c r="CE15" i="22"/>
  <c r="DV15" i="22"/>
  <c r="K16" i="22"/>
  <c r="BG16" i="22"/>
  <c r="DC16" i="22"/>
  <c r="EY16" i="22"/>
  <c r="AI17" i="22"/>
  <c r="CE17" i="22"/>
  <c r="DU17" i="22"/>
  <c r="DC18" i="22"/>
  <c r="AC19" i="22"/>
  <c r="CE19" i="22"/>
  <c r="EA19" i="22"/>
  <c r="BG20" i="22"/>
  <c r="DC20" i="22"/>
  <c r="EY20" i="22"/>
  <c r="AI21" i="22"/>
  <c r="BY21" i="22"/>
  <c r="EA21" i="22"/>
  <c r="K22" i="22"/>
  <c r="H70" i="22"/>
  <c r="HE61" i="22"/>
  <c r="AF86" i="22"/>
  <c r="V70" i="22"/>
  <c r="AQ74" i="22"/>
  <c r="GJ19" i="22"/>
  <c r="AV25" i="22"/>
  <c r="AC66" i="22"/>
  <c r="BA67" i="22"/>
  <c r="EA78" i="22"/>
  <c r="BG22" i="22"/>
  <c r="DC22" i="22"/>
  <c r="AI23" i="22"/>
  <c r="BY23" i="22"/>
  <c r="DU23" i="22"/>
  <c r="FW23" i="22"/>
  <c r="K24" i="22"/>
  <c r="BA24" i="22"/>
  <c r="CW24" i="22"/>
  <c r="AI25" i="22"/>
  <c r="CE25" i="22"/>
  <c r="BH26" i="22"/>
  <c r="EZ26" i="22"/>
  <c r="AC27" i="22"/>
  <c r="CE27" i="22"/>
  <c r="DU27" i="22"/>
  <c r="DC28" i="22"/>
  <c r="ES28" i="22"/>
  <c r="AC29" i="22"/>
  <c r="CW30" i="22"/>
  <c r="CE31" i="22"/>
  <c r="BG32" i="22"/>
  <c r="AI33" i="22"/>
  <c r="CE33" i="22"/>
  <c r="DV33" i="22"/>
  <c r="BA34" i="22"/>
  <c r="ES34" i="22"/>
  <c r="EW34" i="22" s="1"/>
  <c r="GO34" i="22"/>
  <c r="AC35" i="22"/>
  <c r="BZ35" i="22"/>
  <c r="EA35" i="22"/>
  <c r="FR35" i="22"/>
  <c r="BB36" i="22"/>
  <c r="CW36" i="22"/>
  <c r="DU37" i="22"/>
  <c r="DZ37" i="22" s="1"/>
  <c r="AV38" i="22"/>
  <c r="CL38" i="22"/>
  <c r="EM38" i="22"/>
  <c r="W39" i="22"/>
  <c r="HG39" i="22"/>
  <c r="AP40" i="22"/>
  <c r="CQ40" i="22"/>
  <c r="EM40" i="22"/>
  <c r="BM41" i="22"/>
  <c r="DO41" i="22"/>
  <c r="FF41" i="22"/>
  <c r="AP42" i="22"/>
  <c r="CL42" i="22"/>
  <c r="GI42" i="22"/>
  <c r="Q43" i="22"/>
  <c r="U43" i="22" s="1"/>
  <c r="AP44" i="22"/>
  <c r="EH44" i="22"/>
  <c r="DJ45" i="22"/>
  <c r="DJ47" i="22"/>
  <c r="CL48" i="22"/>
  <c r="R49" i="22"/>
  <c r="DJ49" i="22"/>
  <c r="CL52" i="22"/>
  <c r="FE53" i="22"/>
  <c r="FJ53" i="22" s="1"/>
  <c r="CQ54" i="22"/>
  <c r="R55" i="22"/>
  <c r="BS55" i="22"/>
  <c r="DO55" i="22"/>
  <c r="FF55" i="22"/>
  <c r="HG55" i="22"/>
  <c r="CQ56" i="22"/>
  <c r="GI56" i="22"/>
  <c r="FF57" i="22"/>
  <c r="HH57" i="22"/>
  <c r="AP58" i="22"/>
  <c r="CQ58" i="22"/>
  <c r="BS59" i="22"/>
  <c r="DO59" i="22"/>
  <c r="HG59" i="22"/>
  <c r="CQ60" i="22"/>
  <c r="W61" i="22"/>
  <c r="DI61" i="22"/>
  <c r="FE61" i="22"/>
  <c r="DI63" i="22"/>
  <c r="FL63" i="22"/>
  <c r="DJ65" i="22"/>
  <c r="HH65" i="22"/>
  <c r="CL66" i="22"/>
  <c r="AI67" i="22"/>
  <c r="EA67" i="22"/>
  <c r="CX68" i="22"/>
  <c r="F70" i="22"/>
  <c r="ES72" i="22"/>
  <c r="BA74" i="22"/>
  <c r="AI77" i="22"/>
  <c r="FQ26" i="22"/>
  <c r="FV26" i="22" s="1"/>
  <c r="ES27" i="22"/>
  <c r="EW27" i="22" s="1"/>
  <c r="GU27" i="22"/>
  <c r="BY28" i="22"/>
  <c r="DU28" i="22"/>
  <c r="FQ30" i="22"/>
  <c r="FU30" i="22" s="1"/>
  <c r="BA33" i="22"/>
  <c r="H64" i="20"/>
  <c r="AS41" i="1"/>
  <c r="F36" i="14" s="1"/>
  <c r="F25" i="2"/>
  <c r="N4" i="14"/>
  <c r="G153" i="13"/>
  <c r="BE9" i="17"/>
  <c r="BJ41" i="17" s="1"/>
  <c r="BJ164" i="17" s="1"/>
  <c r="CH180" i="17" s="1"/>
  <c r="AS44" i="1"/>
  <c r="F39" i="14" s="1"/>
  <c r="G186" i="13"/>
  <c r="G348" i="13"/>
  <c r="BQ5" i="1"/>
  <c r="G284" i="13"/>
  <c r="L117" i="14"/>
  <c r="L114" i="14"/>
  <c r="G412" i="13"/>
  <c r="G60" i="13"/>
  <c r="F24" i="2"/>
  <c r="A1" i="13"/>
  <c r="Q21" i="2"/>
  <c r="S21" i="2" s="1"/>
  <c r="T21" i="2" s="1"/>
  <c r="Q29" i="2"/>
  <c r="S29" i="2" s="1"/>
  <c r="T29" i="2" s="1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I22" i="6"/>
  <c r="J22" i="6"/>
  <c r="B70" i="18"/>
  <c r="U6" i="9"/>
  <c r="AR79" i="22"/>
  <c r="AQ79" i="22"/>
  <c r="FH73" i="22"/>
  <c r="AO69" i="22"/>
  <c r="EH69" i="22"/>
  <c r="AF69" i="22"/>
  <c r="BO81" i="22"/>
  <c r="HC78" i="22"/>
  <c r="CY68" i="22"/>
  <c r="DM81" i="22"/>
  <c r="DB56" i="22"/>
  <c r="J79" i="22"/>
  <c r="S68" i="22"/>
  <c r="GF67" i="22"/>
  <c r="EJ77" i="22"/>
  <c r="FT76" i="22"/>
  <c r="S76" i="22"/>
  <c r="DB69" i="22"/>
  <c r="AT78" i="22"/>
  <c r="G77" i="22"/>
  <c r="EK57" i="22"/>
  <c r="EL42" i="22"/>
  <c r="DN79" i="22"/>
  <c r="DA47" i="22"/>
  <c r="FV73" i="22"/>
  <c r="V77" i="22"/>
  <c r="HD76" i="22"/>
  <c r="J74" i="22"/>
  <c r="FH67" i="22"/>
  <c r="U73" i="22"/>
  <c r="CB77" i="22"/>
  <c r="EG79" i="22"/>
  <c r="CB57" i="22"/>
  <c r="CA80" i="22"/>
  <c r="DY68" i="22"/>
  <c r="AH52" i="22"/>
  <c r="DM73" i="22"/>
  <c r="EA38" i="22"/>
  <c r="AI40" i="22"/>
  <c r="BZ42" i="22"/>
  <c r="E51" i="22"/>
  <c r="BG51" i="22"/>
  <c r="GG62" i="22"/>
  <c r="CK68" i="22"/>
  <c r="BM69" i="22"/>
  <c r="X71" i="22"/>
  <c r="AV72" i="22"/>
  <c r="CR72" i="22"/>
  <c r="GJ72" i="22"/>
  <c r="FL73" i="22"/>
  <c r="AV74" i="22"/>
  <c r="BT75" i="22"/>
  <c r="DP75" i="22"/>
  <c r="GI76" i="22"/>
  <c r="BH79" i="22"/>
  <c r="DD79" i="22"/>
  <c r="ET79" i="22"/>
  <c r="CF80" i="22"/>
  <c r="DD11" i="22"/>
  <c r="AG62" i="22"/>
  <c r="DB79" i="22"/>
  <c r="AF82" i="22"/>
  <c r="CY62" i="22"/>
  <c r="BF79" i="22"/>
  <c r="CB68" i="22"/>
  <c r="BQ77" i="22"/>
  <c r="DM74" i="22"/>
  <c r="BM79" i="22"/>
  <c r="BS81" i="22"/>
  <c r="AP82" i="22"/>
  <c r="BN83" i="22"/>
  <c r="CL86" i="22"/>
  <c r="DN85" i="22"/>
  <c r="EW83" i="22"/>
  <c r="E52" i="22"/>
  <c r="BZ79" i="22"/>
  <c r="CX80" i="22"/>
  <c r="DV81" i="22"/>
  <c r="EA83" i="22"/>
  <c r="E84" i="22"/>
  <c r="FQ85" i="22"/>
  <c r="ES86" i="22"/>
  <c r="F123" i="20"/>
  <c r="U123" i="20"/>
  <c r="K118" i="20"/>
  <c r="G118" i="20"/>
  <c r="CN72" i="22"/>
  <c r="CM72" i="22"/>
  <c r="DW86" i="22"/>
  <c r="F119" i="20"/>
  <c r="GT64" i="22"/>
  <c r="BQ49" i="22"/>
  <c r="BR83" i="22"/>
  <c r="BQ83" i="22"/>
  <c r="DB40" i="22"/>
  <c r="DA40" i="22"/>
  <c r="EX46" i="22"/>
  <c r="HE15" i="22"/>
  <c r="EL77" i="22"/>
  <c r="EK77" i="22"/>
  <c r="CB48" i="22"/>
  <c r="CA48" i="22"/>
  <c r="HF57" i="22"/>
  <c r="HE57" i="22"/>
  <c r="CD18" i="22"/>
  <c r="CC18" i="22"/>
  <c r="FJ31" i="22"/>
  <c r="FI31" i="22"/>
  <c r="DK66" i="22"/>
  <c r="DL66" i="22"/>
  <c r="AJ18" i="15"/>
  <c r="K173" i="13"/>
  <c r="EV75" i="22"/>
  <c r="EU75" i="22"/>
  <c r="EU82" i="22"/>
  <c r="EV82" i="22"/>
  <c r="CB75" i="22"/>
  <c r="CA75" i="22"/>
  <c r="HD77" i="22"/>
  <c r="HC77" i="22"/>
  <c r="AF77" i="22"/>
  <c r="AE77" i="22"/>
  <c r="CM76" i="22"/>
  <c r="CN76" i="22"/>
  <c r="BD85" i="22"/>
  <c r="CD57" i="22"/>
  <c r="U116" i="20"/>
  <c r="F116" i="20"/>
  <c r="CP52" i="22"/>
  <c r="CO52" i="22"/>
  <c r="GS65" i="22"/>
  <c r="DM68" i="22"/>
  <c r="DN68" i="22"/>
  <c r="CO69" i="22"/>
  <c r="V76" i="22"/>
  <c r="U76" i="22"/>
  <c r="CZ45" i="22"/>
  <c r="CY45" i="22"/>
  <c r="DK10" i="22"/>
  <c r="DL10" i="22"/>
  <c r="G15" i="22"/>
  <c r="H15" i="22"/>
  <c r="DL16" i="22"/>
  <c r="DK16" i="22"/>
  <c r="FV24" i="22"/>
  <c r="BQ68" i="22"/>
  <c r="HC41" i="22"/>
  <c r="FG38" i="10"/>
  <c r="FV51" i="22"/>
  <c r="CB84" i="22"/>
  <c r="DM80" i="22"/>
  <c r="AE67" i="22"/>
  <c r="V66" i="22"/>
  <c r="CO81" i="22"/>
  <c r="CP81" i="22"/>
  <c r="H5" i="22"/>
  <c r="HD19" i="22"/>
  <c r="HC19" i="22"/>
  <c r="CA9" i="22"/>
  <c r="CB9" i="22"/>
  <c r="FJ78" i="22"/>
  <c r="FI78" i="22"/>
  <c r="FS50" i="22"/>
  <c r="FT50" i="22"/>
  <c r="BC47" i="22"/>
  <c r="BD47" i="22"/>
  <c r="S10" i="22"/>
  <c r="T10" i="22"/>
  <c r="GG10" i="22"/>
  <c r="GH10" i="22"/>
  <c r="BF49" i="22"/>
  <c r="BE49" i="22"/>
  <c r="O126" i="20"/>
  <c r="M31" i="9" s="1"/>
  <c r="EL59" i="22"/>
  <c r="DL68" i="22"/>
  <c r="DB82" i="22"/>
  <c r="DA82" i="22"/>
  <c r="BF69" i="22"/>
  <c r="BE69" i="22"/>
  <c r="CZ36" i="22"/>
  <c r="CY36" i="22"/>
  <c r="GE35" i="22"/>
  <c r="GF35" i="22"/>
  <c r="AE35" i="22"/>
  <c r="AF35" i="22"/>
  <c r="DM34" i="22"/>
  <c r="DN34" i="22"/>
  <c r="AE53" i="22"/>
  <c r="AF53" i="22"/>
  <c r="CC22" i="22"/>
  <c r="I48" i="22"/>
  <c r="HE83" i="22"/>
  <c r="HF83" i="22"/>
  <c r="FG95" i="10"/>
  <c r="FG35" i="10"/>
  <c r="FG79" i="10"/>
  <c r="FG97" i="10"/>
  <c r="FG75" i="10"/>
  <c r="FG74" i="10"/>
  <c r="FG52" i="10"/>
  <c r="FG96" i="10"/>
  <c r="FG33" i="10"/>
  <c r="FG110" i="10"/>
  <c r="FG109" i="10"/>
  <c r="FG91" i="10"/>
  <c r="EX71" i="22"/>
  <c r="AQ61" i="22"/>
  <c r="AR61" i="22"/>
  <c r="CN30" i="22"/>
  <c r="CM30" i="22"/>
  <c r="S27" i="22"/>
  <c r="T27" i="22"/>
  <c r="EI26" i="22"/>
  <c r="EJ26" i="22"/>
  <c r="AQ26" i="22"/>
  <c r="AR26" i="22"/>
  <c r="GF24" i="22"/>
  <c r="GE24" i="22"/>
  <c r="T23" i="22"/>
  <c r="S23" i="22"/>
  <c r="GG77" i="22"/>
  <c r="BD86" i="22"/>
  <c r="BC86" i="22"/>
  <c r="CD77" i="22"/>
  <c r="CC77" i="22"/>
  <c r="CN75" i="22"/>
  <c r="CM75" i="22"/>
  <c r="DB76" i="22"/>
  <c r="DA76" i="22"/>
  <c r="EI68" i="22"/>
  <c r="EJ68" i="22"/>
  <c r="FU67" i="22"/>
  <c r="FV67" i="22"/>
  <c r="CD67" i="22"/>
  <c r="CC67" i="22"/>
  <c r="BQ65" i="22"/>
  <c r="BR65" i="22"/>
  <c r="I65" i="22"/>
  <c r="J65" i="22"/>
  <c r="S60" i="22"/>
  <c r="T60" i="22"/>
  <c r="EI59" i="22"/>
  <c r="EJ59" i="22"/>
  <c r="CY54" i="22"/>
  <c r="CZ54" i="22"/>
  <c r="CN53" i="22"/>
  <c r="CM53" i="22"/>
  <c r="CA53" i="22"/>
  <c r="CB53" i="22"/>
  <c r="AF41" i="22"/>
  <c r="AE41" i="22"/>
  <c r="S49" i="22"/>
  <c r="T49" i="22"/>
  <c r="FG45" i="22"/>
  <c r="FH45" i="22"/>
  <c r="AH44" i="22"/>
  <c r="AG44" i="22"/>
  <c r="AS48" i="22"/>
  <c r="AT48" i="22"/>
  <c r="CP19" i="22"/>
  <c r="CO19" i="22"/>
  <c r="BR14" i="22"/>
  <c r="BQ14" i="22"/>
  <c r="CP11" i="22"/>
  <c r="CO11" i="22"/>
  <c r="DM7" i="22"/>
  <c r="DN7" i="22"/>
  <c r="DM5" i="22"/>
  <c r="DN5" i="22"/>
  <c r="DK13" i="22"/>
  <c r="DL13" i="22"/>
  <c r="EJ152" i="17"/>
  <c r="CN152" i="17"/>
  <c r="AR225" i="17"/>
  <c r="AS240" i="17" s="1"/>
  <c r="E211" i="17"/>
  <c r="D174" i="17"/>
  <c r="AR152" i="17"/>
  <c r="I9" i="17"/>
  <c r="I9" i="18"/>
  <c r="FJ76" i="22"/>
  <c r="V62" i="22"/>
  <c r="CD79" i="22"/>
  <c r="FH29" i="22"/>
  <c r="DN46" i="22"/>
  <c r="EJ46" i="22"/>
  <c r="AQ66" i="22"/>
  <c r="EV65" i="22"/>
  <c r="EU65" i="22"/>
  <c r="AQ39" i="22"/>
  <c r="AR39" i="22"/>
  <c r="AQ20" i="22"/>
  <c r="AR20" i="22"/>
  <c r="I14" i="22"/>
  <c r="J14" i="22"/>
  <c r="HD11" i="22"/>
  <c r="HC11" i="22"/>
  <c r="H10" i="22"/>
  <c r="G10" i="22"/>
  <c r="AS47" i="22"/>
  <c r="AT47" i="22"/>
  <c r="AQ24" i="22"/>
  <c r="AR24" i="22"/>
  <c r="CM22" i="22"/>
  <c r="CN22" i="22"/>
  <c r="CP25" i="22"/>
  <c r="CO25" i="22"/>
  <c r="G91" i="13"/>
  <c r="G540" i="13"/>
  <c r="BE9" i="19"/>
  <c r="FJ68" i="22"/>
  <c r="FU48" i="22"/>
  <c r="DX85" i="22"/>
  <c r="DW85" i="22"/>
  <c r="GQ71" i="22"/>
  <c r="GR71" i="22"/>
  <c r="CY67" i="22"/>
  <c r="CZ67" i="22"/>
  <c r="GS70" i="22"/>
  <c r="GT70" i="22"/>
  <c r="T63" i="22"/>
  <c r="S63" i="22"/>
  <c r="FU63" i="22"/>
  <c r="FV63" i="22"/>
  <c r="EW53" i="22"/>
  <c r="EX53" i="22"/>
  <c r="DN48" i="22"/>
  <c r="DM48" i="22"/>
  <c r="EV38" i="22"/>
  <c r="EU38" i="22"/>
  <c r="CN48" i="22"/>
  <c r="CM48" i="22"/>
  <c r="HD49" i="22"/>
  <c r="HC49" i="22"/>
  <c r="BO42" i="22"/>
  <c r="BP42" i="22"/>
  <c r="EX41" i="22"/>
  <c r="EW41" i="22"/>
  <c r="EL26" i="22"/>
  <c r="EK26" i="22"/>
  <c r="EU22" i="22"/>
  <c r="EV22" i="22"/>
  <c r="BR20" i="22"/>
  <c r="BQ20" i="22"/>
  <c r="BR12" i="22"/>
  <c r="BQ12" i="22"/>
  <c r="HF6" i="22"/>
  <c r="HE6" i="22"/>
  <c r="AE5" i="22"/>
  <c r="AF5" i="22"/>
  <c r="K112" i="20"/>
  <c r="O112" i="20" s="1"/>
  <c r="M17" i="9" s="1"/>
  <c r="DA9" i="19"/>
  <c r="G122" i="13"/>
  <c r="G219" i="13"/>
  <c r="CO84" i="22"/>
  <c r="AH45" i="22"/>
  <c r="GF72" i="22"/>
  <c r="FG81" i="22"/>
  <c r="CY77" i="22"/>
  <c r="EJ71" i="22"/>
  <c r="FI84" i="22"/>
  <c r="BE35" i="22"/>
  <c r="CC45" i="22"/>
  <c r="FH49" i="22"/>
  <c r="BC69" i="22"/>
  <c r="DX64" i="22"/>
  <c r="DX73" i="22"/>
  <c r="DW73" i="22"/>
  <c r="AQ73" i="22"/>
  <c r="AR73" i="22"/>
  <c r="CO71" i="22"/>
  <c r="CP71" i="22"/>
  <c r="GR51" i="22"/>
  <c r="GQ51" i="22"/>
  <c r="BD51" i="22"/>
  <c r="BC51" i="22"/>
  <c r="FS48" i="22"/>
  <c r="FT48" i="22"/>
  <c r="AF46" i="22"/>
  <c r="AE46" i="22"/>
  <c r="G444" i="13"/>
  <c r="BE9" i="18"/>
  <c r="G316" i="13"/>
  <c r="GS77" i="22"/>
  <c r="GF82" i="22"/>
  <c r="FU59" i="22"/>
  <c r="AQ65" i="22"/>
  <c r="FH85" i="22"/>
  <c r="FV83" i="22"/>
  <c r="AG72" i="22"/>
  <c r="DW74" i="22"/>
  <c r="EJ80" i="22"/>
  <c r="EI80" i="22"/>
  <c r="AR80" i="22"/>
  <c r="AQ80" i="22"/>
  <c r="FU79" i="22"/>
  <c r="FV79" i="22"/>
  <c r="DK79" i="22"/>
  <c r="DL79" i="22"/>
  <c r="HE75" i="22"/>
  <c r="HF75" i="22"/>
  <c r="BP74" i="22"/>
  <c r="BO74" i="22"/>
  <c r="EI76" i="22"/>
  <c r="EJ76" i="22"/>
  <c r="CB58" i="22"/>
  <c r="CA58" i="22"/>
  <c r="CY55" i="22"/>
  <c r="CZ55" i="22"/>
  <c r="I55" i="22"/>
  <c r="J55" i="22"/>
  <c r="T9" i="22"/>
  <c r="S9" i="22"/>
  <c r="DL21" i="22"/>
  <c r="DK21" i="22"/>
  <c r="AG17" i="22"/>
  <c r="AH17" i="22"/>
  <c r="G572" i="13"/>
  <c r="I9" i="19"/>
  <c r="G380" i="13"/>
  <c r="CN84" i="22"/>
  <c r="T85" i="22"/>
  <c r="FI81" i="22"/>
  <c r="BR81" i="22"/>
  <c r="GH68" i="22"/>
  <c r="DN71" i="22"/>
  <c r="AT72" i="22"/>
  <c r="AS72" i="22"/>
  <c r="DY64" i="22"/>
  <c r="DZ64" i="22"/>
  <c r="BE31" i="22"/>
  <c r="BF31" i="22"/>
  <c r="CA29" i="22"/>
  <c r="CB29" i="22"/>
  <c r="FJ28" i="22"/>
  <c r="FI28" i="22"/>
  <c r="EL25" i="22"/>
  <c r="EK25" i="22"/>
  <c r="FJ6" i="22"/>
  <c r="FI6" i="22"/>
  <c r="CC82" i="22"/>
  <c r="GQ73" i="22"/>
  <c r="GH80" i="22"/>
  <c r="BC76" i="22"/>
  <c r="CZ86" i="22"/>
  <c r="DA80" i="22"/>
  <c r="FT18" i="22"/>
  <c r="CR74" i="22"/>
  <c r="B103" i="20"/>
  <c r="D103" i="20" s="1"/>
  <c r="C13" i="20"/>
  <c r="J13" i="20" s="1"/>
  <c r="AS12" i="22"/>
  <c r="AT12" i="22"/>
  <c r="AH20" i="22"/>
  <c r="AG20" i="22"/>
  <c r="EK81" i="22"/>
  <c r="H25" i="22"/>
  <c r="BV116" i="19"/>
  <c r="DR116" i="19"/>
  <c r="Z150" i="19"/>
  <c r="Z116" i="19"/>
  <c r="DJ163" i="19"/>
  <c r="DJ166" i="19"/>
  <c r="G17" i="22"/>
  <c r="H17" i="22"/>
  <c r="HC50" i="22"/>
  <c r="HD50" i="22"/>
  <c r="EF70" i="22"/>
  <c r="EH70" i="22"/>
  <c r="DH71" i="22"/>
  <c r="DJ71" i="22"/>
  <c r="HC71" i="22"/>
  <c r="HD71" i="22"/>
  <c r="AN72" i="22"/>
  <c r="AP72" i="22"/>
  <c r="AP76" i="22"/>
  <c r="AO76" i="22"/>
  <c r="EU67" i="22"/>
  <c r="CM78" i="22"/>
  <c r="DY61" i="22"/>
  <c r="H75" i="22"/>
  <c r="H76" i="22"/>
  <c r="CZ78" i="22"/>
  <c r="FT20" i="22"/>
  <c r="EN70" i="22"/>
  <c r="BV150" i="19"/>
  <c r="K495" i="13"/>
  <c r="B101" i="20"/>
  <c r="D101" i="20" s="1"/>
  <c r="C11" i="20"/>
  <c r="J11" i="20" s="1"/>
  <c r="B102" i="20"/>
  <c r="D102" i="20" s="1"/>
  <c r="C12" i="20"/>
  <c r="J12" i="20" s="1"/>
  <c r="CC5" i="22"/>
  <c r="CD5" i="22"/>
  <c r="BP72" i="22"/>
  <c r="FH86" i="22"/>
  <c r="FU75" i="22"/>
  <c r="HE71" i="22"/>
  <c r="EZ79" i="22"/>
  <c r="EN74" i="22"/>
  <c r="DR150" i="19"/>
  <c r="AQ9" i="22"/>
  <c r="AR9" i="22"/>
  <c r="DW12" i="22"/>
  <c r="DX12" i="22"/>
  <c r="CB42" i="22"/>
  <c r="CA42" i="22"/>
  <c r="BO86" i="22"/>
  <c r="DA83" i="22"/>
  <c r="EW76" i="22"/>
  <c r="BO77" i="22"/>
  <c r="AF71" i="22"/>
  <c r="CD29" i="22"/>
  <c r="C10" i="20"/>
  <c r="J10" i="20" s="1"/>
  <c r="AR15" i="22"/>
  <c r="AQ15" i="22"/>
  <c r="GG16" i="22"/>
  <c r="GH16" i="22"/>
  <c r="DM70" i="19"/>
  <c r="N23" i="6"/>
  <c r="O23" i="6" s="1"/>
  <c r="B104" i="20"/>
  <c r="D104" i="20" s="1"/>
  <c r="C14" i="20"/>
  <c r="J14" i="20" s="1"/>
  <c r="DZ14" i="22"/>
  <c r="DY14" i="22"/>
  <c r="GR5" i="22"/>
  <c r="GQ5" i="22"/>
  <c r="FT6" i="22"/>
  <c r="FS6" i="22"/>
  <c r="FS14" i="22"/>
  <c r="FT14" i="22"/>
  <c r="AE16" i="22"/>
  <c r="AF16" i="22"/>
  <c r="BA211" i="17"/>
  <c r="E5" i="22"/>
  <c r="CR5" i="22"/>
  <c r="K9" i="22"/>
  <c r="CV13" i="22"/>
  <c r="AI16" i="22"/>
  <c r="E17" i="22"/>
  <c r="AZ17" i="22"/>
  <c r="AB18" i="22"/>
  <c r="CE18" i="22"/>
  <c r="L19" i="22"/>
  <c r="AZ19" i="22"/>
  <c r="CR19" i="22"/>
  <c r="AI20" i="22"/>
  <c r="D21" i="22"/>
  <c r="AV21" i="22"/>
  <c r="GJ21" i="22"/>
  <c r="D23" i="22"/>
  <c r="GJ23" i="22"/>
  <c r="DC25" i="22"/>
  <c r="DC26" i="22"/>
  <c r="AU27" i="22"/>
  <c r="W30" i="22"/>
  <c r="DI41" i="22"/>
  <c r="K15" i="22"/>
  <c r="CE16" i="22"/>
  <c r="DC17" i="22"/>
  <c r="DC19" i="22"/>
  <c r="BG21" i="22"/>
  <c r="E23" i="22"/>
  <c r="AV23" i="22"/>
  <c r="BG26" i="22"/>
  <c r="GJ28" i="22"/>
  <c r="E28" i="22"/>
  <c r="EA29" i="22"/>
  <c r="DU29" i="22"/>
  <c r="DZ29" i="22" s="1"/>
  <c r="E30" i="22"/>
  <c r="EN30" i="22"/>
  <c r="GJ30" i="22"/>
  <c r="BG30" i="22"/>
  <c r="BA30" i="22"/>
  <c r="AV32" i="22"/>
  <c r="K32" i="22"/>
  <c r="F34" i="22"/>
  <c r="E34" i="22"/>
  <c r="CX34" i="22"/>
  <c r="CW34" i="22"/>
  <c r="AU38" i="22"/>
  <c r="AP38" i="22"/>
  <c r="EH38" i="22"/>
  <c r="EG38" i="22"/>
  <c r="BS39" i="22"/>
  <c r="BN39" i="22"/>
  <c r="BM39" i="22"/>
  <c r="DI39" i="22"/>
  <c r="DO39" i="22"/>
  <c r="DJ39" i="22"/>
  <c r="BM43" i="22"/>
  <c r="BS43" i="22"/>
  <c r="BN43" i="22"/>
  <c r="DI43" i="22"/>
  <c r="DO43" i="22"/>
  <c r="DO57" i="22"/>
  <c r="DJ57" i="22"/>
  <c r="AU60" i="22"/>
  <c r="AP60" i="22"/>
  <c r="BZ5" i="22"/>
  <c r="BB6" i="22"/>
  <c r="AD9" i="22"/>
  <c r="AD11" i="22"/>
  <c r="F16" i="22"/>
  <c r="BA20" i="22"/>
  <c r="AC23" i="22"/>
  <c r="DC23" i="22"/>
  <c r="AC25" i="22"/>
  <c r="BH25" i="22"/>
  <c r="AP29" i="22"/>
  <c r="DO30" i="22"/>
  <c r="Q32" i="22"/>
  <c r="U32" i="22" s="1"/>
  <c r="DV67" i="22"/>
  <c r="BZ7" i="22"/>
  <c r="BB8" i="22"/>
  <c r="CX12" i="22"/>
  <c r="EA13" i="22"/>
  <c r="BZ17" i="22"/>
  <c r="CW20" i="22"/>
  <c r="BA22" i="22"/>
  <c r="CW22" i="22"/>
  <c r="BH23" i="22"/>
  <c r="CW28" i="22"/>
  <c r="BX33" i="22"/>
  <c r="EA33" i="22"/>
  <c r="BB82" i="22"/>
  <c r="BA82" i="22"/>
  <c r="BH15" i="22"/>
  <c r="DU19" i="22"/>
  <c r="AV28" i="22"/>
  <c r="DP30" i="22"/>
  <c r="DP25" i="22"/>
  <c r="FL25" i="22"/>
  <c r="BT25" i="22"/>
  <c r="CR25" i="22"/>
  <c r="X25" i="22"/>
  <c r="DD25" i="22"/>
  <c r="CW25" i="22"/>
  <c r="X26" i="22"/>
  <c r="Q26" i="22"/>
  <c r="BT26" i="22"/>
  <c r="BS26" i="22"/>
  <c r="EM27" i="22"/>
  <c r="EH27" i="22"/>
  <c r="BS28" i="22"/>
  <c r="BN28" i="22"/>
  <c r="DO28" i="22"/>
  <c r="DJ28" i="22"/>
  <c r="FL28" i="22"/>
  <c r="FK30" i="22"/>
  <c r="FF30" i="22"/>
  <c r="AU31" i="22"/>
  <c r="AP31" i="22"/>
  <c r="GC31" i="22"/>
  <c r="GI31" i="22"/>
  <c r="HB32" i="22"/>
  <c r="HA32" i="22"/>
  <c r="FF34" i="22"/>
  <c r="FK34" i="22"/>
  <c r="HG34" i="22"/>
  <c r="HB34" i="22"/>
  <c r="AP35" i="22"/>
  <c r="AU35" i="22"/>
  <c r="CQ35" i="22"/>
  <c r="CL35" i="22"/>
  <c r="GI35" i="22"/>
  <c r="GD35" i="22"/>
  <c r="Q36" i="22"/>
  <c r="W36" i="22"/>
  <c r="DJ36" i="22"/>
  <c r="DO36" i="22"/>
  <c r="BL44" i="22"/>
  <c r="BN44" i="22"/>
  <c r="AN45" i="22"/>
  <c r="AP45" i="22"/>
  <c r="DH46" i="22"/>
  <c r="DJ46" i="22"/>
  <c r="CJ47" i="22"/>
  <c r="CL47" i="22"/>
  <c r="BN48" i="22"/>
  <c r="BL48" i="22"/>
  <c r="DH48" i="22"/>
  <c r="DJ48" i="22"/>
  <c r="AN49" i="22"/>
  <c r="AP49" i="22"/>
  <c r="Q50" i="22"/>
  <c r="P50" i="22"/>
  <c r="AN51" i="22"/>
  <c r="AP51" i="22"/>
  <c r="W52" i="22"/>
  <c r="P52" i="22"/>
  <c r="S52" i="22" s="1"/>
  <c r="DH62" i="22"/>
  <c r="DO62" i="22"/>
  <c r="AO63" i="22"/>
  <c r="AN63" i="22"/>
  <c r="EG65" i="22"/>
  <c r="EM65" i="22"/>
  <c r="BL66" i="22"/>
  <c r="BS66" i="22"/>
  <c r="BG54" i="22"/>
  <c r="DC54" i="22"/>
  <c r="K62" i="22"/>
  <c r="R79" i="22"/>
  <c r="Q81" i="22"/>
  <c r="W83" i="22"/>
  <c r="D70" i="20"/>
  <c r="B70" i="20" s="1"/>
  <c r="D73" i="20" s="1"/>
  <c r="B73" i="20" s="1"/>
  <c r="BA72" i="22"/>
  <c r="GO74" i="22"/>
  <c r="GU76" i="22"/>
  <c r="EM84" i="22"/>
  <c r="P113" i="20"/>
  <c r="DU6" i="22"/>
  <c r="EA8" i="22"/>
  <c r="ET9" i="22"/>
  <c r="DU10" i="22"/>
  <c r="EY11" i="22"/>
  <c r="GV11" i="22"/>
  <c r="DV12" i="22"/>
  <c r="FX12" i="22"/>
  <c r="GV13" i="22"/>
  <c r="EB14" i="22"/>
  <c r="FX14" i="22"/>
  <c r="EB16" i="22"/>
  <c r="EY17" i="22"/>
  <c r="EA18" i="22"/>
  <c r="FQ18" i="22"/>
  <c r="FV18" i="22" s="1"/>
  <c r="EZ19" i="22"/>
  <c r="EA20" i="22"/>
  <c r="EY21" i="22"/>
  <c r="DU22" i="22"/>
  <c r="DZ22" i="22" s="1"/>
  <c r="FX22" i="22"/>
  <c r="DU24" i="22"/>
  <c r="ET25" i="22"/>
  <c r="EB26" i="22"/>
  <c r="GI39" i="22"/>
  <c r="GD43" i="22"/>
  <c r="HA46" i="22"/>
  <c r="AO55" i="22"/>
  <c r="BN56" i="22"/>
  <c r="EH57" i="22"/>
  <c r="FL58" i="22"/>
  <c r="HB58" i="22"/>
  <c r="GI59" i="22"/>
  <c r="FL60" i="22"/>
  <c r="HH60" i="22"/>
  <c r="HH62" i="22"/>
  <c r="FE64" i="22"/>
  <c r="GJ65" i="22"/>
  <c r="FL66" i="22"/>
  <c r="HH66" i="22"/>
  <c r="GJ67" i="22"/>
  <c r="HH68" i="22"/>
  <c r="FL78" i="22"/>
  <c r="HH78" i="22"/>
  <c r="DF13" i="5"/>
  <c r="DF14" i="5" s="1"/>
  <c r="EA56" i="22"/>
  <c r="F61" i="22"/>
  <c r="E63" i="22"/>
  <c r="X84" i="22"/>
  <c r="DU85" i="22"/>
  <c r="BA86" i="22"/>
  <c r="BE86" i="22" s="1"/>
  <c r="ES67" i="22"/>
  <c r="BY68" i="22"/>
  <c r="FQ68" i="22"/>
  <c r="DV70" i="22"/>
  <c r="K71" i="22"/>
  <c r="AD72" i="22"/>
  <c r="EA72" i="22"/>
  <c r="E73" i="22"/>
  <c r="I73" i="22" s="1"/>
  <c r="CR28" i="22"/>
  <c r="CQ38" i="22"/>
  <c r="R39" i="22"/>
  <c r="X41" i="22"/>
  <c r="Q45" i="22"/>
  <c r="Q47" i="22"/>
  <c r="Q49" i="22"/>
  <c r="Q51" i="22"/>
  <c r="U51" i="22" s="1"/>
  <c r="Q65" i="22"/>
  <c r="V65" i="22" s="1"/>
  <c r="DV80" i="22"/>
  <c r="G44" i="20"/>
  <c r="H44" i="20" s="1"/>
  <c r="W18" i="20" s="1"/>
  <c r="X18" i="20" s="1"/>
  <c r="EW28" i="22"/>
  <c r="EX28" i="22"/>
  <c r="GQ29" i="22"/>
  <c r="GR29" i="22"/>
  <c r="FJ61" i="22"/>
  <c r="FI61" i="22"/>
  <c r="FG18" i="22"/>
  <c r="FH18" i="22"/>
  <c r="HC37" i="22"/>
  <c r="HD37" i="22"/>
  <c r="GE40" i="22"/>
  <c r="GF40" i="22"/>
  <c r="GE52" i="22"/>
  <c r="GF52" i="22"/>
  <c r="HC66" i="22"/>
  <c r="HD66" i="22"/>
  <c r="HC62" i="22"/>
  <c r="GG69" i="22"/>
  <c r="FJ85" i="22"/>
  <c r="GH67" i="22"/>
  <c r="FG82" i="22"/>
  <c r="ES21" i="22"/>
  <c r="GC39" i="22"/>
  <c r="FE55" i="22"/>
  <c r="FS16" i="22"/>
  <c r="FT16" i="22"/>
  <c r="HD16" i="22"/>
  <c r="HC16" i="22"/>
  <c r="GG17" i="22"/>
  <c r="GH17" i="22"/>
  <c r="FG37" i="22"/>
  <c r="FH37" i="22"/>
  <c r="GE49" i="22"/>
  <c r="GF49" i="22"/>
  <c r="EX60" i="22"/>
  <c r="EW60" i="22"/>
  <c r="FJ66" i="22"/>
  <c r="GO8" i="22"/>
  <c r="EZ25" i="22"/>
  <c r="FH12" i="22"/>
  <c r="FG12" i="22"/>
  <c r="EU13" i="22"/>
  <c r="EV13" i="22"/>
  <c r="FH14" i="22"/>
  <c r="FG14" i="22"/>
  <c r="GQ19" i="22"/>
  <c r="GR19" i="22"/>
  <c r="HE26" i="22"/>
  <c r="HF26" i="22"/>
  <c r="FG28" i="22"/>
  <c r="FH28" i="22"/>
  <c r="GR41" i="22"/>
  <c r="GQ41" i="22"/>
  <c r="GE47" i="22"/>
  <c r="GF47" i="22"/>
  <c r="EX58" i="22"/>
  <c r="EW58" i="22"/>
  <c r="EV85" i="22"/>
  <c r="EU85" i="22"/>
  <c r="ES5" i="22"/>
  <c r="ET5" i="22"/>
  <c r="EZ5" i="22"/>
  <c r="EY5" i="22"/>
  <c r="FB29" i="1" s="1"/>
  <c r="FX5" i="22"/>
  <c r="FW5" i="22"/>
  <c r="FZ29" i="1" s="1"/>
  <c r="FR5" i="22"/>
  <c r="GU5" i="22"/>
  <c r="GX29" i="1" s="1"/>
  <c r="GO5" i="22"/>
  <c r="GV5" i="22"/>
  <c r="ES6" i="22"/>
  <c r="EY6" i="22"/>
  <c r="FR6" i="22"/>
  <c r="FW6" i="22"/>
  <c r="FX6" i="22"/>
  <c r="GP6" i="22"/>
  <c r="GO6" i="22"/>
  <c r="GV6" i="22"/>
  <c r="GU6" i="22"/>
  <c r="ET7" i="22"/>
  <c r="EY7" i="22"/>
  <c r="EZ7" i="22"/>
  <c r="FR7" i="22"/>
  <c r="FW7" i="22"/>
  <c r="FQ7" i="22"/>
  <c r="FX7" i="22"/>
  <c r="GO7" i="22"/>
  <c r="GP7" i="22"/>
  <c r="ES8" i="22"/>
  <c r="EY8" i="22"/>
  <c r="FQ8" i="22"/>
  <c r="FR8" i="22"/>
  <c r="FX8" i="22"/>
  <c r="FW8" i="22"/>
  <c r="EY9" i="22"/>
  <c r="EZ9" i="22"/>
  <c r="ES9" i="22"/>
  <c r="FR9" i="22"/>
  <c r="FW9" i="22"/>
  <c r="FX9" i="22"/>
  <c r="GV9" i="22"/>
  <c r="GP9" i="22"/>
  <c r="GU9" i="22"/>
  <c r="ES10" i="22"/>
  <c r="ET10" i="22"/>
  <c r="FQ10" i="22"/>
  <c r="FX10" i="22"/>
  <c r="FR10" i="22"/>
  <c r="FW10" i="22"/>
  <c r="GU10" i="22"/>
  <c r="GV10" i="22"/>
  <c r="ES11" i="22"/>
  <c r="EZ11" i="22"/>
  <c r="ET11" i="22"/>
  <c r="FW11" i="22"/>
  <c r="FR11" i="22"/>
  <c r="FX11" i="22"/>
  <c r="GU11" i="22"/>
  <c r="GP11" i="22"/>
  <c r="GO11" i="22"/>
  <c r="EY12" i="22"/>
  <c r="EZ12" i="22"/>
  <c r="FW12" i="22"/>
  <c r="FR12" i="22"/>
  <c r="FQ12" i="22"/>
  <c r="GO12" i="22"/>
  <c r="GP12" i="22"/>
  <c r="ES13" i="22"/>
  <c r="EZ13" i="22"/>
  <c r="EY13" i="22"/>
  <c r="FR13" i="22"/>
  <c r="FQ13" i="22"/>
  <c r="FW13" i="22"/>
  <c r="GU13" i="22"/>
  <c r="GO13" i="22"/>
  <c r="GP13" i="22"/>
  <c r="ET14" i="22"/>
  <c r="ES14" i="22"/>
  <c r="EY14" i="22"/>
  <c r="FW14" i="22"/>
  <c r="FR14" i="22"/>
  <c r="FQ14" i="22"/>
  <c r="GV14" i="22"/>
  <c r="GO14" i="22"/>
  <c r="GP14" i="22"/>
  <c r="GU14" i="22"/>
  <c r="EY15" i="22"/>
  <c r="ET15" i="22"/>
  <c r="ES15" i="22"/>
  <c r="FX15" i="22"/>
  <c r="FQ15" i="22"/>
  <c r="FW15" i="22"/>
  <c r="GO15" i="22"/>
  <c r="GV15" i="22"/>
  <c r="GU15" i="22"/>
  <c r="GP15" i="22"/>
  <c r="EZ16" i="22"/>
  <c r="ES16" i="22"/>
  <c r="ET16" i="22"/>
  <c r="FQ16" i="22"/>
  <c r="FX16" i="22"/>
  <c r="FW16" i="22"/>
  <c r="GP16" i="22"/>
  <c r="GU16" i="22"/>
  <c r="GV16" i="22"/>
  <c r="ET17" i="22"/>
  <c r="ES17" i="22"/>
  <c r="EZ17" i="22"/>
  <c r="FR17" i="22"/>
  <c r="FW17" i="22"/>
  <c r="FX17" i="22"/>
  <c r="GV17" i="22"/>
  <c r="GU17" i="22"/>
  <c r="EY18" i="22"/>
  <c r="EZ18" i="22"/>
  <c r="FR18" i="22"/>
  <c r="FW18" i="22"/>
  <c r="FX18" i="22"/>
  <c r="GO18" i="22"/>
  <c r="GP18" i="22"/>
  <c r="GU18" i="22"/>
  <c r="GV18" i="22"/>
  <c r="EY19" i="22"/>
  <c r="ET19" i="22"/>
  <c r="ES19" i="22"/>
  <c r="FW19" i="22"/>
  <c r="FQ19" i="22"/>
  <c r="GO19" i="22"/>
  <c r="GV19" i="22"/>
  <c r="GP19" i="22"/>
  <c r="GU19" i="22"/>
  <c r="EZ20" i="22"/>
  <c r="ES20" i="22"/>
  <c r="ET20" i="22"/>
  <c r="FW20" i="22"/>
  <c r="FX20" i="22"/>
  <c r="FQ20" i="22"/>
  <c r="FR20" i="22"/>
  <c r="GU20" i="22"/>
  <c r="GV20" i="22"/>
  <c r="FQ21" i="22"/>
  <c r="FW21" i="22"/>
  <c r="FX21" i="22"/>
  <c r="FR21" i="22"/>
  <c r="GO21" i="22"/>
  <c r="GU21" i="22"/>
  <c r="ES22" i="22"/>
  <c r="EY22" i="22"/>
  <c r="EZ22" i="22"/>
  <c r="GO22" i="22"/>
  <c r="GV22" i="22"/>
  <c r="GP22" i="22"/>
  <c r="GU22" i="22"/>
  <c r="EZ23" i="22"/>
  <c r="ET23" i="22"/>
  <c r="FR23" i="22"/>
  <c r="FX23" i="22"/>
  <c r="GU23" i="22"/>
  <c r="GP23" i="22"/>
  <c r="GO23" i="22"/>
  <c r="EZ24" i="22"/>
  <c r="ET24" i="22"/>
  <c r="ES24" i="22"/>
  <c r="FR24" i="22"/>
  <c r="FX24" i="22"/>
  <c r="GP24" i="22"/>
  <c r="GO24" i="22"/>
  <c r="FQ25" i="22"/>
  <c r="FW25" i="22"/>
  <c r="FX25" i="22"/>
  <c r="FR25" i="22"/>
  <c r="GP25" i="22"/>
  <c r="GO25" i="22"/>
  <c r="GV25" i="22"/>
  <c r="EY26" i="22"/>
  <c r="ER26" i="22"/>
  <c r="EZ60" i="22"/>
  <c r="EZ45" i="22"/>
  <c r="EZ39" i="22"/>
  <c r="EZ51" i="22"/>
  <c r="EZ46" i="22"/>
  <c r="EZ57" i="22"/>
  <c r="EZ55" i="22"/>
  <c r="EZ59" i="22"/>
  <c r="EZ73" i="22"/>
  <c r="EZ76" i="22"/>
  <c r="EZ42" i="22"/>
  <c r="EZ75" i="22"/>
  <c r="EZ38" i="22"/>
  <c r="EZ43" i="22"/>
  <c r="EZ47" i="22"/>
  <c r="EZ53" i="22"/>
  <c r="EZ52" i="22"/>
  <c r="EZ62" i="22"/>
  <c r="EZ70" i="22"/>
  <c r="EZ74" i="22"/>
  <c r="EZ40" i="22"/>
  <c r="EZ77" i="22"/>
  <c r="EZ50" i="22"/>
  <c r="EZ44" i="22"/>
  <c r="EZ48" i="22"/>
  <c r="EZ66" i="22"/>
  <c r="EZ65" i="22"/>
  <c r="EZ61" i="22"/>
  <c r="EZ63" i="22"/>
  <c r="EZ72" i="22"/>
  <c r="FX59" i="22"/>
  <c r="FX43" i="22"/>
  <c r="FX45" i="22"/>
  <c r="FX58" i="22"/>
  <c r="FX66" i="22"/>
  <c r="FX72" i="22"/>
  <c r="FW26" i="22"/>
  <c r="FX65" i="22"/>
  <c r="FX44" i="22"/>
  <c r="FX40" i="22"/>
  <c r="FX50" i="22"/>
  <c r="FX47" i="22"/>
  <c r="FX51" i="22"/>
  <c r="FX54" i="22"/>
  <c r="FX56" i="22"/>
  <c r="FX64" i="22"/>
  <c r="FX63" i="22"/>
  <c r="FX62" i="22"/>
  <c r="FP26" i="22"/>
  <c r="FX76" i="22"/>
  <c r="FR26" i="22"/>
  <c r="FX41" i="22"/>
  <c r="FX26" i="22"/>
  <c r="FX48" i="22"/>
  <c r="FX38" i="22"/>
  <c r="FX42" i="22"/>
  <c r="FX53" i="22"/>
  <c r="FX60" i="22"/>
  <c r="FX61" i="22"/>
  <c r="FX75" i="22"/>
  <c r="GV38" i="22"/>
  <c r="GV77" i="22"/>
  <c r="GP26" i="22"/>
  <c r="GV53" i="22"/>
  <c r="GV52" i="22"/>
  <c r="GV57" i="22"/>
  <c r="GV54" i="22"/>
  <c r="GV67" i="22"/>
  <c r="GV61" i="22"/>
  <c r="GV72" i="22"/>
  <c r="GV70" i="22"/>
  <c r="GV71" i="22"/>
  <c r="GV73" i="22"/>
  <c r="GV26" i="22"/>
  <c r="GN26" i="22"/>
  <c r="GV58" i="22"/>
  <c r="GV39" i="22"/>
  <c r="GV45" i="22"/>
  <c r="GV46" i="22"/>
  <c r="GV55" i="22"/>
  <c r="GV63" i="22"/>
  <c r="GV59" i="22"/>
  <c r="GV65" i="22"/>
  <c r="GV66" i="22"/>
  <c r="GU26" i="22"/>
  <c r="GV60" i="22"/>
  <c r="GV42" i="22"/>
  <c r="GV43" i="22"/>
  <c r="GV50" i="22"/>
  <c r="GV47" i="22"/>
  <c r="GV74" i="22"/>
  <c r="ET27" i="22"/>
  <c r="EY27" i="22"/>
  <c r="ER27" i="22"/>
  <c r="FP27" i="22"/>
  <c r="FQ27" i="22"/>
  <c r="FR27" i="22"/>
  <c r="FW27" i="22"/>
  <c r="GN27" i="22"/>
  <c r="GV27" i="22"/>
  <c r="GP27" i="22"/>
  <c r="EY28" i="22"/>
  <c r="EZ28" i="22"/>
  <c r="ET28" i="22"/>
  <c r="ER28" i="22"/>
  <c r="FR28" i="22"/>
  <c r="FP28" i="22"/>
  <c r="GO28" i="22"/>
  <c r="GV28" i="22"/>
  <c r="GN28" i="22"/>
  <c r="GP28" i="22"/>
  <c r="ER29" i="22"/>
  <c r="ET29" i="22"/>
  <c r="EY29" i="22"/>
  <c r="EZ29" i="22"/>
  <c r="ES29" i="22"/>
  <c r="FQ29" i="22"/>
  <c r="FX29" i="22"/>
  <c r="FW29" i="22"/>
  <c r="FP29" i="22"/>
  <c r="GO29" i="22"/>
  <c r="GP29" i="22"/>
  <c r="GV29" i="22"/>
  <c r="GU29" i="22"/>
  <c r="ES30" i="22"/>
  <c r="EY30" i="22"/>
  <c r="EZ30" i="22"/>
  <c r="ET30" i="22"/>
  <c r="ER30" i="22"/>
  <c r="FP30" i="22"/>
  <c r="FW30" i="22"/>
  <c r="GV30" i="22"/>
  <c r="GU30" i="22"/>
  <c r="GN30" i="22"/>
  <c r="GP30" i="22"/>
  <c r="ER31" i="22"/>
  <c r="EY31" i="22"/>
  <c r="EZ31" i="22"/>
  <c r="ET31" i="22"/>
  <c r="FQ31" i="22"/>
  <c r="FX31" i="22"/>
  <c r="FP31" i="22"/>
  <c r="FR31" i="22"/>
  <c r="GN31" i="22"/>
  <c r="GU31" i="22"/>
  <c r="GV31" i="22"/>
  <c r="EY32" i="22"/>
  <c r="EZ32" i="22"/>
  <c r="ER32" i="22"/>
  <c r="ET32" i="22"/>
  <c r="ES32" i="22"/>
  <c r="FQ32" i="22"/>
  <c r="FW32" i="22"/>
  <c r="FP32" i="22"/>
  <c r="FR32" i="22"/>
  <c r="GV32" i="22"/>
  <c r="GU32" i="22"/>
  <c r="GP32" i="22"/>
  <c r="GO32" i="22"/>
  <c r="GN32" i="22"/>
  <c r="ET33" i="22"/>
  <c r="EZ33" i="22"/>
  <c r="EY33" i="22"/>
  <c r="ES33" i="22"/>
  <c r="FW33" i="22"/>
  <c r="FP33" i="22"/>
  <c r="FX33" i="22"/>
  <c r="FR33" i="22"/>
  <c r="GU33" i="22"/>
  <c r="GN33" i="22"/>
  <c r="GO33" i="22"/>
  <c r="GP33" i="22"/>
  <c r="EZ34" i="22"/>
  <c r="ET34" i="22"/>
  <c r="EY34" i="22"/>
  <c r="FP34" i="22"/>
  <c r="FX34" i="22"/>
  <c r="FW34" i="22"/>
  <c r="FQ34" i="22"/>
  <c r="GP34" i="22"/>
  <c r="GU34" i="22"/>
  <c r="GN34" i="22"/>
  <c r="GV34" i="22"/>
  <c r="EY35" i="22"/>
  <c r="ER35" i="22"/>
  <c r="EZ35" i="22"/>
  <c r="ES35" i="22"/>
  <c r="FW35" i="22"/>
  <c r="FP35" i="22"/>
  <c r="FX35" i="22"/>
  <c r="GN35" i="22"/>
  <c r="GP35" i="22"/>
  <c r="GO35" i="22"/>
  <c r="GU35" i="22"/>
  <c r="GV35" i="22"/>
  <c r="ET36" i="22"/>
  <c r="EZ36" i="22"/>
  <c r="EY36" i="22"/>
  <c r="FR36" i="22"/>
  <c r="FP36" i="22"/>
  <c r="FQ36" i="22"/>
  <c r="GV36" i="22"/>
  <c r="GU36" i="22"/>
  <c r="GP36" i="22"/>
  <c r="GO36" i="22"/>
  <c r="ER37" i="22"/>
  <c r="EY37" i="22"/>
  <c r="ET37" i="22"/>
  <c r="ES37" i="22"/>
  <c r="EZ37" i="22"/>
  <c r="FP37" i="22"/>
  <c r="FQ37" i="22"/>
  <c r="FX37" i="22"/>
  <c r="FW37" i="22"/>
  <c r="FR37" i="22"/>
  <c r="HA37" i="22"/>
  <c r="HB37" i="22"/>
  <c r="HG37" i="22"/>
  <c r="HH37" i="22"/>
  <c r="FF38" i="22"/>
  <c r="FE38" i="22"/>
  <c r="GC38" i="22"/>
  <c r="GD38" i="22"/>
  <c r="GI38" i="22"/>
  <c r="HA38" i="22"/>
  <c r="HH38" i="22"/>
  <c r="HB38" i="22"/>
  <c r="FK39" i="22"/>
  <c r="FE39" i="22"/>
  <c r="FL39" i="22"/>
  <c r="HA39" i="22"/>
  <c r="HH39" i="22"/>
  <c r="HB39" i="22"/>
  <c r="FK40" i="22"/>
  <c r="FF40" i="22"/>
  <c r="GC40" i="22"/>
  <c r="GJ40" i="22"/>
  <c r="GD40" i="22"/>
  <c r="GI40" i="22"/>
  <c r="HB40" i="22"/>
  <c r="HH40" i="22"/>
  <c r="GJ41" i="22"/>
  <c r="GI41" i="22"/>
  <c r="HB41" i="22"/>
  <c r="HA41" i="22"/>
  <c r="HH41" i="22"/>
  <c r="FL42" i="22"/>
  <c r="FF42" i="22"/>
  <c r="GC42" i="22"/>
  <c r="GJ42" i="22"/>
  <c r="GD42" i="22"/>
  <c r="FL43" i="22"/>
  <c r="FE43" i="22"/>
  <c r="FF43" i="22"/>
  <c r="GJ43" i="22"/>
  <c r="GC43" i="22"/>
  <c r="HH43" i="22"/>
  <c r="HG43" i="22"/>
  <c r="HA43" i="22"/>
  <c r="FL44" i="22"/>
  <c r="FE44" i="22"/>
  <c r="GJ44" i="22"/>
  <c r="GI44" i="22"/>
  <c r="GC44" i="22"/>
  <c r="GD44" i="22"/>
  <c r="HB44" i="22"/>
  <c r="HA44" i="22"/>
  <c r="HG44" i="22"/>
  <c r="FK45" i="22"/>
  <c r="FF45" i="22"/>
  <c r="FE45" i="22"/>
  <c r="GC45" i="22"/>
  <c r="GJ45" i="22"/>
  <c r="GD45" i="22"/>
  <c r="GI45" i="22"/>
  <c r="HA45" i="22"/>
  <c r="HB45" i="22"/>
  <c r="FF46" i="22"/>
  <c r="FE46" i="22"/>
  <c r="FL46" i="22"/>
  <c r="FK46" i="22"/>
  <c r="GC46" i="22"/>
  <c r="GD46" i="22"/>
  <c r="GJ46" i="22"/>
  <c r="FK47" i="22"/>
  <c r="FF47" i="22"/>
  <c r="FE47" i="22"/>
  <c r="GC47" i="22"/>
  <c r="GI47" i="22"/>
  <c r="HH47" i="22"/>
  <c r="HB47" i="22"/>
  <c r="HG47" i="22"/>
  <c r="FL48" i="22"/>
  <c r="FE48" i="22"/>
  <c r="FF48" i="22"/>
  <c r="FK48" i="22"/>
  <c r="GC48" i="22"/>
  <c r="GD48" i="22"/>
  <c r="GJ48" i="22"/>
  <c r="HH48" i="22"/>
  <c r="HG48" i="22"/>
  <c r="HA48" i="22"/>
  <c r="FL49" i="22"/>
  <c r="FF49" i="22"/>
  <c r="FK49" i="22"/>
  <c r="GJ49" i="22"/>
  <c r="GC49" i="22"/>
  <c r="GI49" i="22"/>
  <c r="HA49" i="22"/>
  <c r="HB49" i="22"/>
  <c r="HH49" i="22"/>
  <c r="FL50" i="22"/>
  <c r="FE50" i="22"/>
  <c r="GC50" i="22"/>
  <c r="GJ50" i="22"/>
  <c r="HH50" i="22"/>
  <c r="HA50" i="22"/>
  <c r="HG50" i="22"/>
  <c r="FL51" i="22"/>
  <c r="FK51" i="22"/>
  <c r="GC51" i="22"/>
  <c r="GJ51" i="22"/>
  <c r="GI51" i="22"/>
  <c r="HH51" i="22"/>
  <c r="HA51" i="22"/>
  <c r="HG51" i="22"/>
  <c r="HB51" i="22"/>
  <c r="FE52" i="22"/>
  <c r="FF52" i="22"/>
  <c r="GC52" i="22"/>
  <c r="GD52" i="22"/>
  <c r="HH52" i="22"/>
  <c r="HG52" i="22"/>
  <c r="HA52" i="22"/>
  <c r="FF53" i="22"/>
  <c r="FL53" i="22"/>
  <c r="GI53" i="22"/>
  <c r="GD53" i="22"/>
  <c r="GC53" i="22"/>
  <c r="HH53" i="22"/>
  <c r="HB53" i="22"/>
  <c r="HA53" i="22"/>
  <c r="FE54" i="22"/>
  <c r="FL54" i="22"/>
  <c r="FK54" i="22"/>
  <c r="FF54" i="22"/>
  <c r="GD54" i="22"/>
  <c r="GJ54" i="22"/>
  <c r="HH54" i="22"/>
  <c r="HA54" i="22"/>
  <c r="GJ55" i="22"/>
  <c r="GD55" i="22"/>
  <c r="HB55" i="22"/>
  <c r="HA55" i="22"/>
  <c r="HH55" i="22"/>
  <c r="FL56" i="22"/>
  <c r="FE56" i="22"/>
  <c r="FK56" i="22"/>
  <c r="FF56" i="22"/>
  <c r="GC56" i="22"/>
  <c r="GJ56" i="22"/>
  <c r="HG56" i="22"/>
  <c r="HH56" i="22"/>
  <c r="HB56" i="22"/>
  <c r="FK57" i="22"/>
  <c r="FE57" i="22"/>
  <c r="GD57" i="22"/>
  <c r="GJ57" i="22"/>
  <c r="GD58" i="22"/>
  <c r="GC58" i="22"/>
  <c r="GJ58" i="22"/>
  <c r="FE59" i="22"/>
  <c r="FL59" i="22"/>
  <c r="HA59" i="22"/>
  <c r="HH59" i="22"/>
  <c r="GC60" i="22"/>
  <c r="GJ60" i="22"/>
  <c r="FK61" i="22"/>
  <c r="FL61" i="22"/>
  <c r="FF61" i="22"/>
  <c r="GC61" i="22"/>
  <c r="GJ61" i="22"/>
  <c r="HB61" i="22"/>
  <c r="HH61" i="22"/>
  <c r="FL62" i="22"/>
  <c r="FE62" i="22"/>
  <c r="FF62" i="22"/>
  <c r="GD63" i="22"/>
  <c r="GC63" i="22"/>
  <c r="GJ63" i="22"/>
  <c r="HB63" i="22"/>
  <c r="HH63" i="22"/>
  <c r="FJ64" i="22"/>
  <c r="FI64" i="22"/>
  <c r="GD64" i="22"/>
  <c r="GJ64" i="22"/>
  <c r="HH64" i="22"/>
  <c r="HB64" i="22"/>
  <c r="FF65" i="22"/>
  <c r="FE65" i="22"/>
  <c r="GI66" i="22"/>
  <c r="GD66" i="22"/>
  <c r="FF67" i="22"/>
  <c r="FK67" i="22"/>
  <c r="FL67" i="22"/>
  <c r="HA67" i="22"/>
  <c r="HE67" i="22" s="1"/>
  <c r="HG67" i="22"/>
  <c r="HH67" i="22"/>
  <c r="GJ68" i="22"/>
  <c r="GI68" i="22"/>
  <c r="GB68" i="22"/>
  <c r="GD68" i="22"/>
  <c r="FL69" i="22"/>
  <c r="FK69" i="22"/>
  <c r="FF69" i="22"/>
  <c r="FD69" i="22"/>
  <c r="HH69" i="22"/>
  <c r="GZ69" i="22"/>
  <c r="HG69" i="22"/>
  <c r="FL70" i="22"/>
  <c r="FK70" i="22"/>
  <c r="GB70" i="22"/>
  <c r="GI70" i="22"/>
  <c r="GD70" i="22"/>
  <c r="GJ70" i="22"/>
  <c r="HG70" i="22"/>
  <c r="HH70" i="22"/>
  <c r="FK71" i="22"/>
  <c r="FF71" i="22"/>
  <c r="FD71" i="22"/>
  <c r="GJ71" i="22"/>
  <c r="GI71" i="22"/>
  <c r="GB71" i="22"/>
  <c r="FD72" i="22"/>
  <c r="FL72" i="22"/>
  <c r="FK72" i="22"/>
  <c r="HH72" i="22"/>
  <c r="HG72" i="22"/>
  <c r="HA72" i="22"/>
  <c r="GD73" i="22"/>
  <c r="GC73" i="22"/>
  <c r="GB73" i="22"/>
  <c r="GJ73" i="22"/>
  <c r="GZ73" i="22"/>
  <c r="HC73" i="22" s="1"/>
  <c r="HB73" i="22"/>
  <c r="HH73" i="22"/>
  <c r="FL74" i="22"/>
  <c r="FK74" i="22"/>
  <c r="GJ74" i="22"/>
  <c r="GC74" i="22"/>
  <c r="GZ75" i="22"/>
  <c r="HH75" i="22"/>
  <c r="FK77" i="22"/>
  <c r="FE77" i="22"/>
  <c r="FD77" i="22"/>
  <c r="GB77" i="22"/>
  <c r="GJ77" i="22"/>
  <c r="GR85" i="22"/>
  <c r="GQ85" i="22"/>
  <c r="HC68" i="22"/>
  <c r="GV79" i="22"/>
  <c r="GV81" i="22"/>
  <c r="FT8" i="22"/>
  <c r="FS8" i="22"/>
  <c r="GE11" i="22"/>
  <c r="GF11" i="22"/>
  <c r="GS58" i="22"/>
  <c r="GT58" i="22"/>
  <c r="FQ6" i="22"/>
  <c r="ES7" i="22"/>
  <c r="ET8" i="22"/>
  <c r="EZ15" i="22"/>
  <c r="GO20" i="22"/>
  <c r="GV23" i="22"/>
  <c r="GU25" i="22"/>
  <c r="ER33" i="22"/>
  <c r="FK43" i="22"/>
  <c r="FF50" i="22"/>
  <c r="FK52" i="22"/>
  <c r="GI52" i="22"/>
  <c r="ET75" i="22"/>
  <c r="GO79" i="22"/>
  <c r="GO82" i="22"/>
  <c r="FW38" i="22"/>
  <c r="GO48" i="22"/>
  <c r="EY51" i="22"/>
  <c r="GU52" i="22"/>
  <c r="GO53" i="22"/>
  <c r="ES65" i="22"/>
  <c r="FE79" i="22"/>
  <c r="FE80" i="22"/>
  <c r="FE83" i="22"/>
  <c r="DX78" i="22"/>
  <c r="DW78" i="22"/>
  <c r="DV51" i="22"/>
  <c r="CE77" i="22"/>
  <c r="BZ60" i="22"/>
  <c r="DV60" i="22"/>
  <c r="BY61" i="22"/>
  <c r="CW63" i="22"/>
  <c r="EG78" i="22"/>
  <c r="EB25" i="22"/>
  <c r="CR30" i="22"/>
  <c r="CL58" i="22"/>
  <c r="CQ59" i="22"/>
  <c r="CQ65" i="22"/>
  <c r="BG78" i="22"/>
  <c r="AD78" i="22"/>
  <c r="V33" i="22"/>
  <c r="U33" i="22"/>
  <c r="V36" i="22"/>
  <c r="U36" i="22"/>
  <c r="U42" i="22"/>
  <c r="V42" i="22"/>
  <c r="V44" i="22"/>
  <c r="U44" i="22"/>
  <c r="V45" i="22"/>
  <c r="U45" i="22"/>
  <c r="S46" i="22"/>
  <c r="T46" i="22"/>
  <c r="V47" i="22"/>
  <c r="U47" i="22"/>
  <c r="S48" i="22"/>
  <c r="T48" i="22"/>
  <c r="V49" i="22"/>
  <c r="U49" i="22"/>
  <c r="V50" i="22"/>
  <c r="U50" i="22"/>
  <c r="V81" i="22"/>
  <c r="U81" i="22"/>
  <c r="S82" i="22"/>
  <c r="T82" i="22"/>
  <c r="R43" i="22"/>
  <c r="V72" i="22"/>
  <c r="S74" i="22"/>
  <c r="T34" i="22"/>
  <c r="T70" i="22"/>
  <c r="W81" i="22"/>
  <c r="P83" i="22"/>
  <c r="T32" i="22"/>
  <c r="V21" i="22"/>
  <c r="S62" i="22"/>
  <c r="U23" i="22"/>
  <c r="V27" i="22"/>
  <c r="T19" i="22"/>
  <c r="V12" i="22"/>
  <c r="T51" i="22"/>
  <c r="V10" i="22"/>
  <c r="S67" i="22"/>
  <c r="R84" i="22"/>
  <c r="R54" i="22"/>
  <c r="Q52" i="22"/>
  <c r="W46" i="22"/>
  <c r="X53" i="22"/>
  <c r="R42" i="22"/>
  <c r="W49" i="22"/>
  <c r="W47" i="22"/>
  <c r="W42" i="22"/>
  <c r="W51" i="22"/>
  <c r="W45" i="22"/>
  <c r="X37" i="22"/>
  <c r="Q31" i="22"/>
  <c r="X39" i="22"/>
  <c r="X52" i="22"/>
  <c r="V32" i="22"/>
  <c r="P38" i="22"/>
  <c r="Q34" i="22"/>
  <c r="W33" i="22"/>
  <c r="Q28" i="22"/>
  <c r="X36" i="22"/>
  <c r="S12" i="22"/>
  <c r="X27" i="22"/>
  <c r="W28" i="22"/>
  <c r="X30" i="22"/>
  <c r="W32" i="22"/>
  <c r="R37" i="22"/>
  <c r="Q39" i="22"/>
  <c r="P41" i="22"/>
  <c r="R48" i="22"/>
  <c r="W53" i="22"/>
  <c r="Q80" i="22"/>
  <c r="W55" i="22"/>
  <c r="X29" i="22"/>
  <c r="Q83" i="22"/>
  <c r="Q79" i="22"/>
  <c r="W80" i="22"/>
  <c r="W84" i="22"/>
  <c r="W79" i="22"/>
  <c r="Q82" i="22"/>
  <c r="W50" i="22"/>
  <c r="W48" i="22"/>
  <c r="Q46" i="22"/>
  <c r="T43" i="22"/>
  <c r="X49" i="22"/>
  <c r="W40" i="22"/>
  <c r="V43" i="22"/>
  <c r="P42" i="22"/>
  <c r="P40" i="22"/>
  <c r="X51" i="22"/>
  <c r="X50" i="22"/>
  <c r="X45" i="22"/>
  <c r="X83" i="22"/>
  <c r="R31" i="22"/>
  <c r="Q38" i="22"/>
  <c r="X34" i="22"/>
  <c r="X47" i="22"/>
  <c r="Q30" i="22"/>
  <c r="W29" i="22"/>
  <c r="W27" i="22"/>
  <c r="X32" i="22"/>
  <c r="W26" i="22"/>
  <c r="X33" i="22"/>
  <c r="W35" i="22"/>
  <c r="R36" i="22"/>
  <c r="Q37" i="22"/>
  <c r="P39" i="22"/>
  <c r="R41" i="22"/>
  <c r="R45" i="22"/>
  <c r="Q53" i="22"/>
  <c r="P81" i="22"/>
  <c r="W41" i="22"/>
  <c r="W82" i="22"/>
  <c r="R83" i="22"/>
  <c r="S31" i="22"/>
  <c r="V22" i="22"/>
  <c r="P54" i="22"/>
  <c r="T52" i="22"/>
  <c r="Q54" i="22"/>
  <c r="R53" i="22"/>
  <c r="R47" i="22"/>
  <c r="X44" i="22"/>
  <c r="R40" i="22"/>
  <c r="R33" i="22"/>
  <c r="R26" i="22"/>
  <c r="X46" i="22"/>
  <c r="X38" i="22"/>
  <c r="W43" i="22"/>
  <c r="HD73" i="22"/>
  <c r="GC57" i="22"/>
  <c r="FW44" i="22"/>
  <c r="FI60" i="22"/>
  <c r="FG78" i="22"/>
  <c r="EY74" i="22"/>
  <c r="EY61" i="22"/>
  <c r="ET43" i="22"/>
  <c r="EM52" i="22"/>
  <c r="EH74" i="22"/>
  <c r="EA54" i="22"/>
  <c r="DV55" i="22"/>
  <c r="EB57" i="22"/>
  <c r="EB79" i="22"/>
  <c r="EA74" i="22"/>
  <c r="EB31" i="22"/>
  <c r="EB34" i="22"/>
  <c r="DI58" i="22"/>
  <c r="DC44" i="22"/>
  <c r="CW48" i="22"/>
  <c r="CQ53" i="22"/>
  <c r="CL56" i="22"/>
  <c r="CL57" i="22"/>
  <c r="BY43" i="22"/>
  <c r="CE44" i="22"/>
  <c r="BY47" i="22"/>
  <c r="CE48" i="22"/>
  <c r="CE56" i="22"/>
  <c r="CE73" i="22"/>
  <c r="BS65" i="22"/>
  <c r="BD75" i="22"/>
  <c r="BC75" i="22"/>
  <c r="BC80" i="22"/>
  <c r="AC76" i="22"/>
  <c r="AH76" i="22" s="1"/>
  <c r="AI55" i="22"/>
  <c r="HF84" i="22"/>
  <c r="HD72" i="22"/>
  <c r="HD6" i="22"/>
  <c r="HC12" i="22"/>
  <c r="HF76" i="22"/>
  <c r="HC60" i="22"/>
  <c r="HF77" i="22"/>
  <c r="HB81" i="22"/>
  <c r="HC64" i="22"/>
  <c r="HG58" i="22"/>
  <c r="GO63" i="22"/>
  <c r="GO43" i="22"/>
  <c r="GU44" i="22"/>
  <c r="GO73" i="22"/>
  <c r="GD47" i="22"/>
  <c r="GC41" i="22"/>
  <c r="FT57" i="22"/>
  <c r="FS57" i="22"/>
  <c r="FE41" i="22"/>
  <c r="FK65" i="22"/>
  <c r="ES73" i="22"/>
  <c r="ES62" i="22"/>
  <c r="EY64" i="22"/>
  <c r="EH73" i="22"/>
  <c r="EM59" i="22"/>
  <c r="DY6" i="22"/>
  <c r="DZ6" i="22"/>
  <c r="DY10" i="22"/>
  <c r="DZ10" i="22"/>
  <c r="DZ13" i="22"/>
  <c r="DY13" i="22"/>
  <c r="DY17" i="22"/>
  <c r="DZ17" i="22"/>
  <c r="DZ23" i="22"/>
  <c r="DY23" i="22"/>
  <c r="DY24" i="22"/>
  <c r="DZ24" i="22"/>
  <c r="DZ27" i="22"/>
  <c r="DY27" i="22"/>
  <c r="DY28" i="22"/>
  <c r="DZ28" i="22"/>
  <c r="DW30" i="22"/>
  <c r="DX30" i="22"/>
  <c r="DW36" i="22"/>
  <c r="DX36" i="22"/>
  <c r="DU57" i="22"/>
  <c r="DW84" i="22"/>
  <c r="DU74" i="22"/>
  <c r="DX58" i="22"/>
  <c r="DY31" i="22"/>
  <c r="DZ42" i="22"/>
  <c r="DY70" i="22"/>
  <c r="DZ69" i="22"/>
  <c r="DY79" i="22"/>
  <c r="DT83" i="22"/>
  <c r="EB86" i="22"/>
  <c r="EB75" i="22"/>
  <c r="EB71" i="22"/>
  <c r="EB67" i="22"/>
  <c r="EB66" i="22"/>
  <c r="EB63" i="22"/>
  <c r="EA57" i="22"/>
  <c r="EB56" i="22"/>
  <c r="EB53" i="22"/>
  <c r="EB54" i="22"/>
  <c r="DU34" i="22"/>
  <c r="DV31" i="22"/>
  <c r="EB32" i="22"/>
  <c r="DV27" i="22"/>
  <c r="DV25" i="22"/>
  <c r="DX22" i="22"/>
  <c r="DV21" i="22"/>
  <c r="EB20" i="22"/>
  <c r="DT35" i="22"/>
  <c r="EB37" i="22"/>
  <c r="DV34" i="22"/>
  <c r="EB29" i="22"/>
  <c r="DT27" i="22"/>
  <c r="DV20" i="22"/>
  <c r="DV18" i="22"/>
  <c r="DV14" i="22"/>
  <c r="EB76" i="22"/>
  <c r="DV13" i="22"/>
  <c r="DW32" i="22"/>
  <c r="EB15" i="22"/>
  <c r="EA7" i="22"/>
  <c r="DY16" i="22"/>
  <c r="EB5" i="22"/>
  <c r="DY7" i="22"/>
  <c r="DX61" i="22"/>
  <c r="EA6" i="22"/>
  <c r="DV7" i="22"/>
  <c r="DU8" i="22"/>
  <c r="DU9" i="22"/>
  <c r="EB10" i="22"/>
  <c r="EB12" i="22"/>
  <c r="EA15" i="22"/>
  <c r="EA17" i="22"/>
  <c r="DU18" i="22"/>
  <c r="EA22" i="22"/>
  <c r="DU25" i="22"/>
  <c r="DT26" i="22"/>
  <c r="DW28" i="22"/>
  <c r="DV30" i="22"/>
  <c r="EA31" i="22"/>
  <c r="DU33" i="22"/>
  <c r="EA34" i="22"/>
  <c r="DT57" i="22"/>
  <c r="DY77" i="22"/>
  <c r="DZ20" i="22"/>
  <c r="DZ65" i="22"/>
  <c r="DU80" i="22"/>
  <c r="DZ76" i="22"/>
  <c r="DY73" i="22"/>
  <c r="DY71" i="22"/>
  <c r="DY38" i="22"/>
  <c r="EB29" i="1"/>
  <c r="DX11" i="22"/>
  <c r="DY15" i="22"/>
  <c r="DY32" i="22"/>
  <c r="DY21" i="22"/>
  <c r="DZ54" i="22"/>
  <c r="DZ84" i="22"/>
  <c r="DU82" i="22"/>
  <c r="EB82" i="22"/>
  <c r="EB81" i="22"/>
  <c r="EB85" i="22"/>
  <c r="DT79" i="22"/>
  <c r="EB70" i="22"/>
  <c r="EB73" i="22"/>
  <c r="EB64" i="22"/>
  <c r="EB60" i="22"/>
  <c r="DV57" i="22"/>
  <c r="DT56" i="22"/>
  <c r="DV56" i="22"/>
  <c r="EB47" i="22"/>
  <c r="EB48" i="22"/>
  <c r="EB44" i="22"/>
  <c r="DZ43" i="22"/>
  <c r="EB40" i="22"/>
  <c r="DV37" i="22"/>
  <c r="EB50" i="22"/>
  <c r="EA37" i="22"/>
  <c r="DU36" i="22"/>
  <c r="DV35" i="22"/>
  <c r="DV32" i="22"/>
  <c r="DX24" i="22"/>
  <c r="EB22" i="22"/>
  <c r="EB18" i="22"/>
  <c r="EB43" i="22"/>
  <c r="EB27" i="22"/>
  <c r="DV26" i="22"/>
  <c r="DV24" i="22"/>
  <c r="DV10" i="22"/>
  <c r="EB65" i="22"/>
  <c r="DU11" i="22"/>
  <c r="DW82" i="22"/>
  <c r="DU5" i="22"/>
  <c r="DV6" i="22"/>
  <c r="DV9" i="22"/>
  <c r="DU12" i="22"/>
  <c r="EA14" i="22"/>
  <c r="EA16" i="22"/>
  <c r="EA26" i="22"/>
  <c r="EA27" i="22"/>
  <c r="DV28" i="22"/>
  <c r="DU30" i="22"/>
  <c r="DT33" i="22"/>
  <c r="EA55" i="22"/>
  <c r="DT80" i="22"/>
  <c r="EA48" i="22"/>
  <c r="DU59" i="22"/>
  <c r="DV79" i="22"/>
  <c r="EB68" i="22"/>
  <c r="DU78" i="22"/>
  <c r="EB84" i="22"/>
  <c r="DT81" i="22"/>
  <c r="EB77" i="22"/>
  <c r="DV82" i="22"/>
  <c r="EB62" i="22"/>
  <c r="EB58" i="22"/>
  <c r="EB51" i="22"/>
  <c r="EB45" i="22"/>
  <c r="DT37" i="22"/>
  <c r="DZ41" i="22"/>
  <c r="EB46" i="22"/>
  <c r="EA32" i="22"/>
  <c r="EB39" i="22"/>
  <c r="EB24" i="22"/>
  <c r="DV19" i="22"/>
  <c r="EB36" i="22"/>
  <c r="DV22" i="22"/>
  <c r="EB21" i="22"/>
  <c r="EB19" i="22"/>
  <c r="DV16" i="22"/>
  <c r="EB80" i="22"/>
  <c r="EB8" i="22"/>
  <c r="EB11" i="22"/>
  <c r="DZ52" i="22"/>
  <c r="DW34" i="22"/>
  <c r="EA82" i="22"/>
  <c r="DU62" i="22"/>
  <c r="DU63" i="22"/>
  <c r="DU66" i="22"/>
  <c r="DZ66" i="22" s="1"/>
  <c r="DO53" i="22"/>
  <c r="DC50" i="22"/>
  <c r="CP32" i="22"/>
  <c r="CO32" i="22"/>
  <c r="CP36" i="22"/>
  <c r="CO36" i="22"/>
  <c r="CO39" i="22"/>
  <c r="CP39" i="22"/>
  <c r="CM40" i="22"/>
  <c r="CN40" i="22"/>
  <c r="CP41" i="22"/>
  <c r="CO41" i="22"/>
  <c r="CM79" i="22"/>
  <c r="CN79" i="22"/>
  <c r="CM60" i="22"/>
  <c r="CO80" i="22"/>
  <c r="CP74" i="22"/>
  <c r="CN5" i="22"/>
  <c r="CN21" i="22"/>
  <c r="CQ27" i="22"/>
  <c r="CQ29" i="22"/>
  <c r="CL36" i="22"/>
  <c r="CK38" i="22"/>
  <c r="CL40" i="22"/>
  <c r="CJ58" i="22"/>
  <c r="CK56" i="22"/>
  <c r="CM63" i="22"/>
  <c r="CP75" i="22"/>
  <c r="CO33" i="22"/>
  <c r="CM13" i="22"/>
  <c r="CQ34" i="22"/>
  <c r="CJ38" i="22"/>
  <c r="CK40" i="22"/>
  <c r="CK67" i="22"/>
  <c r="BY76" i="22"/>
  <c r="BY59" i="22"/>
  <c r="CD59" i="22" s="1"/>
  <c r="BM62" i="22"/>
  <c r="BM63" i="22"/>
  <c r="BR63" i="22" s="1"/>
  <c r="BF33" i="22"/>
  <c r="BE33" i="22"/>
  <c r="BA54" i="22"/>
  <c r="BG48" i="22"/>
  <c r="BG76" i="22"/>
  <c r="AP66" i="22"/>
  <c r="AG76" i="22"/>
  <c r="AC48" i="22"/>
  <c r="AI61" i="22"/>
  <c r="AC63" i="22"/>
  <c r="AI64" i="22"/>
  <c r="B99" i="20"/>
  <c r="D99" i="20" s="1"/>
  <c r="C9" i="20"/>
  <c r="J9" i="20" s="1"/>
  <c r="CY66" i="22"/>
  <c r="CZ66" i="22"/>
  <c r="EM56" i="22"/>
  <c r="EF56" i="22"/>
  <c r="AZ60" i="22"/>
  <c r="BA60" i="22"/>
  <c r="GI63" i="22"/>
  <c r="GB63" i="22"/>
  <c r="FK64" i="22"/>
  <c r="FF64" i="22"/>
  <c r="DH78" i="22"/>
  <c r="DI78" i="22"/>
  <c r="DO78" i="22"/>
  <c r="EY81" i="22"/>
  <c r="ER81" i="22"/>
  <c r="AN86" i="22"/>
  <c r="AQ86" i="22" s="1"/>
  <c r="AO86" i="22"/>
  <c r="CQ86" i="22"/>
  <c r="CJ86" i="22"/>
  <c r="CK86" i="22"/>
  <c r="GT83" i="22"/>
  <c r="HA56" i="22"/>
  <c r="GP59" i="22"/>
  <c r="AD60" i="22"/>
  <c r="CL63" i="22"/>
  <c r="FE63" i="22"/>
  <c r="AO64" i="22"/>
  <c r="CK64" i="22"/>
  <c r="CP64" i="22" s="1"/>
  <c r="EG64" i="22"/>
  <c r="GC64" i="22"/>
  <c r="GU66" i="22"/>
  <c r="CL55" i="22"/>
  <c r="CQ55" i="22"/>
  <c r="DH55" i="22"/>
  <c r="DI55" i="22"/>
  <c r="W56" i="22"/>
  <c r="Q56" i="22"/>
  <c r="AU56" i="22"/>
  <c r="AN56" i="22"/>
  <c r="AR187" i="17"/>
  <c r="AJ151" i="18"/>
  <c r="BO16" i="22"/>
  <c r="EZ21" i="22"/>
  <c r="DD23" i="22"/>
  <c r="FQ23" i="22"/>
  <c r="EY24" i="22"/>
  <c r="BB39" i="22"/>
  <c r="DU39" i="22"/>
  <c r="DZ39" i="22" s="1"/>
  <c r="E40" i="22"/>
  <c r="J40" i="22" s="1"/>
  <c r="E42" i="22"/>
  <c r="GC54" i="22"/>
  <c r="FK55" i="22"/>
  <c r="GI55" i="22"/>
  <c r="BB66" i="22"/>
  <c r="BY66" i="22"/>
  <c r="FR78" i="22"/>
  <c r="FK83" i="22"/>
  <c r="GB51" i="22"/>
  <c r="GE51" i="22" s="1"/>
  <c r="GD51" i="22"/>
  <c r="BS53" i="22"/>
  <c r="BN53" i="22"/>
  <c r="FF66" i="22"/>
  <c r="FD66" i="22"/>
  <c r="DH75" i="22"/>
  <c r="DJ75" i="22"/>
  <c r="DA9" i="18"/>
  <c r="GH65" i="22"/>
  <c r="CD86" i="22"/>
  <c r="ES54" i="22"/>
  <c r="EX54" i="22" s="1"/>
  <c r="GO56" i="22"/>
  <c r="GN54" i="22"/>
  <c r="GU54" i="22"/>
  <c r="BA55" i="22"/>
  <c r="AZ55" i="22"/>
  <c r="W57" i="22"/>
  <c r="Q57" i="22"/>
  <c r="CQ57" i="22"/>
  <c r="CK57" i="22"/>
  <c r="AP59" i="22"/>
  <c r="AO59" i="22"/>
  <c r="CK59" i="22"/>
  <c r="CL59" i="22"/>
  <c r="CV60" i="22"/>
  <c r="CW60" i="22"/>
  <c r="BA61" i="22"/>
  <c r="BG61" i="22"/>
  <c r="GN62" i="22"/>
  <c r="GP62" i="22"/>
  <c r="BG63" i="22"/>
  <c r="AZ63" i="22"/>
  <c r="BZ69" i="22"/>
  <c r="CE69" i="22"/>
  <c r="BX69" i="22"/>
  <c r="GU72" i="22"/>
  <c r="GO72" i="22"/>
  <c r="GB74" i="22"/>
  <c r="GD74" i="22"/>
  <c r="P75" i="22"/>
  <c r="R75" i="22"/>
  <c r="G476" i="13"/>
  <c r="BF75" i="22"/>
  <c r="CC81" i="22"/>
  <c r="GG83" i="22"/>
  <c r="HF81" i="22"/>
  <c r="C8" i="20"/>
  <c r="J8" i="20" s="1"/>
  <c r="C7" i="20"/>
  <c r="J7" i="20" s="1"/>
  <c r="C6" i="20"/>
  <c r="J6" i="20" s="1"/>
  <c r="E62" i="20"/>
  <c r="BT31" i="22"/>
  <c r="CR32" i="22"/>
  <c r="EN28" i="22"/>
  <c r="HH30" i="22"/>
  <c r="BY35" i="22"/>
  <c r="BM42" i="22"/>
  <c r="BQ42" i="22" s="1"/>
  <c r="FF44" i="22"/>
  <c r="AI52" i="22"/>
  <c r="BB52" i="22"/>
  <c r="E53" i="22"/>
  <c r="AI53" i="22"/>
  <c r="CW53" i="22"/>
  <c r="DA53" i="22" s="1"/>
  <c r="HG54" i="22"/>
  <c r="DU56" i="22"/>
  <c r="GD56" i="22"/>
  <c r="AU57" i="22"/>
  <c r="BB59" i="22"/>
  <c r="EH66" i="22"/>
  <c r="E67" i="22"/>
  <c r="CW67" i="22"/>
  <c r="DB67" i="22" s="1"/>
  <c r="GD82" i="22"/>
  <c r="G42" i="20"/>
  <c r="H42" i="20" s="1"/>
  <c r="W16" i="20" s="1"/>
  <c r="X16" i="20" s="1"/>
  <c r="EA28" i="22"/>
  <c r="GU28" i="22"/>
  <c r="DC30" i="22"/>
  <c r="R51" i="22"/>
  <c r="DC66" i="22"/>
  <c r="BY74" i="22"/>
  <c r="ES79" i="22"/>
  <c r="AI81" i="22"/>
  <c r="BY83" i="22"/>
  <c r="DU83" i="22"/>
  <c r="DH30" i="15"/>
  <c r="P115" i="20"/>
  <c r="I14" i="20"/>
  <c r="D71" i="20"/>
  <c r="B71" i="20" s="1"/>
  <c r="I9" i="20"/>
  <c r="FF24" i="24"/>
  <c r="FF25" i="24" s="1"/>
  <c r="FG111" i="24" s="1"/>
  <c r="A79" i="20"/>
  <c r="Q119" i="20"/>
  <c r="P127" i="20"/>
  <c r="G33" i="20"/>
  <c r="H33" i="20" s="1"/>
  <c r="W7" i="20" s="1"/>
  <c r="X7" i="20" s="1"/>
  <c r="A128" i="20"/>
  <c r="T127" i="20" s="1"/>
  <c r="E61" i="20"/>
  <c r="G64" i="20"/>
  <c r="F64" i="20" s="1"/>
  <c r="H61" i="20"/>
  <c r="F61" i="20" s="1"/>
  <c r="I61" i="20"/>
  <c r="D11" i="20" s="1"/>
  <c r="I11" i="20" s="1"/>
  <c r="G126" i="20"/>
  <c r="Q111" i="20"/>
  <c r="S111" i="20"/>
  <c r="U110" i="20" s="1"/>
  <c r="H112" i="20"/>
  <c r="H116" i="20"/>
  <c r="H120" i="20"/>
  <c r="E64" i="20"/>
  <c r="G59" i="20"/>
  <c r="H60" i="20"/>
  <c r="I60" i="20"/>
  <c r="D10" i="20" s="1"/>
  <c r="I10" i="20" s="1"/>
  <c r="CT163" i="17"/>
  <c r="CT198" i="17"/>
  <c r="DQ135" i="17"/>
  <c r="J73" i="22"/>
  <c r="S61" i="22"/>
  <c r="T61" i="22"/>
  <c r="S80" i="22"/>
  <c r="T80" i="22"/>
  <c r="CM82" i="22"/>
  <c r="CN82" i="22"/>
  <c r="Y135" i="17"/>
  <c r="B163" i="17"/>
  <c r="B198" i="17"/>
  <c r="GQ35" i="22"/>
  <c r="GR35" i="22"/>
  <c r="U40" i="22"/>
  <c r="V40" i="22"/>
  <c r="BO41" i="22"/>
  <c r="BP41" i="22"/>
  <c r="CY64" i="22"/>
  <c r="CZ64" i="22"/>
  <c r="BO68" i="22"/>
  <c r="BP68" i="22"/>
  <c r="BO73" i="22"/>
  <c r="BP73" i="22"/>
  <c r="K115" i="20"/>
  <c r="M115" i="20"/>
  <c r="G115" i="20"/>
  <c r="AX198" i="17"/>
  <c r="AX163" i="17"/>
  <c r="BU135" i="17"/>
  <c r="BC31" i="22"/>
  <c r="BD31" i="22"/>
  <c r="CC47" i="22"/>
  <c r="CD47" i="22"/>
  <c r="EW54" i="22"/>
  <c r="CC61" i="22"/>
  <c r="CD61" i="22"/>
  <c r="DY66" i="22"/>
  <c r="FS82" i="22"/>
  <c r="FT82" i="22"/>
  <c r="H83" i="22"/>
  <c r="G83" i="22"/>
  <c r="G252" i="13"/>
  <c r="G29" i="13"/>
  <c r="GU24" i="22"/>
  <c r="BY25" i="22"/>
  <c r="AI32" i="22"/>
  <c r="FQ33" i="22"/>
  <c r="DU35" i="22"/>
  <c r="FQ35" i="22"/>
  <c r="BY39" i="22"/>
  <c r="DC39" i="22"/>
  <c r="EY39" i="22"/>
  <c r="FQ39" i="22"/>
  <c r="GU39" i="22"/>
  <c r="HA40" i="22"/>
  <c r="FE42" i="22"/>
  <c r="E49" i="22"/>
  <c r="BY49" i="22"/>
  <c r="CW49" i="22"/>
  <c r="FQ49" i="22"/>
  <c r="AI50" i="22"/>
  <c r="CE50" i="22"/>
  <c r="CX50" i="22"/>
  <c r="EY50" i="22"/>
  <c r="FW50" i="22"/>
  <c r="CE52" i="22"/>
  <c r="EA53" i="22"/>
  <c r="AI54" i="22"/>
  <c r="DC55" i="22"/>
  <c r="ES55" i="22"/>
  <c r="CW58" i="22"/>
  <c r="FR60" i="22"/>
  <c r="HG61" i="22"/>
  <c r="AO62" i="22"/>
  <c r="EG62" i="22"/>
  <c r="FK62" i="22"/>
  <c r="GC66" i="22"/>
  <c r="FE67" i="22"/>
  <c r="GO69" i="22"/>
  <c r="BY70" i="22"/>
  <c r="DC70" i="22"/>
  <c r="GU70" i="22"/>
  <c r="AI71" i="22"/>
  <c r="CX71" i="22"/>
  <c r="GP71" i="22"/>
  <c r="CW73" i="22"/>
  <c r="EA79" i="22"/>
  <c r="EG80" i="22"/>
  <c r="HA80" i="22"/>
  <c r="R82" i="22"/>
  <c r="AO82" i="22"/>
  <c r="ES82" i="22"/>
  <c r="BA84" i="22"/>
  <c r="GO84" i="22"/>
  <c r="K85" i="22"/>
  <c r="AC85" i="22"/>
  <c r="AI86" i="22"/>
  <c r="CW86" i="22"/>
  <c r="FR86" i="22"/>
  <c r="DA9" i="17"/>
  <c r="U16" i="5"/>
  <c r="AF110" i="5" s="1"/>
  <c r="CE5" i="5"/>
  <c r="DB72" i="22"/>
  <c r="J83" i="22"/>
  <c r="FS68" i="22"/>
  <c r="B11" i="21"/>
  <c r="BN167" i="18"/>
  <c r="U115" i="20"/>
  <c r="HC10" i="22"/>
  <c r="E27" i="22"/>
  <c r="AC28" i="22"/>
  <c r="AI30" i="22"/>
  <c r="BY30" i="22"/>
  <c r="GO30" i="22"/>
  <c r="BA36" i="22"/>
  <c r="FW36" i="22"/>
  <c r="K37" i="22"/>
  <c r="CW38" i="22"/>
  <c r="GO40" i="22"/>
  <c r="K47" i="22"/>
  <c r="DU47" i="22"/>
  <c r="ES47" i="22"/>
  <c r="FQ47" i="22"/>
  <c r="GD49" i="22"/>
  <c r="R50" i="22"/>
  <c r="AP50" i="22"/>
  <c r="BN50" i="22"/>
  <c r="CL50" i="22"/>
  <c r="GD50" i="22"/>
  <c r="EH51" i="22"/>
  <c r="FK53" i="22"/>
  <c r="HG53" i="22"/>
  <c r="BN57" i="22"/>
  <c r="BN58" i="22"/>
  <c r="DJ58" i="22"/>
  <c r="EH58" i="22"/>
  <c r="FK58" i="22"/>
  <c r="GI58" i="22"/>
  <c r="HA58" i="22"/>
  <c r="W59" i="22"/>
  <c r="AU59" i="22"/>
  <c r="BN59" i="22"/>
  <c r="DC61" i="22"/>
  <c r="ES61" i="22"/>
  <c r="GU61" i="22"/>
  <c r="BA62" i="22"/>
  <c r="CE62" i="22"/>
  <c r="FW62" i="22"/>
  <c r="GU62" i="22"/>
  <c r="CW65" i="22"/>
  <c r="FQ66" i="22"/>
  <c r="AC68" i="22"/>
  <c r="FE69" i="22"/>
  <c r="R70" i="22"/>
  <c r="DU72" i="22"/>
  <c r="EY72" i="22"/>
  <c r="AI73" i="22"/>
  <c r="E75" i="22"/>
  <c r="DJ77" i="22"/>
  <c r="CX78" i="22"/>
  <c r="FR81" i="22"/>
  <c r="E82" i="22"/>
  <c r="AU84" i="22"/>
  <c r="BM84" i="22"/>
  <c r="EG84" i="22"/>
  <c r="GC84" i="22"/>
  <c r="AO85" i="22"/>
  <c r="CK85" i="22"/>
  <c r="GC85" i="22"/>
  <c r="HA85" i="22"/>
  <c r="Q86" i="22"/>
  <c r="HA86" i="22"/>
  <c r="V78" i="22"/>
  <c r="AS80" i="22"/>
  <c r="AS68" i="22"/>
  <c r="DE118" i="24"/>
  <c r="G63" i="20"/>
  <c r="H56" i="20"/>
  <c r="I63" i="20"/>
  <c r="D13" i="20" s="1"/>
  <c r="I13" i="20" s="1"/>
  <c r="ET111" i="24"/>
  <c r="AL111" i="24" s="1"/>
  <c r="G47" i="20"/>
  <c r="H47" i="20" s="1"/>
  <c r="W21" i="20" s="1"/>
  <c r="X21" i="20" s="1"/>
  <c r="E58" i="20"/>
  <c r="E63" i="20"/>
  <c r="G60" i="20"/>
  <c r="G56" i="20"/>
  <c r="H57" i="20"/>
  <c r="I57" i="20"/>
  <c r="D7" i="20" s="1"/>
  <c r="I7" i="20" s="1"/>
  <c r="E56" i="20"/>
  <c r="G57" i="20"/>
  <c r="F57" i="20" s="1"/>
  <c r="H62" i="20"/>
  <c r="H58" i="20"/>
  <c r="E59" i="20"/>
  <c r="G62" i="20"/>
  <c r="G58" i="20"/>
  <c r="H63" i="20"/>
  <c r="H59" i="20"/>
  <c r="AL96" i="24"/>
  <c r="H97" i="20"/>
  <c r="FG93" i="24"/>
  <c r="FG97" i="24"/>
  <c r="K122" i="20"/>
  <c r="M122" i="20"/>
  <c r="G122" i="20"/>
  <c r="G120" i="20"/>
  <c r="M120" i="20"/>
  <c r="G111" i="20"/>
  <c r="M111" i="20"/>
  <c r="K111" i="20"/>
  <c r="M118" i="20"/>
  <c r="K110" i="20"/>
  <c r="O110" i="20" s="1"/>
  <c r="M15" i="9" s="1"/>
  <c r="U124" i="20"/>
  <c r="S115" i="20"/>
  <c r="U114" i="20" s="1"/>
  <c r="H125" i="20"/>
  <c r="F121" i="20"/>
  <c r="U127" i="20"/>
  <c r="F127" i="20"/>
  <c r="G31" i="20"/>
  <c r="H31" i="20" s="1"/>
  <c r="W5" i="20" s="1"/>
  <c r="X5" i="20" s="1"/>
  <c r="Y5" i="20" s="1"/>
  <c r="Y6" i="20" s="1"/>
  <c r="T109" i="20"/>
  <c r="F109" i="20" s="1"/>
  <c r="G109" i="20" s="1"/>
  <c r="S122" i="20"/>
  <c r="U121" i="20" s="1"/>
  <c r="S127" i="20"/>
  <c r="U126" i="20" s="1"/>
  <c r="S109" i="20"/>
  <c r="H115" i="20"/>
  <c r="H119" i="20"/>
  <c r="H124" i="20"/>
  <c r="G48" i="20"/>
  <c r="H48" i="20" s="1"/>
  <c r="W22" i="20" s="1"/>
  <c r="X22" i="20" s="1"/>
  <c r="K125" i="20"/>
  <c r="M125" i="20"/>
  <c r="G125" i="20"/>
  <c r="H113" i="20"/>
  <c r="H121" i="20"/>
  <c r="H122" i="20"/>
  <c r="H126" i="20"/>
  <c r="H127" i="20"/>
  <c r="K117" i="20"/>
  <c r="G117" i="20"/>
  <c r="M117" i="20"/>
  <c r="G114" i="20"/>
  <c r="M114" i="20"/>
  <c r="K114" i="20"/>
  <c r="M113" i="20"/>
  <c r="G113" i="20"/>
  <c r="K113" i="20"/>
  <c r="M109" i="20"/>
  <c r="H114" i="20"/>
  <c r="H123" i="20"/>
  <c r="M123" i="20"/>
  <c r="K123" i="20"/>
  <c r="G123" i="20"/>
  <c r="H111" i="20"/>
  <c r="K116" i="20"/>
  <c r="K120" i="20"/>
  <c r="U125" i="20"/>
  <c r="U111" i="20"/>
  <c r="S113" i="20"/>
  <c r="U112" i="20" s="1"/>
  <c r="S123" i="20"/>
  <c r="U122" i="20" s="1"/>
  <c r="E109" i="20"/>
  <c r="H109" i="20" s="1"/>
  <c r="G110" i="20"/>
  <c r="U113" i="20"/>
  <c r="S119" i="20"/>
  <c r="U118" i="20" s="1"/>
  <c r="S121" i="20"/>
  <c r="U120" i="20" s="1"/>
  <c r="E117" i="20"/>
  <c r="H117" i="20" s="1"/>
  <c r="S110" i="20"/>
  <c r="S118" i="20"/>
  <c r="U117" i="20" s="1"/>
  <c r="H55" i="20"/>
  <c r="E55" i="20"/>
  <c r="G55" i="20"/>
  <c r="I3" i="21"/>
  <c r="J3" i="21" s="1"/>
  <c r="O118" i="20"/>
  <c r="M23" i="9" s="1"/>
  <c r="AH70" i="22"/>
  <c r="GT75" i="22"/>
  <c r="EI86" i="22"/>
  <c r="FV82" i="22"/>
  <c r="FI82" i="22"/>
  <c r="CC85" i="22"/>
  <c r="EK69" i="22"/>
  <c r="HE66" i="22"/>
  <c r="EA23" i="22"/>
  <c r="BG24" i="22"/>
  <c r="DC24" i="22"/>
  <c r="EA24" i="22"/>
  <c r="AI27" i="22"/>
  <c r="BY27" i="22"/>
  <c r="GO27" i="22"/>
  <c r="BG28" i="22"/>
  <c r="DC32" i="22"/>
  <c r="BY37" i="22"/>
  <c r="ES38" i="22"/>
  <c r="EA40" i="22"/>
  <c r="FW40" i="22"/>
  <c r="DJ41" i="22"/>
  <c r="EG41" i="22"/>
  <c r="BA45" i="22"/>
  <c r="EY45" i="22"/>
  <c r="FW45" i="22"/>
  <c r="AI46" i="22"/>
  <c r="BG46" i="22"/>
  <c r="DU46" i="22"/>
  <c r="BG49" i="22"/>
  <c r="EH50" i="22"/>
  <c r="HB50" i="22"/>
  <c r="CL51" i="22"/>
  <c r="F52" i="22"/>
  <c r="BN52" i="22"/>
  <c r="FR52" i="22"/>
  <c r="BZ56" i="22"/>
  <c r="FW56" i="22"/>
  <c r="HB57" i="22"/>
  <c r="Q60" i="22"/>
  <c r="AD61" i="22"/>
  <c r="K63" i="22"/>
  <c r="CQ63" i="22"/>
  <c r="GN63" i="22"/>
  <c r="CW64" i="22"/>
  <c r="CJ67" i="22"/>
  <c r="DI67" i="22"/>
  <c r="AN69" i="22"/>
  <c r="FW69" i="22"/>
  <c r="R73" i="22"/>
  <c r="DJ73" i="22"/>
  <c r="AD74" i="22"/>
  <c r="BG74" i="22"/>
  <c r="CL74" i="22"/>
  <c r="BX76" i="22"/>
  <c r="DO76" i="22"/>
  <c r="FW77" i="22"/>
  <c r="K78" i="22"/>
  <c r="CK78" i="22"/>
  <c r="CK79" i="22"/>
  <c r="CX79" i="22"/>
  <c r="GU80" i="22"/>
  <c r="E81" i="22"/>
  <c r="BN81" i="22"/>
  <c r="DO81" i="22"/>
  <c r="EH81" i="22"/>
  <c r="GU81" i="22"/>
  <c r="AC83" i="22"/>
  <c r="E86" i="22"/>
  <c r="GD86" i="22"/>
  <c r="DD21" i="22"/>
  <c r="GV21" i="22"/>
  <c r="BS85" i="22"/>
  <c r="DJ85" i="22"/>
  <c r="CA14" i="22"/>
  <c r="EA25" i="22"/>
  <c r="FQ28" i="22"/>
  <c r="E36" i="22"/>
  <c r="EA36" i="22"/>
  <c r="BA38" i="22"/>
  <c r="AO40" i="22"/>
  <c r="DI40" i="22"/>
  <c r="EG40" i="22"/>
  <c r="FE40" i="22"/>
  <c r="EH45" i="22"/>
  <c r="R46" i="22"/>
  <c r="HB46" i="22"/>
  <c r="GU47" i="22"/>
  <c r="AP48" i="22"/>
  <c r="DU49" i="22"/>
  <c r="GO49" i="22"/>
  <c r="R52" i="22"/>
  <c r="CW52" i="22"/>
  <c r="AU54" i="22"/>
  <c r="DV54" i="22"/>
  <c r="FW55" i="22"/>
  <c r="E56" i="22"/>
  <c r="CX57" i="22"/>
  <c r="GI57" i="22"/>
  <c r="BL59" i="22"/>
  <c r="ET59" i="22"/>
  <c r="BM61" i="22"/>
  <c r="DJ62" i="22"/>
  <c r="Q63" i="22"/>
  <c r="AU63" i="22"/>
  <c r="BA65" i="22"/>
  <c r="EA65" i="22"/>
  <c r="DI66" i="22"/>
  <c r="HB66" i="22"/>
  <c r="FR67" i="22"/>
  <c r="EG68" i="22"/>
  <c r="DV69" i="22"/>
  <c r="F71" i="22"/>
  <c r="CE71" i="22"/>
  <c r="BY73" i="22"/>
  <c r="DV74" i="22"/>
  <c r="BY75" i="22"/>
  <c r="FW75" i="22"/>
  <c r="F76" i="22"/>
  <c r="DC76" i="22"/>
  <c r="EY76" i="22"/>
  <c r="AU77" i="22"/>
  <c r="CE79" i="22"/>
  <c r="GC79" i="22"/>
  <c r="HA79" i="22"/>
  <c r="DU81" i="22"/>
  <c r="EH82" i="22"/>
  <c r="HB82" i="22"/>
  <c r="AO83" i="22"/>
  <c r="CK83" i="22"/>
  <c r="DC83" i="22"/>
  <c r="Q84" i="22"/>
  <c r="EH86" i="22"/>
  <c r="AV67" i="22"/>
  <c r="FJ86" i="22"/>
  <c r="GH82" i="22"/>
  <c r="FH70" i="22"/>
  <c r="EW69" i="22"/>
  <c r="BQ60" i="22"/>
  <c r="EK86" i="22"/>
  <c r="DX76" i="22"/>
  <c r="BO75" i="22"/>
  <c r="CC78" i="22"/>
  <c r="AG75" i="22"/>
  <c r="AE80" i="22"/>
  <c r="BP85" i="22"/>
  <c r="BC84" i="22"/>
  <c r="GS86" i="22"/>
  <c r="FH84" i="22"/>
  <c r="AR83" i="22"/>
  <c r="HF82" i="22"/>
  <c r="J80" i="22"/>
  <c r="EV72" i="22"/>
  <c r="DL77" i="22"/>
  <c r="HC70" i="22"/>
  <c r="AR21" i="22"/>
  <c r="GR80" i="22"/>
  <c r="GE9" i="22"/>
  <c r="AZ66" i="22"/>
  <c r="DH73" i="22"/>
  <c r="BB78" i="22"/>
  <c r="FP78" i="22"/>
  <c r="EJ52" i="22"/>
  <c r="EG82" i="22"/>
  <c r="HH29" i="22"/>
  <c r="EF82" i="22"/>
  <c r="HG85" i="22"/>
  <c r="DH28" i="15"/>
  <c r="H101" i="20"/>
  <c r="F101" i="20"/>
  <c r="H99" i="20"/>
  <c r="F99" i="20"/>
  <c r="F103" i="20"/>
  <c r="H103" i="20"/>
  <c r="CT69" i="19"/>
  <c r="BR18" i="15"/>
  <c r="BU18" i="15" s="1"/>
  <c r="BV18" i="15" s="1"/>
  <c r="BA18" i="15"/>
  <c r="AZ18" i="15"/>
  <c r="BY18" i="15"/>
  <c r="BX18" i="15"/>
  <c r="V18" i="15"/>
  <c r="F100" i="20"/>
  <c r="ET52" i="10"/>
  <c r="AL52" i="10" s="1"/>
  <c r="F104" i="20"/>
  <c r="H96" i="20"/>
  <c r="H102" i="20"/>
  <c r="F98" i="20"/>
  <c r="A7" i="20"/>
  <c r="A6" i="20"/>
  <c r="G435" i="13"/>
  <c r="G467" i="13"/>
  <c r="G371" i="13"/>
  <c r="D87" i="20"/>
  <c r="E87" i="20"/>
  <c r="H87" i="20"/>
  <c r="G113" i="13"/>
  <c r="G144" i="13"/>
  <c r="G275" i="13"/>
  <c r="E89" i="20"/>
  <c r="H89" i="20"/>
  <c r="D89" i="20"/>
  <c r="G531" i="13"/>
  <c r="G339" i="13"/>
  <c r="G82" i="13"/>
  <c r="G563" i="13"/>
  <c r="G499" i="13"/>
  <c r="D84" i="20"/>
  <c r="E84" i="20"/>
  <c r="H84" i="20"/>
  <c r="E92" i="20"/>
  <c r="H92" i="20"/>
  <c r="D92" i="20"/>
  <c r="E91" i="20"/>
  <c r="H91" i="20"/>
  <c r="D91" i="20"/>
  <c r="G51" i="13"/>
  <c r="H90" i="20"/>
  <c r="D90" i="20"/>
  <c r="E90" i="20"/>
  <c r="G243" i="13"/>
  <c r="H80" i="20"/>
  <c r="D80" i="20"/>
  <c r="C9" i="23"/>
  <c r="E80" i="20"/>
  <c r="D10" i="23"/>
  <c r="D14" i="23"/>
  <c r="C8" i="23"/>
  <c r="D8" i="23"/>
  <c r="C14" i="23"/>
  <c r="D9" i="23"/>
  <c r="D13" i="23"/>
  <c r="C10" i="23"/>
  <c r="C13" i="23"/>
  <c r="G307" i="13"/>
  <c r="H83" i="20"/>
  <c r="D83" i="20"/>
  <c r="E83" i="20"/>
  <c r="G403" i="13"/>
  <c r="G177" i="13"/>
  <c r="A12" i="20"/>
  <c r="E82" i="20"/>
  <c r="H82" i="20"/>
  <c r="D82" i="20"/>
  <c r="H93" i="20"/>
  <c r="D93" i="20"/>
  <c r="E93" i="20"/>
  <c r="H85" i="20"/>
  <c r="D85" i="20"/>
  <c r="E85" i="20"/>
  <c r="G210" i="13"/>
  <c r="D86" i="20"/>
  <c r="E86" i="20"/>
  <c r="H86" i="20"/>
  <c r="H88" i="20"/>
  <c r="D88" i="20"/>
  <c r="E88" i="20"/>
  <c r="D81" i="20"/>
  <c r="E81" i="20"/>
  <c r="H81" i="20"/>
  <c r="D72" i="20"/>
  <c r="B72" i="20" s="1"/>
  <c r="J108" i="14"/>
  <c r="J111" i="14"/>
  <c r="P26" i="2"/>
  <c r="I29" i="2"/>
  <c r="G115" i="13"/>
  <c r="H21" i="2"/>
  <c r="G99" i="20"/>
  <c r="GO34" i="1"/>
  <c r="G313" i="13"/>
  <c r="G87" i="13"/>
  <c r="O17" i="9"/>
  <c r="I108" i="14"/>
  <c r="G568" i="13"/>
  <c r="K108" i="14"/>
  <c r="G565" i="13"/>
  <c r="F109" i="14"/>
  <c r="H24" i="2"/>
  <c r="G506" i="13"/>
  <c r="G248" i="13"/>
  <c r="O25" i="9"/>
  <c r="N108" i="14"/>
  <c r="G118" i="13"/>
  <c r="G53" i="13"/>
  <c r="O21" i="9"/>
  <c r="G566" i="13"/>
  <c r="I33" i="2"/>
  <c r="F88" i="20"/>
  <c r="G215" i="13"/>
  <c r="N24" i="9"/>
  <c r="G314" i="13"/>
  <c r="O31" i="2"/>
  <c r="O22" i="9"/>
  <c r="G179" i="13"/>
  <c r="N23" i="9"/>
  <c r="I23" i="2"/>
  <c r="O23" i="9"/>
  <c r="G58" i="13"/>
  <c r="I37" i="2"/>
  <c r="G472" i="13"/>
  <c r="N17" i="9"/>
  <c r="O23" i="2"/>
  <c r="G101" i="20"/>
  <c r="G89" i="13"/>
  <c r="G280" i="13"/>
  <c r="G570" i="13"/>
  <c r="O30" i="2"/>
  <c r="ES36" i="1"/>
  <c r="K13" i="9"/>
  <c r="P108" i="14"/>
  <c r="F111" i="14"/>
  <c r="D108" i="14"/>
  <c r="O33" i="2"/>
  <c r="G278" i="13"/>
  <c r="I25" i="2"/>
  <c r="N29" i="9"/>
  <c r="G342" i="13"/>
  <c r="O29" i="9"/>
  <c r="G217" i="13"/>
  <c r="C108" i="14"/>
  <c r="P27" i="2"/>
  <c r="DU36" i="1"/>
  <c r="G180" i="13"/>
  <c r="G470" i="13"/>
  <c r="G438" i="13"/>
  <c r="O36" i="2"/>
  <c r="I35" i="2"/>
  <c r="G249" i="13"/>
  <c r="F85" i="20"/>
  <c r="G182" i="13"/>
  <c r="I109" i="14"/>
  <c r="G377" i="13"/>
  <c r="N31" i="9"/>
  <c r="S111" i="14"/>
  <c r="F91" i="20"/>
  <c r="G246" i="13"/>
  <c r="H36" i="2"/>
  <c r="G312" i="13"/>
  <c r="F87" i="20"/>
  <c r="G22" i="13"/>
  <c r="F108" i="14"/>
  <c r="BA36" i="1"/>
  <c r="I24" i="2" s="1"/>
  <c r="G373" i="13"/>
  <c r="F82" i="20"/>
  <c r="G85" i="13"/>
  <c r="BA34" i="1"/>
  <c r="P111" i="14"/>
  <c r="P23" i="2"/>
  <c r="H20" i="2"/>
  <c r="G378" i="13"/>
  <c r="O20" i="9"/>
  <c r="FQ36" i="1"/>
  <c r="H27" i="2"/>
  <c r="G341" i="13"/>
  <c r="N21" i="9"/>
  <c r="T109" i="14"/>
  <c r="O37" i="2"/>
  <c r="G374" i="13"/>
  <c r="G536" i="13"/>
  <c r="O15" i="9"/>
  <c r="I31" i="2"/>
  <c r="G120" i="13"/>
  <c r="G406" i="13"/>
  <c r="I26" i="2"/>
  <c r="N30" i="9"/>
  <c r="G116" i="13"/>
  <c r="G281" i="13"/>
  <c r="N15" i="9"/>
  <c r="J110" i="14"/>
  <c r="H33" i="2"/>
  <c r="O26" i="2"/>
  <c r="G502" i="13"/>
  <c r="G473" i="13"/>
  <c r="N16" i="9"/>
  <c r="Q108" i="14"/>
  <c r="P25" i="2"/>
  <c r="F93" i="20"/>
  <c r="N109" i="14"/>
  <c r="H109" i="14"/>
  <c r="G408" i="13"/>
  <c r="G537" i="13"/>
  <c r="E34" i="1"/>
  <c r="R108" i="14"/>
  <c r="O32" i="9"/>
  <c r="G469" i="13"/>
  <c r="G54" i="13"/>
  <c r="C109" i="14"/>
  <c r="H26" i="2"/>
  <c r="J13" i="9"/>
  <c r="S110" i="14"/>
  <c r="H111" i="14"/>
  <c r="N26" i="9"/>
  <c r="N14" i="9"/>
  <c r="G183" i="13"/>
  <c r="H23" i="2"/>
  <c r="O20" i="2"/>
  <c r="O24" i="2"/>
  <c r="I111" i="14"/>
  <c r="L109" i="14"/>
  <c r="F81" i="20"/>
  <c r="O27" i="2"/>
  <c r="G56" i="13"/>
  <c r="G146" i="13"/>
  <c r="N19" i="9"/>
  <c r="H30" i="2"/>
  <c r="G538" i="13"/>
  <c r="P109" i="14"/>
  <c r="G184" i="13"/>
  <c r="O31" i="9"/>
  <c r="N22" i="9"/>
  <c r="H32" i="2"/>
  <c r="G442" i="13"/>
  <c r="G100" i="20"/>
  <c r="O30" i="9"/>
  <c r="G104" i="20"/>
  <c r="H22" i="2"/>
  <c r="G119" i="13"/>
  <c r="O22" i="2"/>
  <c r="G376" i="13"/>
  <c r="N20" i="9"/>
  <c r="F84" i="20"/>
  <c r="CW34" i="1"/>
  <c r="ES34" i="1"/>
  <c r="G344" i="13"/>
  <c r="N25" i="9"/>
  <c r="F80" i="20"/>
  <c r="H34" i="2"/>
  <c r="O28" i="9"/>
  <c r="K111" i="14"/>
  <c r="F83" i="20"/>
  <c r="E108" i="14"/>
  <c r="P32" i="2"/>
  <c r="S108" i="14"/>
  <c r="C110" i="14"/>
  <c r="G504" i="13"/>
  <c r="J14" i="9"/>
  <c r="O19" i="9"/>
  <c r="H31" i="2"/>
  <c r="G309" i="13"/>
  <c r="H35" i="2"/>
  <c r="H29" i="2"/>
  <c r="G84" i="13"/>
  <c r="N28" i="9"/>
  <c r="G25" i="13"/>
  <c r="GO36" i="1"/>
  <c r="G250" i="13"/>
  <c r="G88" i="13"/>
  <c r="L108" i="14"/>
  <c r="P28" i="2"/>
  <c r="DU33" i="1"/>
  <c r="G277" i="13"/>
  <c r="G23" i="13"/>
  <c r="O33" i="9"/>
  <c r="H37" i="2"/>
  <c r="G103" i="20"/>
  <c r="E36" i="1"/>
  <c r="G501" i="13"/>
  <c r="G213" i="13"/>
  <c r="N18" i="9"/>
  <c r="P34" i="2"/>
  <c r="G409" i="13"/>
  <c r="M110" i="14"/>
  <c r="O111" i="14"/>
  <c r="K110" i="14"/>
  <c r="G216" i="13"/>
  <c r="N32" i="9"/>
  <c r="FQ34" i="1"/>
  <c r="Q111" i="14" s="1"/>
  <c r="N33" i="9"/>
  <c r="O16" i="9"/>
  <c r="G147" i="13"/>
  <c r="O25" i="2"/>
  <c r="G346" i="13"/>
  <c r="O35" i="2"/>
  <c r="Q110" i="14"/>
  <c r="CW36" i="1"/>
  <c r="I28" i="2" s="1"/>
  <c r="H25" i="2"/>
  <c r="G150" i="13"/>
  <c r="O18" i="9"/>
  <c r="H28" i="2"/>
  <c r="G109" i="14"/>
  <c r="G57" i="13"/>
  <c r="G534" i="13"/>
  <c r="G212" i="13"/>
  <c r="O26" i="9"/>
  <c r="K109" i="14"/>
  <c r="N27" i="9"/>
  <c r="G149" i="13"/>
  <c r="G437" i="13"/>
  <c r="O24" i="9"/>
  <c r="O108" i="14"/>
  <c r="T108" i="14"/>
  <c r="G405" i="13"/>
  <c r="G26" i="13"/>
  <c r="G533" i="13"/>
  <c r="I22" i="2"/>
  <c r="G440" i="13"/>
  <c r="G474" i="13"/>
  <c r="I21" i="2"/>
  <c r="G505" i="13"/>
  <c r="O27" i="9"/>
  <c r="G569" i="13"/>
  <c r="I27" i="2"/>
  <c r="G245" i="13"/>
  <c r="G151" i="13"/>
  <c r="G410" i="13"/>
  <c r="E110" i="14"/>
  <c r="F92" i="20"/>
  <c r="G310" i="13"/>
  <c r="G441" i="13"/>
  <c r="F89" i="20"/>
  <c r="G98" i="20"/>
  <c r="F90" i="20"/>
  <c r="F86" i="20"/>
  <c r="G27" i="13"/>
  <c r="C111" i="14"/>
  <c r="G282" i="13"/>
  <c r="O28" i="2"/>
  <c r="G345" i="13"/>
  <c r="P30" i="2"/>
  <c r="Q35" i="2" l="1"/>
  <c r="S35" i="2" s="1"/>
  <c r="T35" i="2" s="1"/>
  <c r="BQ37" i="22"/>
  <c r="BR37" i="22"/>
  <c r="DZ55" i="22"/>
  <c r="DY55" i="22"/>
  <c r="FU61" i="22"/>
  <c r="FV61" i="22"/>
  <c r="FG100" i="24"/>
  <c r="FG98" i="24"/>
  <c r="FV70" i="22"/>
  <c r="AH84" i="22"/>
  <c r="BR35" i="22"/>
  <c r="BQ35" i="22"/>
  <c r="EI19" i="22"/>
  <c r="EJ19" i="22"/>
  <c r="BO30" i="22"/>
  <c r="BP30" i="22"/>
  <c r="S24" i="22"/>
  <c r="T24" i="22"/>
  <c r="FS61" i="22"/>
  <c r="FT61" i="22"/>
  <c r="FG112" i="24"/>
  <c r="FG99" i="24"/>
  <c r="V51" i="22"/>
  <c r="FU74" i="22"/>
  <c r="GG36" i="22"/>
  <c r="GH36" i="22"/>
  <c r="DK22" i="22"/>
  <c r="DL22" i="22"/>
  <c r="GF19" i="22"/>
  <c r="GE19" i="22"/>
  <c r="G58" i="22"/>
  <c r="H58" i="22"/>
  <c r="I50" i="22"/>
  <c r="J50" i="22"/>
  <c r="FU57" i="22"/>
  <c r="FV57" i="22"/>
  <c r="Y7" i="20"/>
  <c r="FG113" i="24"/>
  <c r="FG110" i="24"/>
  <c r="HF67" i="22"/>
  <c r="DY29" i="22"/>
  <c r="EX27" i="22"/>
  <c r="GS81" i="22"/>
  <c r="GH34" i="22"/>
  <c r="GG34" i="22"/>
  <c r="FG24" i="22"/>
  <c r="FH24" i="22"/>
  <c r="BP18" i="22"/>
  <c r="BO18" i="22"/>
  <c r="CM23" i="22"/>
  <c r="CN23" i="22"/>
  <c r="EX44" i="22"/>
  <c r="EW44" i="22"/>
  <c r="I58" i="22"/>
  <c r="J58" i="22"/>
  <c r="AG80" i="22"/>
  <c r="GT85" i="22"/>
  <c r="BE58" i="22"/>
  <c r="BF58" i="22"/>
  <c r="HE17" i="22"/>
  <c r="HF17" i="22"/>
  <c r="HC26" i="22"/>
  <c r="HD26" i="22"/>
  <c r="GR52" i="22"/>
  <c r="GQ52" i="22"/>
  <c r="GF51" i="22"/>
  <c r="FG75" i="24"/>
  <c r="FG70" i="24"/>
  <c r="FG35" i="24"/>
  <c r="BF86" i="22"/>
  <c r="FV30" i="22"/>
  <c r="FU22" i="22"/>
  <c r="J77" i="22"/>
  <c r="I33" i="22"/>
  <c r="EI36" i="22"/>
  <c r="EJ36" i="22"/>
  <c r="BD52" i="22"/>
  <c r="BC52" i="22"/>
  <c r="DY51" i="22"/>
  <c r="DZ51" i="22"/>
  <c r="EU56" i="22"/>
  <c r="EV56" i="22"/>
  <c r="GT46" i="22"/>
  <c r="GS46" i="22"/>
  <c r="FG58" i="24"/>
  <c r="FG41" i="24"/>
  <c r="FG34" i="24"/>
  <c r="FG80" i="24"/>
  <c r="FG76" i="24"/>
  <c r="FG38" i="24"/>
  <c r="U35" i="22"/>
  <c r="GS71" i="22"/>
  <c r="EW75" i="22"/>
  <c r="GS60" i="22"/>
  <c r="GT60" i="22"/>
  <c r="AQ23" i="22"/>
  <c r="AR23" i="22"/>
  <c r="CB51" i="22"/>
  <c r="CA51" i="22"/>
  <c r="J46" i="22"/>
  <c r="I46" i="22"/>
  <c r="FG82" i="24"/>
  <c r="FG81" i="24"/>
  <c r="FG35" i="22"/>
  <c r="FH35" i="22"/>
  <c r="EJ32" i="22"/>
  <c r="EI32" i="22"/>
  <c r="AE59" i="22"/>
  <c r="AF59" i="22"/>
  <c r="FH22" i="22"/>
  <c r="FG22" i="22"/>
  <c r="GQ58" i="22"/>
  <c r="GR58" i="22"/>
  <c r="J20" i="22"/>
  <c r="I20" i="22"/>
  <c r="I8" i="22"/>
  <c r="J8" i="22"/>
  <c r="AH7" i="22"/>
  <c r="AG7" i="22"/>
  <c r="BE6" i="22"/>
  <c r="BF6" i="22"/>
  <c r="FU18" i="22"/>
  <c r="BE8" i="22"/>
  <c r="BF8" i="22"/>
  <c r="CC7" i="22"/>
  <c r="CD7" i="22"/>
  <c r="FV62" i="22"/>
  <c r="FU62" i="22"/>
  <c r="F18" i="15"/>
  <c r="M20" i="2"/>
  <c r="K16" i="13" s="1"/>
  <c r="GS31" i="22"/>
  <c r="GT31" i="22"/>
  <c r="BF47" i="22"/>
  <c r="BE47" i="22"/>
  <c r="I13" i="22"/>
  <c r="J13" i="22"/>
  <c r="CC59" i="22"/>
  <c r="DB53" i="22"/>
  <c r="DY22" i="22"/>
  <c r="EX34" i="22"/>
  <c r="BF17" i="22"/>
  <c r="BE17" i="22"/>
  <c r="DM32" i="22"/>
  <c r="DN32" i="22"/>
  <c r="DA81" i="22"/>
  <c r="DB81" i="22"/>
  <c r="FV76" i="22"/>
  <c r="FU76" i="22"/>
  <c r="DZ86" i="22"/>
  <c r="DY86" i="22"/>
  <c r="DA71" i="22"/>
  <c r="DB71" i="22"/>
  <c r="GS61" i="22"/>
  <c r="GT61" i="22"/>
  <c r="J43" i="22"/>
  <c r="I43" i="22"/>
  <c r="EW49" i="22"/>
  <c r="EX49" i="22"/>
  <c r="CD50" i="22"/>
  <c r="CC50" i="22"/>
  <c r="DA43" i="22"/>
  <c r="DB43" i="22"/>
  <c r="AH14" i="22"/>
  <c r="AG14" i="22"/>
  <c r="AG60" i="22"/>
  <c r="AH60" i="22"/>
  <c r="CD48" i="22"/>
  <c r="CC48" i="22"/>
  <c r="CD10" i="22"/>
  <c r="CC10" i="22"/>
  <c r="AG64" i="22"/>
  <c r="AH64" i="22"/>
  <c r="EW59" i="22"/>
  <c r="EX59" i="22"/>
  <c r="DB57" i="22"/>
  <c r="DA57" i="22"/>
  <c r="DA33" i="22"/>
  <c r="DB33" i="22"/>
  <c r="DA31" i="22"/>
  <c r="DB31" i="22"/>
  <c r="CD46" i="22"/>
  <c r="CC46" i="22"/>
  <c r="FV42" i="22"/>
  <c r="FU42" i="22"/>
  <c r="I25" i="22"/>
  <c r="J25" i="22"/>
  <c r="FV60" i="22"/>
  <c r="FU60" i="22"/>
  <c r="CD42" i="22"/>
  <c r="CC42" i="22"/>
  <c r="DA51" i="22"/>
  <c r="DB51" i="22"/>
  <c r="CD24" i="22"/>
  <c r="J21" i="22"/>
  <c r="I21" i="22"/>
  <c r="AG58" i="22"/>
  <c r="AH58" i="22"/>
  <c r="FV50" i="22"/>
  <c r="FU50" i="22"/>
  <c r="DB17" i="22"/>
  <c r="DA17" i="22"/>
  <c r="BE9" i="22"/>
  <c r="BF9" i="22"/>
  <c r="BE7" i="22"/>
  <c r="BF7" i="22"/>
  <c r="BF59" i="22"/>
  <c r="BE59" i="22"/>
  <c r="BE27" i="22"/>
  <c r="BF27" i="22"/>
  <c r="I7" i="22"/>
  <c r="J7" i="22"/>
  <c r="FU52" i="22"/>
  <c r="FV52" i="22"/>
  <c r="DB19" i="22"/>
  <c r="DA19" i="22"/>
  <c r="CD16" i="22"/>
  <c r="CC16" i="22"/>
  <c r="DZ50" i="22"/>
  <c r="DY50" i="22"/>
  <c r="AG32" i="22"/>
  <c r="AH32" i="22"/>
  <c r="J19" i="22"/>
  <c r="I19" i="22"/>
  <c r="GT47" i="22"/>
  <c r="GS47" i="22"/>
  <c r="J45" i="22"/>
  <c r="I45" i="22"/>
  <c r="DA7" i="22"/>
  <c r="DB7" i="22"/>
  <c r="FV56" i="22"/>
  <c r="FU56" i="22"/>
  <c r="CD38" i="22"/>
  <c r="CC38" i="22"/>
  <c r="AH86" i="22"/>
  <c r="AG86" i="22"/>
  <c r="FU54" i="22"/>
  <c r="FV54" i="22"/>
  <c r="AG74" i="22"/>
  <c r="DY37" i="22"/>
  <c r="FU26" i="22"/>
  <c r="GS39" i="22"/>
  <c r="AH12" i="22"/>
  <c r="AG12" i="22"/>
  <c r="EK31" i="22"/>
  <c r="EL31" i="22"/>
  <c r="FU72" i="22"/>
  <c r="FV72" i="22"/>
  <c r="DZ60" i="22"/>
  <c r="DY60" i="22"/>
  <c r="J57" i="22"/>
  <c r="I57" i="22"/>
  <c r="EW39" i="22"/>
  <c r="EX39" i="22"/>
  <c r="I29" i="22"/>
  <c r="J29" i="22"/>
  <c r="DA27" i="22"/>
  <c r="DB27" i="22"/>
  <c r="GT57" i="22"/>
  <c r="GS57" i="22"/>
  <c r="CC52" i="22"/>
  <c r="CD52" i="22"/>
  <c r="BF39" i="22"/>
  <c r="BE39" i="22"/>
  <c r="AG26" i="22"/>
  <c r="AH26" i="22"/>
  <c r="DA9" i="22"/>
  <c r="DB9" i="22"/>
  <c r="BF63" i="22"/>
  <c r="BE63" i="22"/>
  <c r="GS55" i="22"/>
  <c r="GT55" i="22"/>
  <c r="EW51" i="22"/>
  <c r="EX51" i="22"/>
  <c r="BF43" i="22"/>
  <c r="BE43" i="22"/>
  <c r="CD44" i="22"/>
  <c r="CC44" i="22"/>
  <c r="BE37" i="22"/>
  <c r="BF37" i="22"/>
  <c r="DB21" i="22"/>
  <c r="DA21" i="22"/>
  <c r="GT17" i="22"/>
  <c r="GS17" i="22"/>
  <c r="J41" i="22"/>
  <c r="I41" i="22"/>
  <c r="BE13" i="22"/>
  <c r="BF13" i="22"/>
  <c r="DB41" i="22"/>
  <c r="DA41" i="22"/>
  <c r="DB11" i="22"/>
  <c r="DA11" i="22"/>
  <c r="FI53" i="22"/>
  <c r="DB77" i="22"/>
  <c r="CD20" i="22"/>
  <c r="CC20" i="22"/>
  <c r="FV86" i="22"/>
  <c r="FU86" i="22"/>
  <c r="AH78" i="22"/>
  <c r="AG78" i="22"/>
  <c r="BE73" i="22"/>
  <c r="BF73" i="22"/>
  <c r="I69" i="22"/>
  <c r="J69" i="22"/>
  <c r="BE77" i="22"/>
  <c r="BF77" i="22"/>
  <c r="CD84" i="22"/>
  <c r="CC84" i="22"/>
  <c r="DA59" i="22"/>
  <c r="DB59" i="22"/>
  <c r="AH46" i="22"/>
  <c r="AG46" i="22"/>
  <c r="FU38" i="22"/>
  <c r="FV38" i="22"/>
  <c r="I37" i="22"/>
  <c r="J37" i="22"/>
  <c r="I31" i="22"/>
  <c r="J31" i="22"/>
  <c r="J61" i="22"/>
  <c r="I61" i="22"/>
  <c r="CC54" i="22"/>
  <c r="CD54" i="22"/>
  <c r="BE51" i="22"/>
  <c r="BF51" i="22"/>
  <c r="EX45" i="22"/>
  <c r="EW45" i="22"/>
  <c r="DB37" i="22"/>
  <c r="DA37" i="22"/>
  <c r="DA29" i="22"/>
  <c r="DB29" i="22"/>
  <c r="AG8" i="22"/>
  <c r="AH8" i="22"/>
  <c r="BE25" i="22"/>
  <c r="BF25" i="22"/>
  <c r="CC58" i="22"/>
  <c r="CD58" i="22"/>
  <c r="J39" i="22"/>
  <c r="I39" i="22"/>
  <c r="BE29" i="22"/>
  <c r="BF29" i="22"/>
  <c r="GS59" i="22"/>
  <c r="GT59" i="22"/>
  <c r="CC32" i="22"/>
  <c r="CD32" i="22"/>
  <c r="AH10" i="22"/>
  <c r="AG10" i="22"/>
  <c r="DB13" i="22"/>
  <c r="DA13" i="22"/>
  <c r="AH82" i="22"/>
  <c r="AG82" i="22"/>
  <c r="DZ40" i="22"/>
  <c r="DY40" i="22"/>
  <c r="CD62" i="22"/>
  <c r="CC62" i="22"/>
  <c r="CC34" i="22"/>
  <c r="CD34" i="22"/>
  <c r="BE57" i="22"/>
  <c r="BF57" i="22"/>
  <c r="U65" i="22"/>
  <c r="DA23" i="22"/>
  <c r="DB23" i="22"/>
  <c r="J11" i="22"/>
  <c r="I11" i="22"/>
  <c r="FU84" i="22"/>
  <c r="FV84" i="22"/>
  <c r="J71" i="22"/>
  <c r="I71" i="22"/>
  <c r="EX63" i="22"/>
  <c r="EW63" i="22"/>
  <c r="AH16" i="22"/>
  <c r="AG16" i="22"/>
  <c r="CC12" i="22"/>
  <c r="CD12" i="22"/>
  <c r="AG24" i="22"/>
  <c r="AH24" i="22"/>
  <c r="BF11" i="22"/>
  <c r="BE11" i="22"/>
  <c r="AG6" i="22"/>
  <c r="AH6" i="22"/>
  <c r="I9" i="22"/>
  <c r="J9" i="22"/>
  <c r="AG56" i="22"/>
  <c r="AH56" i="22"/>
  <c r="DB45" i="22"/>
  <c r="DA45" i="22"/>
  <c r="BF41" i="22"/>
  <c r="BE41" i="22"/>
  <c r="DA35" i="22"/>
  <c r="DB35" i="22"/>
  <c r="DA5" i="22"/>
  <c r="DB5" i="22"/>
  <c r="CC56" i="22"/>
  <c r="CD56" i="22"/>
  <c r="J47" i="22"/>
  <c r="I47" i="22"/>
  <c r="EX43" i="22"/>
  <c r="EW43" i="22"/>
  <c r="AH34" i="22"/>
  <c r="AG34" i="22"/>
  <c r="J15" i="22"/>
  <c r="I15" i="22"/>
  <c r="EX57" i="22"/>
  <c r="EW57" i="22"/>
  <c r="BF21" i="22"/>
  <c r="BE21" i="22"/>
  <c r="FU58" i="22"/>
  <c r="FV58" i="22"/>
  <c r="AR86" i="22"/>
  <c r="BF23" i="22"/>
  <c r="BE23" i="22"/>
  <c r="BF19" i="22"/>
  <c r="BE19" i="22"/>
  <c r="EK33" i="22"/>
  <c r="EL33" i="22"/>
  <c r="BF85" i="22"/>
  <c r="BE85" i="22"/>
  <c r="CC80" i="22"/>
  <c r="CD80" i="22"/>
  <c r="DZ44" i="22"/>
  <c r="DY44" i="22"/>
  <c r="AH36" i="22"/>
  <c r="AG36" i="22"/>
  <c r="CC8" i="22"/>
  <c r="CD8" i="22"/>
  <c r="CD60" i="22"/>
  <c r="CC60" i="22"/>
  <c r="BE53" i="22"/>
  <c r="BF53" i="22"/>
  <c r="DY48" i="22"/>
  <c r="DZ48" i="22"/>
  <c r="FV44" i="22"/>
  <c r="FU44" i="22"/>
  <c r="AH42" i="22"/>
  <c r="AG42" i="22"/>
  <c r="J59" i="22"/>
  <c r="I59" i="22"/>
  <c r="AH54" i="22"/>
  <c r="AG54" i="22"/>
  <c r="FV46" i="22"/>
  <c r="FU46" i="22"/>
  <c r="AG30" i="22"/>
  <c r="AH30" i="22"/>
  <c r="DA15" i="22"/>
  <c r="DB15" i="22"/>
  <c r="AG38" i="22"/>
  <c r="AH38" i="22"/>
  <c r="CC36" i="22"/>
  <c r="CD36" i="22"/>
  <c r="BE15" i="22"/>
  <c r="BF15" i="22"/>
  <c r="CD64" i="22"/>
  <c r="CC64" i="22"/>
  <c r="DY58" i="22"/>
  <c r="DZ58" i="22"/>
  <c r="GT45" i="22"/>
  <c r="GS45" i="22"/>
  <c r="AG40" i="22"/>
  <c r="AH40" i="22"/>
  <c r="AG22" i="22"/>
  <c r="AH22" i="22"/>
  <c r="CD14" i="22"/>
  <c r="CC14" i="22"/>
  <c r="DA75" i="22"/>
  <c r="AH18" i="22"/>
  <c r="AG18" i="22"/>
  <c r="EW85" i="22"/>
  <c r="EX85" i="22"/>
  <c r="CC72" i="22"/>
  <c r="CD72" i="22"/>
  <c r="GT37" i="22"/>
  <c r="GS37" i="22"/>
  <c r="CC6" i="22"/>
  <c r="CD6" i="22"/>
  <c r="FU64" i="22"/>
  <c r="FV64" i="22"/>
  <c r="DA55" i="22"/>
  <c r="DB55" i="22"/>
  <c r="FV40" i="22"/>
  <c r="FU40" i="22"/>
  <c r="BE5" i="22"/>
  <c r="BF5" i="22"/>
  <c r="DA61" i="22"/>
  <c r="DB61" i="22"/>
  <c r="AH50" i="22"/>
  <c r="AG50" i="22"/>
  <c r="GS41" i="22"/>
  <c r="GT41" i="22"/>
  <c r="CC26" i="22"/>
  <c r="CD26" i="22"/>
  <c r="GS51" i="22"/>
  <c r="GT51" i="22"/>
  <c r="J35" i="22"/>
  <c r="I35" i="22"/>
  <c r="DA39" i="22"/>
  <c r="DB39" i="22"/>
  <c r="BJ199" i="17"/>
  <c r="BJ217" i="17" s="1"/>
  <c r="CI144" i="17"/>
  <c r="BR286" i="17"/>
  <c r="BY251" i="17"/>
  <c r="Q36" i="2"/>
  <c r="S36" i="2" s="1"/>
  <c r="T36" i="2" s="1"/>
  <c r="J35" i="2"/>
  <c r="J30" i="2"/>
  <c r="J37" i="2"/>
  <c r="Q24" i="2"/>
  <c r="S24" i="2" s="1"/>
  <c r="T24" i="2" s="1"/>
  <c r="K23" i="2"/>
  <c r="J34" i="2"/>
  <c r="J31" i="2"/>
  <c r="K31" i="2"/>
  <c r="K22" i="2"/>
  <c r="K27" i="2"/>
  <c r="J32" i="2"/>
  <c r="J28" i="2"/>
  <c r="Q31" i="2"/>
  <c r="S31" i="2" s="1"/>
  <c r="T31" i="2" s="1"/>
  <c r="Q22" i="2"/>
  <c r="S22" i="2" s="1"/>
  <c r="T22" i="2" s="1"/>
  <c r="J36" i="2"/>
  <c r="J27" i="2"/>
  <c r="Q30" i="2"/>
  <c r="S30" i="2" s="1"/>
  <c r="T30" i="2" s="1"/>
  <c r="K28" i="2"/>
  <c r="K33" i="2"/>
  <c r="K25" i="2"/>
  <c r="K26" i="2"/>
  <c r="Q25" i="2"/>
  <c r="S25" i="2" s="1"/>
  <c r="T25" i="2" s="1"/>
  <c r="J21" i="2"/>
  <c r="Q26" i="2"/>
  <c r="S26" i="2" s="1"/>
  <c r="T26" i="2" s="1"/>
  <c r="Q27" i="2"/>
  <c r="S27" i="2" s="1"/>
  <c r="T27" i="2" s="1"/>
  <c r="J22" i="2"/>
  <c r="K24" i="2"/>
  <c r="P38" i="2"/>
  <c r="J23" i="2"/>
  <c r="L23" i="2" s="1"/>
  <c r="K37" i="2"/>
  <c r="Q37" i="2"/>
  <c r="S37" i="2" s="1"/>
  <c r="T37" i="2" s="1"/>
  <c r="Q23" i="2"/>
  <c r="S23" i="2" s="1"/>
  <c r="T23" i="2" s="1"/>
  <c r="Q28" i="2"/>
  <c r="S28" i="2" s="1"/>
  <c r="T28" i="2" s="1"/>
  <c r="J33" i="2"/>
  <c r="J26" i="2"/>
  <c r="Q33" i="2"/>
  <c r="S33" i="2" s="1"/>
  <c r="T33" i="2" s="1"/>
  <c r="J29" i="2"/>
  <c r="K35" i="2"/>
  <c r="K21" i="2"/>
  <c r="K29" i="2"/>
  <c r="J24" i="2"/>
  <c r="FG71" i="24"/>
  <c r="FG33" i="24"/>
  <c r="FG96" i="24"/>
  <c r="FG39" i="24"/>
  <c r="DB36" i="22"/>
  <c r="DA36" i="22"/>
  <c r="BE34" i="22"/>
  <c r="BF34" i="22"/>
  <c r="CC21" i="22"/>
  <c r="CD21" i="22"/>
  <c r="BE74" i="22"/>
  <c r="BF74" i="22"/>
  <c r="DB24" i="22"/>
  <c r="DA24" i="22"/>
  <c r="X34" i="2"/>
  <c r="Y34" i="2" s="1"/>
  <c r="X37" i="2"/>
  <c r="Y37" i="2" s="1"/>
  <c r="X35" i="2"/>
  <c r="Y35" i="2" s="1"/>
  <c r="D390" i="13"/>
  <c r="B16" i="21"/>
  <c r="X36" i="2"/>
  <c r="Y36" i="2" s="1"/>
  <c r="X32" i="2"/>
  <c r="Y32" i="2" s="1"/>
  <c r="EX72" i="22"/>
  <c r="EW72" i="22"/>
  <c r="BE24" i="22"/>
  <c r="BF24" i="22"/>
  <c r="DN63" i="22"/>
  <c r="DM63" i="22"/>
  <c r="BE67" i="22"/>
  <c r="BF67" i="22"/>
  <c r="AG9" i="22"/>
  <c r="AH9" i="22"/>
  <c r="C17" i="21"/>
  <c r="D424" i="13"/>
  <c r="FG94" i="24"/>
  <c r="FG73" i="24"/>
  <c r="CC28" i="22"/>
  <c r="CD28" i="22"/>
  <c r="AH27" i="22"/>
  <c r="AG27" i="22"/>
  <c r="AG66" i="22"/>
  <c r="AH66" i="22"/>
  <c r="DM61" i="22"/>
  <c r="DN61" i="22"/>
  <c r="AG35" i="22"/>
  <c r="AH35" i="22"/>
  <c r="DB8" i="22"/>
  <c r="DA8" i="22"/>
  <c r="J25" i="2"/>
  <c r="BQ41" i="22"/>
  <c r="BR41" i="22"/>
  <c r="GT34" i="22"/>
  <c r="GS34" i="22"/>
  <c r="DA30" i="22"/>
  <c r="DB30" i="22"/>
  <c r="CD23" i="22"/>
  <c r="CC23" i="22"/>
  <c r="B17" i="21"/>
  <c r="D422" i="13"/>
  <c r="X33" i="2"/>
  <c r="Y33" i="2" s="1"/>
  <c r="AG29" i="22"/>
  <c r="AH29" i="22"/>
  <c r="C16" i="21"/>
  <c r="D392" i="13"/>
  <c r="AH19" i="22"/>
  <c r="AG19" i="22"/>
  <c r="BC18" i="15"/>
  <c r="BD18" i="15" s="1"/>
  <c r="CA18" i="15"/>
  <c r="CB18" i="15" s="1"/>
  <c r="AL112" i="24"/>
  <c r="AL113" i="24" s="1"/>
  <c r="AL109" i="10"/>
  <c r="V28" i="5"/>
  <c r="DA67" i="22"/>
  <c r="I52" i="22"/>
  <c r="J52" i="22"/>
  <c r="CO68" i="22"/>
  <c r="CP68" i="22"/>
  <c r="EW86" i="22"/>
  <c r="EX86" i="22"/>
  <c r="FU85" i="22"/>
  <c r="FV85" i="22"/>
  <c r="BQ63" i="22"/>
  <c r="I84" i="22"/>
  <c r="J84" i="22"/>
  <c r="J51" i="22"/>
  <c r="I51" i="22"/>
  <c r="AS69" i="22"/>
  <c r="AT69" i="22"/>
  <c r="EK79" i="22"/>
  <c r="EL79" i="22"/>
  <c r="BR79" i="22"/>
  <c r="BQ79" i="22"/>
  <c r="BQ69" i="22"/>
  <c r="BR69" i="22"/>
  <c r="D74" i="20"/>
  <c r="B74" i="20" s="1"/>
  <c r="BD17" i="22"/>
  <c r="BC17" i="22"/>
  <c r="EI70" i="22"/>
  <c r="EJ70" i="22"/>
  <c r="BY181" i="18"/>
  <c r="BR216" i="18"/>
  <c r="BK144" i="18"/>
  <c r="BJ105" i="18"/>
  <c r="G116" i="20"/>
  <c r="M116" i="20"/>
  <c r="G119" i="20"/>
  <c r="M119" i="20"/>
  <c r="K119" i="20"/>
  <c r="O119" i="20" s="1"/>
  <c r="M24" i="9" s="1"/>
  <c r="I40" i="22"/>
  <c r="FU68" i="22"/>
  <c r="FV68" i="22"/>
  <c r="GS74" i="22"/>
  <c r="GT74" i="22"/>
  <c r="DL62" i="22"/>
  <c r="DK62" i="22"/>
  <c r="AQ49" i="22"/>
  <c r="AR49" i="22"/>
  <c r="DK46" i="22"/>
  <c r="DL46" i="22"/>
  <c r="BF22" i="22"/>
  <c r="BE22" i="22"/>
  <c r="DM39" i="22"/>
  <c r="DN39" i="22"/>
  <c r="DB34" i="22"/>
  <c r="DA34" i="22"/>
  <c r="G21" i="22"/>
  <c r="H21" i="22"/>
  <c r="J17" i="22"/>
  <c r="I17" i="22"/>
  <c r="DZ19" i="22"/>
  <c r="DY19" i="22"/>
  <c r="DB22" i="22"/>
  <c r="DA22" i="22"/>
  <c r="BE20" i="22"/>
  <c r="BF20" i="22"/>
  <c r="DM41" i="22"/>
  <c r="DN41" i="22"/>
  <c r="CC68" i="22"/>
  <c r="CD68" i="22"/>
  <c r="DF87" i="5"/>
  <c r="DF86" i="5"/>
  <c r="DF81" i="5"/>
  <c r="DF98" i="5"/>
  <c r="DF93" i="5"/>
  <c r="DF88" i="5"/>
  <c r="DF96" i="5"/>
  <c r="DF95" i="5"/>
  <c r="DF78" i="5"/>
  <c r="DF75" i="5"/>
  <c r="DF85" i="5"/>
  <c r="DF77" i="5"/>
  <c r="DF92" i="5"/>
  <c r="DF82" i="5"/>
  <c r="DF89" i="5"/>
  <c r="DF84" i="5"/>
  <c r="DF76" i="5"/>
  <c r="DF97" i="5"/>
  <c r="DF94" i="5"/>
  <c r="DF79" i="5"/>
  <c r="DF90" i="5"/>
  <c r="DF80" i="5"/>
  <c r="DF83" i="5"/>
  <c r="DF91" i="5"/>
  <c r="BF72" i="22"/>
  <c r="BE72" i="22"/>
  <c r="BE82" i="22"/>
  <c r="BF82" i="22"/>
  <c r="DB20" i="22"/>
  <c r="DA20" i="22"/>
  <c r="BQ39" i="22"/>
  <c r="BR39" i="22"/>
  <c r="I23" i="22"/>
  <c r="J23" i="22"/>
  <c r="AQ72" i="22"/>
  <c r="AR72" i="22"/>
  <c r="V217" i="19"/>
  <c r="N104" i="19"/>
  <c r="AC182" i="19"/>
  <c r="O143" i="19"/>
  <c r="DG143" i="19"/>
  <c r="DU182" i="19"/>
  <c r="DF104" i="19"/>
  <c r="DN217" i="19"/>
  <c r="EW67" i="22"/>
  <c r="EX67" i="22"/>
  <c r="AS55" i="22"/>
  <c r="AT55" i="22"/>
  <c r="BP66" i="22"/>
  <c r="BO66" i="22"/>
  <c r="DK48" i="22"/>
  <c r="DL48" i="22"/>
  <c r="AQ45" i="22"/>
  <c r="AR45" i="22"/>
  <c r="DM43" i="22"/>
  <c r="DN43" i="22"/>
  <c r="J34" i="22"/>
  <c r="I34" i="22"/>
  <c r="I30" i="22"/>
  <c r="J30" i="22"/>
  <c r="CY13" i="22"/>
  <c r="CZ13" i="22"/>
  <c r="O144" i="18"/>
  <c r="N105" i="18"/>
  <c r="AC181" i="18"/>
  <c r="V216" i="18"/>
  <c r="HF46" i="22"/>
  <c r="HE46" i="22"/>
  <c r="BO48" i="22"/>
  <c r="BP48" i="22"/>
  <c r="HE32" i="22"/>
  <c r="HF32" i="22"/>
  <c r="BD19" i="22"/>
  <c r="BC19" i="22"/>
  <c r="BR217" i="19"/>
  <c r="BK143" i="19"/>
  <c r="BJ104" i="19"/>
  <c r="BY182" i="19"/>
  <c r="AC251" i="17"/>
  <c r="N41" i="17"/>
  <c r="V286" i="17"/>
  <c r="O116" i="20"/>
  <c r="M21" i="9" s="1"/>
  <c r="DY85" i="22"/>
  <c r="DZ85" i="22"/>
  <c r="EL65" i="22"/>
  <c r="EK65" i="22"/>
  <c r="AQ51" i="22"/>
  <c r="AR51" i="22"/>
  <c r="BO44" i="22"/>
  <c r="BP44" i="22"/>
  <c r="V26" i="22"/>
  <c r="U26" i="22"/>
  <c r="CA33" i="22"/>
  <c r="CB33" i="22"/>
  <c r="AH25" i="22"/>
  <c r="AG25" i="22"/>
  <c r="EK38" i="22"/>
  <c r="EL38" i="22"/>
  <c r="AQ63" i="22"/>
  <c r="AR63" i="22"/>
  <c r="S50" i="22"/>
  <c r="T50" i="22"/>
  <c r="DA28" i="22"/>
  <c r="DB28" i="22"/>
  <c r="BQ43" i="22"/>
  <c r="BR43" i="22"/>
  <c r="I28" i="22"/>
  <c r="J28" i="22"/>
  <c r="G23" i="22"/>
  <c r="H23" i="22"/>
  <c r="I5" i="22"/>
  <c r="J5" i="22"/>
  <c r="DK71" i="22"/>
  <c r="DL71" i="22"/>
  <c r="O120" i="20"/>
  <c r="M25" i="9" s="1"/>
  <c r="I63" i="22"/>
  <c r="J63" i="22"/>
  <c r="AT63" i="22"/>
  <c r="AS63" i="22"/>
  <c r="CM47" i="22"/>
  <c r="CN47" i="22"/>
  <c r="GG31" i="22"/>
  <c r="GH31" i="22"/>
  <c r="DA25" i="22"/>
  <c r="DB25" i="22"/>
  <c r="AG23" i="22"/>
  <c r="AH23" i="22"/>
  <c r="BF30" i="22"/>
  <c r="BE30" i="22"/>
  <c r="AE18" i="22"/>
  <c r="AF18" i="22"/>
  <c r="AS76" i="22"/>
  <c r="AT76" i="22"/>
  <c r="FJ79" i="22"/>
  <c r="FI79" i="22"/>
  <c r="GS79" i="22"/>
  <c r="GT79" i="22"/>
  <c r="EX7" i="22"/>
  <c r="EW7" i="22"/>
  <c r="FI77" i="22"/>
  <c r="FJ77" i="22"/>
  <c r="GH74" i="22"/>
  <c r="GG74" i="22"/>
  <c r="GE73" i="22"/>
  <c r="GF73" i="22"/>
  <c r="FG72" i="22"/>
  <c r="FH72" i="22"/>
  <c r="FH71" i="22"/>
  <c r="FG71" i="22"/>
  <c r="GF70" i="22"/>
  <c r="GE70" i="22"/>
  <c r="HC69" i="22"/>
  <c r="HD69" i="22"/>
  <c r="FJ62" i="22"/>
  <c r="FI62" i="22"/>
  <c r="HF59" i="22"/>
  <c r="HE59" i="22"/>
  <c r="GH58" i="22"/>
  <c r="GG58" i="22"/>
  <c r="FJ57" i="22"/>
  <c r="FI57" i="22"/>
  <c r="HF55" i="22"/>
  <c r="HE55" i="22"/>
  <c r="HF54" i="22"/>
  <c r="HE54" i="22"/>
  <c r="HF53" i="22"/>
  <c r="HE53" i="22"/>
  <c r="HF52" i="22"/>
  <c r="HE52" i="22"/>
  <c r="GH52" i="22"/>
  <c r="GG52" i="22"/>
  <c r="GH50" i="22"/>
  <c r="GG50" i="22"/>
  <c r="HE48" i="22"/>
  <c r="HF48" i="22"/>
  <c r="FI48" i="22"/>
  <c r="FJ48" i="22"/>
  <c r="GH46" i="22"/>
  <c r="GG46" i="22"/>
  <c r="GG38" i="22"/>
  <c r="GH38" i="22"/>
  <c r="EU37" i="22"/>
  <c r="EV37" i="22"/>
  <c r="GQ34" i="22"/>
  <c r="GR34" i="22"/>
  <c r="GR33" i="22"/>
  <c r="GQ33" i="22"/>
  <c r="FS33" i="22"/>
  <c r="FT33" i="22"/>
  <c r="FS32" i="22"/>
  <c r="FT32" i="22"/>
  <c r="FS31" i="22"/>
  <c r="FT31" i="22"/>
  <c r="GR30" i="22"/>
  <c r="GQ30" i="22"/>
  <c r="FS30" i="22"/>
  <c r="FT30" i="22"/>
  <c r="GR28" i="22"/>
  <c r="GQ28" i="22"/>
  <c r="EU27" i="22"/>
  <c r="EV27" i="22"/>
  <c r="GT22" i="22"/>
  <c r="GS22" i="22"/>
  <c r="EX16" i="22"/>
  <c r="EW16" i="22"/>
  <c r="FV14" i="22"/>
  <c r="FU14" i="22"/>
  <c r="EX14" i="22"/>
  <c r="EW14" i="22"/>
  <c r="GT12" i="22"/>
  <c r="GS12" i="22"/>
  <c r="FU10" i="22"/>
  <c r="FV10" i="22"/>
  <c r="GH39" i="22"/>
  <c r="GG39" i="22"/>
  <c r="FJ80" i="22"/>
  <c r="FI80" i="22"/>
  <c r="GT82" i="22"/>
  <c r="GS82" i="22"/>
  <c r="FH77" i="22"/>
  <c r="FG77" i="22"/>
  <c r="HC75" i="22"/>
  <c r="HD75" i="22"/>
  <c r="HF72" i="22"/>
  <c r="HE72" i="22"/>
  <c r="GF68" i="22"/>
  <c r="GE68" i="22"/>
  <c r="FI54" i="22"/>
  <c r="FJ54" i="22"/>
  <c r="GG53" i="22"/>
  <c r="GH53" i="22"/>
  <c r="GG49" i="22"/>
  <c r="GH49" i="22"/>
  <c r="FI47" i="22"/>
  <c r="FJ47" i="22"/>
  <c r="FI46" i="22"/>
  <c r="FJ46" i="22"/>
  <c r="FI45" i="22"/>
  <c r="FJ45" i="22"/>
  <c r="HF44" i="22"/>
  <c r="HE44" i="22"/>
  <c r="HE43" i="22"/>
  <c r="HF43" i="22"/>
  <c r="HE39" i="22"/>
  <c r="HF39" i="22"/>
  <c r="FT37" i="22"/>
  <c r="FS37" i="22"/>
  <c r="EW35" i="22"/>
  <c r="EX35" i="22"/>
  <c r="FU34" i="22"/>
  <c r="FV34" i="22"/>
  <c r="GT33" i="22"/>
  <c r="GS33" i="22"/>
  <c r="GT32" i="22"/>
  <c r="GS32" i="22"/>
  <c r="EW32" i="22"/>
  <c r="EX32" i="22"/>
  <c r="FS28" i="22"/>
  <c r="FT28" i="22"/>
  <c r="GQ27" i="22"/>
  <c r="GR27" i="22"/>
  <c r="FT27" i="22"/>
  <c r="FS27" i="22"/>
  <c r="GR26" i="22"/>
  <c r="GQ26" i="22"/>
  <c r="GT24" i="22"/>
  <c r="GS24" i="22"/>
  <c r="EW24" i="22"/>
  <c r="EX24" i="22"/>
  <c r="EX22" i="22"/>
  <c r="EW22" i="22"/>
  <c r="FV19" i="22"/>
  <c r="FU19" i="22"/>
  <c r="GT18" i="22"/>
  <c r="GS18" i="22"/>
  <c r="EX17" i="22"/>
  <c r="EW17" i="22"/>
  <c r="FV15" i="22"/>
  <c r="FU15" i="22"/>
  <c r="GT13" i="22"/>
  <c r="GS13" i="22"/>
  <c r="FV8" i="22"/>
  <c r="FU8" i="22"/>
  <c r="GT7" i="22"/>
  <c r="GS7" i="22"/>
  <c r="EW6" i="22"/>
  <c r="EX6" i="22"/>
  <c r="FJ55" i="22"/>
  <c r="FI55" i="22"/>
  <c r="FI83" i="22"/>
  <c r="FJ83" i="22"/>
  <c r="GS53" i="22"/>
  <c r="GT53" i="22"/>
  <c r="EU33" i="22"/>
  <c r="EV33" i="22"/>
  <c r="GE77" i="22"/>
  <c r="GF77" i="22"/>
  <c r="FH69" i="22"/>
  <c r="FG69" i="22"/>
  <c r="FI65" i="22"/>
  <c r="FJ65" i="22"/>
  <c r="GG60" i="22"/>
  <c r="GH60" i="22"/>
  <c r="FJ59" i="22"/>
  <c r="FI59" i="22"/>
  <c r="GG56" i="22"/>
  <c r="GH56" i="22"/>
  <c r="FJ52" i="22"/>
  <c r="FI52" i="22"/>
  <c r="GG47" i="22"/>
  <c r="GH47" i="22"/>
  <c r="HF45" i="22"/>
  <c r="HE45" i="22"/>
  <c r="GH45" i="22"/>
  <c r="GG45" i="22"/>
  <c r="GH44" i="22"/>
  <c r="GG44" i="22"/>
  <c r="GG43" i="22"/>
  <c r="GH43" i="22"/>
  <c r="GG40" i="22"/>
  <c r="GH40" i="22"/>
  <c r="HE37" i="22"/>
  <c r="HF37" i="22"/>
  <c r="FU37" i="22"/>
  <c r="FV37" i="22"/>
  <c r="FT36" i="22"/>
  <c r="FS36" i="22"/>
  <c r="FS34" i="22"/>
  <c r="FT34" i="22"/>
  <c r="EX33" i="22"/>
  <c r="EW33" i="22"/>
  <c r="GR32" i="22"/>
  <c r="GQ32" i="22"/>
  <c r="FV32" i="22"/>
  <c r="FU32" i="22"/>
  <c r="GQ31" i="22"/>
  <c r="GR31" i="22"/>
  <c r="FU31" i="22"/>
  <c r="FV31" i="22"/>
  <c r="EV31" i="22"/>
  <c r="EU31" i="22"/>
  <c r="FS29" i="22"/>
  <c r="FT29" i="22"/>
  <c r="EW29" i="22"/>
  <c r="EX29" i="22"/>
  <c r="EV29" i="22"/>
  <c r="EU29" i="22"/>
  <c r="GT28" i="22"/>
  <c r="GS28" i="22"/>
  <c r="FV27" i="22"/>
  <c r="FU27" i="22"/>
  <c r="EV26" i="22"/>
  <c r="EU26" i="22"/>
  <c r="FV25" i="22"/>
  <c r="FU25" i="22"/>
  <c r="GS23" i="22"/>
  <c r="GT23" i="22"/>
  <c r="GT19" i="22"/>
  <c r="GS19" i="22"/>
  <c r="FV16" i="22"/>
  <c r="FU16" i="22"/>
  <c r="GS14" i="22"/>
  <c r="GT14" i="22"/>
  <c r="FU13" i="22"/>
  <c r="FV13" i="22"/>
  <c r="EW13" i="22"/>
  <c r="EX13" i="22"/>
  <c r="GS11" i="22"/>
  <c r="GT11" i="22"/>
  <c r="EX11" i="22"/>
  <c r="EW11" i="22"/>
  <c r="EX10" i="22"/>
  <c r="EW10" i="22"/>
  <c r="EW65" i="22"/>
  <c r="EX65" i="22"/>
  <c r="GT48" i="22"/>
  <c r="GS48" i="22"/>
  <c r="GT20" i="22"/>
  <c r="GS20" i="22"/>
  <c r="FU6" i="22"/>
  <c r="FV6" i="22"/>
  <c r="GG73" i="22"/>
  <c r="GH73" i="22"/>
  <c r="GE71" i="22"/>
  <c r="GF71" i="22"/>
  <c r="GH63" i="22"/>
  <c r="GG63" i="22"/>
  <c r="GH61" i="22"/>
  <c r="GG61" i="22"/>
  <c r="FI56" i="22"/>
  <c r="FJ56" i="22"/>
  <c r="HE51" i="22"/>
  <c r="HF51" i="22"/>
  <c r="GG51" i="22"/>
  <c r="GH51" i="22"/>
  <c r="HF50" i="22"/>
  <c r="HE50" i="22"/>
  <c r="FI50" i="22"/>
  <c r="FJ50" i="22"/>
  <c r="HF49" i="22"/>
  <c r="HE49" i="22"/>
  <c r="GG48" i="22"/>
  <c r="GH48" i="22"/>
  <c r="FJ44" i="22"/>
  <c r="FI44" i="22"/>
  <c r="FI43" i="22"/>
  <c r="FJ43" i="22"/>
  <c r="GG42" i="22"/>
  <c r="GH42" i="22"/>
  <c r="HE41" i="22"/>
  <c r="HF41" i="22"/>
  <c r="FI39" i="22"/>
  <c r="FJ39" i="22"/>
  <c r="HF38" i="22"/>
  <c r="HE38" i="22"/>
  <c r="FI38" i="22"/>
  <c r="FJ38" i="22"/>
  <c r="EX37" i="22"/>
  <c r="EW37" i="22"/>
  <c r="GS36" i="22"/>
  <c r="GT36" i="22"/>
  <c r="FU36" i="22"/>
  <c r="FV36" i="22"/>
  <c r="GT35" i="22"/>
  <c r="GS35" i="22"/>
  <c r="FS35" i="22"/>
  <c r="FT35" i="22"/>
  <c r="EU35" i="22"/>
  <c r="EV35" i="22"/>
  <c r="EU32" i="22"/>
  <c r="EV32" i="22"/>
  <c r="EV30" i="22"/>
  <c r="EU30" i="22"/>
  <c r="EW30" i="22"/>
  <c r="EX30" i="22"/>
  <c r="GT29" i="22"/>
  <c r="GS29" i="22"/>
  <c r="FU29" i="22"/>
  <c r="FV29" i="22"/>
  <c r="EV28" i="22"/>
  <c r="EU28" i="22"/>
  <c r="FS26" i="22"/>
  <c r="FT26" i="22"/>
  <c r="GS25" i="22"/>
  <c r="GT25" i="22"/>
  <c r="GT21" i="22"/>
  <c r="GS21" i="22"/>
  <c r="FU21" i="22"/>
  <c r="FV21" i="22"/>
  <c r="FV20" i="22"/>
  <c r="FU20" i="22"/>
  <c r="EX20" i="22"/>
  <c r="EW20" i="22"/>
  <c r="EX19" i="22"/>
  <c r="EW19" i="22"/>
  <c r="GT15" i="22"/>
  <c r="GS15" i="22"/>
  <c r="EX15" i="22"/>
  <c r="EW15" i="22"/>
  <c r="FU12" i="22"/>
  <c r="FV12" i="22"/>
  <c r="EX9" i="22"/>
  <c r="EW9" i="22"/>
  <c r="EW8" i="22"/>
  <c r="EX8" i="22"/>
  <c r="FU7" i="22"/>
  <c r="FV7" i="22"/>
  <c r="GS6" i="22"/>
  <c r="GT6" i="22"/>
  <c r="GS5" i="22"/>
  <c r="GT5" i="22"/>
  <c r="EW5" i="22"/>
  <c r="EX5" i="22"/>
  <c r="GT8" i="22"/>
  <c r="GS8" i="22"/>
  <c r="EW21" i="22"/>
  <c r="EX21" i="22"/>
  <c r="EL78" i="22"/>
  <c r="EK78" i="22"/>
  <c r="DB63" i="22"/>
  <c r="DA63" i="22"/>
  <c r="T54" i="22"/>
  <c r="S54" i="22"/>
  <c r="S81" i="22"/>
  <c r="T81" i="22"/>
  <c r="S39" i="22"/>
  <c r="T39" i="22"/>
  <c r="V38" i="22"/>
  <c r="U38" i="22"/>
  <c r="V46" i="22"/>
  <c r="U46" i="22"/>
  <c r="U34" i="22"/>
  <c r="V34" i="22"/>
  <c r="S83" i="22"/>
  <c r="T83" i="22"/>
  <c r="T42" i="22"/>
  <c r="S42" i="22"/>
  <c r="U82" i="22"/>
  <c r="V82" i="22"/>
  <c r="U83" i="22"/>
  <c r="V83" i="22"/>
  <c r="V52" i="22"/>
  <c r="U52" i="22"/>
  <c r="U54" i="22"/>
  <c r="V54" i="22"/>
  <c r="S40" i="22"/>
  <c r="T40" i="22"/>
  <c r="V79" i="22"/>
  <c r="U79" i="22"/>
  <c r="U80" i="22"/>
  <c r="V80" i="22"/>
  <c r="U39" i="22"/>
  <c r="V39" i="22"/>
  <c r="V28" i="22"/>
  <c r="U28" i="22"/>
  <c r="V53" i="22"/>
  <c r="U53" i="22"/>
  <c r="U37" i="22"/>
  <c r="V37" i="22"/>
  <c r="U30" i="22"/>
  <c r="V30" i="22"/>
  <c r="S41" i="22"/>
  <c r="T41" i="22"/>
  <c r="S38" i="22"/>
  <c r="T38" i="22"/>
  <c r="V31" i="22"/>
  <c r="U31" i="22"/>
  <c r="GG57" i="22"/>
  <c r="GH57" i="22"/>
  <c r="DY39" i="22"/>
  <c r="DN58" i="22"/>
  <c r="DM58" i="22"/>
  <c r="DA48" i="22"/>
  <c r="DB48" i="22"/>
  <c r="CC43" i="22"/>
  <c r="CD43" i="22"/>
  <c r="BR42" i="22"/>
  <c r="GS73" i="22"/>
  <c r="GT73" i="22"/>
  <c r="GS63" i="22"/>
  <c r="GT63" i="22"/>
  <c r="GT43" i="22"/>
  <c r="GS43" i="22"/>
  <c r="GG41" i="22"/>
  <c r="GH41" i="22"/>
  <c r="FI41" i="22"/>
  <c r="FJ41" i="22"/>
  <c r="EX73" i="22"/>
  <c r="EW73" i="22"/>
  <c r="EW62" i="22"/>
  <c r="EX62" i="22"/>
  <c r="DY63" i="22"/>
  <c r="DZ63" i="22"/>
  <c r="DY30" i="22"/>
  <c r="DZ30" i="22"/>
  <c r="DY36" i="22"/>
  <c r="DZ36" i="22"/>
  <c r="DX79" i="22"/>
  <c r="DW79" i="22"/>
  <c r="DZ82" i="22"/>
  <c r="DY82" i="22"/>
  <c r="DY25" i="22"/>
  <c r="DZ25" i="22"/>
  <c r="DY8" i="22"/>
  <c r="DZ8" i="22"/>
  <c r="DX27" i="22"/>
  <c r="DW27" i="22"/>
  <c r="DW35" i="22"/>
  <c r="DX35" i="22"/>
  <c r="DY34" i="22"/>
  <c r="DZ34" i="22"/>
  <c r="DY74" i="22"/>
  <c r="DZ74" i="22"/>
  <c r="DX37" i="22"/>
  <c r="DW37" i="22"/>
  <c r="DY78" i="22"/>
  <c r="DZ78" i="22"/>
  <c r="DZ59" i="22"/>
  <c r="DY59" i="22"/>
  <c r="DW33" i="22"/>
  <c r="DX33" i="22"/>
  <c r="DZ11" i="22"/>
  <c r="DY11" i="22"/>
  <c r="DX57" i="22"/>
  <c r="DW57" i="22"/>
  <c r="DY33" i="22"/>
  <c r="DZ33" i="22"/>
  <c r="DW26" i="22"/>
  <c r="DX26" i="22"/>
  <c r="DY9" i="22"/>
  <c r="DZ9" i="22"/>
  <c r="DX83" i="22"/>
  <c r="DW83" i="22"/>
  <c r="DW81" i="22"/>
  <c r="DX81" i="22"/>
  <c r="DZ12" i="22"/>
  <c r="DY12" i="22"/>
  <c r="DW56" i="22"/>
  <c r="DX56" i="22"/>
  <c r="DY80" i="22"/>
  <c r="DZ80" i="22"/>
  <c r="DZ18" i="22"/>
  <c r="DY18" i="22"/>
  <c r="DZ57" i="22"/>
  <c r="DY57" i="22"/>
  <c r="DZ62" i="22"/>
  <c r="DY62" i="22"/>
  <c r="DX80" i="22"/>
  <c r="DW80" i="22"/>
  <c r="DZ5" i="22"/>
  <c r="DY5" i="22"/>
  <c r="CO38" i="22"/>
  <c r="CP38" i="22"/>
  <c r="CO64" i="22"/>
  <c r="CO67" i="22"/>
  <c r="CP67" i="22"/>
  <c r="CM38" i="22"/>
  <c r="CN38" i="22"/>
  <c r="CN58" i="22"/>
  <c r="CM58" i="22"/>
  <c r="CO40" i="22"/>
  <c r="CP40" i="22"/>
  <c r="CP56" i="22"/>
  <c r="CO56" i="22"/>
  <c r="CC76" i="22"/>
  <c r="CD76" i="22"/>
  <c r="BR62" i="22"/>
  <c r="BQ62" i="22"/>
  <c r="BE54" i="22"/>
  <c r="BF54" i="22"/>
  <c r="AG63" i="22"/>
  <c r="AH63" i="22"/>
  <c r="AH48" i="22"/>
  <c r="AG48" i="22"/>
  <c r="D75" i="20"/>
  <c r="B75" i="20" s="1"/>
  <c r="AS86" i="22"/>
  <c r="AT86" i="22"/>
  <c r="DY83" i="22"/>
  <c r="DZ83" i="22"/>
  <c r="CD74" i="22"/>
  <c r="CC74" i="22"/>
  <c r="S75" i="22"/>
  <c r="T75" i="22"/>
  <c r="BC63" i="22"/>
  <c r="BD63" i="22"/>
  <c r="CP57" i="22"/>
  <c r="CO57" i="22"/>
  <c r="BC55" i="22"/>
  <c r="BD55" i="22"/>
  <c r="GS56" i="22"/>
  <c r="GT56" i="22"/>
  <c r="DN216" i="18"/>
  <c r="DF105" i="18"/>
  <c r="DU181" i="18"/>
  <c r="DG144" i="18"/>
  <c r="I42" i="22"/>
  <c r="J42" i="22"/>
  <c r="DK55" i="22"/>
  <c r="DL55" i="22"/>
  <c r="GG64" i="22"/>
  <c r="GH64" i="22"/>
  <c r="FJ63" i="22"/>
  <c r="FI63" i="22"/>
  <c r="HE56" i="22"/>
  <c r="HF56" i="22"/>
  <c r="BE60" i="22"/>
  <c r="BF60" i="22"/>
  <c r="K109" i="20"/>
  <c r="O109" i="20" s="1"/>
  <c r="M14" i="9" s="1"/>
  <c r="CC83" i="22"/>
  <c r="CD83" i="22"/>
  <c r="CB69" i="22"/>
  <c r="CA69" i="22"/>
  <c r="CP59" i="22"/>
  <c r="CO59" i="22"/>
  <c r="U56" i="22"/>
  <c r="V56" i="22"/>
  <c r="EK64" i="22"/>
  <c r="EL64" i="22"/>
  <c r="BD60" i="22"/>
  <c r="BC60" i="22"/>
  <c r="EW79" i="22"/>
  <c r="EX79" i="22"/>
  <c r="CD35" i="22"/>
  <c r="CC35" i="22"/>
  <c r="GT72" i="22"/>
  <c r="GS72" i="22"/>
  <c r="GQ62" i="22"/>
  <c r="GR62" i="22"/>
  <c r="CZ60" i="22"/>
  <c r="CY60" i="22"/>
  <c r="GQ54" i="22"/>
  <c r="GR54" i="22"/>
  <c r="FG66" i="22"/>
  <c r="FH66" i="22"/>
  <c r="CC66" i="22"/>
  <c r="CD66" i="22"/>
  <c r="GH54" i="22"/>
  <c r="GG54" i="22"/>
  <c r="AR56" i="22"/>
  <c r="AQ56" i="22"/>
  <c r="DM55" i="22"/>
  <c r="DN55" i="22"/>
  <c r="AT64" i="22"/>
  <c r="AS64" i="22"/>
  <c r="CM86" i="22"/>
  <c r="CN86" i="22"/>
  <c r="EV81" i="22"/>
  <c r="EU81" i="22"/>
  <c r="DK78" i="22"/>
  <c r="DL78" i="22"/>
  <c r="I67" i="22"/>
  <c r="J67" i="22"/>
  <c r="BF61" i="22"/>
  <c r="BE61" i="22"/>
  <c r="BE55" i="22"/>
  <c r="BF55" i="22"/>
  <c r="FU23" i="22"/>
  <c r="FV23" i="22"/>
  <c r="DY56" i="22"/>
  <c r="DZ56" i="22"/>
  <c r="I53" i="22"/>
  <c r="J53" i="22"/>
  <c r="GE74" i="22"/>
  <c r="GF74" i="22"/>
  <c r="DB60" i="22"/>
  <c r="DA60" i="22"/>
  <c r="AT59" i="22"/>
  <c r="AS59" i="22"/>
  <c r="V57" i="22"/>
  <c r="U57" i="22"/>
  <c r="DK75" i="22"/>
  <c r="DL75" i="22"/>
  <c r="CO86" i="22"/>
  <c r="CP86" i="22"/>
  <c r="DN78" i="22"/>
  <c r="DM78" i="22"/>
  <c r="GE63" i="22"/>
  <c r="GF63" i="22"/>
  <c r="EI56" i="22"/>
  <c r="EJ56" i="22"/>
  <c r="F59" i="20"/>
  <c r="D79" i="20"/>
  <c r="O122" i="20"/>
  <c r="M27" i="9" s="1"/>
  <c r="F63" i="20"/>
  <c r="F58" i="20"/>
  <c r="F60" i="20"/>
  <c r="O115" i="20"/>
  <c r="M20" i="9" s="1"/>
  <c r="F55" i="20"/>
  <c r="F62" i="20"/>
  <c r="F56" i="20"/>
  <c r="HE85" i="22"/>
  <c r="HF85" i="22"/>
  <c r="GG84" i="22"/>
  <c r="GH84" i="22"/>
  <c r="J82" i="22"/>
  <c r="I82" i="22"/>
  <c r="J75" i="22"/>
  <c r="I75" i="22"/>
  <c r="DA65" i="22"/>
  <c r="DB65" i="22"/>
  <c r="BE62" i="22"/>
  <c r="BF62" i="22"/>
  <c r="EX47" i="22"/>
  <c r="EW47" i="22"/>
  <c r="DA38" i="22"/>
  <c r="DB38" i="22"/>
  <c r="GT30" i="22"/>
  <c r="GS30" i="22"/>
  <c r="I27" i="22"/>
  <c r="J27" i="22"/>
  <c r="DA86" i="22"/>
  <c r="DB86" i="22"/>
  <c r="GS84" i="22"/>
  <c r="GT84" i="22"/>
  <c r="DB73" i="22"/>
  <c r="DA73" i="22"/>
  <c r="FJ67" i="22"/>
  <c r="FI67" i="22"/>
  <c r="AT62" i="22"/>
  <c r="AS62" i="22"/>
  <c r="EW55" i="22"/>
  <c r="EX55" i="22"/>
  <c r="CD49" i="22"/>
  <c r="CC49" i="22"/>
  <c r="CC39" i="22"/>
  <c r="CD39" i="22"/>
  <c r="U86" i="22"/>
  <c r="V86" i="22"/>
  <c r="AT85" i="22"/>
  <c r="AS85" i="22"/>
  <c r="DY72" i="22"/>
  <c r="DZ72" i="22"/>
  <c r="FU66" i="22"/>
  <c r="FV66" i="22"/>
  <c r="HF58" i="22"/>
  <c r="HE58" i="22"/>
  <c r="FV47" i="22"/>
  <c r="FU47" i="22"/>
  <c r="GS40" i="22"/>
  <c r="GT40" i="22"/>
  <c r="BF36" i="22"/>
  <c r="BE36" i="22"/>
  <c r="AG28" i="22"/>
  <c r="AH28" i="22"/>
  <c r="AT82" i="22"/>
  <c r="AS82" i="22"/>
  <c r="GS69" i="22"/>
  <c r="GT69" i="22"/>
  <c r="EL62" i="22"/>
  <c r="EK62" i="22"/>
  <c r="DB58" i="22"/>
  <c r="DA58" i="22"/>
  <c r="DB49" i="22"/>
  <c r="DA49" i="22"/>
  <c r="HF40" i="22"/>
  <c r="HE40" i="22"/>
  <c r="FV33" i="22"/>
  <c r="FU33" i="22"/>
  <c r="O113" i="20"/>
  <c r="M18" i="9" s="1"/>
  <c r="O117" i="20"/>
  <c r="M22" i="9" s="1"/>
  <c r="HF86" i="22"/>
  <c r="HE86" i="22"/>
  <c r="CO85" i="22"/>
  <c r="CP85" i="22"/>
  <c r="BQ84" i="22"/>
  <c r="BR84" i="22"/>
  <c r="AG68" i="22"/>
  <c r="AH68" i="22"/>
  <c r="EX61" i="22"/>
  <c r="EW61" i="22"/>
  <c r="DF41" i="17"/>
  <c r="DN286" i="17"/>
  <c r="DU251" i="17"/>
  <c r="AG85" i="22"/>
  <c r="AH85" i="22"/>
  <c r="EX82" i="22"/>
  <c r="EW82" i="22"/>
  <c r="EK80" i="22"/>
  <c r="EL80" i="22"/>
  <c r="CD70" i="22"/>
  <c r="CC70" i="22"/>
  <c r="FV49" i="22"/>
  <c r="FU49" i="22"/>
  <c r="FJ42" i="22"/>
  <c r="FI42" i="22"/>
  <c r="DZ35" i="22"/>
  <c r="DY35" i="22"/>
  <c r="GH85" i="22"/>
  <c r="GG85" i="22"/>
  <c r="EK84" i="22"/>
  <c r="EL84" i="22"/>
  <c r="FJ69" i="22"/>
  <c r="FI69" i="22"/>
  <c r="DZ47" i="22"/>
  <c r="DY47" i="22"/>
  <c r="CC30" i="22"/>
  <c r="CD30" i="22"/>
  <c r="BE84" i="22"/>
  <c r="BF84" i="22"/>
  <c r="HF80" i="22"/>
  <c r="HE80" i="22"/>
  <c r="GH66" i="22"/>
  <c r="GG66" i="22"/>
  <c r="J49" i="22"/>
  <c r="I49" i="22"/>
  <c r="FU39" i="22"/>
  <c r="FV39" i="22"/>
  <c r="FV35" i="22"/>
  <c r="FU35" i="22"/>
  <c r="CC25" i="22"/>
  <c r="CD25" i="22"/>
  <c r="O111" i="20"/>
  <c r="M16" i="9" s="1"/>
  <c r="Y8" i="20"/>
  <c r="Y9" i="20" s="1"/>
  <c r="U109" i="20"/>
  <c r="O114" i="20"/>
  <c r="M19" i="9" s="1"/>
  <c r="M121" i="20"/>
  <c r="G121" i="20"/>
  <c r="K121" i="20"/>
  <c r="H118" i="20"/>
  <c r="G127" i="20"/>
  <c r="K127" i="20"/>
  <c r="M127" i="20"/>
  <c r="O123" i="20"/>
  <c r="M28" i="9" s="1"/>
  <c r="O125" i="20"/>
  <c r="M30" i="9" s="1"/>
  <c r="H110" i="20"/>
  <c r="AT83" i="22"/>
  <c r="AS83" i="22"/>
  <c r="HF79" i="22"/>
  <c r="HE79" i="22"/>
  <c r="CC75" i="22"/>
  <c r="CD75" i="22"/>
  <c r="I56" i="22"/>
  <c r="J56" i="22"/>
  <c r="DA52" i="22"/>
  <c r="DB52" i="22"/>
  <c r="AS40" i="22"/>
  <c r="AT40" i="22"/>
  <c r="FU28" i="22"/>
  <c r="FV28" i="22"/>
  <c r="I86" i="22"/>
  <c r="J86" i="22"/>
  <c r="DA64" i="22"/>
  <c r="DB64" i="22"/>
  <c r="DZ46" i="22"/>
  <c r="DY46" i="22"/>
  <c r="CO83" i="22"/>
  <c r="CP83" i="22"/>
  <c r="DZ81" i="22"/>
  <c r="DY81" i="22"/>
  <c r="BE65" i="22"/>
  <c r="BF65" i="22"/>
  <c r="BR61" i="22"/>
  <c r="BQ61" i="22"/>
  <c r="DY49" i="22"/>
  <c r="DZ49" i="22"/>
  <c r="DN40" i="22"/>
  <c r="DM40" i="22"/>
  <c r="J36" i="22"/>
  <c r="I36" i="22"/>
  <c r="CM67" i="22"/>
  <c r="CN67" i="22"/>
  <c r="CD37" i="22"/>
  <c r="CC37" i="22"/>
  <c r="CD27" i="22"/>
  <c r="CC27" i="22"/>
  <c r="CD73" i="22"/>
  <c r="CC73" i="22"/>
  <c r="EL68" i="22"/>
  <c r="EK68" i="22"/>
  <c r="GT49" i="22"/>
  <c r="GS49" i="22"/>
  <c r="EK40" i="22"/>
  <c r="EL40" i="22"/>
  <c r="I81" i="22"/>
  <c r="J81" i="22"/>
  <c r="CO78" i="22"/>
  <c r="CP78" i="22"/>
  <c r="CA76" i="22"/>
  <c r="CB76" i="22"/>
  <c r="DM67" i="22"/>
  <c r="DN67" i="22"/>
  <c r="EK41" i="22"/>
  <c r="EL41" i="22"/>
  <c r="EW38" i="22"/>
  <c r="EX38" i="22"/>
  <c r="GT27" i="22"/>
  <c r="GS27" i="22"/>
  <c r="V84" i="22"/>
  <c r="U84" i="22"/>
  <c r="GH79" i="22"/>
  <c r="GG79" i="22"/>
  <c r="DM66" i="22"/>
  <c r="DN66" i="22"/>
  <c r="V63" i="22"/>
  <c r="U63" i="22"/>
  <c r="BO59" i="22"/>
  <c r="BP59" i="22"/>
  <c r="FJ40" i="22"/>
  <c r="FI40" i="22"/>
  <c r="BF38" i="22"/>
  <c r="BE38" i="22"/>
  <c r="AG83" i="22"/>
  <c r="AH83" i="22"/>
  <c r="CP79" i="22"/>
  <c r="CO79" i="22"/>
  <c r="AQ69" i="22"/>
  <c r="AR69" i="22"/>
  <c r="GQ63" i="22"/>
  <c r="GR63" i="22"/>
  <c r="U60" i="22"/>
  <c r="V60" i="22"/>
  <c r="BF45" i="22"/>
  <c r="BE45" i="22"/>
  <c r="EI82" i="22"/>
  <c r="EJ82" i="22"/>
  <c r="FT78" i="22"/>
  <c r="FS78" i="22"/>
  <c r="BD66" i="22"/>
  <c r="BC66" i="22"/>
  <c r="EK82" i="22"/>
  <c r="EL82" i="22"/>
  <c r="DK73" i="22"/>
  <c r="DL73" i="22"/>
  <c r="C11" i="23"/>
  <c r="C7" i="23" s="1"/>
  <c r="A13" i="20"/>
  <c r="A9" i="20"/>
  <c r="A11" i="20"/>
  <c r="AO18" i="15"/>
  <c r="J18" i="15"/>
  <c r="M18" i="15" s="1"/>
  <c r="N18" i="15" s="1"/>
  <c r="DB18" i="15"/>
  <c r="DC18" i="15"/>
  <c r="CQ18" i="15"/>
  <c r="CP18" i="15"/>
  <c r="AI18" i="15"/>
  <c r="BG18" i="15"/>
  <c r="BF18" i="15"/>
  <c r="W18" i="15"/>
  <c r="Y18" i="15" s="1"/>
  <c r="Z18" i="15" s="1"/>
  <c r="BM18" i="15"/>
  <c r="AH18" i="15"/>
  <c r="BL18" i="15"/>
  <c r="CD18" i="15"/>
  <c r="AN18" i="15"/>
  <c r="CE18" i="15"/>
  <c r="CJ18" i="15"/>
  <c r="Q18" i="15"/>
  <c r="AT18" i="15"/>
  <c r="CV18" i="15"/>
  <c r="P18" i="15"/>
  <c r="AB18" i="15"/>
  <c r="AU18" i="15"/>
  <c r="CW18" i="15"/>
  <c r="D18" i="15"/>
  <c r="F20" i="2"/>
  <c r="J20" i="2" s="1"/>
  <c r="CK18" i="15"/>
  <c r="AC18" i="15"/>
  <c r="E18" i="15"/>
  <c r="G20" i="2"/>
  <c r="A10" i="20"/>
  <c r="ET108" i="10"/>
  <c r="AL108" i="10" s="1"/>
  <c r="A14" i="20"/>
  <c r="A8" i="20"/>
  <c r="D11" i="23"/>
  <c r="D7" i="23" s="1"/>
  <c r="G84" i="20"/>
  <c r="I84" i="20"/>
  <c r="A19" i="21"/>
  <c r="E19" i="21" s="1"/>
  <c r="I90" i="20"/>
  <c r="G90" i="20"/>
  <c r="A5" i="21"/>
  <c r="E5" i="21" s="1"/>
  <c r="I81" i="20"/>
  <c r="G81" i="20"/>
  <c r="I88" i="20"/>
  <c r="G88" i="20"/>
  <c r="G93" i="20"/>
  <c r="I93" i="20"/>
  <c r="G82" i="20"/>
  <c r="I82" i="20"/>
  <c r="I80" i="20"/>
  <c r="G80" i="20"/>
  <c r="G91" i="20"/>
  <c r="I91" i="20"/>
  <c r="G89" i="20"/>
  <c r="I89" i="20"/>
  <c r="A13" i="21"/>
  <c r="E13" i="21" s="1"/>
  <c r="I86" i="20"/>
  <c r="G86" i="20"/>
  <c r="G85" i="20"/>
  <c r="I85" i="20"/>
  <c r="G83" i="20"/>
  <c r="I83" i="20"/>
  <c r="G92" i="20"/>
  <c r="I92" i="20"/>
  <c r="I87" i="20"/>
  <c r="G87" i="20"/>
  <c r="G111" i="14"/>
  <c r="I20" i="2"/>
  <c r="O32" i="2"/>
  <c r="I32" i="2"/>
  <c r="I34" i="2"/>
  <c r="I36" i="2"/>
  <c r="O34" i="2"/>
  <c r="I30" i="2"/>
  <c r="Q20" i="2" l="1"/>
  <c r="A4" i="21" s="1"/>
  <c r="E4" i="21" s="1"/>
  <c r="F21" i="21" s="1"/>
  <c r="A11" i="21"/>
  <c r="E11" i="21" s="1"/>
  <c r="L21" i="2"/>
  <c r="U21" i="2" s="1"/>
  <c r="A6" i="21"/>
  <c r="E6" i="21" s="1"/>
  <c r="A20" i="21"/>
  <c r="E20" i="21" s="1"/>
  <c r="A17" i="21"/>
  <c r="E17" i="21" s="1"/>
  <c r="G20" i="13"/>
  <c r="K20" i="2"/>
  <c r="L20" i="2" s="1"/>
  <c r="L38" i="2" s="1"/>
  <c r="Y50" i="2" s="1"/>
  <c r="F53" i="2" s="1"/>
  <c r="A10" i="21"/>
  <c r="E10" i="21" s="1"/>
  <c r="A8" i="21"/>
  <c r="E8" i="21" s="1"/>
  <c r="A9" i="21"/>
  <c r="E9" i="21" s="1"/>
  <c r="A15" i="21"/>
  <c r="E15" i="21" s="1"/>
  <c r="L37" i="2"/>
  <c r="U37" i="2" s="1"/>
  <c r="K563" i="13" s="1"/>
  <c r="L28" i="2"/>
  <c r="U28" i="2" s="1"/>
  <c r="DF34" i="11" s="1"/>
  <c r="A7" i="21"/>
  <c r="E7" i="21" s="1"/>
  <c r="F6" i="21" s="1"/>
  <c r="L26" i="2"/>
  <c r="U26" i="2" s="1"/>
  <c r="L33" i="2"/>
  <c r="U33" i="2" s="1"/>
  <c r="DF39" i="11" s="1"/>
  <c r="L24" i="2"/>
  <c r="U24" i="2" s="1"/>
  <c r="L27" i="2"/>
  <c r="U27" i="2" s="1"/>
  <c r="AQ18" i="15"/>
  <c r="AR18" i="15" s="1"/>
  <c r="A12" i="21"/>
  <c r="E12" i="21" s="1"/>
  <c r="A14" i="21"/>
  <c r="E14" i="21" s="1"/>
  <c r="L31" i="2"/>
  <c r="U31" i="2" s="1"/>
  <c r="L35" i="2"/>
  <c r="U35" i="2" s="1"/>
  <c r="K499" i="13" s="1"/>
  <c r="L29" i="2"/>
  <c r="U29" i="2" s="1"/>
  <c r="K307" i="13" s="1"/>
  <c r="L25" i="2"/>
  <c r="U25" i="2" s="1"/>
  <c r="A21" i="21"/>
  <c r="E21" i="21" s="1"/>
  <c r="Q32" i="2"/>
  <c r="O38" i="2"/>
  <c r="Q34" i="2"/>
  <c r="K32" i="2"/>
  <c r="L32" i="2" s="1"/>
  <c r="K30" i="2"/>
  <c r="L30" i="2" s="1"/>
  <c r="U30" i="2" s="1"/>
  <c r="DF36" i="11" s="1"/>
  <c r="K34" i="2"/>
  <c r="L34" i="2" s="1"/>
  <c r="K36" i="2"/>
  <c r="L36" i="2" s="1"/>
  <c r="U36" i="2" s="1"/>
  <c r="S18" i="15"/>
  <c r="T18" i="15" s="1"/>
  <c r="L22" i="2"/>
  <c r="U22" i="2" s="1"/>
  <c r="U23" i="2"/>
  <c r="AL110" i="10"/>
  <c r="BI18" i="15"/>
  <c r="BJ18" i="15" s="1"/>
  <c r="N164" i="17"/>
  <c r="AL180" i="17" s="1"/>
  <c r="AM144" i="17"/>
  <c r="N199" i="17"/>
  <c r="N217" i="17" s="1"/>
  <c r="O121" i="20"/>
  <c r="M26" i="9" s="1"/>
  <c r="DF199" i="17"/>
  <c r="DF217" i="17" s="1"/>
  <c r="EE144" i="17"/>
  <c r="DF164" i="17"/>
  <c r="ED180" i="17" s="1"/>
  <c r="O129" i="20"/>
  <c r="K14" i="9" s="1"/>
  <c r="V34" i="5" s="1"/>
  <c r="V35" i="5" s="1"/>
  <c r="EP41" i="10"/>
  <c r="BZ41" i="10" s="1"/>
  <c r="EP41" i="24"/>
  <c r="BZ41" i="24" s="1"/>
  <c r="Y10" i="20"/>
  <c r="Y11" i="20" s="1"/>
  <c r="Y12" i="20" s="1"/>
  <c r="O127" i="20"/>
  <c r="M32" i="9" s="1"/>
  <c r="CS18" i="15"/>
  <c r="CT18" i="15" s="1"/>
  <c r="BO18" i="15"/>
  <c r="BP18" i="15" s="1"/>
  <c r="DE18" i="15"/>
  <c r="DF18" i="15" s="1"/>
  <c r="AK18" i="15"/>
  <c r="AL18" i="15" s="1"/>
  <c r="CG18" i="15"/>
  <c r="CH18" i="15" s="1"/>
  <c r="AE18" i="15"/>
  <c r="AF18" i="15" s="1"/>
  <c r="AW18" i="15"/>
  <c r="AX18" i="15" s="1"/>
  <c r="G18" i="15"/>
  <c r="H18" i="15" s="1"/>
  <c r="CM18" i="15"/>
  <c r="CN18" i="15" s="1"/>
  <c r="CY18" i="15"/>
  <c r="CZ18" i="15" s="1"/>
  <c r="F12" i="21"/>
  <c r="F4" i="21"/>
  <c r="F10" i="21"/>
  <c r="F18" i="21"/>
  <c r="F13" i="21" l="1"/>
  <c r="F16" i="21"/>
  <c r="F11" i="21"/>
  <c r="F19" i="21"/>
  <c r="F5" i="21"/>
  <c r="F14" i="21"/>
  <c r="T20" i="2"/>
  <c r="F20" i="21"/>
  <c r="F8" i="21"/>
  <c r="S20" i="2"/>
  <c r="F7" i="21"/>
  <c r="F9" i="21"/>
  <c r="S34" i="2"/>
  <c r="T34" i="2" s="1"/>
  <c r="A18" i="21"/>
  <c r="E18" i="21" s="1"/>
  <c r="F17" i="21" s="1"/>
  <c r="S32" i="2"/>
  <c r="U32" i="2" s="1"/>
  <c r="A16" i="21"/>
  <c r="E16" i="21" s="1"/>
  <c r="F15" i="21" s="1"/>
  <c r="Q38" i="2"/>
  <c r="Z31" i="2"/>
  <c r="AA31" i="2" s="1"/>
  <c r="W31" i="2" s="1"/>
  <c r="Z25" i="2"/>
  <c r="AA25" i="2" s="1"/>
  <c r="W25" i="2" s="1"/>
  <c r="Z24" i="2"/>
  <c r="AA24" i="2" s="1"/>
  <c r="W24" i="2" s="1"/>
  <c r="Y13" i="20"/>
  <c r="X50" i="2"/>
  <c r="U20" i="2"/>
  <c r="DF26" i="11" s="1"/>
  <c r="BT43" i="11"/>
  <c r="BT36" i="11"/>
  <c r="K371" i="13"/>
  <c r="BT35" i="11"/>
  <c r="DF35" i="11"/>
  <c r="DF30" i="11"/>
  <c r="K275" i="13"/>
  <c r="BT34" i="11"/>
  <c r="BT30" i="11"/>
  <c r="DF43" i="11"/>
  <c r="K339" i="13"/>
  <c r="BT41" i="11"/>
  <c r="DF41" i="11"/>
  <c r="DF37" i="11"/>
  <c r="BT39" i="11"/>
  <c r="BT37" i="11"/>
  <c r="Z33" i="2"/>
  <c r="AA33" i="2" s="1"/>
  <c r="W33" i="2" s="1"/>
  <c r="K435" i="13"/>
  <c r="K177" i="13"/>
  <c r="BT31" i="11"/>
  <c r="DF31" i="11"/>
  <c r="BT27" i="11"/>
  <c r="DF27" i="11"/>
  <c r="K51" i="13"/>
  <c r="Z27" i="2"/>
  <c r="AA27" i="2" s="1"/>
  <c r="W27" i="2" s="1"/>
  <c r="K243" i="13"/>
  <c r="DF33" i="11"/>
  <c r="BT33" i="11"/>
  <c r="DF32" i="11"/>
  <c r="Z26" i="2"/>
  <c r="AA26" i="2" s="1"/>
  <c r="W26" i="2" s="1"/>
  <c r="K210" i="13"/>
  <c r="BT32" i="11"/>
  <c r="DF42" i="11"/>
  <c r="K531" i="13"/>
  <c r="BT42" i="11"/>
  <c r="DF28" i="11"/>
  <c r="Z22" i="2"/>
  <c r="AA22" i="2" s="1"/>
  <c r="W22" i="2" s="1"/>
  <c r="BT28" i="11"/>
  <c r="K82" i="13"/>
  <c r="BT29" i="11"/>
  <c r="DF29" i="11"/>
  <c r="Z23" i="2"/>
  <c r="AA23" i="2" s="1"/>
  <c r="W23" i="2" s="1"/>
  <c r="K113" i="13"/>
  <c r="G4" i="21"/>
  <c r="G5" i="21"/>
  <c r="Z37" i="2" l="1"/>
  <c r="AA37" i="2" s="1"/>
  <c r="W37" i="2" s="1"/>
  <c r="BT38" i="11"/>
  <c r="K403" i="13"/>
  <c r="DF38" i="11"/>
  <c r="T32" i="2"/>
  <c r="S38" i="2"/>
  <c r="X49" i="2" s="1"/>
  <c r="U34" i="2"/>
  <c r="Z32" i="2"/>
  <c r="AA32" i="2" s="1"/>
  <c r="W32" i="2" s="1"/>
  <c r="Z21" i="2"/>
  <c r="AA21" i="2" s="1"/>
  <c r="W21" i="2" s="1"/>
  <c r="Z30" i="2"/>
  <c r="AA30" i="2" s="1"/>
  <c r="W30" i="2" s="1"/>
  <c r="Z34" i="2"/>
  <c r="AA34" i="2" s="1"/>
  <c r="W34" i="2" s="1"/>
  <c r="Z36" i="2"/>
  <c r="AA36" i="2" s="1"/>
  <c r="W36" i="2" s="1"/>
  <c r="Z35" i="2"/>
  <c r="AA35" i="2" s="1"/>
  <c r="W35" i="2" s="1"/>
  <c r="Z28" i="2"/>
  <c r="AA28" i="2" s="1"/>
  <c r="W28" i="2" s="1"/>
  <c r="Z29" i="2"/>
  <c r="AA29" i="2" s="1"/>
  <c r="W29" i="2" s="1"/>
  <c r="BT26" i="11"/>
  <c r="BT44" i="11" s="1"/>
  <c r="C5" i="20" s="1"/>
  <c r="J5" i="20" s="1"/>
  <c r="K7" i="20" s="1"/>
  <c r="Z20" i="2"/>
  <c r="AA20" i="2" s="1"/>
  <c r="AA38" i="2" s="1"/>
  <c r="Y14" i="20"/>
  <c r="Y15" i="20" s="1"/>
  <c r="Y16" i="20" s="1"/>
  <c r="Y17" i="20" s="1"/>
  <c r="Y18" i="20" s="1"/>
  <c r="Y19" i="20" s="1"/>
  <c r="Y20" i="20" s="1"/>
  <c r="Y21" i="20" s="1"/>
  <c r="Y22" i="20" s="1"/>
  <c r="Y23" i="20" s="1"/>
  <c r="Y25" i="20" s="1"/>
  <c r="U38" i="2"/>
  <c r="K20" i="13"/>
  <c r="G11" i="21"/>
  <c r="H10" i="21" s="1"/>
  <c r="G6" i="21"/>
  <c r="H5" i="21" s="1"/>
  <c r="G17" i="21"/>
  <c r="H16" i="21" s="1"/>
  <c r="G14" i="21"/>
  <c r="H13" i="21" s="1"/>
  <c r="G8" i="21"/>
  <c r="H7" i="21" s="1"/>
  <c r="G12" i="21"/>
  <c r="H11" i="21" s="1"/>
  <c r="G16" i="21"/>
  <c r="H15" i="21" s="1"/>
  <c r="G13" i="21"/>
  <c r="H12" i="21" s="1"/>
  <c r="G10" i="21"/>
  <c r="H9" i="21" s="1"/>
  <c r="G15" i="21"/>
  <c r="H14" i="21" s="1"/>
  <c r="G7" i="21"/>
  <c r="H6" i="21" s="1"/>
  <c r="G20" i="21"/>
  <c r="H19" i="21" s="1"/>
  <c r="G21" i="21"/>
  <c r="H20" i="21" s="1"/>
  <c r="H4" i="21"/>
  <c r="G18" i="21"/>
  <c r="H17" i="21" s="1"/>
  <c r="H21" i="21"/>
  <c r="G19" i="21"/>
  <c r="H18" i="21" s="1"/>
  <c r="G9" i="21"/>
  <c r="H8" i="21" s="1"/>
  <c r="T38" i="2" l="1"/>
  <c r="K467" i="13"/>
  <c r="BT40" i="11"/>
  <c r="DF40" i="11"/>
  <c r="O53" i="2"/>
  <c r="X48" i="2"/>
  <c r="K6" i="20"/>
  <c r="K10" i="20"/>
  <c r="K11" i="20"/>
  <c r="K8" i="20"/>
  <c r="K13" i="20"/>
  <c r="K9" i="20"/>
  <c r="W20" i="2"/>
  <c r="AA39" i="2" s="1"/>
  <c r="EP38" i="10" s="1"/>
  <c r="BZ38" i="10" s="1"/>
  <c r="K5" i="20"/>
  <c r="K12" i="20"/>
  <c r="K14" i="20"/>
  <c r="EP35" i="10"/>
  <c r="BZ35" i="10" s="1"/>
  <c r="EP35" i="24"/>
  <c r="Y27" i="20"/>
  <c r="I31" i="20" s="1"/>
  <c r="Z6" i="20"/>
  <c r="I7" i="21"/>
  <c r="I12" i="21"/>
  <c r="I6" i="21"/>
  <c r="I11" i="21"/>
  <c r="I5" i="21"/>
  <c r="I13" i="21"/>
  <c r="I17" i="21"/>
  <c r="I20" i="21"/>
  <c r="I10" i="21"/>
  <c r="I21" i="21"/>
  <c r="I19" i="21"/>
  <c r="I16" i="21"/>
  <c r="I18" i="21"/>
  <c r="I4" i="21"/>
  <c r="I14" i="21"/>
  <c r="I9" i="21"/>
  <c r="I8" i="21"/>
  <c r="I15" i="21"/>
  <c r="L7" i="20" l="1"/>
  <c r="L11" i="20"/>
  <c r="L8" i="20"/>
  <c r="EP38" i="24"/>
  <c r="BZ38" i="24" s="1"/>
  <c r="L10" i="20"/>
  <c r="L13" i="20"/>
  <c r="L6" i="20"/>
  <c r="L5" i="20"/>
  <c r="L9" i="20"/>
  <c r="L14" i="20"/>
  <c r="L12" i="20"/>
  <c r="EP39" i="10"/>
  <c r="BZ39" i="10" s="1"/>
  <c r="BZ35" i="24"/>
  <c r="Z7" i="20"/>
  <c r="Z8" i="20" s="1"/>
  <c r="J14" i="21"/>
  <c r="J15" i="21"/>
  <c r="J4" i="21"/>
  <c r="J8" i="21"/>
  <c r="J16" i="21"/>
  <c r="J19" i="21"/>
  <c r="J13" i="21"/>
  <c r="J9" i="21"/>
  <c r="J11" i="21"/>
  <c r="J6" i="21"/>
  <c r="J10" i="21"/>
  <c r="J7" i="21"/>
  <c r="J17" i="21"/>
  <c r="J5" i="21"/>
  <c r="J18" i="21"/>
  <c r="J12" i="21"/>
  <c r="J21" i="21"/>
  <c r="J20" i="21"/>
  <c r="M7" i="20" l="1"/>
  <c r="EP39" i="24"/>
  <c r="BZ39" i="24" s="1"/>
  <c r="M11" i="20"/>
  <c r="M14" i="20"/>
  <c r="M5" i="20"/>
  <c r="M10" i="20"/>
  <c r="M6" i="20"/>
  <c r="M9" i="20"/>
  <c r="M12" i="20"/>
  <c r="M8" i="20"/>
  <c r="M13" i="20"/>
  <c r="Z9" i="20"/>
  <c r="Z10" i="20" s="1"/>
  <c r="K7" i="21"/>
  <c r="K8" i="21"/>
  <c r="K9" i="21"/>
  <c r="K13" i="21"/>
  <c r="K6" i="21"/>
  <c r="K4" i="21"/>
  <c r="K14" i="21"/>
  <c r="K11" i="21"/>
  <c r="K5" i="21"/>
  <c r="K15" i="21"/>
  <c r="K10" i="21"/>
  <c r="K20" i="21"/>
  <c r="K19" i="21"/>
  <c r="K16" i="21"/>
  <c r="K12" i="21"/>
  <c r="K17" i="21"/>
  <c r="K18" i="21"/>
  <c r="K21" i="21"/>
  <c r="N5" i="20" l="1"/>
  <c r="N7" i="20"/>
  <c r="N8" i="20"/>
  <c r="N11" i="20"/>
  <c r="N10" i="20"/>
  <c r="N12" i="20"/>
  <c r="N14" i="20"/>
  <c r="N6" i="20"/>
  <c r="N9" i="20"/>
  <c r="N13" i="20"/>
  <c r="Z11" i="20"/>
  <c r="Z12" i="20" s="1"/>
  <c r="L16" i="21"/>
  <c r="L18" i="21"/>
  <c r="L20" i="21"/>
  <c r="L17" i="21"/>
  <c r="L10" i="21"/>
  <c r="L21" i="21"/>
  <c r="L13" i="21"/>
  <c r="L14" i="21"/>
  <c r="L9" i="21"/>
  <c r="L6" i="21"/>
  <c r="L8" i="21"/>
  <c r="L5" i="21"/>
  <c r="L11" i="21"/>
  <c r="L4" i="21"/>
  <c r="L12" i="21"/>
  <c r="L7" i="21"/>
  <c r="L15" i="21"/>
  <c r="L19" i="21"/>
  <c r="O8" i="20" l="1"/>
  <c r="O11" i="20"/>
  <c r="O9" i="20"/>
  <c r="O6" i="20"/>
  <c r="O12" i="20"/>
  <c r="O13" i="20"/>
  <c r="O5" i="20"/>
  <c r="O10" i="20"/>
  <c r="O7" i="20"/>
  <c r="N15" i="20"/>
  <c r="O14" i="20" s="1"/>
  <c r="Z13" i="20"/>
  <c r="Z14" i="20" s="1"/>
  <c r="M8" i="21"/>
  <c r="M13" i="21"/>
  <c r="M7" i="21"/>
  <c r="M16" i="21"/>
  <c r="M20" i="21"/>
  <c r="M18" i="21"/>
  <c r="M6" i="21"/>
  <c r="M11" i="21"/>
  <c r="M21" i="21"/>
  <c r="M9" i="21"/>
  <c r="M17" i="21"/>
  <c r="M4" i="21"/>
  <c r="M19" i="21"/>
  <c r="M5" i="21"/>
  <c r="M10" i="21"/>
  <c r="M14" i="21"/>
  <c r="M12" i="21"/>
  <c r="M15" i="21"/>
  <c r="P7" i="20" l="1"/>
  <c r="P13" i="20"/>
  <c r="P12" i="20"/>
  <c r="P6" i="20"/>
  <c r="P8" i="20"/>
  <c r="P10" i="20"/>
  <c r="P14" i="20"/>
  <c r="P11" i="20"/>
  <c r="P9" i="20"/>
  <c r="P5" i="20"/>
  <c r="Z15" i="20"/>
  <c r="Z16" i="20" s="1"/>
  <c r="Z17" i="20" s="1"/>
  <c r="Z18" i="20" s="1"/>
  <c r="N4" i="21"/>
  <c r="N6" i="21"/>
  <c r="N7" i="21"/>
  <c r="N19" i="21"/>
  <c r="N10" i="21"/>
  <c r="N20" i="21"/>
  <c r="N9" i="21"/>
  <c r="N17" i="21"/>
  <c r="N16" i="21"/>
  <c r="N12" i="21"/>
  <c r="N15" i="21"/>
  <c r="N21" i="21"/>
  <c r="N8" i="21"/>
  <c r="N14" i="21"/>
  <c r="N11" i="21"/>
  <c r="N18" i="21"/>
  <c r="N13" i="21"/>
  <c r="N5" i="21"/>
  <c r="Q9" i="20" l="1"/>
  <c r="Q7" i="20"/>
  <c r="Q8" i="20"/>
  <c r="Q14" i="20"/>
  <c r="Q6" i="20"/>
  <c r="Q12" i="20"/>
  <c r="Q13" i="20"/>
  <c r="Q5" i="20"/>
  <c r="Q11" i="20"/>
  <c r="Q10" i="20"/>
  <c r="Z19" i="20"/>
  <c r="Z20" i="20" s="1"/>
  <c r="Z21" i="20" s="1"/>
  <c r="Z22" i="20" s="1"/>
  <c r="Z23" i="20" s="1"/>
  <c r="Z25" i="20" s="1"/>
  <c r="O10" i="21"/>
  <c r="O14" i="21"/>
  <c r="O9" i="21"/>
  <c r="O17" i="21"/>
  <c r="O5" i="21"/>
  <c r="O8" i="21"/>
  <c r="O18" i="21"/>
  <c r="O21" i="21"/>
  <c r="O11" i="21"/>
  <c r="O4" i="21"/>
  <c r="O13" i="21"/>
  <c r="O19" i="21"/>
  <c r="O12" i="21"/>
  <c r="O6" i="21"/>
  <c r="O7" i="21"/>
  <c r="O16" i="21"/>
  <c r="O15" i="21"/>
  <c r="O20" i="21"/>
  <c r="R8" i="20" l="1"/>
  <c r="R5" i="20"/>
  <c r="S14" i="20" s="1"/>
  <c r="R13" i="20"/>
  <c r="R7" i="20"/>
  <c r="R12" i="20"/>
  <c r="R10" i="20"/>
  <c r="R6" i="20"/>
  <c r="R9" i="20"/>
  <c r="R11" i="20"/>
  <c r="R14" i="20"/>
  <c r="Z27" i="20"/>
  <c r="I32" i="20" s="1"/>
  <c r="AA6" i="20"/>
  <c r="P8" i="21"/>
  <c r="P16" i="21"/>
  <c r="P10" i="21"/>
  <c r="P6" i="21"/>
  <c r="P20" i="21"/>
  <c r="P7" i="21"/>
  <c r="P5" i="21"/>
  <c r="P4" i="21"/>
  <c r="P19" i="21"/>
  <c r="P15" i="21"/>
  <c r="P11" i="21"/>
  <c r="P18" i="21"/>
  <c r="P12" i="21"/>
  <c r="P13" i="21"/>
  <c r="P9" i="21"/>
  <c r="P14" i="21"/>
  <c r="P17" i="21"/>
  <c r="P21" i="21"/>
  <c r="S13" i="20" l="1"/>
  <c r="S7" i="20"/>
  <c r="S9" i="20"/>
  <c r="S5" i="20"/>
  <c r="T13" i="20" s="1"/>
  <c r="J27" i="20" s="1"/>
  <c r="S12" i="20"/>
  <c r="S8" i="20"/>
  <c r="S6" i="20"/>
  <c r="S10" i="20"/>
  <c r="S11" i="20"/>
  <c r="AA7" i="20"/>
  <c r="Q9" i="21"/>
  <c r="Q19" i="21"/>
  <c r="Q18" i="21"/>
  <c r="Q4" i="21"/>
  <c r="Q6" i="21"/>
  <c r="Q10" i="21"/>
  <c r="Q11" i="21"/>
  <c r="Q13" i="21"/>
  <c r="Q20" i="21"/>
  <c r="Q17" i="21"/>
  <c r="Q15" i="21"/>
  <c r="Q14" i="21"/>
  <c r="Q7" i="21"/>
  <c r="Q5" i="21"/>
  <c r="Q12" i="21"/>
  <c r="Q21" i="21"/>
  <c r="Q8" i="21"/>
  <c r="Q16" i="21"/>
  <c r="T9" i="20" l="1"/>
  <c r="J23" i="20" s="1"/>
  <c r="T12" i="20"/>
  <c r="J26" i="20" s="1"/>
  <c r="T6" i="20"/>
  <c r="J20" i="20" s="1"/>
  <c r="T11" i="20"/>
  <c r="J25" i="20" s="1"/>
  <c r="T14" i="20"/>
  <c r="J28" i="20" s="1"/>
  <c r="T8" i="20"/>
  <c r="J22" i="20" s="1"/>
  <c r="T7" i="20"/>
  <c r="J21" i="20" s="1"/>
  <c r="T5" i="20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J30" i="20" s="1"/>
  <c r="K30" i="20" s="1"/>
  <c r="L30" i="20" s="1"/>
  <c r="M30" i="20" s="1"/>
  <c r="N30" i="20" s="1"/>
  <c r="O30" i="20" s="1"/>
  <c r="P30" i="20" s="1"/>
  <c r="Q30" i="20" s="1"/>
  <c r="R30" i="20" s="1"/>
  <c r="S30" i="20" s="1"/>
  <c r="T30" i="20" s="1"/>
  <c r="J41" i="20" s="1"/>
  <c r="K41" i="20" s="1"/>
  <c r="L41" i="20" s="1"/>
  <c r="M41" i="20" s="1"/>
  <c r="N41" i="20" s="1"/>
  <c r="O41" i="20" s="1"/>
  <c r="P41" i="20" s="1"/>
  <c r="Q41" i="20" s="1"/>
  <c r="R41" i="20" s="1"/>
  <c r="S41" i="20" s="1"/>
  <c r="T41" i="20" s="1"/>
  <c r="J52" i="20" s="1"/>
  <c r="K52" i="20" s="1"/>
  <c r="L52" i="20" s="1"/>
  <c r="M52" i="20" s="1"/>
  <c r="N52" i="20" s="1"/>
  <c r="O52" i="20" s="1"/>
  <c r="P52" i="20" s="1"/>
  <c r="Q52" i="20" s="1"/>
  <c r="R52" i="20" s="1"/>
  <c r="S52" i="20" s="1"/>
  <c r="T52" i="20" s="1"/>
  <c r="J63" i="20" s="1"/>
  <c r="K63" i="20" s="1"/>
  <c r="L63" i="20" s="1"/>
  <c r="M63" i="20" s="1"/>
  <c r="N63" i="20" s="1"/>
  <c r="O63" i="20" s="1"/>
  <c r="P63" i="20" s="1"/>
  <c r="Q63" i="20" s="1"/>
  <c r="R63" i="20" s="1"/>
  <c r="S63" i="20" s="1"/>
  <c r="T63" i="20" s="1"/>
  <c r="J74" i="20" s="1"/>
  <c r="K74" i="20" s="1"/>
  <c r="L74" i="20" s="1"/>
  <c r="M74" i="20" s="1"/>
  <c r="N74" i="20" s="1"/>
  <c r="O74" i="20" s="1"/>
  <c r="P74" i="20" s="1"/>
  <c r="Q74" i="20" s="1"/>
  <c r="R74" i="20" s="1"/>
  <c r="S74" i="20" s="1"/>
  <c r="T74" i="20" s="1"/>
  <c r="J85" i="20" s="1"/>
  <c r="K85" i="20" s="1"/>
  <c r="L85" i="20" s="1"/>
  <c r="M85" i="20" s="1"/>
  <c r="N85" i="20" s="1"/>
  <c r="O85" i="20" s="1"/>
  <c r="P85" i="20" s="1"/>
  <c r="Q85" i="20" s="1"/>
  <c r="R85" i="20" s="1"/>
  <c r="S85" i="20" s="1"/>
  <c r="T85" i="20" s="1"/>
  <c r="J96" i="20" s="1"/>
  <c r="K96" i="20" s="1"/>
  <c r="L96" i="20" s="1"/>
  <c r="M96" i="20" s="1"/>
  <c r="N96" i="20" s="1"/>
  <c r="O96" i="20" s="1"/>
  <c r="P96" i="20" s="1"/>
  <c r="Q96" i="20" s="1"/>
  <c r="R96" i="20" s="1"/>
  <c r="S96" i="20" s="1"/>
  <c r="T96" i="20" s="1"/>
  <c r="U19" i="20" s="1"/>
  <c r="H19" i="20" s="1"/>
  <c r="DK76" i="5" s="1"/>
  <c r="T10" i="20"/>
  <c r="J24" i="20" s="1"/>
  <c r="AA8" i="20"/>
  <c r="AA9" i="20" s="1"/>
  <c r="R6" i="21"/>
  <c r="R7" i="21"/>
  <c r="R18" i="21"/>
  <c r="R4" i="21"/>
  <c r="R15" i="21"/>
  <c r="R11" i="21"/>
  <c r="R19" i="21"/>
  <c r="R14" i="21"/>
  <c r="R12" i="21"/>
  <c r="R17" i="21"/>
  <c r="R21" i="21"/>
  <c r="R13" i="21"/>
  <c r="R10" i="21"/>
  <c r="R20" i="21"/>
  <c r="R16" i="21"/>
  <c r="R5" i="21"/>
  <c r="R8" i="21"/>
  <c r="R9" i="21"/>
  <c r="K24" i="20" l="1"/>
  <c r="K20" i="20"/>
  <c r="L28" i="20" s="1"/>
  <c r="K27" i="20"/>
  <c r="K26" i="20"/>
  <c r="K25" i="20"/>
  <c r="K21" i="20"/>
  <c r="K28" i="20"/>
  <c r="K22" i="20"/>
  <c r="K23" i="20"/>
  <c r="I19" i="20"/>
  <c r="U76" i="5" s="1"/>
  <c r="D19" i="20"/>
  <c r="F76" i="5" s="1"/>
  <c r="V19" i="20"/>
  <c r="DE76" i="5" s="1"/>
  <c r="F19" i="20"/>
  <c r="DI76" i="5" s="1"/>
  <c r="C19" i="20"/>
  <c r="AS76" i="5" s="1"/>
  <c r="A76" i="5" s="1"/>
  <c r="B19" i="20"/>
  <c r="DH76" i="5" s="1"/>
  <c r="E19" i="20"/>
  <c r="M76" i="5" s="1"/>
  <c r="G19" i="20"/>
  <c r="DJ76" i="5" s="1"/>
  <c r="AA10" i="20"/>
  <c r="S5" i="21"/>
  <c r="S16" i="21"/>
  <c r="S14" i="21"/>
  <c r="S10" i="21"/>
  <c r="S19" i="21"/>
  <c r="S15" i="21"/>
  <c r="S12" i="21"/>
  <c r="S6" i="21"/>
  <c r="S20" i="21"/>
  <c r="S11" i="21"/>
  <c r="S8" i="21"/>
  <c r="S13" i="21"/>
  <c r="S7" i="21"/>
  <c r="S21" i="21"/>
  <c r="S17" i="21"/>
  <c r="S4" i="21"/>
  <c r="S9" i="21"/>
  <c r="S18" i="21"/>
  <c r="L24" i="20" l="1"/>
  <c r="L23" i="20"/>
  <c r="L20" i="20"/>
  <c r="L22" i="20"/>
  <c r="L27" i="20"/>
  <c r="L26" i="20"/>
  <c r="L21" i="20"/>
  <c r="L25" i="20"/>
  <c r="BM76" i="5"/>
  <c r="AA11" i="20"/>
  <c r="AA12" i="20" s="1"/>
  <c r="AA13" i="20" s="1"/>
  <c r="T18" i="21"/>
  <c r="T11" i="21"/>
  <c r="T19" i="21"/>
  <c r="T9" i="21"/>
  <c r="T5" i="21"/>
  <c r="T7" i="21"/>
  <c r="T20" i="21"/>
  <c r="T14" i="21"/>
  <c r="T12" i="21"/>
  <c r="T21" i="21"/>
  <c r="T10" i="21"/>
  <c r="T15" i="21"/>
  <c r="T6" i="21"/>
  <c r="T8" i="21"/>
  <c r="T4" i="21"/>
  <c r="T17" i="21"/>
  <c r="T16" i="21"/>
  <c r="T13" i="21"/>
  <c r="M20" i="20" l="1"/>
  <c r="N28" i="20" s="1"/>
  <c r="M26" i="20"/>
  <c r="M23" i="20"/>
  <c r="M28" i="20"/>
  <c r="M25" i="20"/>
  <c r="M22" i="20"/>
  <c r="M21" i="20"/>
  <c r="M24" i="20"/>
  <c r="M27" i="20"/>
  <c r="AA14" i="20"/>
  <c r="AA15" i="20" s="1"/>
  <c r="U13" i="21"/>
  <c r="U19" i="21"/>
  <c r="U16" i="21"/>
  <c r="U20" i="21"/>
  <c r="U5" i="21"/>
  <c r="U12" i="21"/>
  <c r="U9" i="21"/>
  <c r="U4" i="21"/>
  <c r="U7" i="21"/>
  <c r="U14" i="21"/>
  <c r="U11" i="21"/>
  <c r="U6" i="21"/>
  <c r="U18" i="21"/>
  <c r="U15" i="21"/>
  <c r="U17" i="21"/>
  <c r="U10" i="21"/>
  <c r="U21" i="21"/>
  <c r="U8" i="21"/>
  <c r="N20" i="20" l="1"/>
  <c r="O27" i="20" s="1"/>
  <c r="N26" i="20"/>
  <c r="N24" i="20"/>
  <c r="N22" i="20"/>
  <c r="N23" i="20"/>
  <c r="N21" i="20"/>
  <c r="N27" i="20"/>
  <c r="N25" i="20"/>
  <c r="AA16" i="20"/>
  <c r="AA17" i="20" s="1"/>
  <c r="V4" i="21"/>
  <c r="E26" i="21" s="1"/>
  <c r="F26" i="21" s="1"/>
  <c r="G26" i="21" s="1"/>
  <c r="H26" i="21" s="1"/>
  <c r="I26" i="21" s="1"/>
  <c r="J26" i="21" s="1"/>
  <c r="K26" i="21" s="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E45" i="21" s="1"/>
  <c r="F45" i="21" s="1"/>
  <c r="G45" i="21" s="1"/>
  <c r="H45" i="21" s="1"/>
  <c r="I45" i="21" s="1"/>
  <c r="J45" i="21" s="1"/>
  <c r="K45" i="21" s="1"/>
  <c r="L45" i="21" s="1"/>
  <c r="M45" i="21" s="1"/>
  <c r="N45" i="21" s="1"/>
  <c r="O45" i="21" s="1"/>
  <c r="P45" i="21" s="1"/>
  <c r="Q45" i="21" s="1"/>
  <c r="R45" i="21" s="1"/>
  <c r="S45" i="21" s="1"/>
  <c r="T45" i="21" s="1"/>
  <c r="U45" i="21" s="1"/>
  <c r="V45" i="21" s="1"/>
  <c r="E64" i="21" s="1"/>
  <c r="F64" i="21" s="1"/>
  <c r="G64" i="21" s="1"/>
  <c r="H64" i="21" s="1"/>
  <c r="I64" i="21" s="1"/>
  <c r="J64" i="21" s="1"/>
  <c r="K64" i="21" s="1"/>
  <c r="L64" i="21" s="1"/>
  <c r="M64" i="21" s="1"/>
  <c r="N64" i="21" s="1"/>
  <c r="O64" i="21" s="1"/>
  <c r="P64" i="21" s="1"/>
  <c r="Q64" i="21" s="1"/>
  <c r="R64" i="21" s="1"/>
  <c r="S64" i="21" s="1"/>
  <c r="T64" i="21" s="1"/>
  <c r="U64" i="21" s="1"/>
  <c r="V64" i="21" s="1"/>
  <c r="E83" i="21" s="1"/>
  <c r="F83" i="21" s="1"/>
  <c r="G83" i="21" s="1"/>
  <c r="H83" i="21" s="1"/>
  <c r="I83" i="21" s="1"/>
  <c r="J83" i="21" s="1"/>
  <c r="K83" i="21" s="1"/>
  <c r="L83" i="21" s="1"/>
  <c r="M83" i="21" s="1"/>
  <c r="N83" i="21" s="1"/>
  <c r="O83" i="21" s="1"/>
  <c r="P83" i="21" s="1"/>
  <c r="Q83" i="21" s="1"/>
  <c r="R83" i="21" s="1"/>
  <c r="S83" i="21" s="1"/>
  <c r="T83" i="21" s="1"/>
  <c r="U83" i="21" s="1"/>
  <c r="V83" i="21" s="1"/>
  <c r="E102" i="21" s="1"/>
  <c r="F102" i="21" s="1"/>
  <c r="G102" i="21" s="1"/>
  <c r="H102" i="21" s="1"/>
  <c r="I102" i="21" s="1"/>
  <c r="J102" i="21" s="1"/>
  <c r="K102" i="21" s="1"/>
  <c r="L102" i="21" s="1"/>
  <c r="M102" i="21" s="1"/>
  <c r="N102" i="21" s="1"/>
  <c r="O102" i="21" s="1"/>
  <c r="P102" i="21" s="1"/>
  <c r="Q102" i="21" s="1"/>
  <c r="R102" i="21" s="1"/>
  <c r="S102" i="21" s="1"/>
  <c r="T102" i="21" s="1"/>
  <c r="U102" i="21" s="1"/>
  <c r="V102" i="21" s="1"/>
  <c r="E121" i="21" s="1"/>
  <c r="F121" i="21" s="1"/>
  <c r="G121" i="21" s="1"/>
  <c r="H121" i="21" s="1"/>
  <c r="I121" i="21" s="1"/>
  <c r="J121" i="21" s="1"/>
  <c r="K121" i="21" s="1"/>
  <c r="L121" i="21" s="1"/>
  <c r="M121" i="21" s="1"/>
  <c r="N121" i="21" s="1"/>
  <c r="O121" i="21" s="1"/>
  <c r="P121" i="21" s="1"/>
  <c r="Q121" i="21" s="1"/>
  <c r="R121" i="21" s="1"/>
  <c r="S121" i="21" s="1"/>
  <c r="T121" i="21" s="1"/>
  <c r="U121" i="21" s="1"/>
  <c r="V121" i="21" s="1"/>
  <c r="E140" i="21" s="1"/>
  <c r="F140" i="21" s="1"/>
  <c r="G140" i="21" s="1"/>
  <c r="H140" i="21" s="1"/>
  <c r="I140" i="21" s="1"/>
  <c r="J140" i="21" s="1"/>
  <c r="K140" i="21" s="1"/>
  <c r="L140" i="21" s="1"/>
  <c r="M140" i="21" s="1"/>
  <c r="N140" i="21" s="1"/>
  <c r="O140" i="21" s="1"/>
  <c r="P140" i="21" s="1"/>
  <c r="Q140" i="21" s="1"/>
  <c r="R140" i="21" s="1"/>
  <c r="S140" i="21" s="1"/>
  <c r="T140" i="21" s="1"/>
  <c r="U140" i="21" s="1"/>
  <c r="V140" i="21" s="1"/>
  <c r="E159" i="21" s="1"/>
  <c r="F159" i="21" s="1"/>
  <c r="G159" i="21" s="1"/>
  <c r="H159" i="21" s="1"/>
  <c r="I159" i="21" s="1"/>
  <c r="J159" i="21" s="1"/>
  <c r="K159" i="21" s="1"/>
  <c r="L159" i="21" s="1"/>
  <c r="M159" i="21" s="1"/>
  <c r="N159" i="21" s="1"/>
  <c r="O159" i="21" s="1"/>
  <c r="P159" i="21" s="1"/>
  <c r="Q159" i="21" s="1"/>
  <c r="R159" i="21" s="1"/>
  <c r="S159" i="21" s="1"/>
  <c r="T159" i="21" s="1"/>
  <c r="U159" i="21" s="1"/>
  <c r="V159" i="21" s="1"/>
  <c r="E178" i="21" s="1"/>
  <c r="F178" i="21" s="1"/>
  <c r="G178" i="21" s="1"/>
  <c r="H178" i="21" s="1"/>
  <c r="I178" i="21" s="1"/>
  <c r="J178" i="21" s="1"/>
  <c r="K178" i="21" s="1"/>
  <c r="L178" i="21" s="1"/>
  <c r="M178" i="21" s="1"/>
  <c r="N178" i="21" s="1"/>
  <c r="O178" i="21" s="1"/>
  <c r="P178" i="21" s="1"/>
  <c r="Q178" i="21" s="1"/>
  <c r="R178" i="21" s="1"/>
  <c r="S178" i="21" s="1"/>
  <c r="T178" i="21" s="1"/>
  <c r="U178" i="21" s="1"/>
  <c r="V178" i="21" s="1"/>
  <c r="E197" i="21" s="1"/>
  <c r="F197" i="21" s="1"/>
  <c r="G197" i="21" s="1"/>
  <c r="H197" i="21" s="1"/>
  <c r="I197" i="21" s="1"/>
  <c r="J197" i="21" s="1"/>
  <c r="K197" i="21" s="1"/>
  <c r="L197" i="21" s="1"/>
  <c r="M197" i="21" s="1"/>
  <c r="N197" i="21" s="1"/>
  <c r="O197" i="21" s="1"/>
  <c r="P197" i="21" s="1"/>
  <c r="Q197" i="21" s="1"/>
  <c r="R197" i="21" s="1"/>
  <c r="S197" i="21" s="1"/>
  <c r="T197" i="21" s="1"/>
  <c r="U197" i="21" s="1"/>
  <c r="V197" i="21" s="1"/>
  <c r="E216" i="21" s="1"/>
  <c r="F216" i="21" s="1"/>
  <c r="G216" i="21" s="1"/>
  <c r="H216" i="21" s="1"/>
  <c r="I216" i="21" s="1"/>
  <c r="J216" i="21" s="1"/>
  <c r="K216" i="21" s="1"/>
  <c r="L216" i="21" s="1"/>
  <c r="M216" i="21" s="1"/>
  <c r="N216" i="21" s="1"/>
  <c r="O216" i="21" s="1"/>
  <c r="P216" i="21" s="1"/>
  <c r="Q216" i="21" s="1"/>
  <c r="R216" i="21" s="1"/>
  <c r="S216" i="21" s="1"/>
  <c r="T216" i="21" s="1"/>
  <c r="U216" i="21" s="1"/>
  <c r="V216" i="21" s="1"/>
  <c r="E235" i="21" s="1"/>
  <c r="F235" i="21" s="1"/>
  <c r="G235" i="21" s="1"/>
  <c r="H235" i="21" s="1"/>
  <c r="I235" i="21" s="1"/>
  <c r="J235" i="21" s="1"/>
  <c r="K235" i="21" s="1"/>
  <c r="L235" i="21" s="1"/>
  <c r="M235" i="21" s="1"/>
  <c r="N235" i="21" s="1"/>
  <c r="O235" i="21" s="1"/>
  <c r="P235" i="21" s="1"/>
  <c r="Q235" i="21" s="1"/>
  <c r="R235" i="21" s="1"/>
  <c r="S235" i="21" s="1"/>
  <c r="T235" i="21" s="1"/>
  <c r="U235" i="21" s="1"/>
  <c r="V235" i="21" s="1"/>
  <c r="E254" i="21" s="1"/>
  <c r="F254" i="21" s="1"/>
  <c r="G254" i="21" s="1"/>
  <c r="H254" i="21" s="1"/>
  <c r="I254" i="21" s="1"/>
  <c r="J254" i="21" s="1"/>
  <c r="K254" i="21" s="1"/>
  <c r="L254" i="21" s="1"/>
  <c r="M254" i="21" s="1"/>
  <c r="N254" i="21" s="1"/>
  <c r="O254" i="21" s="1"/>
  <c r="P254" i="21" s="1"/>
  <c r="Q254" i="21" s="1"/>
  <c r="R254" i="21" s="1"/>
  <c r="S254" i="21" s="1"/>
  <c r="T254" i="21" s="1"/>
  <c r="U254" i="21" s="1"/>
  <c r="V254" i="21" s="1"/>
  <c r="E273" i="21" s="1"/>
  <c r="F273" i="21" s="1"/>
  <c r="G273" i="21" s="1"/>
  <c r="H273" i="21" s="1"/>
  <c r="I273" i="21" s="1"/>
  <c r="J273" i="21" s="1"/>
  <c r="K273" i="21" s="1"/>
  <c r="L273" i="21" s="1"/>
  <c r="M273" i="21" s="1"/>
  <c r="N273" i="21" s="1"/>
  <c r="O273" i="21" s="1"/>
  <c r="P273" i="21" s="1"/>
  <c r="Q273" i="21" s="1"/>
  <c r="R273" i="21" s="1"/>
  <c r="S273" i="21" s="1"/>
  <c r="T273" i="21" s="1"/>
  <c r="U273" i="21" s="1"/>
  <c r="V273" i="21" s="1"/>
  <c r="E292" i="21" s="1"/>
  <c r="F292" i="21" s="1"/>
  <c r="G292" i="21" s="1"/>
  <c r="H292" i="21" s="1"/>
  <c r="I292" i="21" s="1"/>
  <c r="J292" i="21" s="1"/>
  <c r="K292" i="21" s="1"/>
  <c r="L292" i="21" s="1"/>
  <c r="M292" i="21" s="1"/>
  <c r="N292" i="21" s="1"/>
  <c r="O292" i="21" s="1"/>
  <c r="P292" i="21" s="1"/>
  <c r="Q292" i="21" s="1"/>
  <c r="R292" i="21" s="1"/>
  <c r="S292" i="21" s="1"/>
  <c r="T292" i="21" s="1"/>
  <c r="U292" i="21" s="1"/>
  <c r="V292" i="21" s="1"/>
  <c r="E311" i="21" s="1"/>
  <c r="F311" i="21" s="1"/>
  <c r="G311" i="21" s="1"/>
  <c r="H311" i="21" s="1"/>
  <c r="I311" i="21" s="1"/>
  <c r="J311" i="21" s="1"/>
  <c r="K311" i="21" s="1"/>
  <c r="L311" i="21" s="1"/>
  <c r="M311" i="21" s="1"/>
  <c r="N311" i="21" s="1"/>
  <c r="O311" i="21" s="1"/>
  <c r="P311" i="21" s="1"/>
  <c r="Q311" i="21" s="1"/>
  <c r="R311" i="21" s="1"/>
  <c r="S311" i="21" s="1"/>
  <c r="T311" i="21" s="1"/>
  <c r="U311" i="21" s="1"/>
  <c r="V311" i="21" s="1"/>
  <c r="E330" i="21" s="1"/>
  <c r="F330" i="21" s="1"/>
  <c r="G330" i="21" s="1"/>
  <c r="H330" i="21" s="1"/>
  <c r="I330" i="21" s="1"/>
  <c r="J330" i="21" s="1"/>
  <c r="K330" i="21" s="1"/>
  <c r="L330" i="21" s="1"/>
  <c r="M330" i="21" s="1"/>
  <c r="N330" i="21" s="1"/>
  <c r="O330" i="21" s="1"/>
  <c r="P330" i="21" s="1"/>
  <c r="Q330" i="21" s="1"/>
  <c r="R330" i="21" s="1"/>
  <c r="S330" i="21" s="1"/>
  <c r="T330" i="21" s="1"/>
  <c r="U330" i="21" s="1"/>
  <c r="V330" i="21" s="1"/>
  <c r="W26" i="21" s="1"/>
  <c r="V7" i="21"/>
  <c r="E29" i="21" s="1"/>
  <c r="V5" i="21"/>
  <c r="E27" i="21" s="1"/>
  <c r="V20" i="21"/>
  <c r="E42" i="21" s="1"/>
  <c r="V11" i="21"/>
  <c r="E33" i="21" s="1"/>
  <c r="V13" i="21"/>
  <c r="E35" i="21" s="1"/>
  <c r="V18" i="21"/>
  <c r="E40" i="21" s="1"/>
  <c r="V9" i="21"/>
  <c r="E31" i="21" s="1"/>
  <c r="V19" i="21"/>
  <c r="E41" i="21" s="1"/>
  <c r="V10" i="21"/>
  <c r="E32" i="21" s="1"/>
  <c r="V6" i="21"/>
  <c r="E28" i="21" s="1"/>
  <c r="V8" i="21"/>
  <c r="E30" i="21" s="1"/>
  <c r="V15" i="21"/>
  <c r="E37" i="21" s="1"/>
  <c r="V16" i="21"/>
  <c r="E38" i="21" s="1"/>
  <c r="V17" i="21"/>
  <c r="E39" i="21" s="1"/>
  <c r="V21" i="21"/>
  <c r="E43" i="21" s="1"/>
  <c r="V14" i="21"/>
  <c r="E36" i="21" s="1"/>
  <c r="V12" i="21"/>
  <c r="E34" i="21" s="1"/>
  <c r="O20" i="20" l="1"/>
  <c r="P28" i="20" s="1"/>
  <c r="O21" i="20"/>
  <c r="O26" i="20"/>
  <c r="O22" i="20"/>
  <c r="O24" i="20"/>
  <c r="O28" i="20"/>
  <c r="O23" i="20"/>
  <c r="O25" i="20"/>
  <c r="AA18" i="20"/>
  <c r="AA19" i="20" s="1"/>
  <c r="AA20" i="20" s="1"/>
  <c r="AA21" i="20" s="1"/>
  <c r="AA22" i="20" s="1"/>
  <c r="AA23" i="20" s="1"/>
  <c r="AA25" i="20" s="1"/>
  <c r="AB6" i="20" s="1"/>
  <c r="D26" i="21"/>
  <c r="J19" i="16" s="1"/>
  <c r="B26" i="21"/>
  <c r="B19" i="16" s="1"/>
  <c r="C26" i="21"/>
  <c r="F19" i="16" s="1"/>
  <c r="F42" i="21"/>
  <c r="F27" i="21"/>
  <c r="F41" i="21"/>
  <c r="F36" i="21"/>
  <c r="F28" i="21"/>
  <c r="F43" i="21"/>
  <c r="F38" i="21"/>
  <c r="F37" i="21"/>
  <c r="F39" i="21"/>
  <c r="F35" i="21"/>
  <c r="F29" i="21"/>
  <c r="F40" i="21"/>
  <c r="F33" i="21"/>
  <c r="F32" i="21"/>
  <c r="F30" i="21"/>
  <c r="F34" i="21"/>
  <c r="F31" i="21"/>
  <c r="P20" i="20" l="1"/>
  <c r="Q28" i="20" s="1"/>
  <c r="P24" i="20"/>
  <c r="P26" i="20"/>
  <c r="P27" i="20"/>
  <c r="P22" i="20"/>
  <c r="P21" i="20"/>
  <c r="P23" i="20"/>
  <c r="P25" i="20"/>
  <c r="AA27" i="20"/>
  <c r="I33" i="20" s="1"/>
  <c r="AB7" i="20"/>
  <c r="AB8" i="20" s="1"/>
  <c r="G37" i="21"/>
  <c r="G28" i="21"/>
  <c r="G33" i="21"/>
  <c r="G35" i="21"/>
  <c r="G29" i="21"/>
  <c r="G34" i="21"/>
  <c r="G347" i="21"/>
  <c r="G41" i="21"/>
  <c r="G30" i="21"/>
  <c r="G42" i="21"/>
  <c r="G36" i="21"/>
  <c r="G39" i="21"/>
  <c r="G38" i="21"/>
  <c r="G31" i="21"/>
  <c r="G40" i="21"/>
  <c r="G43" i="21"/>
  <c r="G32" i="21"/>
  <c r="G27" i="21"/>
  <c r="Q23" i="20" l="1"/>
  <c r="Q24" i="20"/>
  <c r="Q22" i="20"/>
  <c r="Q20" i="20"/>
  <c r="R28" i="20" s="1"/>
  <c r="Q27" i="20"/>
  <c r="Q25" i="20"/>
  <c r="Q21" i="20"/>
  <c r="Q26" i="20"/>
  <c r="AB9" i="20"/>
  <c r="H42" i="21"/>
  <c r="H35" i="21"/>
  <c r="H30" i="21"/>
  <c r="H347" i="21"/>
  <c r="H43" i="21"/>
  <c r="H37" i="21"/>
  <c r="H34" i="21"/>
  <c r="H36" i="21"/>
  <c r="H41" i="21"/>
  <c r="H28" i="21"/>
  <c r="H40" i="21"/>
  <c r="H39" i="21"/>
  <c r="H29" i="21"/>
  <c r="H27" i="21"/>
  <c r="H33" i="21"/>
  <c r="H31" i="21"/>
  <c r="H38" i="21"/>
  <c r="H32" i="21"/>
  <c r="R24" i="20" l="1"/>
  <c r="R25" i="20"/>
  <c r="R26" i="20"/>
  <c r="R21" i="20"/>
  <c r="R27" i="20"/>
  <c r="R20" i="20"/>
  <c r="R22" i="20"/>
  <c r="R23" i="20"/>
  <c r="AB10" i="20"/>
  <c r="AB11" i="20" s="1"/>
  <c r="I37" i="21"/>
  <c r="I347" i="21"/>
  <c r="I38" i="21"/>
  <c r="I29" i="21"/>
  <c r="I35" i="21"/>
  <c r="I32" i="21"/>
  <c r="I33" i="21"/>
  <c r="I43" i="21"/>
  <c r="I31" i="21"/>
  <c r="I40" i="21"/>
  <c r="I41" i="21"/>
  <c r="I42" i="21"/>
  <c r="I30" i="21"/>
  <c r="I39" i="21"/>
  <c r="I27" i="21"/>
  <c r="I28" i="21"/>
  <c r="I34" i="21"/>
  <c r="I36" i="21"/>
  <c r="S21" i="20" l="1"/>
  <c r="S24" i="20"/>
  <c r="S28" i="20"/>
  <c r="S25" i="20"/>
  <c r="S20" i="20"/>
  <c r="S26" i="20"/>
  <c r="S22" i="20"/>
  <c r="S23" i="20"/>
  <c r="S27" i="20"/>
  <c r="AB12" i="20"/>
  <c r="J39" i="21"/>
  <c r="J40" i="21"/>
  <c r="J37" i="21"/>
  <c r="J34" i="21"/>
  <c r="J36" i="21"/>
  <c r="J347" i="21"/>
  <c r="J29" i="21"/>
  <c r="J41" i="21"/>
  <c r="J38" i="21"/>
  <c r="J30" i="21"/>
  <c r="J35" i="21"/>
  <c r="J33" i="21"/>
  <c r="J28" i="21"/>
  <c r="J31" i="21"/>
  <c r="J32" i="21"/>
  <c r="J43" i="21"/>
  <c r="J42" i="21"/>
  <c r="J27" i="21"/>
  <c r="T20" i="20" l="1"/>
  <c r="J31" i="20" s="1"/>
  <c r="K31" i="20" s="1"/>
  <c r="L31" i="20" s="1"/>
  <c r="M31" i="20" s="1"/>
  <c r="N31" i="20" s="1"/>
  <c r="O31" i="20" s="1"/>
  <c r="P31" i="20" s="1"/>
  <c r="Q31" i="20" s="1"/>
  <c r="R31" i="20" s="1"/>
  <c r="S31" i="20" s="1"/>
  <c r="T31" i="20" s="1"/>
  <c r="J42" i="20" s="1"/>
  <c r="K42" i="20" s="1"/>
  <c r="L42" i="20" s="1"/>
  <c r="M42" i="20" s="1"/>
  <c r="N42" i="20" s="1"/>
  <c r="O42" i="20" s="1"/>
  <c r="P42" i="20" s="1"/>
  <c r="Q42" i="20" s="1"/>
  <c r="R42" i="20" s="1"/>
  <c r="S42" i="20" s="1"/>
  <c r="T42" i="20" s="1"/>
  <c r="J53" i="20" s="1"/>
  <c r="K53" i="20" s="1"/>
  <c r="L53" i="20" s="1"/>
  <c r="M53" i="20" s="1"/>
  <c r="N53" i="20" s="1"/>
  <c r="O53" i="20" s="1"/>
  <c r="P53" i="20" s="1"/>
  <c r="Q53" i="20" s="1"/>
  <c r="R53" i="20" s="1"/>
  <c r="S53" i="20" s="1"/>
  <c r="T53" i="20" s="1"/>
  <c r="J64" i="20" s="1"/>
  <c r="K64" i="20" s="1"/>
  <c r="L64" i="20" s="1"/>
  <c r="M64" i="20" s="1"/>
  <c r="N64" i="20" s="1"/>
  <c r="O64" i="20" s="1"/>
  <c r="P64" i="20" s="1"/>
  <c r="Q64" i="20" s="1"/>
  <c r="R64" i="20" s="1"/>
  <c r="S64" i="20" s="1"/>
  <c r="T64" i="20" s="1"/>
  <c r="J75" i="20" s="1"/>
  <c r="K75" i="20" s="1"/>
  <c r="L75" i="20" s="1"/>
  <c r="M75" i="20" s="1"/>
  <c r="N75" i="20" s="1"/>
  <c r="O75" i="20" s="1"/>
  <c r="P75" i="20" s="1"/>
  <c r="Q75" i="20" s="1"/>
  <c r="R75" i="20" s="1"/>
  <c r="S75" i="20" s="1"/>
  <c r="T75" i="20" s="1"/>
  <c r="J86" i="20" s="1"/>
  <c r="K86" i="20" s="1"/>
  <c r="L86" i="20" s="1"/>
  <c r="M86" i="20" s="1"/>
  <c r="N86" i="20" s="1"/>
  <c r="O86" i="20" s="1"/>
  <c r="P86" i="20" s="1"/>
  <c r="Q86" i="20" s="1"/>
  <c r="R86" i="20" s="1"/>
  <c r="S86" i="20" s="1"/>
  <c r="T86" i="20" s="1"/>
  <c r="J97" i="20" s="1"/>
  <c r="K97" i="20" s="1"/>
  <c r="L97" i="20" s="1"/>
  <c r="M97" i="20" s="1"/>
  <c r="N97" i="20" s="1"/>
  <c r="O97" i="20" s="1"/>
  <c r="P97" i="20" s="1"/>
  <c r="Q97" i="20" s="1"/>
  <c r="R97" i="20" s="1"/>
  <c r="S97" i="20" s="1"/>
  <c r="T97" i="20" s="1"/>
  <c r="U20" i="20" s="1"/>
  <c r="B20" i="20" s="1"/>
  <c r="DH77" i="5" s="1"/>
  <c r="T22" i="20"/>
  <c r="J33" i="20" s="1"/>
  <c r="T23" i="20"/>
  <c r="J34" i="20" s="1"/>
  <c r="T28" i="20"/>
  <c r="J39" i="20" s="1"/>
  <c r="T24" i="20"/>
  <c r="J35" i="20" s="1"/>
  <c r="T26" i="20"/>
  <c r="J37" i="20" s="1"/>
  <c r="T21" i="20"/>
  <c r="J32" i="20" s="1"/>
  <c r="T25" i="20"/>
  <c r="J36" i="20" s="1"/>
  <c r="T27" i="20"/>
  <c r="J38" i="20" s="1"/>
  <c r="AB13" i="20"/>
  <c r="AB14" i="20" s="1"/>
  <c r="AB15" i="20" s="1"/>
  <c r="AB16" i="20" s="1"/>
  <c r="AB17" i="20" s="1"/>
  <c r="AB18" i="20" s="1"/>
  <c r="AB19" i="20" s="1"/>
  <c r="AB20" i="20" s="1"/>
  <c r="AB21" i="20" s="1"/>
  <c r="AB22" i="20" s="1"/>
  <c r="AB23" i="20" s="1"/>
  <c r="AB25" i="20" s="1"/>
  <c r="K35" i="21"/>
  <c r="K33" i="21"/>
  <c r="K28" i="21"/>
  <c r="K34" i="21"/>
  <c r="K31" i="21"/>
  <c r="K37" i="21"/>
  <c r="K27" i="21"/>
  <c r="K32" i="21"/>
  <c r="K347" i="21"/>
  <c r="K43" i="21"/>
  <c r="K40" i="21"/>
  <c r="K39" i="21"/>
  <c r="K38" i="21"/>
  <c r="K36" i="21"/>
  <c r="K41" i="21"/>
  <c r="K30" i="21"/>
  <c r="K29" i="21"/>
  <c r="K42" i="21"/>
  <c r="K37" i="20" l="1"/>
  <c r="F20" i="20"/>
  <c r="DI77" i="5" s="1"/>
  <c r="G20" i="20"/>
  <c r="DJ77" i="5" s="1"/>
  <c r="V20" i="20"/>
  <c r="DE77" i="5" s="1"/>
  <c r="I20" i="20"/>
  <c r="U77" i="5" s="1"/>
  <c r="E20" i="20"/>
  <c r="M77" i="5" s="1"/>
  <c r="H20" i="20"/>
  <c r="DK77" i="5" s="1"/>
  <c r="D20" i="20"/>
  <c r="F77" i="5" s="1"/>
  <c r="C20" i="20"/>
  <c r="BM77" i="5" s="1"/>
  <c r="K34" i="20"/>
  <c r="K35" i="20"/>
  <c r="K33" i="20"/>
  <c r="K32" i="20"/>
  <c r="K39" i="20"/>
  <c r="K36" i="20"/>
  <c r="K38" i="20"/>
  <c r="AB27" i="20"/>
  <c r="I34" i="20" s="1"/>
  <c r="AC6" i="20"/>
  <c r="L27" i="21"/>
  <c r="L36" i="21"/>
  <c r="L30" i="21"/>
  <c r="L43" i="21"/>
  <c r="L35" i="21"/>
  <c r="L42" i="21"/>
  <c r="L38" i="21"/>
  <c r="L34" i="21"/>
  <c r="L37" i="21"/>
  <c r="L40" i="21"/>
  <c r="L29" i="21"/>
  <c r="L28" i="21"/>
  <c r="L41" i="21"/>
  <c r="L39" i="21"/>
  <c r="L347" i="21"/>
  <c r="L32" i="21"/>
  <c r="L33" i="21"/>
  <c r="L31" i="21"/>
  <c r="L34" i="20" l="1"/>
  <c r="AS77" i="5"/>
  <c r="A77" i="5" s="1"/>
  <c r="L36" i="20"/>
  <c r="L37" i="20"/>
  <c r="L39" i="20"/>
  <c r="L33" i="20"/>
  <c r="L35" i="20"/>
  <c r="L38" i="20"/>
  <c r="L32" i="20"/>
  <c r="AC7" i="20"/>
  <c r="AC8" i="20" s="1"/>
  <c r="AC9" i="20" s="1"/>
  <c r="M31" i="21"/>
  <c r="M38" i="21"/>
  <c r="M34" i="21"/>
  <c r="M40" i="21"/>
  <c r="M30" i="21"/>
  <c r="M42" i="21"/>
  <c r="M39" i="21"/>
  <c r="M36" i="21"/>
  <c r="M27" i="21"/>
  <c r="M41" i="21"/>
  <c r="M29" i="21"/>
  <c r="M32" i="21"/>
  <c r="M28" i="21"/>
  <c r="M33" i="21"/>
  <c r="M35" i="21"/>
  <c r="M43" i="21"/>
  <c r="M37" i="21"/>
  <c r="M347" i="21"/>
  <c r="M33" i="20" l="1"/>
  <c r="M35" i="20"/>
  <c r="M36" i="20"/>
  <c r="M34" i="20"/>
  <c r="M38" i="20"/>
  <c r="M39" i="20"/>
  <c r="M32" i="20"/>
  <c r="M37" i="20"/>
  <c r="AC10" i="20"/>
  <c r="N347" i="21"/>
  <c r="N35" i="21"/>
  <c r="N33" i="21"/>
  <c r="N27" i="21"/>
  <c r="N34" i="21"/>
  <c r="N39" i="21"/>
  <c r="N41" i="21"/>
  <c r="N30" i="21"/>
  <c r="N37" i="21"/>
  <c r="N38" i="21"/>
  <c r="N43" i="21"/>
  <c r="N31" i="21"/>
  <c r="N32" i="21"/>
  <c r="N40" i="21"/>
  <c r="N28" i="21"/>
  <c r="N29" i="21"/>
  <c r="N36" i="21"/>
  <c r="N42" i="21"/>
  <c r="N37" i="20" l="1"/>
  <c r="N34" i="20"/>
  <c r="N36" i="20"/>
  <c r="N35" i="20"/>
  <c r="N38" i="20"/>
  <c r="N32" i="20"/>
  <c r="N39" i="20"/>
  <c r="N33" i="20"/>
  <c r="AC11" i="20"/>
  <c r="O43" i="21"/>
  <c r="O38" i="21"/>
  <c r="O31" i="21"/>
  <c r="O42" i="21"/>
  <c r="O34" i="21"/>
  <c r="O29" i="21"/>
  <c r="O33" i="21"/>
  <c r="O32" i="21"/>
  <c r="O30" i="21"/>
  <c r="O36" i="21"/>
  <c r="O40" i="21"/>
  <c r="O347" i="21"/>
  <c r="O37" i="21"/>
  <c r="O39" i="21"/>
  <c r="O41" i="21"/>
  <c r="O35" i="21"/>
  <c r="O28" i="21"/>
  <c r="O27" i="21"/>
  <c r="O34" i="20" l="1"/>
  <c r="O35" i="20"/>
  <c r="O32" i="20"/>
  <c r="P39" i="20" s="1"/>
  <c r="O36" i="20"/>
  <c r="O38" i="20"/>
  <c r="O39" i="20"/>
  <c r="O37" i="20"/>
  <c r="O33" i="20"/>
  <c r="AC12" i="20"/>
  <c r="AC13" i="20" s="1"/>
  <c r="P37" i="21"/>
  <c r="P39" i="21"/>
  <c r="P33" i="21"/>
  <c r="P30" i="21"/>
  <c r="P347" i="21"/>
  <c r="P28" i="21"/>
  <c r="P43" i="21"/>
  <c r="P38" i="21"/>
  <c r="P31" i="21"/>
  <c r="P27" i="21"/>
  <c r="P36" i="21"/>
  <c r="P34" i="21"/>
  <c r="P29" i="21"/>
  <c r="P40" i="21"/>
  <c r="P35" i="21"/>
  <c r="P42" i="21"/>
  <c r="P32" i="21"/>
  <c r="P41" i="21"/>
  <c r="P32" i="20" l="1"/>
  <c r="Q39" i="20" s="1"/>
  <c r="P36" i="20"/>
  <c r="P38" i="20"/>
  <c r="P33" i="20"/>
  <c r="P37" i="20"/>
  <c r="P35" i="20"/>
  <c r="P34" i="20"/>
  <c r="AC14" i="20"/>
  <c r="AC15" i="20" s="1"/>
  <c r="Q39" i="21"/>
  <c r="Q30" i="21"/>
  <c r="Q42" i="21"/>
  <c r="Q32" i="21"/>
  <c r="Q28" i="21"/>
  <c r="Q27" i="21"/>
  <c r="Q33" i="21"/>
  <c r="Q41" i="21"/>
  <c r="Q38" i="21"/>
  <c r="Q347" i="21"/>
  <c r="Q29" i="21"/>
  <c r="Q43" i="21"/>
  <c r="Q40" i="21"/>
  <c r="Q35" i="21"/>
  <c r="Q31" i="21"/>
  <c r="Q34" i="21"/>
  <c r="Q37" i="21"/>
  <c r="Q36" i="21"/>
  <c r="Q33" i="20" l="1"/>
  <c r="Q32" i="20"/>
  <c r="R39" i="20" s="1"/>
  <c r="Q37" i="20"/>
  <c r="Q35" i="20"/>
  <c r="Q34" i="20"/>
  <c r="Q38" i="20"/>
  <c r="Q36" i="20"/>
  <c r="AC16" i="20"/>
  <c r="AC17" i="20" s="1"/>
  <c r="AC18" i="20" s="1"/>
  <c r="AC19" i="20" s="1"/>
  <c r="AC20" i="20" s="1"/>
  <c r="AC21" i="20" s="1"/>
  <c r="AC22" i="20" s="1"/>
  <c r="AC23" i="20" s="1"/>
  <c r="R43" i="21"/>
  <c r="R37" i="21"/>
  <c r="R32" i="21"/>
  <c r="R35" i="21"/>
  <c r="R40" i="21"/>
  <c r="R39" i="21"/>
  <c r="R41" i="21"/>
  <c r="R42" i="21"/>
  <c r="R28" i="21"/>
  <c r="R347" i="21"/>
  <c r="R36" i="21"/>
  <c r="R31" i="21"/>
  <c r="R30" i="21"/>
  <c r="R29" i="21"/>
  <c r="R27" i="21"/>
  <c r="R33" i="21"/>
  <c r="R38" i="21"/>
  <c r="R34" i="21"/>
  <c r="R37" i="20" l="1"/>
  <c r="R36" i="20"/>
  <c r="R34" i="20"/>
  <c r="R35" i="20"/>
  <c r="R33" i="20"/>
  <c r="R38" i="20"/>
  <c r="R32" i="20"/>
  <c r="AC25" i="20"/>
  <c r="AD6" i="20" s="1"/>
  <c r="S347" i="21"/>
  <c r="S30" i="21"/>
  <c r="S34" i="21"/>
  <c r="S35" i="21"/>
  <c r="S42" i="21"/>
  <c r="S40" i="21"/>
  <c r="S36" i="21"/>
  <c r="S43" i="21"/>
  <c r="S38" i="21"/>
  <c r="S28" i="21"/>
  <c r="S33" i="21"/>
  <c r="S37" i="21"/>
  <c r="S29" i="21"/>
  <c r="S31" i="21"/>
  <c r="S27" i="21"/>
  <c r="S41" i="21"/>
  <c r="S32" i="21"/>
  <c r="S39" i="21"/>
  <c r="S34" i="20" l="1"/>
  <c r="S38" i="20"/>
  <c r="S35" i="20"/>
  <c r="S37" i="20"/>
  <c r="S32" i="20"/>
  <c r="S36" i="20"/>
  <c r="S33" i="20"/>
  <c r="S39" i="20"/>
  <c r="AC27" i="20"/>
  <c r="I35" i="20" s="1"/>
  <c r="AD7" i="20"/>
  <c r="AD8" i="20" s="1"/>
  <c r="T41" i="21"/>
  <c r="T42" i="21"/>
  <c r="T347" i="21"/>
  <c r="T35" i="21"/>
  <c r="T27" i="21"/>
  <c r="T30" i="21"/>
  <c r="T39" i="21"/>
  <c r="T43" i="21"/>
  <c r="T32" i="21"/>
  <c r="T40" i="21"/>
  <c r="T28" i="21"/>
  <c r="T37" i="21"/>
  <c r="T31" i="21"/>
  <c r="T36" i="21"/>
  <c r="T29" i="21"/>
  <c r="T38" i="21"/>
  <c r="T33" i="21"/>
  <c r="T34" i="21"/>
  <c r="T33" i="20" l="1"/>
  <c r="J44" i="20" s="1"/>
  <c r="K50" i="20" s="1"/>
  <c r="T38" i="20"/>
  <c r="J49" i="20" s="1"/>
  <c r="T35" i="20"/>
  <c r="J46" i="20" s="1"/>
  <c r="T39" i="20"/>
  <c r="J50" i="20" s="1"/>
  <c r="T34" i="20"/>
  <c r="J45" i="20" s="1"/>
  <c r="T32" i="20"/>
  <c r="J43" i="20" s="1"/>
  <c r="K43" i="20" s="1"/>
  <c r="L43" i="20" s="1"/>
  <c r="M43" i="20" s="1"/>
  <c r="N43" i="20" s="1"/>
  <c r="O43" i="20" s="1"/>
  <c r="P43" i="20" s="1"/>
  <c r="Q43" i="20" s="1"/>
  <c r="R43" i="20" s="1"/>
  <c r="S43" i="20" s="1"/>
  <c r="T43" i="20" s="1"/>
  <c r="J54" i="20" s="1"/>
  <c r="K54" i="20" s="1"/>
  <c r="L54" i="20" s="1"/>
  <c r="M54" i="20" s="1"/>
  <c r="N54" i="20" s="1"/>
  <c r="O54" i="20" s="1"/>
  <c r="P54" i="20" s="1"/>
  <c r="Q54" i="20" s="1"/>
  <c r="R54" i="20" s="1"/>
  <c r="S54" i="20" s="1"/>
  <c r="T54" i="20" s="1"/>
  <c r="J65" i="20" s="1"/>
  <c r="K65" i="20" s="1"/>
  <c r="L65" i="20" s="1"/>
  <c r="M65" i="20" s="1"/>
  <c r="N65" i="20" s="1"/>
  <c r="O65" i="20" s="1"/>
  <c r="P65" i="20" s="1"/>
  <c r="Q65" i="20" s="1"/>
  <c r="R65" i="20" s="1"/>
  <c r="S65" i="20" s="1"/>
  <c r="T65" i="20" s="1"/>
  <c r="J76" i="20" s="1"/>
  <c r="K76" i="20" s="1"/>
  <c r="L76" i="20" s="1"/>
  <c r="M76" i="20" s="1"/>
  <c r="N76" i="20" s="1"/>
  <c r="O76" i="20" s="1"/>
  <c r="P76" i="20" s="1"/>
  <c r="Q76" i="20" s="1"/>
  <c r="R76" i="20" s="1"/>
  <c r="S76" i="20" s="1"/>
  <c r="T76" i="20" s="1"/>
  <c r="J87" i="20" s="1"/>
  <c r="K87" i="20" s="1"/>
  <c r="L87" i="20" s="1"/>
  <c r="M87" i="20" s="1"/>
  <c r="N87" i="20" s="1"/>
  <c r="O87" i="20" s="1"/>
  <c r="P87" i="20" s="1"/>
  <c r="Q87" i="20" s="1"/>
  <c r="R87" i="20" s="1"/>
  <c r="S87" i="20" s="1"/>
  <c r="T87" i="20" s="1"/>
  <c r="J98" i="20" s="1"/>
  <c r="K98" i="20" s="1"/>
  <c r="L98" i="20" s="1"/>
  <c r="M98" i="20" s="1"/>
  <c r="N98" i="20" s="1"/>
  <c r="O98" i="20" s="1"/>
  <c r="P98" i="20" s="1"/>
  <c r="Q98" i="20" s="1"/>
  <c r="R98" i="20" s="1"/>
  <c r="S98" i="20" s="1"/>
  <c r="T98" i="20" s="1"/>
  <c r="U21" i="20" s="1"/>
  <c r="E21" i="20" s="1"/>
  <c r="M78" i="5" s="1"/>
  <c r="T37" i="20"/>
  <c r="J48" i="20" s="1"/>
  <c r="T36" i="20"/>
  <c r="J47" i="20" s="1"/>
  <c r="AD9" i="20"/>
  <c r="AD10" i="20" s="1"/>
  <c r="U37" i="21"/>
  <c r="U43" i="21"/>
  <c r="U39" i="21"/>
  <c r="U36" i="21"/>
  <c r="U28" i="21"/>
  <c r="U27" i="21"/>
  <c r="U347" i="21"/>
  <c r="U29" i="21"/>
  <c r="U38" i="21"/>
  <c r="U32" i="21"/>
  <c r="U30" i="21"/>
  <c r="U34" i="21"/>
  <c r="U40" i="21"/>
  <c r="U42" i="21"/>
  <c r="U41" i="21"/>
  <c r="U35" i="21"/>
  <c r="U31" i="21"/>
  <c r="U33" i="21"/>
  <c r="K47" i="20" l="1"/>
  <c r="K46" i="20"/>
  <c r="K44" i="20"/>
  <c r="L50" i="20" s="1"/>
  <c r="K49" i="20"/>
  <c r="K45" i="20"/>
  <c r="K48" i="20"/>
  <c r="V21" i="20"/>
  <c r="DE78" i="5" s="1"/>
  <c r="D21" i="20"/>
  <c r="F78" i="5" s="1"/>
  <c r="G21" i="20"/>
  <c r="DJ78" i="5" s="1"/>
  <c r="I21" i="20"/>
  <c r="U78" i="5" s="1"/>
  <c r="B21" i="20"/>
  <c r="DH78" i="5" s="1"/>
  <c r="H21" i="20"/>
  <c r="DK78" i="5" s="1"/>
  <c r="F21" i="20"/>
  <c r="DI78" i="5" s="1"/>
  <c r="C21" i="20"/>
  <c r="AS78" i="5" s="1"/>
  <c r="A78" i="5" s="1"/>
  <c r="AD11" i="20"/>
  <c r="AD12" i="20" s="1"/>
  <c r="AD13" i="20" s="1"/>
  <c r="AD14" i="20" s="1"/>
  <c r="V28" i="21"/>
  <c r="E47" i="21" s="1"/>
  <c r="V31" i="21"/>
  <c r="E50" i="21" s="1"/>
  <c r="V35" i="21"/>
  <c r="E54" i="21" s="1"/>
  <c r="V42" i="21"/>
  <c r="E61" i="21" s="1"/>
  <c r="V27" i="21"/>
  <c r="E46" i="21" s="1"/>
  <c r="F46" i="21" s="1"/>
  <c r="G46" i="21" s="1"/>
  <c r="H46" i="21" s="1"/>
  <c r="I46" i="21" s="1"/>
  <c r="J46" i="21" s="1"/>
  <c r="K46" i="21" s="1"/>
  <c r="L46" i="21" s="1"/>
  <c r="M46" i="21" s="1"/>
  <c r="N46" i="21" s="1"/>
  <c r="O46" i="21" s="1"/>
  <c r="P46" i="21" s="1"/>
  <c r="Q46" i="21" s="1"/>
  <c r="R46" i="21" s="1"/>
  <c r="S46" i="21" s="1"/>
  <c r="T46" i="21" s="1"/>
  <c r="U46" i="21" s="1"/>
  <c r="V46" i="21" s="1"/>
  <c r="E65" i="21" s="1"/>
  <c r="F65" i="21" s="1"/>
  <c r="G65" i="21" s="1"/>
  <c r="H65" i="21" s="1"/>
  <c r="I65" i="21" s="1"/>
  <c r="J65" i="21" s="1"/>
  <c r="K65" i="21" s="1"/>
  <c r="L65" i="21" s="1"/>
  <c r="M65" i="21" s="1"/>
  <c r="N65" i="21" s="1"/>
  <c r="O65" i="21" s="1"/>
  <c r="P65" i="21" s="1"/>
  <c r="Q65" i="21" s="1"/>
  <c r="R65" i="21" s="1"/>
  <c r="S65" i="21" s="1"/>
  <c r="T65" i="21" s="1"/>
  <c r="U65" i="21" s="1"/>
  <c r="V65" i="21" s="1"/>
  <c r="E84" i="21" s="1"/>
  <c r="F84" i="21" s="1"/>
  <c r="G84" i="21" s="1"/>
  <c r="H84" i="21" s="1"/>
  <c r="I84" i="21" s="1"/>
  <c r="J84" i="21" s="1"/>
  <c r="K84" i="21" s="1"/>
  <c r="L84" i="21" s="1"/>
  <c r="M84" i="21" s="1"/>
  <c r="N84" i="21" s="1"/>
  <c r="O84" i="21" s="1"/>
  <c r="P84" i="21" s="1"/>
  <c r="Q84" i="21" s="1"/>
  <c r="R84" i="21" s="1"/>
  <c r="S84" i="21" s="1"/>
  <c r="T84" i="21" s="1"/>
  <c r="U84" i="21" s="1"/>
  <c r="V84" i="21" s="1"/>
  <c r="E103" i="21" s="1"/>
  <c r="F103" i="21" s="1"/>
  <c r="G103" i="21" s="1"/>
  <c r="H103" i="21" s="1"/>
  <c r="I103" i="21" s="1"/>
  <c r="J103" i="21" s="1"/>
  <c r="K103" i="21" s="1"/>
  <c r="L103" i="21" s="1"/>
  <c r="M103" i="21" s="1"/>
  <c r="N103" i="21" s="1"/>
  <c r="O103" i="21" s="1"/>
  <c r="P103" i="21" s="1"/>
  <c r="Q103" i="21" s="1"/>
  <c r="R103" i="21" s="1"/>
  <c r="S103" i="21" s="1"/>
  <c r="T103" i="21" s="1"/>
  <c r="U103" i="21" s="1"/>
  <c r="V103" i="21" s="1"/>
  <c r="E122" i="21" s="1"/>
  <c r="F122" i="21" s="1"/>
  <c r="G122" i="21" s="1"/>
  <c r="H122" i="21" s="1"/>
  <c r="I122" i="21" s="1"/>
  <c r="J122" i="21" s="1"/>
  <c r="K122" i="21" s="1"/>
  <c r="L122" i="21" s="1"/>
  <c r="M122" i="21" s="1"/>
  <c r="N122" i="21" s="1"/>
  <c r="O122" i="21" s="1"/>
  <c r="P122" i="21" s="1"/>
  <c r="Q122" i="21" s="1"/>
  <c r="R122" i="21" s="1"/>
  <c r="S122" i="21" s="1"/>
  <c r="T122" i="21" s="1"/>
  <c r="U122" i="21" s="1"/>
  <c r="V122" i="21" s="1"/>
  <c r="E141" i="21" s="1"/>
  <c r="F141" i="21" s="1"/>
  <c r="G141" i="21" s="1"/>
  <c r="H141" i="21" s="1"/>
  <c r="I141" i="21" s="1"/>
  <c r="J141" i="21" s="1"/>
  <c r="K141" i="21" s="1"/>
  <c r="L141" i="21" s="1"/>
  <c r="M141" i="21" s="1"/>
  <c r="N141" i="21" s="1"/>
  <c r="O141" i="21" s="1"/>
  <c r="P141" i="21" s="1"/>
  <c r="Q141" i="21" s="1"/>
  <c r="R141" i="21" s="1"/>
  <c r="S141" i="21" s="1"/>
  <c r="T141" i="21" s="1"/>
  <c r="U141" i="21" s="1"/>
  <c r="V141" i="21" s="1"/>
  <c r="E160" i="21" s="1"/>
  <c r="F160" i="21" s="1"/>
  <c r="G160" i="21" s="1"/>
  <c r="H160" i="21" s="1"/>
  <c r="I160" i="21" s="1"/>
  <c r="J160" i="21" s="1"/>
  <c r="K160" i="21" s="1"/>
  <c r="L160" i="21" s="1"/>
  <c r="M160" i="21" s="1"/>
  <c r="N160" i="21" s="1"/>
  <c r="O160" i="21" s="1"/>
  <c r="P160" i="21" s="1"/>
  <c r="Q160" i="21" s="1"/>
  <c r="R160" i="21" s="1"/>
  <c r="S160" i="21" s="1"/>
  <c r="T160" i="21" s="1"/>
  <c r="U160" i="21" s="1"/>
  <c r="V160" i="21" s="1"/>
  <c r="E179" i="21" s="1"/>
  <c r="F179" i="21" s="1"/>
  <c r="G179" i="21" s="1"/>
  <c r="H179" i="21" s="1"/>
  <c r="I179" i="21" s="1"/>
  <c r="J179" i="21" s="1"/>
  <c r="K179" i="21" s="1"/>
  <c r="L179" i="21" s="1"/>
  <c r="M179" i="21" s="1"/>
  <c r="N179" i="21" s="1"/>
  <c r="O179" i="21" s="1"/>
  <c r="P179" i="21" s="1"/>
  <c r="Q179" i="21" s="1"/>
  <c r="R179" i="21" s="1"/>
  <c r="S179" i="21" s="1"/>
  <c r="T179" i="21" s="1"/>
  <c r="U179" i="21" s="1"/>
  <c r="V179" i="21" s="1"/>
  <c r="E198" i="21" s="1"/>
  <c r="F198" i="21" s="1"/>
  <c r="G198" i="21" s="1"/>
  <c r="H198" i="21" s="1"/>
  <c r="I198" i="21" s="1"/>
  <c r="J198" i="21" s="1"/>
  <c r="K198" i="21" s="1"/>
  <c r="L198" i="21" s="1"/>
  <c r="M198" i="21" s="1"/>
  <c r="N198" i="21" s="1"/>
  <c r="O198" i="21" s="1"/>
  <c r="P198" i="21" s="1"/>
  <c r="Q198" i="21" s="1"/>
  <c r="R198" i="21" s="1"/>
  <c r="S198" i="21" s="1"/>
  <c r="T198" i="21" s="1"/>
  <c r="U198" i="21" s="1"/>
  <c r="V198" i="21" s="1"/>
  <c r="E217" i="21" s="1"/>
  <c r="F217" i="21" s="1"/>
  <c r="G217" i="21" s="1"/>
  <c r="H217" i="21" s="1"/>
  <c r="I217" i="21" s="1"/>
  <c r="J217" i="21" s="1"/>
  <c r="K217" i="21" s="1"/>
  <c r="L217" i="21" s="1"/>
  <c r="M217" i="21" s="1"/>
  <c r="N217" i="21" s="1"/>
  <c r="O217" i="21" s="1"/>
  <c r="P217" i="21" s="1"/>
  <c r="Q217" i="21" s="1"/>
  <c r="R217" i="21" s="1"/>
  <c r="S217" i="21" s="1"/>
  <c r="T217" i="21" s="1"/>
  <c r="U217" i="21" s="1"/>
  <c r="V217" i="21" s="1"/>
  <c r="E236" i="21" s="1"/>
  <c r="F236" i="21" s="1"/>
  <c r="G236" i="21" s="1"/>
  <c r="H236" i="21" s="1"/>
  <c r="I236" i="21" s="1"/>
  <c r="J236" i="21" s="1"/>
  <c r="K236" i="21" s="1"/>
  <c r="L236" i="21" s="1"/>
  <c r="M236" i="21" s="1"/>
  <c r="N236" i="21" s="1"/>
  <c r="O236" i="21" s="1"/>
  <c r="P236" i="21" s="1"/>
  <c r="Q236" i="21" s="1"/>
  <c r="R236" i="21" s="1"/>
  <c r="S236" i="21" s="1"/>
  <c r="T236" i="21" s="1"/>
  <c r="U236" i="21" s="1"/>
  <c r="V236" i="21" s="1"/>
  <c r="E255" i="21" s="1"/>
  <c r="F255" i="21" s="1"/>
  <c r="G255" i="21" s="1"/>
  <c r="H255" i="21" s="1"/>
  <c r="I255" i="21" s="1"/>
  <c r="J255" i="21" s="1"/>
  <c r="K255" i="21" s="1"/>
  <c r="L255" i="21" s="1"/>
  <c r="M255" i="21" s="1"/>
  <c r="N255" i="21" s="1"/>
  <c r="O255" i="21" s="1"/>
  <c r="P255" i="21" s="1"/>
  <c r="Q255" i="21" s="1"/>
  <c r="R255" i="21" s="1"/>
  <c r="S255" i="21" s="1"/>
  <c r="T255" i="21" s="1"/>
  <c r="U255" i="21" s="1"/>
  <c r="V255" i="21" s="1"/>
  <c r="E274" i="21" s="1"/>
  <c r="F274" i="21" s="1"/>
  <c r="G274" i="21" s="1"/>
  <c r="H274" i="21" s="1"/>
  <c r="I274" i="21" s="1"/>
  <c r="J274" i="21" s="1"/>
  <c r="K274" i="21" s="1"/>
  <c r="L274" i="21" s="1"/>
  <c r="M274" i="21" s="1"/>
  <c r="N274" i="21" s="1"/>
  <c r="O274" i="21" s="1"/>
  <c r="P274" i="21" s="1"/>
  <c r="Q274" i="21" s="1"/>
  <c r="R274" i="21" s="1"/>
  <c r="S274" i="21" s="1"/>
  <c r="T274" i="21" s="1"/>
  <c r="U274" i="21" s="1"/>
  <c r="V274" i="21" s="1"/>
  <c r="E293" i="21" s="1"/>
  <c r="F293" i="21" s="1"/>
  <c r="G293" i="21" s="1"/>
  <c r="H293" i="21" s="1"/>
  <c r="I293" i="21" s="1"/>
  <c r="J293" i="21" s="1"/>
  <c r="K293" i="21" s="1"/>
  <c r="L293" i="21" s="1"/>
  <c r="M293" i="21" s="1"/>
  <c r="N293" i="21" s="1"/>
  <c r="O293" i="21" s="1"/>
  <c r="P293" i="21" s="1"/>
  <c r="Q293" i="21" s="1"/>
  <c r="R293" i="21" s="1"/>
  <c r="S293" i="21" s="1"/>
  <c r="T293" i="21" s="1"/>
  <c r="U293" i="21" s="1"/>
  <c r="V293" i="21" s="1"/>
  <c r="E312" i="21" s="1"/>
  <c r="F312" i="21" s="1"/>
  <c r="G312" i="21" s="1"/>
  <c r="H312" i="21" s="1"/>
  <c r="I312" i="21" s="1"/>
  <c r="J312" i="21" s="1"/>
  <c r="K312" i="21" s="1"/>
  <c r="L312" i="21" s="1"/>
  <c r="M312" i="21" s="1"/>
  <c r="N312" i="21" s="1"/>
  <c r="O312" i="21" s="1"/>
  <c r="P312" i="21" s="1"/>
  <c r="Q312" i="21" s="1"/>
  <c r="R312" i="21" s="1"/>
  <c r="S312" i="21" s="1"/>
  <c r="T312" i="21" s="1"/>
  <c r="U312" i="21" s="1"/>
  <c r="V312" i="21" s="1"/>
  <c r="E331" i="21" s="1"/>
  <c r="F331" i="21" s="1"/>
  <c r="G331" i="21" s="1"/>
  <c r="H331" i="21" s="1"/>
  <c r="I331" i="21" s="1"/>
  <c r="J331" i="21" s="1"/>
  <c r="K331" i="21" s="1"/>
  <c r="L331" i="21" s="1"/>
  <c r="M331" i="21" s="1"/>
  <c r="N331" i="21" s="1"/>
  <c r="O331" i="21" s="1"/>
  <c r="P331" i="21" s="1"/>
  <c r="Q331" i="21" s="1"/>
  <c r="R331" i="21" s="1"/>
  <c r="S331" i="21" s="1"/>
  <c r="T331" i="21" s="1"/>
  <c r="U331" i="21" s="1"/>
  <c r="V331" i="21" s="1"/>
  <c r="W27" i="21" s="1"/>
  <c r="V37" i="21"/>
  <c r="E56" i="21" s="1"/>
  <c r="V34" i="21"/>
  <c r="E53" i="21" s="1"/>
  <c r="V39" i="21"/>
  <c r="E58" i="21" s="1"/>
  <c r="V32" i="21"/>
  <c r="E51" i="21" s="1"/>
  <c r="V36" i="21"/>
  <c r="E55" i="21" s="1"/>
  <c r="V38" i="21"/>
  <c r="E57" i="21" s="1"/>
  <c r="V33" i="21"/>
  <c r="E52" i="21" s="1"/>
  <c r="V30" i="21"/>
  <c r="E49" i="21" s="1"/>
  <c r="V40" i="21"/>
  <c r="E59" i="21" s="1"/>
  <c r="V41" i="21"/>
  <c r="E60" i="21" s="1"/>
  <c r="V43" i="21"/>
  <c r="E62" i="21" s="1"/>
  <c r="V347" i="21"/>
  <c r="W43" i="21" s="1"/>
  <c r="V29" i="21"/>
  <c r="E48" i="21" s="1"/>
  <c r="L49" i="20" l="1"/>
  <c r="L46" i="20"/>
  <c r="L47" i="20"/>
  <c r="L44" i="20"/>
  <c r="M49" i="20" s="1"/>
  <c r="L48" i="20"/>
  <c r="L45" i="20"/>
  <c r="BM78" i="5"/>
  <c r="AD15" i="20"/>
  <c r="AD16" i="20" s="1"/>
  <c r="AD17" i="20" s="1"/>
  <c r="AD18" i="20" s="1"/>
  <c r="AD19" i="20" s="1"/>
  <c r="AD20" i="20" s="1"/>
  <c r="AD21" i="20" s="1"/>
  <c r="AD22" i="20" s="1"/>
  <c r="AD23" i="20" s="1"/>
  <c r="AD25" i="20" s="1"/>
  <c r="B43" i="21"/>
  <c r="D43" i="21"/>
  <c r="C43" i="21"/>
  <c r="D27" i="21"/>
  <c r="J20" i="16" s="1"/>
  <c r="B27" i="21"/>
  <c r="B20" i="16" s="1"/>
  <c r="C27" i="21"/>
  <c r="F20" i="16" s="1"/>
  <c r="F49" i="21"/>
  <c r="F62" i="21"/>
  <c r="F47" i="21"/>
  <c r="F58" i="21"/>
  <c r="F61" i="21"/>
  <c r="F51" i="21"/>
  <c r="F347" i="21"/>
  <c r="F50" i="21"/>
  <c r="F54" i="21"/>
  <c r="F55" i="21"/>
  <c r="F53" i="21"/>
  <c r="F52" i="21"/>
  <c r="F57" i="21"/>
  <c r="F60" i="21"/>
  <c r="F59" i="21"/>
  <c r="F56" i="21"/>
  <c r="F48" i="21"/>
  <c r="M50" i="20" l="1"/>
  <c r="M44" i="20"/>
  <c r="N50" i="20" s="1"/>
  <c r="M45" i="20"/>
  <c r="M48" i="20"/>
  <c r="M47" i="20"/>
  <c r="M46" i="20"/>
  <c r="AD27" i="20"/>
  <c r="I36" i="20" s="1"/>
  <c r="AE6" i="20"/>
  <c r="G47" i="21"/>
  <c r="G48" i="21"/>
  <c r="G55" i="21"/>
  <c r="G49" i="21"/>
  <c r="G61" i="21"/>
  <c r="G60" i="21"/>
  <c r="G56" i="21"/>
  <c r="G51" i="21"/>
  <c r="G59" i="21"/>
  <c r="G52" i="21"/>
  <c r="G54" i="21"/>
  <c r="G50" i="21"/>
  <c r="G53" i="21"/>
  <c r="G62" i="21"/>
  <c r="G57" i="21"/>
  <c r="G58" i="21"/>
  <c r="N48" i="20" l="1"/>
  <c r="N46" i="20"/>
  <c r="N44" i="20"/>
  <c r="O50" i="20" s="1"/>
  <c r="N49" i="20"/>
  <c r="N45" i="20"/>
  <c r="N47" i="20"/>
  <c r="AE7" i="20"/>
  <c r="H50" i="21"/>
  <c r="H56" i="21"/>
  <c r="H47" i="21"/>
  <c r="H55" i="21"/>
  <c r="H62" i="21"/>
  <c r="H59" i="21"/>
  <c r="H58" i="21"/>
  <c r="H49" i="21"/>
  <c r="H51" i="21"/>
  <c r="H48" i="21"/>
  <c r="H53" i="21"/>
  <c r="H57" i="21"/>
  <c r="H52" i="21"/>
  <c r="H54" i="21"/>
  <c r="H61" i="21"/>
  <c r="H60" i="21"/>
  <c r="O49" i="20" l="1"/>
  <c r="O46" i="20"/>
  <c r="O48" i="20"/>
  <c r="O47" i="20"/>
  <c r="O45" i="20"/>
  <c r="O44" i="20"/>
  <c r="AE8" i="20"/>
  <c r="I59" i="21"/>
  <c r="I49" i="21"/>
  <c r="I56" i="21"/>
  <c r="I51" i="21"/>
  <c r="I53" i="21"/>
  <c r="I54" i="21"/>
  <c r="I57" i="21"/>
  <c r="I61" i="21"/>
  <c r="I47" i="21"/>
  <c r="I50" i="21"/>
  <c r="I55" i="21"/>
  <c r="I58" i="21"/>
  <c r="I48" i="21"/>
  <c r="I52" i="21"/>
  <c r="I60" i="21"/>
  <c r="I62" i="21"/>
  <c r="P45" i="20" l="1"/>
  <c r="P50" i="20"/>
  <c r="P47" i="20"/>
  <c r="P46" i="20"/>
  <c r="P49" i="20"/>
  <c r="P48" i="20"/>
  <c r="P44" i="20"/>
  <c r="Q46" i="20" s="1"/>
  <c r="AE9" i="20"/>
  <c r="AE10" i="20" s="1"/>
  <c r="AE11" i="20" s="1"/>
  <c r="J62" i="21"/>
  <c r="J54" i="21"/>
  <c r="J56" i="21"/>
  <c r="J47" i="21"/>
  <c r="J51" i="21"/>
  <c r="J49" i="21"/>
  <c r="J53" i="21"/>
  <c r="J55" i="21"/>
  <c r="J60" i="21"/>
  <c r="J58" i="21"/>
  <c r="J52" i="21"/>
  <c r="J50" i="21"/>
  <c r="J57" i="21"/>
  <c r="J61" i="21"/>
  <c r="J59" i="21"/>
  <c r="J48" i="21"/>
  <c r="Q47" i="20" l="1"/>
  <c r="Q49" i="20"/>
  <c r="Q48" i="20"/>
  <c r="Q44" i="20"/>
  <c r="Q45" i="20"/>
  <c r="Q50" i="20"/>
  <c r="AE12" i="20"/>
  <c r="K61" i="21"/>
  <c r="K47" i="21"/>
  <c r="K48" i="21"/>
  <c r="K62" i="21"/>
  <c r="K55" i="21"/>
  <c r="K60" i="21"/>
  <c r="K57" i="21"/>
  <c r="K51" i="21"/>
  <c r="K59" i="21"/>
  <c r="K53" i="21"/>
  <c r="K52" i="21"/>
  <c r="K54" i="21"/>
  <c r="K56" i="21"/>
  <c r="K58" i="21"/>
  <c r="K50" i="21"/>
  <c r="K49" i="21"/>
  <c r="R48" i="20" l="1"/>
  <c r="R50" i="20"/>
  <c r="R47" i="20"/>
  <c r="R45" i="20"/>
  <c r="R44" i="20"/>
  <c r="R46" i="20"/>
  <c r="R49" i="20"/>
  <c r="AE13" i="20"/>
  <c r="AE14" i="20" s="1"/>
  <c r="AE15" i="20" s="1"/>
  <c r="AE16" i="20" s="1"/>
  <c r="AE17" i="20" s="1"/>
  <c r="AE18" i="20" s="1"/>
  <c r="AE19" i="20" s="1"/>
  <c r="AE20" i="20" s="1"/>
  <c r="AE21" i="20" s="1"/>
  <c r="AE22" i="20" s="1"/>
  <c r="AE23" i="20" s="1"/>
  <c r="AE25" i="20" s="1"/>
  <c r="L60" i="21"/>
  <c r="L62" i="21"/>
  <c r="L48" i="21"/>
  <c r="L51" i="21"/>
  <c r="L54" i="21"/>
  <c r="L57" i="21"/>
  <c r="L56" i="21"/>
  <c r="L55" i="21"/>
  <c r="L50" i="21"/>
  <c r="L52" i="21"/>
  <c r="L61" i="21"/>
  <c r="L49" i="21"/>
  <c r="L59" i="21"/>
  <c r="L47" i="21"/>
  <c r="L53" i="21"/>
  <c r="L58" i="21"/>
  <c r="S47" i="20" l="1"/>
  <c r="S46" i="20"/>
  <c r="S48" i="20"/>
  <c r="S44" i="20"/>
  <c r="T50" i="20" s="1"/>
  <c r="J61" i="20" s="1"/>
  <c r="S50" i="20"/>
  <c r="S49" i="20"/>
  <c r="S45" i="20"/>
  <c r="T44" i="20" s="1"/>
  <c r="J55" i="20" s="1"/>
  <c r="K55" i="20" s="1"/>
  <c r="L55" i="20" s="1"/>
  <c r="M55" i="20" s="1"/>
  <c r="N55" i="20" s="1"/>
  <c r="O55" i="20" s="1"/>
  <c r="P55" i="20" s="1"/>
  <c r="Q55" i="20" s="1"/>
  <c r="R55" i="20" s="1"/>
  <c r="S55" i="20" s="1"/>
  <c r="T55" i="20" s="1"/>
  <c r="J66" i="20" s="1"/>
  <c r="K66" i="20" s="1"/>
  <c r="L66" i="20" s="1"/>
  <c r="M66" i="20" s="1"/>
  <c r="N66" i="20" s="1"/>
  <c r="O66" i="20" s="1"/>
  <c r="P66" i="20" s="1"/>
  <c r="Q66" i="20" s="1"/>
  <c r="R66" i="20" s="1"/>
  <c r="S66" i="20" s="1"/>
  <c r="T66" i="20" s="1"/>
  <c r="J77" i="20" s="1"/>
  <c r="K77" i="20" s="1"/>
  <c r="L77" i="20" s="1"/>
  <c r="M77" i="20" s="1"/>
  <c r="N77" i="20" s="1"/>
  <c r="O77" i="20" s="1"/>
  <c r="P77" i="20" s="1"/>
  <c r="Q77" i="20" s="1"/>
  <c r="R77" i="20" s="1"/>
  <c r="S77" i="20" s="1"/>
  <c r="T77" i="20" s="1"/>
  <c r="J88" i="20" s="1"/>
  <c r="K88" i="20" s="1"/>
  <c r="L88" i="20" s="1"/>
  <c r="M88" i="20" s="1"/>
  <c r="N88" i="20" s="1"/>
  <c r="O88" i="20" s="1"/>
  <c r="P88" i="20" s="1"/>
  <c r="Q88" i="20" s="1"/>
  <c r="R88" i="20" s="1"/>
  <c r="S88" i="20" s="1"/>
  <c r="T88" i="20" s="1"/>
  <c r="J99" i="20" s="1"/>
  <c r="K99" i="20" s="1"/>
  <c r="L99" i="20" s="1"/>
  <c r="M99" i="20" s="1"/>
  <c r="N99" i="20" s="1"/>
  <c r="O99" i="20" s="1"/>
  <c r="P99" i="20" s="1"/>
  <c r="Q99" i="20" s="1"/>
  <c r="R99" i="20" s="1"/>
  <c r="S99" i="20" s="1"/>
  <c r="T99" i="20" s="1"/>
  <c r="U22" i="20" s="1"/>
  <c r="AE27" i="20"/>
  <c r="I37" i="20" s="1"/>
  <c r="AF6" i="20"/>
  <c r="M49" i="21"/>
  <c r="M61" i="21"/>
  <c r="M57" i="21"/>
  <c r="M51" i="21"/>
  <c r="M53" i="21"/>
  <c r="M47" i="21"/>
  <c r="M56" i="21"/>
  <c r="M58" i="21"/>
  <c r="M54" i="21"/>
  <c r="M50" i="21"/>
  <c r="M59" i="21"/>
  <c r="M48" i="21"/>
  <c r="M55" i="21"/>
  <c r="M60" i="21"/>
  <c r="M52" i="21"/>
  <c r="M62" i="21"/>
  <c r="T46" i="20" l="1"/>
  <c r="J57" i="20" s="1"/>
  <c r="T45" i="20"/>
  <c r="J56" i="20" s="1"/>
  <c r="K61" i="20" s="1"/>
  <c r="T47" i="20"/>
  <c r="J58" i="20" s="1"/>
  <c r="T49" i="20"/>
  <c r="J60" i="20" s="1"/>
  <c r="T48" i="20"/>
  <c r="J59" i="20" s="1"/>
  <c r="AF7" i="20"/>
  <c r="N54" i="21"/>
  <c r="N51" i="21"/>
  <c r="N52" i="21"/>
  <c r="N53" i="21"/>
  <c r="N47" i="21"/>
  <c r="N59" i="21"/>
  <c r="N48" i="21"/>
  <c r="N58" i="21"/>
  <c r="N55" i="21"/>
  <c r="N57" i="21"/>
  <c r="N61" i="21"/>
  <c r="N49" i="21"/>
  <c r="N62" i="21"/>
  <c r="N60" i="21"/>
  <c r="N50" i="21"/>
  <c r="N56" i="21"/>
  <c r="K56" i="20"/>
  <c r="K60" i="20"/>
  <c r="D22" i="20"/>
  <c r="F79" i="5" s="1"/>
  <c r="G22" i="20"/>
  <c r="DJ79" i="5" s="1"/>
  <c r="E22" i="20"/>
  <c r="M79" i="5" s="1"/>
  <c r="V22" i="20"/>
  <c r="DE79" i="5" s="1"/>
  <c r="C22" i="20"/>
  <c r="H22" i="20"/>
  <c r="DK79" i="5" s="1"/>
  <c r="F22" i="20"/>
  <c r="DI79" i="5" s="1"/>
  <c r="B22" i="20"/>
  <c r="DH79" i="5" s="1"/>
  <c r="I22" i="20"/>
  <c r="U79" i="5" s="1"/>
  <c r="K58" i="20" l="1"/>
  <c r="K59" i="20"/>
  <c r="K57" i="20"/>
  <c r="L56" i="20" s="1"/>
  <c r="AF8" i="20"/>
  <c r="L59" i="20"/>
  <c r="L58" i="20"/>
  <c r="L60" i="20"/>
  <c r="L61" i="20"/>
  <c r="L57" i="20"/>
  <c r="O53" i="21"/>
  <c r="O57" i="21"/>
  <c r="O47" i="21"/>
  <c r="O59" i="21"/>
  <c r="O48" i="21"/>
  <c r="O60" i="21"/>
  <c r="O50" i="21"/>
  <c r="O52" i="21"/>
  <c r="O58" i="21"/>
  <c r="O61" i="21"/>
  <c r="O54" i="21"/>
  <c r="O49" i="21"/>
  <c r="O55" i="21"/>
  <c r="O62" i="21"/>
  <c r="O56" i="21"/>
  <c r="O51" i="21"/>
  <c r="AS79" i="5"/>
  <c r="A79" i="5" s="1"/>
  <c r="BM79" i="5"/>
  <c r="AF9" i="20" l="1"/>
  <c r="AF10" i="20" s="1"/>
  <c r="P57" i="21"/>
  <c r="P47" i="21"/>
  <c r="P59" i="21"/>
  <c r="P56" i="21"/>
  <c r="P62" i="21"/>
  <c r="P51" i="21"/>
  <c r="P52" i="21"/>
  <c r="P49" i="21"/>
  <c r="P54" i="21"/>
  <c r="P53" i="21"/>
  <c r="P48" i="21"/>
  <c r="P60" i="21"/>
  <c r="P55" i="21"/>
  <c r="P50" i="21"/>
  <c r="P61" i="21"/>
  <c r="P58" i="21"/>
  <c r="M58" i="20"/>
  <c r="M57" i="20"/>
  <c r="M60" i="20"/>
  <c r="M59" i="20"/>
  <c r="M61" i="20"/>
  <c r="M56" i="20"/>
  <c r="AF11" i="20" l="1"/>
  <c r="AF12" i="20" s="1"/>
  <c r="N59" i="20"/>
  <c r="N61" i="20"/>
  <c r="N58" i="20"/>
  <c r="N56" i="20"/>
  <c r="N60" i="20"/>
  <c r="N57" i="20"/>
  <c r="Q62" i="21"/>
  <c r="Q56" i="21"/>
  <c r="Q48" i="21"/>
  <c r="Q57" i="21"/>
  <c r="Q53" i="21"/>
  <c r="Q49" i="21"/>
  <c r="Q47" i="21"/>
  <c r="Q55" i="21"/>
  <c r="Q54" i="21"/>
  <c r="Q60" i="21"/>
  <c r="Q59" i="21"/>
  <c r="Q58" i="21"/>
  <c r="Q61" i="21"/>
  <c r="Q51" i="21"/>
  <c r="Q50" i="21"/>
  <c r="Q52" i="21"/>
  <c r="AF13" i="20" l="1"/>
  <c r="AF14" i="20" s="1"/>
  <c r="AF15" i="20" s="1"/>
  <c r="AF16" i="20" s="1"/>
  <c r="AF17" i="20" s="1"/>
  <c r="AF18" i="20" s="1"/>
  <c r="AF19" i="20" s="1"/>
  <c r="AF20" i="20" s="1"/>
  <c r="AF21" i="20" s="1"/>
  <c r="AF22" i="20" s="1"/>
  <c r="AF23" i="20" s="1"/>
  <c r="AF25" i="20" s="1"/>
  <c r="R55" i="21"/>
  <c r="R54" i="21"/>
  <c r="R53" i="21"/>
  <c r="R61" i="21"/>
  <c r="R52" i="21"/>
  <c r="R51" i="21"/>
  <c r="R59" i="21"/>
  <c r="R58" i="21"/>
  <c r="R60" i="21"/>
  <c r="R48" i="21"/>
  <c r="R56" i="21"/>
  <c r="R62" i="21"/>
  <c r="R49" i="21"/>
  <c r="R57" i="21"/>
  <c r="R50" i="21"/>
  <c r="R47" i="21"/>
  <c r="O57" i="20"/>
  <c r="O60" i="20"/>
  <c r="O59" i="20"/>
  <c r="O61" i="20"/>
  <c r="O56" i="20"/>
  <c r="O58" i="20"/>
  <c r="AF27" i="20" l="1"/>
  <c r="I38" i="20" s="1"/>
  <c r="AG6" i="20"/>
  <c r="P58" i="20"/>
  <c r="P59" i="20"/>
  <c r="P60" i="20"/>
  <c r="P57" i="20"/>
  <c r="P61" i="20"/>
  <c r="P56" i="20"/>
  <c r="S56" i="21"/>
  <c r="S62" i="21"/>
  <c r="S49" i="21"/>
  <c r="S51" i="21"/>
  <c r="S50" i="21"/>
  <c r="S60" i="21"/>
  <c r="S53" i="21"/>
  <c r="S54" i="21"/>
  <c r="S55" i="21"/>
  <c r="S57" i="21"/>
  <c r="S58" i="21"/>
  <c r="S52" i="21"/>
  <c r="S61" i="21"/>
  <c r="S47" i="21"/>
  <c r="S48" i="21"/>
  <c r="S59" i="21"/>
  <c r="AG7" i="20" l="1"/>
  <c r="Q60" i="20"/>
  <c r="Q59" i="20"/>
  <c r="Q61" i="20"/>
  <c r="Q57" i="20"/>
  <c r="Q56" i="20"/>
  <c r="Q58" i="20"/>
  <c r="T47" i="21"/>
  <c r="T54" i="21"/>
  <c r="T49" i="21"/>
  <c r="T62" i="21"/>
  <c r="T55" i="21"/>
  <c r="T50" i="21"/>
  <c r="T60" i="21"/>
  <c r="T58" i="21"/>
  <c r="T56" i="21"/>
  <c r="T53" i="21"/>
  <c r="T59" i="21"/>
  <c r="T48" i="21"/>
  <c r="T51" i="21"/>
  <c r="T57" i="21"/>
  <c r="T61" i="21"/>
  <c r="T52" i="21"/>
  <c r="AG8" i="20" l="1"/>
  <c r="AG9" i="20" s="1"/>
  <c r="R60" i="20"/>
  <c r="R61" i="20"/>
  <c r="R57" i="20"/>
  <c r="R59" i="20"/>
  <c r="R56" i="20"/>
  <c r="R58" i="20"/>
  <c r="U48" i="21"/>
  <c r="U47" i="21"/>
  <c r="U51" i="21"/>
  <c r="U52" i="21"/>
  <c r="U55" i="21"/>
  <c r="U58" i="21"/>
  <c r="U54" i="21"/>
  <c r="U53" i="21"/>
  <c r="U56" i="21"/>
  <c r="U60" i="21"/>
  <c r="U49" i="21"/>
  <c r="U50" i="21"/>
  <c r="U62" i="21"/>
  <c r="U59" i="21"/>
  <c r="U61" i="21"/>
  <c r="U57" i="21"/>
  <c r="AG10" i="20" l="1"/>
  <c r="S57" i="20"/>
  <c r="S58" i="20"/>
  <c r="S59" i="20"/>
  <c r="S60" i="20"/>
  <c r="S56" i="20"/>
  <c r="S61" i="20"/>
  <c r="V52" i="21"/>
  <c r="E71" i="21" s="1"/>
  <c r="V48" i="21"/>
  <c r="E67" i="21" s="1"/>
  <c r="V58" i="21"/>
  <c r="E77" i="21" s="1"/>
  <c r="V50" i="21"/>
  <c r="E69" i="21" s="1"/>
  <c r="V59" i="21"/>
  <c r="E78" i="21" s="1"/>
  <c r="V57" i="21"/>
  <c r="E76" i="21" s="1"/>
  <c r="V54" i="21"/>
  <c r="E73" i="21" s="1"/>
  <c r="V51" i="21"/>
  <c r="E70" i="21" s="1"/>
  <c r="V53" i="21"/>
  <c r="E72" i="21" s="1"/>
  <c r="V56" i="21"/>
  <c r="E75" i="21" s="1"/>
  <c r="V60" i="21"/>
  <c r="E79" i="21" s="1"/>
  <c r="V61" i="21"/>
  <c r="E80" i="21" s="1"/>
  <c r="V47" i="21"/>
  <c r="E66" i="21" s="1"/>
  <c r="F66" i="21" s="1"/>
  <c r="G66" i="21" s="1"/>
  <c r="H66" i="21" s="1"/>
  <c r="I66" i="21" s="1"/>
  <c r="J66" i="21" s="1"/>
  <c r="K66" i="21" s="1"/>
  <c r="L66" i="21" s="1"/>
  <c r="M66" i="21" s="1"/>
  <c r="N66" i="21" s="1"/>
  <c r="O66" i="21" s="1"/>
  <c r="P66" i="21" s="1"/>
  <c r="Q66" i="21" s="1"/>
  <c r="R66" i="21" s="1"/>
  <c r="S66" i="21" s="1"/>
  <c r="T66" i="21" s="1"/>
  <c r="U66" i="21" s="1"/>
  <c r="V66" i="21" s="1"/>
  <c r="E85" i="21" s="1"/>
  <c r="F85" i="21" s="1"/>
  <c r="G85" i="21" s="1"/>
  <c r="H85" i="21" s="1"/>
  <c r="I85" i="21" s="1"/>
  <c r="J85" i="21" s="1"/>
  <c r="K85" i="21" s="1"/>
  <c r="L85" i="21" s="1"/>
  <c r="M85" i="21" s="1"/>
  <c r="N85" i="21" s="1"/>
  <c r="O85" i="21" s="1"/>
  <c r="P85" i="21" s="1"/>
  <c r="Q85" i="21" s="1"/>
  <c r="R85" i="21" s="1"/>
  <c r="S85" i="21" s="1"/>
  <c r="T85" i="21" s="1"/>
  <c r="U85" i="21" s="1"/>
  <c r="V85" i="21" s="1"/>
  <c r="E104" i="21" s="1"/>
  <c r="F104" i="21" s="1"/>
  <c r="G104" i="21" s="1"/>
  <c r="H104" i="21" s="1"/>
  <c r="I104" i="21" s="1"/>
  <c r="J104" i="21" s="1"/>
  <c r="K104" i="21" s="1"/>
  <c r="L104" i="21" s="1"/>
  <c r="M104" i="21" s="1"/>
  <c r="N104" i="21" s="1"/>
  <c r="O104" i="21" s="1"/>
  <c r="P104" i="21" s="1"/>
  <c r="Q104" i="21" s="1"/>
  <c r="R104" i="21" s="1"/>
  <c r="S104" i="21" s="1"/>
  <c r="T104" i="21" s="1"/>
  <c r="U104" i="21" s="1"/>
  <c r="V104" i="21" s="1"/>
  <c r="E123" i="21" s="1"/>
  <c r="F123" i="21" s="1"/>
  <c r="G123" i="21" s="1"/>
  <c r="H123" i="21" s="1"/>
  <c r="I123" i="21" s="1"/>
  <c r="J123" i="21" s="1"/>
  <c r="K123" i="21" s="1"/>
  <c r="L123" i="21" s="1"/>
  <c r="M123" i="21" s="1"/>
  <c r="N123" i="21" s="1"/>
  <c r="O123" i="21" s="1"/>
  <c r="P123" i="21" s="1"/>
  <c r="Q123" i="21" s="1"/>
  <c r="R123" i="21" s="1"/>
  <c r="S123" i="21" s="1"/>
  <c r="T123" i="21" s="1"/>
  <c r="U123" i="21" s="1"/>
  <c r="V123" i="21" s="1"/>
  <c r="E142" i="21" s="1"/>
  <c r="F142" i="21" s="1"/>
  <c r="G142" i="21" s="1"/>
  <c r="H142" i="21" s="1"/>
  <c r="I142" i="21" s="1"/>
  <c r="J142" i="21" s="1"/>
  <c r="K142" i="21" s="1"/>
  <c r="L142" i="21" s="1"/>
  <c r="M142" i="21" s="1"/>
  <c r="N142" i="21" s="1"/>
  <c r="O142" i="21" s="1"/>
  <c r="P142" i="21" s="1"/>
  <c r="Q142" i="21" s="1"/>
  <c r="R142" i="21" s="1"/>
  <c r="S142" i="21" s="1"/>
  <c r="T142" i="21" s="1"/>
  <c r="U142" i="21" s="1"/>
  <c r="V142" i="21" s="1"/>
  <c r="E161" i="21" s="1"/>
  <c r="F161" i="21" s="1"/>
  <c r="G161" i="21" s="1"/>
  <c r="H161" i="21" s="1"/>
  <c r="I161" i="21" s="1"/>
  <c r="J161" i="21" s="1"/>
  <c r="K161" i="21" s="1"/>
  <c r="L161" i="21" s="1"/>
  <c r="M161" i="21" s="1"/>
  <c r="N161" i="21" s="1"/>
  <c r="O161" i="21" s="1"/>
  <c r="P161" i="21" s="1"/>
  <c r="Q161" i="21" s="1"/>
  <c r="R161" i="21" s="1"/>
  <c r="S161" i="21" s="1"/>
  <c r="T161" i="21" s="1"/>
  <c r="U161" i="21" s="1"/>
  <c r="V161" i="21" s="1"/>
  <c r="E180" i="21" s="1"/>
  <c r="F180" i="21" s="1"/>
  <c r="G180" i="21" s="1"/>
  <c r="H180" i="21" s="1"/>
  <c r="I180" i="21" s="1"/>
  <c r="J180" i="21" s="1"/>
  <c r="K180" i="21" s="1"/>
  <c r="L180" i="21" s="1"/>
  <c r="M180" i="21" s="1"/>
  <c r="N180" i="21" s="1"/>
  <c r="O180" i="21" s="1"/>
  <c r="P180" i="21" s="1"/>
  <c r="Q180" i="21" s="1"/>
  <c r="R180" i="21" s="1"/>
  <c r="S180" i="21" s="1"/>
  <c r="T180" i="21" s="1"/>
  <c r="U180" i="21" s="1"/>
  <c r="V180" i="21" s="1"/>
  <c r="E199" i="21" s="1"/>
  <c r="F199" i="21" s="1"/>
  <c r="G199" i="21" s="1"/>
  <c r="H199" i="21" s="1"/>
  <c r="I199" i="21" s="1"/>
  <c r="J199" i="21" s="1"/>
  <c r="K199" i="21" s="1"/>
  <c r="L199" i="21" s="1"/>
  <c r="M199" i="21" s="1"/>
  <c r="N199" i="21" s="1"/>
  <c r="O199" i="21" s="1"/>
  <c r="P199" i="21" s="1"/>
  <c r="Q199" i="21" s="1"/>
  <c r="R199" i="21" s="1"/>
  <c r="S199" i="21" s="1"/>
  <c r="T199" i="21" s="1"/>
  <c r="U199" i="21" s="1"/>
  <c r="V199" i="21" s="1"/>
  <c r="E218" i="21" s="1"/>
  <c r="F218" i="21" s="1"/>
  <c r="G218" i="21" s="1"/>
  <c r="H218" i="21" s="1"/>
  <c r="I218" i="21" s="1"/>
  <c r="J218" i="21" s="1"/>
  <c r="K218" i="21" s="1"/>
  <c r="L218" i="21" s="1"/>
  <c r="M218" i="21" s="1"/>
  <c r="N218" i="21" s="1"/>
  <c r="O218" i="21" s="1"/>
  <c r="P218" i="21" s="1"/>
  <c r="Q218" i="21" s="1"/>
  <c r="R218" i="21" s="1"/>
  <c r="S218" i="21" s="1"/>
  <c r="T218" i="21" s="1"/>
  <c r="U218" i="21" s="1"/>
  <c r="V218" i="21" s="1"/>
  <c r="E237" i="21" s="1"/>
  <c r="F237" i="21" s="1"/>
  <c r="G237" i="21" s="1"/>
  <c r="H237" i="21" s="1"/>
  <c r="I237" i="21" s="1"/>
  <c r="J237" i="21" s="1"/>
  <c r="K237" i="21" s="1"/>
  <c r="L237" i="21" s="1"/>
  <c r="M237" i="21" s="1"/>
  <c r="N237" i="21" s="1"/>
  <c r="O237" i="21" s="1"/>
  <c r="P237" i="21" s="1"/>
  <c r="Q237" i="21" s="1"/>
  <c r="R237" i="21" s="1"/>
  <c r="S237" i="21" s="1"/>
  <c r="T237" i="21" s="1"/>
  <c r="U237" i="21" s="1"/>
  <c r="V237" i="21" s="1"/>
  <c r="E256" i="21" s="1"/>
  <c r="F256" i="21" s="1"/>
  <c r="G256" i="21" s="1"/>
  <c r="H256" i="21" s="1"/>
  <c r="I256" i="21" s="1"/>
  <c r="J256" i="21" s="1"/>
  <c r="K256" i="21" s="1"/>
  <c r="L256" i="21" s="1"/>
  <c r="M256" i="21" s="1"/>
  <c r="N256" i="21" s="1"/>
  <c r="O256" i="21" s="1"/>
  <c r="P256" i="21" s="1"/>
  <c r="Q256" i="21" s="1"/>
  <c r="R256" i="21" s="1"/>
  <c r="S256" i="21" s="1"/>
  <c r="T256" i="21" s="1"/>
  <c r="U256" i="21" s="1"/>
  <c r="V256" i="21" s="1"/>
  <c r="E275" i="21" s="1"/>
  <c r="F275" i="21" s="1"/>
  <c r="G275" i="21" s="1"/>
  <c r="H275" i="21" s="1"/>
  <c r="I275" i="21" s="1"/>
  <c r="J275" i="21" s="1"/>
  <c r="K275" i="21" s="1"/>
  <c r="L275" i="21" s="1"/>
  <c r="M275" i="21" s="1"/>
  <c r="N275" i="21" s="1"/>
  <c r="O275" i="21" s="1"/>
  <c r="P275" i="21" s="1"/>
  <c r="Q275" i="21" s="1"/>
  <c r="R275" i="21" s="1"/>
  <c r="S275" i="21" s="1"/>
  <c r="T275" i="21" s="1"/>
  <c r="U275" i="21" s="1"/>
  <c r="V275" i="21" s="1"/>
  <c r="E294" i="21" s="1"/>
  <c r="F294" i="21" s="1"/>
  <c r="G294" i="21" s="1"/>
  <c r="H294" i="21" s="1"/>
  <c r="I294" i="21" s="1"/>
  <c r="J294" i="21" s="1"/>
  <c r="K294" i="21" s="1"/>
  <c r="L294" i="21" s="1"/>
  <c r="M294" i="21" s="1"/>
  <c r="N294" i="21" s="1"/>
  <c r="O294" i="21" s="1"/>
  <c r="P294" i="21" s="1"/>
  <c r="Q294" i="21" s="1"/>
  <c r="R294" i="21" s="1"/>
  <c r="S294" i="21" s="1"/>
  <c r="T294" i="21" s="1"/>
  <c r="U294" i="21" s="1"/>
  <c r="V294" i="21" s="1"/>
  <c r="E313" i="21" s="1"/>
  <c r="F313" i="21" s="1"/>
  <c r="G313" i="21" s="1"/>
  <c r="H313" i="21" s="1"/>
  <c r="I313" i="21" s="1"/>
  <c r="J313" i="21" s="1"/>
  <c r="K313" i="21" s="1"/>
  <c r="L313" i="21" s="1"/>
  <c r="M313" i="21" s="1"/>
  <c r="N313" i="21" s="1"/>
  <c r="O313" i="21" s="1"/>
  <c r="P313" i="21" s="1"/>
  <c r="Q313" i="21" s="1"/>
  <c r="R313" i="21" s="1"/>
  <c r="S313" i="21" s="1"/>
  <c r="T313" i="21" s="1"/>
  <c r="U313" i="21" s="1"/>
  <c r="V313" i="21" s="1"/>
  <c r="E332" i="21" s="1"/>
  <c r="F332" i="21" s="1"/>
  <c r="G332" i="21" s="1"/>
  <c r="H332" i="21" s="1"/>
  <c r="I332" i="21" s="1"/>
  <c r="J332" i="21" s="1"/>
  <c r="K332" i="21" s="1"/>
  <c r="L332" i="21" s="1"/>
  <c r="M332" i="21" s="1"/>
  <c r="N332" i="21" s="1"/>
  <c r="O332" i="21" s="1"/>
  <c r="P332" i="21" s="1"/>
  <c r="Q332" i="21" s="1"/>
  <c r="R332" i="21" s="1"/>
  <c r="S332" i="21" s="1"/>
  <c r="T332" i="21" s="1"/>
  <c r="U332" i="21" s="1"/>
  <c r="V332" i="21" s="1"/>
  <c r="W28" i="21" s="1"/>
  <c r="V49" i="21"/>
  <c r="E68" i="21" s="1"/>
  <c r="V62" i="21"/>
  <c r="E81" i="21" s="1"/>
  <c r="V55" i="21"/>
  <c r="E74" i="21" s="1"/>
  <c r="AG11" i="20" l="1"/>
  <c r="T57" i="20"/>
  <c r="J68" i="20" s="1"/>
  <c r="T56" i="20"/>
  <c r="J67" i="20" s="1"/>
  <c r="K67" i="20" s="1"/>
  <c r="L67" i="20" s="1"/>
  <c r="M67" i="20" s="1"/>
  <c r="N67" i="20" s="1"/>
  <c r="O67" i="20" s="1"/>
  <c r="P67" i="20" s="1"/>
  <c r="Q67" i="20" s="1"/>
  <c r="R67" i="20" s="1"/>
  <c r="S67" i="20" s="1"/>
  <c r="T67" i="20" s="1"/>
  <c r="J78" i="20" s="1"/>
  <c r="K78" i="20" s="1"/>
  <c r="L78" i="20" s="1"/>
  <c r="M78" i="20" s="1"/>
  <c r="N78" i="20" s="1"/>
  <c r="O78" i="20" s="1"/>
  <c r="P78" i="20" s="1"/>
  <c r="Q78" i="20" s="1"/>
  <c r="R78" i="20" s="1"/>
  <c r="S78" i="20" s="1"/>
  <c r="T78" i="20" s="1"/>
  <c r="J89" i="20" s="1"/>
  <c r="K89" i="20" s="1"/>
  <c r="L89" i="20" s="1"/>
  <c r="M89" i="20" s="1"/>
  <c r="N89" i="20" s="1"/>
  <c r="O89" i="20" s="1"/>
  <c r="P89" i="20" s="1"/>
  <c r="Q89" i="20" s="1"/>
  <c r="R89" i="20" s="1"/>
  <c r="S89" i="20" s="1"/>
  <c r="T89" i="20" s="1"/>
  <c r="J100" i="20" s="1"/>
  <c r="K100" i="20" s="1"/>
  <c r="L100" i="20" s="1"/>
  <c r="M100" i="20" s="1"/>
  <c r="N100" i="20" s="1"/>
  <c r="O100" i="20" s="1"/>
  <c r="P100" i="20" s="1"/>
  <c r="Q100" i="20" s="1"/>
  <c r="R100" i="20" s="1"/>
  <c r="S100" i="20" s="1"/>
  <c r="T100" i="20" s="1"/>
  <c r="U23" i="20" s="1"/>
  <c r="T59" i="20"/>
  <c r="J70" i="20" s="1"/>
  <c r="T61" i="20"/>
  <c r="J72" i="20" s="1"/>
  <c r="T60" i="20"/>
  <c r="J71" i="20" s="1"/>
  <c r="T58" i="20"/>
  <c r="J69" i="20" s="1"/>
  <c r="B28" i="21"/>
  <c r="B21" i="16" s="1"/>
  <c r="C28" i="21"/>
  <c r="F21" i="16" s="1"/>
  <c r="D28" i="21"/>
  <c r="J21" i="16" s="1"/>
  <c r="F79" i="21"/>
  <c r="F74" i="21"/>
  <c r="F78" i="21"/>
  <c r="F76" i="21"/>
  <c r="F70" i="21"/>
  <c r="F77" i="21"/>
  <c r="F67" i="21"/>
  <c r="F75" i="21"/>
  <c r="F69" i="21"/>
  <c r="F68" i="21"/>
  <c r="F73" i="21"/>
  <c r="F80" i="21"/>
  <c r="F71" i="21"/>
  <c r="F81" i="21"/>
  <c r="F72" i="21"/>
  <c r="AG12" i="20" l="1"/>
  <c r="K70" i="20"/>
  <c r="K72" i="20"/>
  <c r="K69" i="20"/>
  <c r="K71" i="20"/>
  <c r="K68" i="20"/>
  <c r="F23" i="20"/>
  <c r="DI80" i="5" s="1"/>
  <c r="C23" i="20"/>
  <c r="H23" i="20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 i="21"/>
  <c r="G75" i="21"/>
  <c r="G73" i="21"/>
  <c r="G70" i="21"/>
  <c r="G81" i="21"/>
  <c r="G76" i="21"/>
  <c r="G69" i="21"/>
  <c r="G72" i="21"/>
  <c r="G78" i="21"/>
  <c r="G68" i="21"/>
  <c r="G79" i="21"/>
  <c r="G77" i="21"/>
  <c r="G80" i="21"/>
  <c r="G71" i="21"/>
  <c r="AG13" i="20" l="1"/>
  <c r="AG14" i="20" s="1"/>
  <c r="AG15" i="20" s="1"/>
  <c r="AG16" i="20" s="1"/>
  <c r="AG17" i="20" s="1"/>
  <c r="AG18" i="20" s="1"/>
  <c r="AG19" i="20" s="1"/>
  <c r="AG20" i="20" s="1"/>
  <c r="AG21" i="20" s="1"/>
  <c r="AG22" i="20" s="1"/>
  <c r="AG23" i="20" s="1"/>
  <c r="L71" i="20"/>
  <c r="L72" i="20"/>
  <c r="L69" i="20"/>
  <c r="L68" i="20"/>
  <c r="L70" i="20"/>
  <c r="H74" i="21"/>
  <c r="H71" i="21"/>
  <c r="H68" i="21"/>
  <c r="H75" i="21"/>
  <c r="H78" i="21"/>
  <c r="H76" i="21"/>
  <c r="H81" i="21"/>
  <c r="H80" i="21"/>
  <c r="H67" i="21"/>
  <c r="H73" i="21"/>
  <c r="H72" i="21"/>
  <c r="H77" i="21"/>
  <c r="H70" i="21"/>
  <c r="H79" i="21"/>
  <c r="H69" i="21"/>
  <c r="AS80" i="5"/>
  <c r="A80" i="5" s="1"/>
  <c r="BM80" i="5"/>
  <c r="AG25" i="20" l="1"/>
  <c r="M68" i="20"/>
  <c r="M72" i="20"/>
  <c r="M69" i="20"/>
  <c r="M70" i="20"/>
  <c r="M71" i="20"/>
  <c r="I73" i="21"/>
  <c r="I74" i="21"/>
  <c r="I67" i="21"/>
  <c r="I81" i="21"/>
  <c r="I70" i="21"/>
  <c r="I69" i="21"/>
  <c r="I77" i="21"/>
  <c r="I76" i="21"/>
  <c r="I71" i="21"/>
  <c r="I75" i="21"/>
  <c r="I68" i="21"/>
  <c r="I78" i="21"/>
  <c r="I79" i="21"/>
  <c r="I80" i="21"/>
  <c r="I72" i="21"/>
  <c r="AG27" i="20" l="1"/>
  <c r="I39" i="20" s="1"/>
  <c r="AH6" i="20"/>
  <c r="N69" i="20"/>
  <c r="N68" i="20"/>
  <c r="N72" i="20"/>
  <c r="N70" i="20"/>
  <c r="N71" i="20"/>
  <c r="J67" i="21"/>
  <c r="J74" i="21"/>
  <c r="J78" i="21"/>
  <c r="J70" i="21"/>
  <c r="J81" i="21"/>
  <c r="J71" i="21"/>
  <c r="J69" i="21"/>
  <c r="J76" i="21"/>
  <c r="J77" i="21"/>
  <c r="J73" i="21"/>
  <c r="J80" i="21"/>
  <c r="J75" i="21"/>
  <c r="J68" i="21"/>
  <c r="J72" i="21"/>
  <c r="J79" i="21"/>
  <c r="AH7" i="20" l="1"/>
  <c r="AH8" i="20" s="1"/>
  <c r="K78" i="21"/>
  <c r="K67" i="21"/>
  <c r="K81" i="21"/>
  <c r="K80" i="21"/>
  <c r="K75" i="21"/>
  <c r="K71" i="21"/>
  <c r="K76" i="21"/>
  <c r="K73" i="21"/>
  <c r="K74" i="21"/>
  <c r="K70" i="21"/>
  <c r="K69" i="21"/>
  <c r="K72" i="21"/>
  <c r="K79" i="21"/>
  <c r="K77" i="21"/>
  <c r="K68" i="21"/>
  <c r="O70" i="20"/>
  <c r="O72" i="20"/>
  <c r="O68" i="20"/>
  <c r="O71" i="20"/>
  <c r="O69" i="20"/>
  <c r="AH9" i="20" l="1"/>
  <c r="P68" i="20"/>
  <c r="P71" i="20"/>
  <c r="P72" i="20"/>
  <c r="P70" i="20"/>
  <c r="P69" i="20"/>
  <c r="L67" i="21"/>
  <c r="L69" i="21"/>
  <c r="L71" i="21"/>
  <c r="L76" i="21"/>
  <c r="L77" i="21"/>
  <c r="L68" i="21"/>
  <c r="L74" i="21"/>
  <c r="L72" i="21"/>
  <c r="L79" i="21"/>
  <c r="L75" i="21"/>
  <c r="L73" i="21"/>
  <c r="L81" i="21"/>
  <c r="L78" i="21"/>
  <c r="L70" i="21"/>
  <c r="L80" i="21"/>
  <c r="AH10" i="20" l="1"/>
  <c r="AH11" i="20" s="1"/>
  <c r="Q71" i="20"/>
  <c r="Q68" i="20"/>
  <c r="Q70" i="20"/>
  <c r="Q72" i="20"/>
  <c r="Q69" i="20"/>
  <c r="M75" i="21"/>
  <c r="M74" i="21"/>
  <c r="M67" i="21"/>
  <c r="M70" i="21"/>
  <c r="M76" i="21"/>
  <c r="M68" i="21"/>
  <c r="M78" i="21"/>
  <c r="M79" i="21"/>
  <c r="M73" i="21"/>
  <c r="M77" i="21"/>
  <c r="M69" i="21"/>
  <c r="M72" i="21"/>
  <c r="M81" i="21"/>
  <c r="M71" i="21"/>
  <c r="M80" i="21"/>
  <c r="AH12" i="20" l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R72" i="20"/>
  <c r="R70" i="20"/>
  <c r="R69" i="20"/>
  <c r="R68" i="20"/>
  <c r="R71" i="20"/>
  <c r="N80" i="21"/>
  <c r="N67" i="21"/>
  <c r="N71" i="21"/>
  <c r="N79" i="21"/>
  <c r="N73" i="21"/>
  <c r="N72" i="21"/>
  <c r="N69" i="21"/>
  <c r="N75" i="21"/>
  <c r="N78" i="21"/>
  <c r="N68" i="21"/>
  <c r="N74" i="21"/>
  <c r="N76" i="21"/>
  <c r="N70" i="21"/>
  <c r="N77" i="21"/>
  <c r="N81" i="21"/>
  <c r="AH25" i="20" l="1"/>
  <c r="O76" i="21"/>
  <c r="O68" i="21"/>
  <c r="O79" i="21"/>
  <c r="O81" i="21"/>
  <c r="O73" i="21"/>
  <c r="O74" i="21"/>
  <c r="O75" i="21"/>
  <c r="O72" i="21"/>
  <c r="O70" i="21"/>
  <c r="O77" i="21"/>
  <c r="O71" i="21"/>
  <c r="O78" i="21"/>
  <c r="O67" i="21"/>
  <c r="O69" i="21"/>
  <c r="O80" i="21"/>
  <c r="S70" i="20"/>
  <c r="S68" i="20"/>
  <c r="S71" i="20"/>
  <c r="S69" i="20"/>
  <c r="S72" i="20"/>
  <c r="AH27" i="20" l="1"/>
  <c r="I40" i="20" s="1"/>
  <c r="AI6" i="20"/>
  <c r="T71" i="20"/>
  <c r="J82" i="20" s="1"/>
  <c r="T70" i="20"/>
  <c r="J81" i="20" s="1"/>
  <c r="T68" i="20"/>
  <c r="J79" i="20" s="1"/>
  <c r="K79" i="20" s="1"/>
  <c r="L79" i="20" s="1"/>
  <c r="M79" i="20" s="1"/>
  <c r="N79" i="20" s="1"/>
  <c r="O79" i="20" s="1"/>
  <c r="P79" i="20" s="1"/>
  <c r="Q79" i="20" s="1"/>
  <c r="R79" i="20" s="1"/>
  <c r="S79" i="20" s="1"/>
  <c r="T79" i="20" s="1"/>
  <c r="J90" i="20" s="1"/>
  <c r="K90" i="20" s="1"/>
  <c r="L90" i="20" s="1"/>
  <c r="M90" i="20" s="1"/>
  <c r="N90" i="20" s="1"/>
  <c r="O90" i="20" s="1"/>
  <c r="P90" i="20" s="1"/>
  <c r="Q90" i="20" s="1"/>
  <c r="R90" i="20" s="1"/>
  <c r="S90" i="20" s="1"/>
  <c r="T90" i="20" s="1"/>
  <c r="J101" i="20" s="1"/>
  <c r="K101" i="20" s="1"/>
  <c r="L101" i="20" s="1"/>
  <c r="M101" i="20" s="1"/>
  <c r="N101" i="20" s="1"/>
  <c r="O101" i="20" s="1"/>
  <c r="P101" i="20" s="1"/>
  <c r="Q101" i="20" s="1"/>
  <c r="R101" i="20" s="1"/>
  <c r="S101" i="20" s="1"/>
  <c r="T101" i="20" s="1"/>
  <c r="U24" i="20" s="1"/>
  <c r="T69" i="20"/>
  <c r="J80" i="20" s="1"/>
  <c r="T72" i="20"/>
  <c r="J83" i="20" s="1"/>
  <c r="P69" i="21"/>
  <c r="P80" i="21"/>
  <c r="P67" i="21"/>
  <c r="P76" i="21"/>
  <c r="P79" i="21"/>
  <c r="P77" i="21"/>
  <c r="P70" i="21"/>
  <c r="P73" i="21"/>
  <c r="P78" i="21"/>
  <c r="P68" i="21"/>
  <c r="P74" i="21"/>
  <c r="P72" i="21"/>
  <c r="P71" i="21"/>
  <c r="P81" i="21"/>
  <c r="P75" i="21"/>
  <c r="AI7" i="20" l="1"/>
  <c r="F24" i="20"/>
  <c r="DI81" i="5" s="1"/>
  <c r="H24" i="20"/>
  <c r="DK81" i="5" s="1"/>
  <c r="D24" i="20"/>
  <c r="F81" i="5" s="1"/>
  <c r="B24" i="20"/>
  <c r="DH81" i="5" s="1"/>
  <c r="C24" i="20"/>
  <c r="E24" i="20"/>
  <c r="M81" i="5" s="1"/>
  <c r="I24" i="20"/>
  <c r="U81" i="5" s="1"/>
  <c r="G24" i="20"/>
  <c r="DJ81" i="5" s="1"/>
  <c r="V24" i="20"/>
  <c r="DE81" i="5" s="1"/>
  <c r="Q80" i="21"/>
  <c r="Q81" i="21"/>
  <c r="Q69" i="21"/>
  <c r="Q72" i="21"/>
  <c r="Q70" i="21"/>
  <c r="Q78" i="21"/>
  <c r="Q76" i="21"/>
  <c r="Q73" i="21"/>
  <c r="Q68" i="21"/>
  <c r="Q79" i="21"/>
  <c r="Q74" i="21"/>
  <c r="Q77" i="21"/>
  <c r="Q75" i="21"/>
  <c r="Q67" i="21"/>
  <c r="Q71" i="21"/>
  <c r="K82" i="20"/>
  <c r="K80" i="20"/>
  <c r="K83" i="20"/>
  <c r="K81" i="20"/>
  <c r="AI8" i="20" l="1"/>
  <c r="L82" i="20"/>
  <c r="L83" i="20"/>
  <c r="L81" i="20"/>
  <c r="L80" i="20"/>
  <c r="AS81" i="5"/>
  <c r="A81" i="5" s="1"/>
  <c r="BM81" i="5"/>
  <c r="R78" i="21"/>
  <c r="R72" i="21"/>
  <c r="R74" i="21"/>
  <c r="R76" i="21"/>
  <c r="R77" i="21"/>
  <c r="R70" i="21"/>
  <c r="R69" i="21"/>
  <c r="R68" i="21"/>
  <c r="R67" i="21"/>
  <c r="R81" i="21"/>
  <c r="R79" i="21"/>
  <c r="R73" i="21"/>
  <c r="R80" i="21"/>
  <c r="R75" i="21"/>
  <c r="R71" i="21"/>
  <c r="AI9" i="20" l="1"/>
  <c r="S72" i="21"/>
  <c r="S79" i="21"/>
  <c r="S67" i="21"/>
  <c r="S76" i="21"/>
  <c r="S75" i="21"/>
  <c r="S73" i="21"/>
  <c r="S69" i="21"/>
  <c r="S78" i="21"/>
  <c r="S71" i="21"/>
  <c r="S80" i="21"/>
  <c r="S68" i="21"/>
  <c r="S77" i="21"/>
  <c r="S81" i="21"/>
  <c r="S74" i="21"/>
  <c r="S70" i="21"/>
  <c r="M83" i="20"/>
  <c r="M81" i="20"/>
  <c r="M82" i="20"/>
  <c r="M80" i="20"/>
  <c r="AI10" i="20" l="1"/>
  <c r="N80" i="20"/>
  <c r="N83" i="20"/>
  <c r="N81" i="20"/>
  <c r="N82" i="20"/>
  <c r="T70" i="21"/>
  <c r="T81" i="21"/>
  <c r="T77" i="21"/>
  <c r="T71" i="21"/>
  <c r="T69" i="21"/>
  <c r="T74" i="21"/>
  <c r="T67" i="21"/>
  <c r="T80" i="21"/>
  <c r="T78" i="21"/>
  <c r="T75" i="21"/>
  <c r="T76" i="21"/>
  <c r="T68" i="21"/>
  <c r="T79" i="21"/>
  <c r="T72" i="21"/>
  <c r="T73" i="21"/>
  <c r="AI11" i="20" l="1"/>
  <c r="U70" i="21"/>
  <c r="U77" i="21"/>
  <c r="U75" i="21"/>
  <c r="U79" i="21"/>
  <c r="U78" i="21"/>
  <c r="U68" i="21"/>
  <c r="U73" i="21"/>
  <c r="U80" i="21"/>
  <c r="U72" i="21"/>
  <c r="U81" i="21"/>
  <c r="U67" i="21"/>
  <c r="U69" i="21"/>
  <c r="U74" i="21"/>
  <c r="U71" i="21"/>
  <c r="U76" i="21"/>
  <c r="O82" i="20"/>
  <c r="O83" i="20"/>
  <c r="O81" i="20"/>
  <c r="O80" i="20"/>
  <c r="AI12" i="20" l="1"/>
  <c r="P82" i="20"/>
  <c r="P83" i="20"/>
  <c r="P81" i="20"/>
  <c r="P80" i="20"/>
  <c r="V78" i="21"/>
  <c r="E97" i="21" s="1"/>
  <c r="V76" i="21"/>
  <c r="E95" i="21" s="1"/>
  <c r="V73" i="21"/>
  <c r="E92" i="21" s="1"/>
  <c r="V70" i="21"/>
  <c r="E89" i="21" s="1"/>
  <c r="V68" i="21"/>
  <c r="E87" i="21" s="1"/>
  <c r="V67" i="21"/>
  <c r="E86" i="21" s="1"/>
  <c r="F86" i="21" s="1"/>
  <c r="G86" i="21" s="1"/>
  <c r="H86" i="21" s="1"/>
  <c r="I86" i="21" s="1"/>
  <c r="J86" i="21" s="1"/>
  <c r="K86" i="21" s="1"/>
  <c r="L86" i="21" s="1"/>
  <c r="M86" i="21" s="1"/>
  <c r="N86" i="21" s="1"/>
  <c r="O86" i="21" s="1"/>
  <c r="P86" i="21" s="1"/>
  <c r="Q86" i="21" s="1"/>
  <c r="R86" i="21" s="1"/>
  <c r="S86" i="21" s="1"/>
  <c r="T86" i="21" s="1"/>
  <c r="U86" i="21" s="1"/>
  <c r="V86" i="21" s="1"/>
  <c r="E105" i="21" s="1"/>
  <c r="F105" i="21" s="1"/>
  <c r="G105" i="21" s="1"/>
  <c r="H105" i="21" s="1"/>
  <c r="I105" i="21" s="1"/>
  <c r="J105" i="21" s="1"/>
  <c r="K105" i="21" s="1"/>
  <c r="L105" i="21" s="1"/>
  <c r="M105" i="21" s="1"/>
  <c r="N105" i="21" s="1"/>
  <c r="O105" i="21" s="1"/>
  <c r="P105" i="21" s="1"/>
  <c r="Q105" i="21" s="1"/>
  <c r="R105" i="21" s="1"/>
  <c r="S105" i="21" s="1"/>
  <c r="T105" i="21" s="1"/>
  <c r="U105" i="21" s="1"/>
  <c r="V105" i="21" s="1"/>
  <c r="E124" i="21" s="1"/>
  <c r="F124" i="21" s="1"/>
  <c r="G124" i="21" s="1"/>
  <c r="H124" i="21" s="1"/>
  <c r="I124" i="21" s="1"/>
  <c r="J124" i="21" s="1"/>
  <c r="K124" i="21" s="1"/>
  <c r="L124" i="21" s="1"/>
  <c r="M124" i="21" s="1"/>
  <c r="N124" i="21" s="1"/>
  <c r="O124" i="21" s="1"/>
  <c r="P124" i="21" s="1"/>
  <c r="Q124" i="21" s="1"/>
  <c r="R124" i="21" s="1"/>
  <c r="S124" i="21" s="1"/>
  <c r="T124" i="21" s="1"/>
  <c r="U124" i="21" s="1"/>
  <c r="V124" i="21" s="1"/>
  <c r="E143" i="21" s="1"/>
  <c r="F143" i="21" s="1"/>
  <c r="G143" i="21" s="1"/>
  <c r="H143" i="21" s="1"/>
  <c r="I143" i="21" s="1"/>
  <c r="J143" i="21" s="1"/>
  <c r="K143" i="21" s="1"/>
  <c r="L143" i="21" s="1"/>
  <c r="M143" i="21" s="1"/>
  <c r="N143" i="21" s="1"/>
  <c r="O143" i="21" s="1"/>
  <c r="P143" i="21" s="1"/>
  <c r="Q143" i="21" s="1"/>
  <c r="R143" i="21" s="1"/>
  <c r="S143" i="21" s="1"/>
  <c r="T143" i="21" s="1"/>
  <c r="U143" i="21" s="1"/>
  <c r="V143" i="21" s="1"/>
  <c r="E162" i="21" s="1"/>
  <c r="F162" i="21" s="1"/>
  <c r="G162" i="21" s="1"/>
  <c r="H162" i="21" s="1"/>
  <c r="I162" i="21" s="1"/>
  <c r="J162" i="21" s="1"/>
  <c r="K162" i="21" s="1"/>
  <c r="L162" i="21" s="1"/>
  <c r="M162" i="21" s="1"/>
  <c r="N162" i="21" s="1"/>
  <c r="O162" i="21" s="1"/>
  <c r="P162" i="21" s="1"/>
  <c r="Q162" i="21" s="1"/>
  <c r="R162" i="21" s="1"/>
  <c r="S162" i="21" s="1"/>
  <c r="T162" i="21" s="1"/>
  <c r="U162" i="21" s="1"/>
  <c r="V162" i="21" s="1"/>
  <c r="E181" i="21" s="1"/>
  <c r="F181" i="21" s="1"/>
  <c r="G181" i="21" s="1"/>
  <c r="H181" i="21" s="1"/>
  <c r="I181" i="21" s="1"/>
  <c r="J181" i="21" s="1"/>
  <c r="K181" i="21" s="1"/>
  <c r="L181" i="21" s="1"/>
  <c r="M181" i="21" s="1"/>
  <c r="N181" i="21" s="1"/>
  <c r="O181" i="21" s="1"/>
  <c r="P181" i="21" s="1"/>
  <c r="Q181" i="21" s="1"/>
  <c r="R181" i="21" s="1"/>
  <c r="S181" i="21" s="1"/>
  <c r="T181" i="21" s="1"/>
  <c r="U181" i="21" s="1"/>
  <c r="V181" i="21" s="1"/>
  <c r="E200" i="21" s="1"/>
  <c r="F200" i="21" s="1"/>
  <c r="G200" i="21" s="1"/>
  <c r="H200" i="21" s="1"/>
  <c r="I200" i="21" s="1"/>
  <c r="J200" i="21" s="1"/>
  <c r="K200" i="21" s="1"/>
  <c r="L200" i="21" s="1"/>
  <c r="M200" i="21" s="1"/>
  <c r="N200" i="21" s="1"/>
  <c r="O200" i="21" s="1"/>
  <c r="P200" i="21" s="1"/>
  <c r="Q200" i="21" s="1"/>
  <c r="R200" i="21" s="1"/>
  <c r="S200" i="21" s="1"/>
  <c r="T200" i="21" s="1"/>
  <c r="U200" i="21" s="1"/>
  <c r="V200" i="21" s="1"/>
  <c r="E219" i="21" s="1"/>
  <c r="F219" i="21" s="1"/>
  <c r="G219" i="21" s="1"/>
  <c r="H219" i="21" s="1"/>
  <c r="I219" i="21" s="1"/>
  <c r="J219" i="21" s="1"/>
  <c r="K219" i="21" s="1"/>
  <c r="L219" i="21" s="1"/>
  <c r="M219" i="21" s="1"/>
  <c r="N219" i="21" s="1"/>
  <c r="O219" i="21" s="1"/>
  <c r="P219" i="21" s="1"/>
  <c r="Q219" i="21" s="1"/>
  <c r="R219" i="21" s="1"/>
  <c r="S219" i="21" s="1"/>
  <c r="T219" i="21" s="1"/>
  <c r="U219" i="21" s="1"/>
  <c r="V219" i="21" s="1"/>
  <c r="E238" i="21" s="1"/>
  <c r="F238" i="21" s="1"/>
  <c r="G238" i="21" s="1"/>
  <c r="H238" i="21" s="1"/>
  <c r="I238" i="21" s="1"/>
  <c r="J238" i="21" s="1"/>
  <c r="K238" i="21" s="1"/>
  <c r="L238" i="21" s="1"/>
  <c r="M238" i="21" s="1"/>
  <c r="N238" i="21" s="1"/>
  <c r="O238" i="21" s="1"/>
  <c r="P238" i="21" s="1"/>
  <c r="Q238" i="21" s="1"/>
  <c r="R238" i="21" s="1"/>
  <c r="S238" i="21" s="1"/>
  <c r="T238" i="21" s="1"/>
  <c r="U238" i="21" s="1"/>
  <c r="V238" i="21" s="1"/>
  <c r="E257" i="21" s="1"/>
  <c r="F257" i="21" s="1"/>
  <c r="G257" i="21" s="1"/>
  <c r="H257" i="21" s="1"/>
  <c r="I257" i="21" s="1"/>
  <c r="J257" i="21" s="1"/>
  <c r="K257" i="21" s="1"/>
  <c r="L257" i="21" s="1"/>
  <c r="M257" i="21" s="1"/>
  <c r="N257" i="21" s="1"/>
  <c r="O257" i="21" s="1"/>
  <c r="P257" i="21" s="1"/>
  <c r="Q257" i="21" s="1"/>
  <c r="R257" i="21" s="1"/>
  <c r="S257" i="21" s="1"/>
  <c r="T257" i="21" s="1"/>
  <c r="U257" i="21" s="1"/>
  <c r="V257" i="21" s="1"/>
  <c r="E276" i="21" s="1"/>
  <c r="F276" i="21" s="1"/>
  <c r="G276" i="21" s="1"/>
  <c r="H276" i="21" s="1"/>
  <c r="I276" i="21" s="1"/>
  <c r="J276" i="21" s="1"/>
  <c r="K276" i="21" s="1"/>
  <c r="L276" i="21" s="1"/>
  <c r="M276" i="21" s="1"/>
  <c r="N276" i="21" s="1"/>
  <c r="O276" i="21" s="1"/>
  <c r="P276" i="21" s="1"/>
  <c r="Q276" i="21" s="1"/>
  <c r="R276" i="21" s="1"/>
  <c r="S276" i="21" s="1"/>
  <c r="T276" i="21" s="1"/>
  <c r="U276" i="21" s="1"/>
  <c r="V276" i="21" s="1"/>
  <c r="E295" i="21" s="1"/>
  <c r="F295" i="21" s="1"/>
  <c r="G295" i="21" s="1"/>
  <c r="H295" i="21" s="1"/>
  <c r="I295" i="21" s="1"/>
  <c r="J295" i="21" s="1"/>
  <c r="K295" i="21" s="1"/>
  <c r="L295" i="21" s="1"/>
  <c r="M295" i="21" s="1"/>
  <c r="N295" i="21" s="1"/>
  <c r="O295" i="21" s="1"/>
  <c r="P295" i="21" s="1"/>
  <c r="Q295" i="21" s="1"/>
  <c r="R295" i="21" s="1"/>
  <c r="S295" i="21" s="1"/>
  <c r="T295" i="21" s="1"/>
  <c r="U295" i="21" s="1"/>
  <c r="V295" i="21" s="1"/>
  <c r="E314" i="21" s="1"/>
  <c r="F314" i="21" s="1"/>
  <c r="G314" i="21" s="1"/>
  <c r="H314" i="21" s="1"/>
  <c r="I314" i="21" s="1"/>
  <c r="J314" i="21" s="1"/>
  <c r="K314" i="21" s="1"/>
  <c r="L314" i="21" s="1"/>
  <c r="M314" i="21" s="1"/>
  <c r="N314" i="21" s="1"/>
  <c r="O314" i="21" s="1"/>
  <c r="P314" i="21" s="1"/>
  <c r="Q314" i="21" s="1"/>
  <c r="R314" i="21" s="1"/>
  <c r="S314" i="21" s="1"/>
  <c r="T314" i="21" s="1"/>
  <c r="U314" i="21" s="1"/>
  <c r="V314" i="21" s="1"/>
  <c r="E333" i="21" s="1"/>
  <c r="F333" i="21" s="1"/>
  <c r="G333" i="21" s="1"/>
  <c r="H333" i="21" s="1"/>
  <c r="I333" i="21" s="1"/>
  <c r="J333" i="21" s="1"/>
  <c r="K333" i="21" s="1"/>
  <c r="L333" i="21" s="1"/>
  <c r="M333" i="21" s="1"/>
  <c r="N333" i="21" s="1"/>
  <c r="O333" i="21" s="1"/>
  <c r="P333" i="21" s="1"/>
  <c r="Q333" i="21" s="1"/>
  <c r="R333" i="21" s="1"/>
  <c r="S333" i="21" s="1"/>
  <c r="T333" i="21" s="1"/>
  <c r="U333" i="21" s="1"/>
  <c r="V333" i="21" s="1"/>
  <c r="W29" i="21" s="1"/>
  <c r="V80" i="21"/>
  <c r="E99" i="21" s="1"/>
  <c r="V77" i="21"/>
  <c r="E96" i="21" s="1"/>
  <c r="V81" i="21"/>
  <c r="E100" i="21" s="1"/>
  <c r="V69" i="21"/>
  <c r="E88" i="21" s="1"/>
  <c r="V71" i="21"/>
  <c r="E90" i="21" s="1"/>
  <c r="V74" i="21"/>
  <c r="E93" i="21" s="1"/>
  <c r="V79" i="21"/>
  <c r="E98" i="21" s="1"/>
  <c r="V75" i="21"/>
  <c r="E94" i="21" s="1"/>
  <c r="V72" i="21"/>
  <c r="E91" i="21" s="1"/>
  <c r="AI13" i="20" l="1"/>
  <c r="AI14" i="20" s="1"/>
  <c r="AI15" i="20" s="1"/>
  <c r="AI16" i="20" s="1"/>
  <c r="AI17" i="20" s="1"/>
  <c r="AI18" i="20" s="1"/>
  <c r="AI19" i="20" s="1"/>
  <c r="AI20" i="20" s="1"/>
  <c r="AI21" i="20" s="1"/>
  <c r="AI22" i="20" s="1"/>
  <c r="AI23" i="20" s="1"/>
  <c r="AI25" i="20" s="1"/>
  <c r="B29" i="21"/>
  <c r="B22" i="16" s="1"/>
  <c r="D29" i="21"/>
  <c r="J22" i="16" s="1"/>
  <c r="C29" i="21"/>
  <c r="F22" i="16" s="1"/>
  <c r="F99" i="21"/>
  <c r="F92" i="21"/>
  <c r="F93" i="21"/>
  <c r="F96" i="21"/>
  <c r="F95" i="21"/>
  <c r="F94" i="21"/>
  <c r="F87" i="21"/>
  <c r="F88" i="21"/>
  <c r="F91" i="21"/>
  <c r="F98" i="21"/>
  <c r="F90" i="21"/>
  <c r="F89" i="21"/>
  <c r="F100" i="21"/>
  <c r="F97" i="21"/>
  <c r="Q80" i="20"/>
  <c r="Q81" i="20"/>
  <c r="Q82" i="20"/>
  <c r="Q83" i="20"/>
  <c r="AI27" i="20" l="1"/>
  <c r="I41" i="20" s="1"/>
  <c r="AJ6" i="20"/>
  <c r="R82" i="20"/>
  <c r="R80" i="20"/>
  <c r="R81" i="20"/>
  <c r="R83" i="20"/>
  <c r="G89" i="21"/>
  <c r="G100" i="21"/>
  <c r="G99" i="21"/>
  <c r="G92" i="21"/>
  <c r="G90" i="21"/>
  <c r="G98" i="21"/>
  <c r="G91" i="21"/>
  <c r="G96" i="21"/>
  <c r="G87" i="21"/>
  <c r="G88" i="21"/>
  <c r="G95" i="21"/>
  <c r="G93" i="21"/>
  <c r="G97" i="21"/>
  <c r="G94" i="21"/>
  <c r="AJ7" i="20" l="1"/>
  <c r="AJ8" i="20" s="1"/>
  <c r="H100" i="21"/>
  <c r="H97" i="21"/>
  <c r="H91" i="21"/>
  <c r="H90" i="21"/>
  <c r="H89" i="21"/>
  <c r="H88" i="21"/>
  <c r="H98" i="21"/>
  <c r="H95" i="21"/>
  <c r="H93" i="21"/>
  <c r="H96" i="21"/>
  <c r="H94" i="21"/>
  <c r="H92" i="21"/>
  <c r="H87" i="21"/>
  <c r="H99" i="21"/>
  <c r="S81" i="20"/>
  <c r="S83" i="20"/>
  <c r="S80" i="20"/>
  <c r="S82" i="20"/>
  <c r="AJ9" i="20" l="1"/>
  <c r="T82" i="20"/>
  <c r="J93" i="20" s="1"/>
  <c r="T80" i="20"/>
  <c r="J91" i="20" s="1"/>
  <c r="K91" i="20" s="1"/>
  <c r="L91" i="20" s="1"/>
  <c r="M91" i="20" s="1"/>
  <c r="N91" i="20" s="1"/>
  <c r="O91" i="20" s="1"/>
  <c r="P91" i="20" s="1"/>
  <c r="Q91" i="20" s="1"/>
  <c r="R91" i="20" s="1"/>
  <c r="S91" i="20" s="1"/>
  <c r="T91" i="20" s="1"/>
  <c r="J102" i="20" s="1"/>
  <c r="K102" i="20" s="1"/>
  <c r="L102" i="20" s="1"/>
  <c r="M102" i="20" s="1"/>
  <c r="N102" i="20" s="1"/>
  <c r="O102" i="20" s="1"/>
  <c r="P102" i="20" s="1"/>
  <c r="Q102" i="20" s="1"/>
  <c r="R102" i="20" s="1"/>
  <c r="S102" i="20" s="1"/>
  <c r="T102" i="20" s="1"/>
  <c r="U25" i="20" s="1"/>
  <c r="T81" i="20"/>
  <c r="J92" i="20" s="1"/>
  <c r="T83" i="20"/>
  <c r="J94" i="20" s="1"/>
  <c r="I88" i="21"/>
  <c r="I89" i="21"/>
  <c r="I87" i="21"/>
  <c r="I95" i="21"/>
  <c r="I92" i="21"/>
  <c r="I94" i="21"/>
  <c r="I100" i="21"/>
  <c r="I91" i="21"/>
  <c r="I90" i="21"/>
  <c r="I98" i="21"/>
  <c r="I97" i="21"/>
  <c r="I93" i="21"/>
  <c r="I99" i="21"/>
  <c r="I96" i="21"/>
  <c r="AJ10" i="20" l="1"/>
  <c r="AJ11" i="20" s="1"/>
  <c r="V25" i="20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 i="20"/>
  <c r="U82" i="5" s="1"/>
  <c r="J93" i="21"/>
  <c r="J87" i="21"/>
  <c r="J95" i="21"/>
  <c r="J96" i="21"/>
  <c r="J98" i="21"/>
  <c r="J90" i="21"/>
  <c r="J92" i="21"/>
  <c r="J88" i="21"/>
  <c r="J99" i="21"/>
  <c r="J97" i="21"/>
  <c r="J89" i="21"/>
  <c r="J91" i="21"/>
  <c r="J94" i="21"/>
  <c r="J100" i="21"/>
  <c r="K94" i="20"/>
  <c r="K92" i="20"/>
  <c r="K93" i="20"/>
  <c r="AJ12" i="20" l="1"/>
  <c r="L94" i="20"/>
  <c r="L93" i="20"/>
  <c r="L92" i="20"/>
  <c r="K87" i="21"/>
  <c r="K93" i="21"/>
  <c r="K90" i="21"/>
  <c r="K97" i="21"/>
  <c r="K94" i="21"/>
  <c r="K99" i="21"/>
  <c r="K88" i="21"/>
  <c r="K92" i="21"/>
  <c r="K96" i="21"/>
  <c r="K91" i="21"/>
  <c r="K98" i="21"/>
  <c r="K89" i="21"/>
  <c r="K95" i="21"/>
  <c r="K100" i="21"/>
  <c r="BM82" i="5"/>
  <c r="AS82" i="5"/>
  <c r="A82" i="5" s="1"/>
  <c r="AJ13" i="20" l="1"/>
  <c r="AJ14" i="20" s="1"/>
  <c r="AJ15" i="20" s="1"/>
  <c r="AJ16" i="20" s="1"/>
  <c r="M92" i="20"/>
  <c r="M94" i="20"/>
  <c r="M93" i="20"/>
  <c r="L88" i="21"/>
  <c r="L90" i="21"/>
  <c r="L99" i="21"/>
  <c r="L94" i="21"/>
  <c r="L91" i="21"/>
  <c r="L100" i="21"/>
  <c r="L95" i="21"/>
  <c r="L92" i="21"/>
  <c r="L89" i="21"/>
  <c r="L97" i="21"/>
  <c r="L93" i="21"/>
  <c r="L96" i="21"/>
  <c r="L98" i="21"/>
  <c r="L87" i="21"/>
  <c r="AJ17" i="20" l="1"/>
  <c r="AJ18" i="20" s="1"/>
  <c r="AJ19" i="20" s="1"/>
  <c r="AJ20" i="20" s="1"/>
  <c r="AJ21" i="20" s="1"/>
  <c r="AJ22" i="20" s="1"/>
  <c r="AJ23" i="20" s="1"/>
  <c r="AJ25" i="20" s="1"/>
  <c r="M96" i="21"/>
  <c r="M95" i="21"/>
  <c r="M99" i="21"/>
  <c r="M88" i="21"/>
  <c r="M94" i="21"/>
  <c r="M90" i="21"/>
  <c r="M93" i="21"/>
  <c r="M91" i="21"/>
  <c r="M92" i="21"/>
  <c r="M87" i="21"/>
  <c r="M100" i="21"/>
  <c r="M98" i="21"/>
  <c r="M97" i="21"/>
  <c r="M89" i="21"/>
  <c r="N92" i="20"/>
  <c r="N93" i="20"/>
  <c r="N94" i="20"/>
  <c r="AJ27" i="20" l="1"/>
  <c r="I42" i="20" s="1"/>
  <c r="AK6" i="20"/>
  <c r="N93" i="21"/>
  <c r="N95" i="21"/>
  <c r="N96" i="21"/>
  <c r="N94" i="21"/>
  <c r="N91" i="21"/>
  <c r="N98" i="21"/>
  <c r="N92" i="21"/>
  <c r="N87" i="21"/>
  <c r="N88" i="21"/>
  <c r="N89" i="21"/>
  <c r="N100" i="21"/>
  <c r="N97" i="21"/>
  <c r="N90" i="21"/>
  <c r="N99" i="21"/>
  <c r="O94" i="20"/>
  <c r="O93" i="20"/>
  <c r="O92" i="20"/>
  <c r="AK7" i="20" l="1"/>
  <c r="P93" i="20"/>
  <c r="P94" i="20"/>
  <c r="P92" i="20"/>
  <c r="O98" i="21"/>
  <c r="O95" i="21"/>
  <c r="O92" i="21"/>
  <c r="O87" i="21"/>
  <c r="O93" i="21"/>
  <c r="O94" i="21"/>
  <c r="O91" i="21"/>
  <c r="O88" i="21"/>
  <c r="O90" i="21"/>
  <c r="O99" i="21"/>
  <c r="O97" i="21"/>
  <c r="O96" i="21"/>
  <c r="O100" i="21"/>
  <c r="O89" i="21"/>
  <c r="AK8" i="20" l="1"/>
  <c r="P91" i="21"/>
  <c r="P93" i="21"/>
  <c r="P89" i="21"/>
  <c r="P98" i="21"/>
  <c r="P94" i="21"/>
  <c r="P87" i="21"/>
  <c r="P95" i="21"/>
  <c r="P99" i="21"/>
  <c r="P97" i="21"/>
  <c r="P90" i="21"/>
  <c r="P88" i="21"/>
  <c r="P96" i="21"/>
  <c r="P92" i="21"/>
  <c r="P100" i="21"/>
  <c r="Q93" i="20"/>
  <c r="Q92" i="20"/>
  <c r="Q94" i="20"/>
  <c r="AK9" i="20" l="1"/>
  <c r="AK10" i="20" s="1"/>
  <c r="Q100" i="21"/>
  <c r="Q97" i="21"/>
  <c r="Q89" i="21"/>
  <c r="Q98" i="21"/>
  <c r="Q91" i="21"/>
  <c r="Q90" i="21"/>
  <c r="Q92" i="21"/>
  <c r="Q95" i="21"/>
  <c r="Q96" i="21"/>
  <c r="Q88" i="21"/>
  <c r="Q93" i="21"/>
  <c r="Q94" i="21"/>
  <c r="Q99" i="21"/>
  <c r="Q87" i="21"/>
  <c r="R92" i="20"/>
  <c r="R94" i="20"/>
  <c r="R93" i="20"/>
  <c r="AK11" i="20" l="1"/>
  <c r="AK12" i="20" s="1"/>
  <c r="AK13" i="20" s="1"/>
  <c r="R97" i="21"/>
  <c r="R96" i="21"/>
  <c r="R92" i="21"/>
  <c r="R95" i="21"/>
  <c r="R87" i="21"/>
  <c r="R91" i="21"/>
  <c r="R89" i="21"/>
  <c r="R100" i="21"/>
  <c r="R88" i="21"/>
  <c r="R90" i="21"/>
  <c r="R99" i="21"/>
  <c r="R98" i="21"/>
  <c r="R93" i="21"/>
  <c r="R94" i="21"/>
  <c r="S94" i="20"/>
  <c r="S93" i="20"/>
  <c r="S92" i="20"/>
  <c r="AK14" i="20" l="1"/>
  <c r="AK15" i="20" s="1"/>
  <c r="AK16" i="20" s="1"/>
  <c r="AK17" i="20" s="1"/>
  <c r="AK18" i="20" s="1"/>
  <c r="AK19" i="20" s="1"/>
  <c r="AK20" i="20" s="1"/>
  <c r="AK21" i="20" s="1"/>
  <c r="AK22" i="20" s="1"/>
  <c r="AK23" i="20" s="1"/>
  <c r="AK25" i="20" s="1"/>
  <c r="S97" i="21"/>
  <c r="S96" i="21"/>
  <c r="S98" i="21"/>
  <c r="S99" i="21"/>
  <c r="S88" i="21"/>
  <c r="S100" i="21"/>
  <c r="S92" i="21"/>
  <c r="S89" i="21"/>
  <c r="S91" i="21"/>
  <c r="S87" i="21"/>
  <c r="S90" i="21"/>
  <c r="S95" i="21"/>
  <c r="S93" i="21"/>
  <c r="S94" i="21"/>
  <c r="T94" i="20"/>
  <c r="J105" i="20" s="1"/>
  <c r="T93" i="20"/>
  <c r="J104" i="20" s="1"/>
  <c r="T92" i="20"/>
  <c r="J103" i="20" s="1"/>
  <c r="K103" i="20" s="1"/>
  <c r="L103" i="20" s="1"/>
  <c r="M103" i="20" s="1"/>
  <c r="N103" i="20" s="1"/>
  <c r="O103" i="20" s="1"/>
  <c r="P103" i="20" s="1"/>
  <c r="Q103" i="20" s="1"/>
  <c r="R103" i="20" s="1"/>
  <c r="S103" i="20" s="1"/>
  <c r="T103" i="20" s="1"/>
  <c r="U26" i="20" s="1"/>
  <c r="AK27" i="20" l="1"/>
  <c r="I43" i="20" s="1"/>
  <c r="AL6" i="20"/>
  <c r="V26" i="20"/>
  <c r="DE83" i="5" s="1"/>
  <c r="F26" i="20"/>
  <c r="DI83" i="5" s="1"/>
  <c r="I26" i="20"/>
  <c r="U83" i="5" s="1"/>
  <c r="E26" i="20"/>
  <c r="M83" i="5" s="1"/>
  <c r="C26" i="20"/>
  <c r="D26" i="20"/>
  <c r="F83" i="5" s="1"/>
  <c r="G26" i="20"/>
  <c r="DJ83" i="5" s="1"/>
  <c r="B26" i="20"/>
  <c r="H26" i="20"/>
  <c r="DK83" i="5" s="1"/>
  <c r="T91" i="21"/>
  <c r="T99" i="21"/>
  <c r="T95" i="21"/>
  <c r="T100" i="21"/>
  <c r="T93" i="21"/>
  <c r="T90" i="21"/>
  <c r="T92" i="21"/>
  <c r="T96" i="21"/>
  <c r="T97" i="21"/>
  <c r="T98" i="21"/>
  <c r="T87" i="21"/>
  <c r="T89" i="21"/>
  <c r="T94" i="21"/>
  <c r="T88" i="21"/>
  <c r="K104" i="20"/>
  <c r="K105" i="20"/>
  <c r="AG26" i="20"/>
  <c r="AI26" i="20"/>
  <c r="AC26" i="20"/>
  <c r="AB26" i="20"/>
  <c r="AA26" i="20"/>
  <c r="AE26" i="20"/>
  <c r="AD26" i="20"/>
  <c r="AK26" i="20"/>
  <c r="AF26" i="20"/>
  <c r="AH26" i="20"/>
  <c r="Z26" i="20"/>
  <c r="Y26" i="20"/>
  <c r="AJ26" i="20"/>
  <c r="AL7" i="20" l="1"/>
  <c r="AS83" i="5"/>
  <c r="A83" i="5" s="1"/>
  <c r="BM83" i="5"/>
  <c r="L105" i="20"/>
  <c r="L104" i="20"/>
  <c r="U89" i="21"/>
  <c r="U98" i="21"/>
  <c r="U94" i="21"/>
  <c r="U92" i="21"/>
  <c r="U100" i="21"/>
  <c r="U97" i="21"/>
  <c r="U99" i="21"/>
  <c r="U90" i="21"/>
  <c r="U96" i="21"/>
  <c r="U88" i="21"/>
  <c r="U91" i="21"/>
  <c r="U93" i="21"/>
  <c r="U95" i="21"/>
  <c r="U87" i="21"/>
  <c r="DH83" i="5"/>
  <c r="AL8" i="20" l="1"/>
  <c r="AL9" i="20" s="1"/>
  <c r="V92" i="21"/>
  <c r="E111" i="21" s="1"/>
  <c r="V97" i="21"/>
  <c r="E116" i="21" s="1"/>
  <c r="V90" i="21"/>
  <c r="E109" i="21" s="1"/>
  <c r="V89" i="21"/>
  <c r="E108" i="21" s="1"/>
  <c r="V94" i="21"/>
  <c r="E113" i="21" s="1"/>
  <c r="V95" i="21"/>
  <c r="E114" i="21" s="1"/>
  <c r="V93" i="21"/>
  <c r="E112" i="21" s="1"/>
  <c r="V98" i="21"/>
  <c r="E117" i="21" s="1"/>
  <c r="V91" i="21"/>
  <c r="E110" i="21" s="1"/>
  <c r="V100" i="21"/>
  <c r="E119" i="21" s="1"/>
  <c r="V88" i="21"/>
  <c r="E107" i="21" s="1"/>
  <c r="V87" i="21"/>
  <c r="E106" i="21" s="1"/>
  <c r="F106" i="21" s="1"/>
  <c r="G106" i="21" s="1"/>
  <c r="H106" i="21" s="1"/>
  <c r="I106" i="21" s="1"/>
  <c r="J106" i="21" s="1"/>
  <c r="K106" i="21" s="1"/>
  <c r="L106" i="21" s="1"/>
  <c r="M106" i="21" s="1"/>
  <c r="N106" i="21" s="1"/>
  <c r="O106" i="21" s="1"/>
  <c r="P106" i="21" s="1"/>
  <c r="Q106" i="21" s="1"/>
  <c r="R106" i="21" s="1"/>
  <c r="S106" i="21" s="1"/>
  <c r="T106" i="21" s="1"/>
  <c r="U106" i="21" s="1"/>
  <c r="V106" i="21" s="1"/>
  <c r="E125" i="21" s="1"/>
  <c r="F125" i="21" s="1"/>
  <c r="G125" i="21" s="1"/>
  <c r="H125" i="21" s="1"/>
  <c r="I125" i="21" s="1"/>
  <c r="J125" i="21" s="1"/>
  <c r="K125" i="21" s="1"/>
  <c r="L125" i="21" s="1"/>
  <c r="M125" i="21" s="1"/>
  <c r="N125" i="21" s="1"/>
  <c r="O125" i="21" s="1"/>
  <c r="P125" i="21" s="1"/>
  <c r="Q125" i="21" s="1"/>
  <c r="R125" i="21" s="1"/>
  <c r="S125" i="21" s="1"/>
  <c r="T125" i="21" s="1"/>
  <c r="U125" i="21" s="1"/>
  <c r="V125" i="21" s="1"/>
  <c r="E144" i="21" s="1"/>
  <c r="F144" i="21" s="1"/>
  <c r="G144" i="21" s="1"/>
  <c r="H144" i="21" s="1"/>
  <c r="I144" i="21" s="1"/>
  <c r="J144" i="21" s="1"/>
  <c r="K144" i="21" s="1"/>
  <c r="L144" i="21" s="1"/>
  <c r="M144" i="21" s="1"/>
  <c r="N144" i="21" s="1"/>
  <c r="O144" i="21" s="1"/>
  <c r="P144" i="21" s="1"/>
  <c r="Q144" i="21" s="1"/>
  <c r="R144" i="21" s="1"/>
  <c r="S144" i="21" s="1"/>
  <c r="T144" i="21" s="1"/>
  <c r="U144" i="21" s="1"/>
  <c r="V144" i="21" s="1"/>
  <c r="E163" i="21" s="1"/>
  <c r="F163" i="21" s="1"/>
  <c r="G163" i="21" s="1"/>
  <c r="H163" i="21" s="1"/>
  <c r="I163" i="21" s="1"/>
  <c r="J163" i="21" s="1"/>
  <c r="K163" i="21" s="1"/>
  <c r="L163" i="21" s="1"/>
  <c r="M163" i="21" s="1"/>
  <c r="N163" i="21" s="1"/>
  <c r="O163" i="21" s="1"/>
  <c r="P163" i="21" s="1"/>
  <c r="Q163" i="21" s="1"/>
  <c r="R163" i="21" s="1"/>
  <c r="S163" i="21" s="1"/>
  <c r="T163" i="21" s="1"/>
  <c r="U163" i="21" s="1"/>
  <c r="V163" i="21" s="1"/>
  <c r="E182" i="21" s="1"/>
  <c r="F182" i="21" s="1"/>
  <c r="G182" i="21" s="1"/>
  <c r="H182" i="21" s="1"/>
  <c r="I182" i="21" s="1"/>
  <c r="J182" i="21" s="1"/>
  <c r="K182" i="21" s="1"/>
  <c r="L182" i="21" s="1"/>
  <c r="M182" i="21" s="1"/>
  <c r="N182" i="21" s="1"/>
  <c r="O182" i="21" s="1"/>
  <c r="P182" i="21" s="1"/>
  <c r="Q182" i="21" s="1"/>
  <c r="R182" i="21" s="1"/>
  <c r="S182" i="21" s="1"/>
  <c r="T182" i="21" s="1"/>
  <c r="U182" i="21" s="1"/>
  <c r="V182" i="21" s="1"/>
  <c r="E201" i="21" s="1"/>
  <c r="F201" i="21" s="1"/>
  <c r="G201" i="21" s="1"/>
  <c r="H201" i="21" s="1"/>
  <c r="I201" i="21" s="1"/>
  <c r="J201" i="21" s="1"/>
  <c r="K201" i="21" s="1"/>
  <c r="L201" i="21" s="1"/>
  <c r="M201" i="21" s="1"/>
  <c r="N201" i="21" s="1"/>
  <c r="O201" i="21" s="1"/>
  <c r="P201" i="21" s="1"/>
  <c r="Q201" i="21" s="1"/>
  <c r="R201" i="21" s="1"/>
  <c r="S201" i="21" s="1"/>
  <c r="T201" i="21" s="1"/>
  <c r="U201" i="21" s="1"/>
  <c r="V201" i="21" s="1"/>
  <c r="E220" i="21" s="1"/>
  <c r="F220" i="21" s="1"/>
  <c r="G220" i="21" s="1"/>
  <c r="H220" i="21" s="1"/>
  <c r="I220" i="21" s="1"/>
  <c r="J220" i="21" s="1"/>
  <c r="K220" i="21" s="1"/>
  <c r="L220" i="21" s="1"/>
  <c r="M220" i="21" s="1"/>
  <c r="N220" i="21" s="1"/>
  <c r="O220" i="21" s="1"/>
  <c r="P220" i="21" s="1"/>
  <c r="Q220" i="21" s="1"/>
  <c r="R220" i="21" s="1"/>
  <c r="S220" i="21" s="1"/>
  <c r="T220" i="21" s="1"/>
  <c r="U220" i="21" s="1"/>
  <c r="V220" i="21" s="1"/>
  <c r="E239" i="21" s="1"/>
  <c r="F239" i="21" s="1"/>
  <c r="G239" i="21" s="1"/>
  <c r="H239" i="21" s="1"/>
  <c r="I239" i="21" s="1"/>
  <c r="J239" i="21" s="1"/>
  <c r="K239" i="21" s="1"/>
  <c r="L239" i="21" s="1"/>
  <c r="M239" i="21" s="1"/>
  <c r="N239" i="21" s="1"/>
  <c r="O239" i="21" s="1"/>
  <c r="P239" i="21" s="1"/>
  <c r="Q239" i="21" s="1"/>
  <c r="R239" i="21" s="1"/>
  <c r="S239" i="21" s="1"/>
  <c r="T239" i="21" s="1"/>
  <c r="U239" i="21" s="1"/>
  <c r="V239" i="21" s="1"/>
  <c r="E258" i="21" s="1"/>
  <c r="F258" i="21" s="1"/>
  <c r="G258" i="21" s="1"/>
  <c r="H258" i="21" s="1"/>
  <c r="I258" i="21" s="1"/>
  <c r="J258" i="21" s="1"/>
  <c r="K258" i="21" s="1"/>
  <c r="L258" i="21" s="1"/>
  <c r="M258" i="21" s="1"/>
  <c r="N258" i="21" s="1"/>
  <c r="O258" i="21" s="1"/>
  <c r="P258" i="21" s="1"/>
  <c r="Q258" i="21" s="1"/>
  <c r="R258" i="21" s="1"/>
  <c r="S258" i="21" s="1"/>
  <c r="T258" i="21" s="1"/>
  <c r="U258" i="21" s="1"/>
  <c r="V258" i="21" s="1"/>
  <c r="E277" i="21" s="1"/>
  <c r="F277" i="21" s="1"/>
  <c r="G277" i="21" s="1"/>
  <c r="H277" i="21" s="1"/>
  <c r="I277" i="21" s="1"/>
  <c r="J277" i="21" s="1"/>
  <c r="K277" i="21" s="1"/>
  <c r="L277" i="21" s="1"/>
  <c r="M277" i="21" s="1"/>
  <c r="N277" i="21" s="1"/>
  <c r="O277" i="21" s="1"/>
  <c r="P277" i="21" s="1"/>
  <c r="Q277" i="21" s="1"/>
  <c r="R277" i="21" s="1"/>
  <c r="S277" i="21" s="1"/>
  <c r="T277" i="21" s="1"/>
  <c r="U277" i="21" s="1"/>
  <c r="V277" i="21" s="1"/>
  <c r="E296" i="21" s="1"/>
  <c r="F296" i="21" s="1"/>
  <c r="G296" i="21" s="1"/>
  <c r="H296" i="21" s="1"/>
  <c r="I296" i="21" s="1"/>
  <c r="J296" i="21" s="1"/>
  <c r="K296" i="21" s="1"/>
  <c r="L296" i="21" s="1"/>
  <c r="M296" i="21" s="1"/>
  <c r="N296" i="21" s="1"/>
  <c r="O296" i="21" s="1"/>
  <c r="P296" i="21" s="1"/>
  <c r="Q296" i="21" s="1"/>
  <c r="R296" i="21" s="1"/>
  <c r="S296" i="21" s="1"/>
  <c r="T296" i="21" s="1"/>
  <c r="U296" i="21" s="1"/>
  <c r="V296" i="21" s="1"/>
  <c r="E315" i="21" s="1"/>
  <c r="F315" i="21" s="1"/>
  <c r="G315" i="21" s="1"/>
  <c r="H315" i="21" s="1"/>
  <c r="I315" i="21" s="1"/>
  <c r="J315" i="21" s="1"/>
  <c r="K315" i="21" s="1"/>
  <c r="L315" i="21" s="1"/>
  <c r="M315" i="21" s="1"/>
  <c r="N315" i="21" s="1"/>
  <c r="O315" i="21" s="1"/>
  <c r="P315" i="21" s="1"/>
  <c r="Q315" i="21" s="1"/>
  <c r="R315" i="21" s="1"/>
  <c r="S315" i="21" s="1"/>
  <c r="T315" i="21" s="1"/>
  <c r="U315" i="21" s="1"/>
  <c r="V315" i="21" s="1"/>
  <c r="E334" i="21" s="1"/>
  <c r="F334" i="21" s="1"/>
  <c r="G334" i="21" s="1"/>
  <c r="H334" i="21" s="1"/>
  <c r="I334" i="21" s="1"/>
  <c r="J334" i="21" s="1"/>
  <c r="K334" i="21" s="1"/>
  <c r="L334" i="21" s="1"/>
  <c r="M334" i="21" s="1"/>
  <c r="N334" i="21" s="1"/>
  <c r="O334" i="21" s="1"/>
  <c r="P334" i="21" s="1"/>
  <c r="Q334" i="21" s="1"/>
  <c r="R334" i="21" s="1"/>
  <c r="S334" i="21" s="1"/>
  <c r="T334" i="21" s="1"/>
  <c r="U334" i="21" s="1"/>
  <c r="V334" i="21" s="1"/>
  <c r="W30" i="21" s="1"/>
  <c r="V99" i="21"/>
  <c r="E118" i="21" s="1"/>
  <c r="V96" i="21"/>
  <c r="E115" i="21" s="1"/>
  <c r="M104" i="20"/>
  <c r="M105" i="20"/>
  <c r="AL10" i="20" l="1"/>
  <c r="N104" i="20"/>
  <c r="N105" i="20"/>
  <c r="F109" i="21"/>
  <c r="F119" i="21"/>
  <c r="F114" i="21"/>
  <c r="F107" i="21"/>
  <c r="F112" i="21"/>
  <c r="F118" i="21"/>
  <c r="F117" i="21"/>
  <c r="F108" i="21"/>
  <c r="F110" i="21"/>
  <c r="F116" i="21"/>
  <c r="F113" i="21"/>
  <c r="F111" i="21"/>
  <c r="F115" i="21"/>
  <c r="D30" i="21"/>
  <c r="J23" i="16" s="1"/>
  <c r="B30" i="21"/>
  <c r="B23" i="16" s="1"/>
  <c r="C30" i="21"/>
  <c r="F23" i="16" s="1"/>
  <c r="AL11" i="20" l="1"/>
  <c r="AL12" i="20" s="1"/>
  <c r="O105" i="20"/>
  <c r="O104" i="20"/>
  <c r="G116" i="21"/>
  <c r="G107" i="21"/>
  <c r="G109" i="21"/>
  <c r="G111" i="21"/>
  <c r="G114" i="21"/>
  <c r="G115" i="21"/>
  <c r="G110" i="21"/>
  <c r="G112" i="21"/>
  <c r="G119" i="21"/>
  <c r="G113" i="21"/>
  <c r="G117" i="21"/>
  <c r="G118" i="21"/>
  <c r="G108" i="21"/>
  <c r="AL13" i="20" l="1"/>
  <c r="P104" i="20"/>
  <c r="P105" i="20"/>
  <c r="H111" i="21"/>
  <c r="H115" i="21"/>
  <c r="H114" i="21"/>
  <c r="H117" i="21"/>
  <c r="H110" i="21"/>
  <c r="H112" i="21"/>
  <c r="H113" i="21"/>
  <c r="H109" i="21"/>
  <c r="H107" i="21"/>
  <c r="H118" i="21"/>
  <c r="H119" i="21"/>
  <c r="H116" i="21"/>
  <c r="H108" i="21"/>
  <c r="AL14" i="20" l="1"/>
  <c r="AL15" i="20" s="1"/>
  <c r="Q105" i="20"/>
  <c r="Q104" i="20"/>
  <c r="I110" i="21"/>
  <c r="I119" i="21"/>
  <c r="I117" i="21"/>
  <c r="I111" i="21"/>
  <c r="I113" i="21"/>
  <c r="I108" i="21"/>
  <c r="I115" i="21"/>
  <c r="I116" i="21"/>
  <c r="I109" i="21"/>
  <c r="I118" i="21"/>
  <c r="I107" i="21"/>
  <c r="I112" i="21"/>
  <c r="I114" i="21"/>
  <c r="AL16" i="20" l="1"/>
  <c r="AL17" i="20" s="1"/>
  <c r="AL18" i="20" s="1"/>
  <c r="AL19" i="20" s="1"/>
  <c r="AL20" i="20" s="1"/>
  <c r="AL21" i="20" s="1"/>
  <c r="AL22" i="20" s="1"/>
  <c r="AL23" i="20" s="1"/>
  <c r="AL25" i="20" s="1"/>
  <c r="J113" i="21"/>
  <c r="J118" i="21"/>
  <c r="J109" i="21"/>
  <c r="J114" i="21"/>
  <c r="J110" i="21"/>
  <c r="J117" i="21"/>
  <c r="J119" i="21"/>
  <c r="J112" i="21"/>
  <c r="J116" i="21"/>
  <c r="J111" i="21"/>
  <c r="J115" i="21"/>
  <c r="J108" i="21"/>
  <c r="J107" i="21"/>
  <c r="R105" i="20"/>
  <c r="R104" i="20"/>
  <c r="AL26" i="20"/>
  <c r="AM6" i="20" l="1"/>
  <c r="AL27" i="20"/>
  <c r="I44" i="20" s="1"/>
  <c r="K108" i="21"/>
  <c r="K111" i="21"/>
  <c r="K118" i="21"/>
  <c r="K115" i="21"/>
  <c r="K112" i="21"/>
  <c r="K114" i="21"/>
  <c r="K113" i="21"/>
  <c r="K117" i="21"/>
  <c r="K116" i="21"/>
  <c r="K109" i="21"/>
  <c r="K110" i="21"/>
  <c r="K107" i="21"/>
  <c r="K119" i="21"/>
  <c r="S104" i="20"/>
  <c r="S105" i="20"/>
  <c r="AM7" i="20" l="1"/>
  <c r="T105" i="20"/>
  <c r="U28" i="20" s="1"/>
  <c r="T104" i="20"/>
  <c r="U27" i="20" s="1"/>
  <c r="L117" i="21"/>
  <c r="L111" i="21"/>
  <c r="L112" i="21"/>
  <c r="L110" i="21"/>
  <c r="L116" i="21"/>
  <c r="L115" i="21"/>
  <c r="L113" i="21"/>
  <c r="L108" i="21"/>
  <c r="L109" i="21"/>
  <c r="L107" i="21"/>
  <c r="L118" i="21"/>
  <c r="L114" i="21"/>
  <c r="L119" i="21"/>
  <c r="AM8" i="20" l="1"/>
  <c r="E28" i="20"/>
  <c r="M85" i="5" s="1"/>
  <c r="V28" i="20"/>
  <c r="DE85" i="5" s="1"/>
  <c r="C28" i="20"/>
  <c r="H28" i="20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 i="21"/>
  <c r="M109" i="21"/>
  <c r="M117" i="21"/>
  <c r="M108" i="21"/>
  <c r="M116" i="21"/>
  <c r="M107" i="21"/>
  <c r="M118" i="21"/>
  <c r="M115" i="21"/>
  <c r="M114" i="21"/>
  <c r="M113" i="21"/>
  <c r="M110" i="21"/>
  <c r="M111" i="21"/>
  <c r="AM9" i="20" l="1"/>
  <c r="N114" i="21"/>
  <c r="N111" i="21"/>
  <c r="N118" i="21"/>
  <c r="N115" i="21"/>
  <c r="N117" i="21"/>
  <c r="N110" i="21"/>
  <c r="N108" i="21"/>
  <c r="N113" i="21"/>
  <c r="N119" i="21"/>
  <c r="N112" i="21"/>
  <c r="N109" i="21"/>
  <c r="N116" i="21"/>
  <c r="N107" i="21"/>
  <c r="AS84" i="5"/>
  <c r="A84" i="5" s="1"/>
  <c r="BM84" i="5"/>
  <c r="C32" i="20"/>
  <c r="C48" i="20"/>
  <c r="I114" i="20"/>
  <c r="C39" i="20"/>
  <c r="I115" i="20"/>
  <c r="C41" i="20"/>
  <c r="I122" i="20"/>
  <c r="C44" i="20"/>
  <c r="C47" i="20"/>
  <c r="I121" i="20"/>
  <c r="C43" i="20"/>
  <c r="C38" i="20"/>
  <c r="I126" i="20"/>
  <c r="C31" i="20"/>
  <c r="I117" i="20"/>
  <c r="I112" i="20"/>
  <c r="I116" i="20"/>
  <c r="I120" i="20"/>
  <c r="C35" i="20"/>
  <c r="I119" i="20"/>
  <c r="I127" i="20"/>
  <c r="C45" i="20"/>
  <c r="C49" i="20"/>
  <c r="C37" i="20"/>
  <c r="C33" i="20"/>
  <c r="C46" i="20"/>
  <c r="I109" i="20"/>
  <c r="C36" i="20"/>
  <c r="I124" i="20"/>
  <c r="I125" i="20"/>
  <c r="C42" i="20"/>
  <c r="I123" i="20"/>
  <c r="I118" i="20"/>
  <c r="C34" i="20"/>
  <c r="I110" i="20"/>
  <c r="I111" i="20"/>
  <c r="I113" i="20"/>
  <c r="C40" i="20"/>
  <c r="AS85" i="5"/>
  <c r="A85" i="5" s="1"/>
  <c r="BM85" i="5"/>
  <c r="AM10" i="20" l="1"/>
  <c r="AM11" i="20" s="1"/>
  <c r="O117" i="21"/>
  <c r="O107" i="21"/>
  <c r="O116" i="21"/>
  <c r="O114" i="21"/>
  <c r="O112" i="21"/>
  <c r="O115" i="21"/>
  <c r="O108" i="21"/>
  <c r="O119" i="21"/>
  <c r="O111" i="21"/>
  <c r="O113" i="21"/>
  <c r="O109" i="21"/>
  <c r="O118" i="21"/>
  <c r="O110" i="21"/>
  <c r="AM12" i="20" l="1"/>
  <c r="AM13" i="20" s="1"/>
  <c r="AM14" i="20" s="1"/>
  <c r="P114" i="21"/>
  <c r="P117" i="21"/>
  <c r="P118" i="21"/>
  <c r="P112" i="21"/>
  <c r="P116" i="21"/>
  <c r="P119" i="21"/>
  <c r="P108" i="21"/>
  <c r="P109" i="21"/>
  <c r="P113" i="21"/>
  <c r="P111" i="21"/>
  <c r="P110" i="21"/>
  <c r="P107" i="21"/>
  <c r="P115" i="21"/>
  <c r="AM15" i="20" l="1"/>
  <c r="AM16" i="20" s="1"/>
  <c r="AM17" i="20" s="1"/>
  <c r="AM18" i="20" s="1"/>
  <c r="AM19" i="20" s="1"/>
  <c r="AM20" i="20" s="1"/>
  <c r="AM21" i="20" s="1"/>
  <c r="AM22" i="20" s="1"/>
  <c r="AM23" i="20" s="1"/>
  <c r="AM25" i="20" s="1"/>
  <c r="Q116" i="21"/>
  <c r="Q117" i="21"/>
  <c r="Q114" i="21"/>
  <c r="Q113" i="21"/>
  <c r="Q110" i="21"/>
  <c r="Q107" i="21"/>
  <c r="Q112" i="21"/>
  <c r="Q118" i="21"/>
  <c r="Q111" i="21"/>
  <c r="Q115" i="21"/>
  <c r="Q108" i="21"/>
  <c r="Q119" i="21"/>
  <c r="Q109" i="21"/>
  <c r="AM26" i="20"/>
  <c r="AN6" i="20" l="1"/>
  <c r="AN7" i="20" s="1"/>
  <c r="AM27" i="20"/>
  <c r="I45" i="20" s="1"/>
  <c r="R118" i="21"/>
  <c r="R116" i="21"/>
  <c r="R115" i="21"/>
  <c r="R114" i="21"/>
  <c r="R109" i="21"/>
  <c r="R119" i="21"/>
  <c r="R117" i="21"/>
  <c r="R111" i="21"/>
  <c r="R108" i="21"/>
  <c r="R113" i="21"/>
  <c r="R112" i="21"/>
  <c r="R110" i="21"/>
  <c r="R107" i="21"/>
  <c r="AN8" i="20" l="1"/>
  <c r="AN9" i="20" s="1"/>
  <c r="S117" i="21"/>
  <c r="S112" i="21"/>
  <c r="S118" i="21"/>
  <c r="S110" i="21"/>
  <c r="S116" i="21"/>
  <c r="S115" i="21"/>
  <c r="S111" i="21"/>
  <c r="S114" i="21"/>
  <c r="S109" i="21"/>
  <c r="S107" i="21"/>
  <c r="S113" i="21"/>
  <c r="S108" i="21"/>
  <c r="S119" i="21"/>
  <c r="AN10" i="20" l="1"/>
  <c r="T111" i="21"/>
  <c r="T107" i="21"/>
  <c r="T119" i="21"/>
  <c r="T110" i="21"/>
  <c r="T118" i="21"/>
  <c r="T117" i="21"/>
  <c r="T114" i="21"/>
  <c r="T116" i="21"/>
  <c r="T113" i="21"/>
  <c r="T109" i="21"/>
  <c r="T112" i="21"/>
  <c r="T115" i="21"/>
  <c r="T108" i="21"/>
  <c r="AN11" i="20" l="1"/>
  <c r="AN12" i="20" s="1"/>
  <c r="AN13" i="20" s="1"/>
  <c r="AN14" i="20" s="1"/>
  <c r="AN15" i="20" s="1"/>
  <c r="AN16" i="20" s="1"/>
  <c r="AN17" i="20" s="1"/>
  <c r="AN18" i="20" s="1"/>
  <c r="AN19" i="20" s="1"/>
  <c r="AN20" i="20" s="1"/>
  <c r="AN21" i="20" s="1"/>
  <c r="AN22" i="20" s="1"/>
  <c r="AN23" i="20" s="1"/>
  <c r="AN25" i="20" s="1"/>
  <c r="U109" i="21"/>
  <c r="U110" i="21"/>
  <c r="U112" i="21"/>
  <c r="U117" i="21"/>
  <c r="U114" i="21"/>
  <c r="U111" i="21"/>
  <c r="U113" i="21"/>
  <c r="U116" i="21"/>
  <c r="U115" i="21"/>
  <c r="U108" i="21"/>
  <c r="U118" i="21"/>
  <c r="U107" i="21"/>
  <c r="U119" i="21"/>
  <c r="AN26" i="20"/>
  <c r="AN27" i="20" l="1"/>
  <c r="I46" i="20" s="1"/>
  <c r="AO6" i="20"/>
  <c r="V113" i="21"/>
  <c r="E132" i="21" s="1"/>
  <c r="V119" i="21"/>
  <c r="E138" i="21" s="1"/>
  <c r="V118" i="21"/>
  <c r="E137" i="21" s="1"/>
  <c r="V117" i="21"/>
  <c r="E136" i="21" s="1"/>
  <c r="V115" i="21"/>
  <c r="E134" i="21" s="1"/>
  <c r="V111" i="21"/>
  <c r="E130" i="21" s="1"/>
  <c r="V112" i="21"/>
  <c r="E131" i="21" s="1"/>
  <c r="V108" i="21"/>
  <c r="E127" i="21" s="1"/>
  <c r="V110" i="21"/>
  <c r="E129" i="21" s="1"/>
  <c r="V114" i="21"/>
  <c r="E133" i="21" s="1"/>
  <c r="V116" i="21"/>
  <c r="E135" i="21" s="1"/>
  <c r="V109" i="21"/>
  <c r="E128" i="21" s="1"/>
  <c r="V107" i="21"/>
  <c r="E126" i="21" s="1"/>
  <c r="F126" i="21" s="1"/>
  <c r="G126" i="21" s="1"/>
  <c r="H126" i="21" s="1"/>
  <c r="I126" i="21" s="1"/>
  <c r="J126" i="21" s="1"/>
  <c r="K126" i="21" s="1"/>
  <c r="L126" i="21" s="1"/>
  <c r="M126" i="21" s="1"/>
  <c r="N126" i="21" s="1"/>
  <c r="O126" i="21" s="1"/>
  <c r="P126" i="21" s="1"/>
  <c r="Q126" i="21" s="1"/>
  <c r="R126" i="21" s="1"/>
  <c r="S126" i="21" s="1"/>
  <c r="T126" i="21" s="1"/>
  <c r="U126" i="21" s="1"/>
  <c r="V126" i="21" s="1"/>
  <c r="E145" i="21" s="1"/>
  <c r="F145" i="21" s="1"/>
  <c r="G145" i="21" s="1"/>
  <c r="H145" i="21" s="1"/>
  <c r="I145" i="21" s="1"/>
  <c r="J145" i="21" s="1"/>
  <c r="K145" i="21" s="1"/>
  <c r="L145" i="21" s="1"/>
  <c r="M145" i="21" s="1"/>
  <c r="N145" i="21" s="1"/>
  <c r="O145" i="21" s="1"/>
  <c r="P145" i="21" s="1"/>
  <c r="Q145" i="21" s="1"/>
  <c r="R145" i="21" s="1"/>
  <c r="S145" i="21" s="1"/>
  <c r="T145" i="21" s="1"/>
  <c r="U145" i="21" s="1"/>
  <c r="V145" i="21" s="1"/>
  <c r="E164" i="21" s="1"/>
  <c r="F164" i="21" s="1"/>
  <c r="G164" i="21" s="1"/>
  <c r="H164" i="21" s="1"/>
  <c r="I164" i="21" s="1"/>
  <c r="J164" i="21" s="1"/>
  <c r="K164" i="21" s="1"/>
  <c r="L164" i="21" s="1"/>
  <c r="M164" i="21" s="1"/>
  <c r="N164" i="21" s="1"/>
  <c r="O164" i="21" s="1"/>
  <c r="P164" i="21" s="1"/>
  <c r="Q164" i="21" s="1"/>
  <c r="R164" i="21" s="1"/>
  <c r="S164" i="21" s="1"/>
  <c r="T164" i="21" s="1"/>
  <c r="U164" i="21" s="1"/>
  <c r="V164" i="21" s="1"/>
  <c r="E183" i="21" s="1"/>
  <c r="F183" i="21" s="1"/>
  <c r="G183" i="21" s="1"/>
  <c r="H183" i="21" s="1"/>
  <c r="I183" i="21" s="1"/>
  <c r="J183" i="21" s="1"/>
  <c r="K183" i="21" s="1"/>
  <c r="L183" i="21" s="1"/>
  <c r="M183" i="21" s="1"/>
  <c r="N183" i="21" s="1"/>
  <c r="O183" i="21" s="1"/>
  <c r="P183" i="21" s="1"/>
  <c r="Q183" i="21" s="1"/>
  <c r="R183" i="21" s="1"/>
  <c r="S183" i="21" s="1"/>
  <c r="T183" i="21" s="1"/>
  <c r="U183" i="21" s="1"/>
  <c r="V183" i="21" s="1"/>
  <c r="E202" i="21" s="1"/>
  <c r="F202" i="21" s="1"/>
  <c r="G202" i="21" s="1"/>
  <c r="H202" i="21" s="1"/>
  <c r="I202" i="21" s="1"/>
  <c r="J202" i="21" s="1"/>
  <c r="K202" i="21" s="1"/>
  <c r="L202" i="21" s="1"/>
  <c r="M202" i="21" s="1"/>
  <c r="N202" i="21" s="1"/>
  <c r="O202" i="21" s="1"/>
  <c r="P202" i="21" s="1"/>
  <c r="Q202" i="21" s="1"/>
  <c r="R202" i="21" s="1"/>
  <c r="S202" i="21" s="1"/>
  <c r="T202" i="21" s="1"/>
  <c r="U202" i="21" s="1"/>
  <c r="V202" i="21" s="1"/>
  <c r="E221" i="21" s="1"/>
  <c r="F221" i="21" s="1"/>
  <c r="G221" i="21" s="1"/>
  <c r="H221" i="21" s="1"/>
  <c r="I221" i="21" s="1"/>
  <c r="J221" i="21" s="1"/>
  <c r="K221" i="21" s="1"/>
  <c r="L221" i="21" s="1"/>
  <c r="M221" i="21" s="1"/>
  <c r="N221" i="21" s="1"/>
  <c r="O221" i="21" s="1"/>
  <c r="P221" i="21" s="1"/>
  <c r="Q221" i="21" s="1"/>
  <c r="R221" i="21" s="1"/>
  <c r="S221" i="21" s="1"/>
  <c r="T221" i="21" s="1"/>
  <c r="U221" i="21" s="1"/>
  <c r="V221" i="21" s="1"/>
  <c r="E240" i="21" s="1"/>
  <c r="F240" i="21" s="1"/>
  <c r="G240" i="21" s="1"/>
  <c r="H240" i="21" s="1"/>
  <c r="I240" i="21" s="1"/>
  <c r="J240" i="21" s="1"/>
  <c r="K240" i="21" s="1"/>
  <c r="L240" i="21" s="1"/>
  <c r="M240" i="21" s="1"/>
  <c r="N240" i="21" s="1"/>
  <c r="O240" i="21" s="1"/>
  <c r="P240" i="21" s="1"/>
  <c r="Q240" i="21" s="1"/>
  <c r="R240" i="21" s="1"/>
  <c r="S240" i="21" s="1"/>
  <c r="T240" i="21" s="1"/>
  <c r="U240" i="21" s="1"/>
  <c r="V240" i="21" s="1"/>
  <c r="E259" i="21" s="1"/>
  <c r="F259" i="21" s="1"/>
  <c r="G259" i="21" s="1"/>
  <c r="H259" i="21" s="1"/>
  <c r="I259" i="21" s="1"/>
  <c r="J259" i="21" s="1"/>
  <c r="K259" i="21" s="1"/>
  <c r="L259" i="21" s="1"/>
  <c r="M259" i="21" s="1"/>
  <c r="N259" i="21" s="1"/>
  <c r="O259" i="21" s="1"/>
  <c r="P259" i="21" s="1"/>
  <c r="Q259" i="21" s="1"/>
  <c r="R259" i="21" s="1"/>
  <c r="S259" i="21" s="1"/>
  <c r="T259" i="21" s="1"/>
  <c r="U259" i="21" s="1"/>
  <c r="V259" i="21" s="1"/>
  <c r="E278" i="21" s="1"/>
  <c r="F278" i="21" s="1"/>
  <c r="G278" i="21" s="1"/>
  <c r="H278" i="21" s="1"/>
  <c r="I278" i="21" s="1"/>
  <c r="J278" i="21" s="1"/>
  <c r="K278" i="21" s="1"/>
  <c r="L278" i="21" s="1"/>
  <c r="M278" i="21" s="1"/>
  <c r="N278" i="21" s="1"/>
  <c r="O278" i="21" s="1"/>
  <c r="P278" i="21" s="1"/>
  <c r="Q278" i="21" s="1"/>
  <c r="R278" i="21" s="1"/>
  <c r="S278" i="21" s="1"/>
  <c r="T278" i="21" s="1"/>
  <c r="U278" i="21" s="1"/>
  <c r="V278" i="21" s="1"/>
  <c r="E297" i="21" s="1"/>
  <c r="F297" i="21" s="1"/>
  <c r="G297" i="21" s="1"/>
  <c r="H297" i="21" s="1"/>
  <c r="I297" i="21" s="1"/>
  <c r="J297" i="21" s="1"/>
  <c r="K297" i="21" s="1"/>
  <c r="L297" i="21" s="1"/>
  <c r="M297" i="21" s="1"/>
  <c r="N297" i="21" s="1"/>
  <c r="O297" i="21" s="1"/>
  <c r="P297" i="21" s="1"/>
  <c r="Q297" i="21" s="1"/>
  <c r="R297" i="21" s="1"/>
  <c r="S297" i="21" s="1"/>
  <c r="T297" i="21" s="1"/>
  <c r="U297" i="21" s="1"/>
  <c r="V297" i="21" s="1"/>
  <c r="E316" i="21" s="1"/>
  <c r="F316" i="21" s="1"/>
  <c r="G316" i="21" s="1"/>
  <c r="H316" i="21" s="1"/>
  <c r="I316" i="21" s="1"/>
  <c r="J316" i="21" s="1"/>
  <c r="K316" i="21" s="1"/>
  <c r="L316" i="21" s="1"/>
  <c r="M316" i="21" s="1"/>
  <c r="N316" i="21" s="1"/>
  <c r="O316" i="21" s="1"/>
  <c r="P316" i="21" s="1"/>
  <c r="Q316" i="21" s="1"/>
  <c r="R316" i="21" s="1"/>
  <c r="S316" i="21" s="1"/>
  <c r="T316" i="21" s="1"/>
  <c r="U316" i="21" s="1"/>
  <c r="V316" i="21" s="1"/>
  <c r="E335" i="21" s="1"/>
  <c r="F335" i="21" s="1"/>
  <c r="G335" i="21" s="1"/>
  <c r="H335" i="21" s="1"/>
  <c r="I335" i="21" s="1"/>
  <c r="J335" i="21" s="1"/>
  <c r="K335" i="21" s="1"/>
  <c r="L335" i="21" s="1"/>
  <c r="M335" i="21" s="1"/>
  <c r="N335" i="21" s="1"/>
  <c r="O335" i="21" s="1"/>
  <c r="P335" i="21" s="1"/>
  <c r="Q335" i="21" s="1"/>
  <c r="R335" i="21" s="1"/>
  <c r="S335" i="21" s="1"/>
  <c r="T335" i="21" s="1"/>
  <c r="U335" i="21" s="1"/>
  <c r="V335" i="21" s="1"/>
  <c r="W31" i="21" s="1"/>
  <c r="AO7" i="20" l="1"/>
  <c r="AO8" i="20" s="1"/>
  <c r="C31" i="21"/>
  <c r="F24" i="16" s="1"/>
  <c r="D31" i="21"/>
  <c r="J24" i="16" s="1"/>
  <c r="B31" i="21"/>
  <c r="B24" i="16" s="1"/>
  <c r="F133" i="21"/>
  <c r="F127" i="21"/>
  <c r="F136" i="21"/>
  <c r="F134" i="21"/>
  <c r="F137" i="21"/>
  <c r="F131" i="21"/>
  <c r="F138" i="21"/>
  <c r="F132" i="21"/>
  <c r="F128" i="21"/>
  <c r="F135" i="21"/>
  <c r="F130" i="21"/>
  <c r="F129" i="21"/>
  <c r="AO9" i="20" l="1"/>
  <c r="G138" i="21"/>
  <c r="G135" i="21"/>
  <c r="G128" i="21"/>
  <c r="G136" i="21"/>
  <c r="G127" i="21"/>
  <c r="G130" i="21"/>
  <c r="G137" i="21"/>
  <c r="G133" i="21"/>
  <c r="G129" i="21"/>
  <c r="G132" i="21"/>
  <c r="G134" i="21"/>
  <c r="G131" i="21"/>
  <c r="AO10" i="20" l="1"/>
  <c r="H129" i="21"/>
  <c r="H127" i="21"/>
  <c r="H135" i="21"/>
  <c r="H130" i="21"/>
  <c r="H132" i="21"/>
  <c r="H137" i="21"/>
  <c r="H131" i="21"/>
  <c r="H136" i="21"/>
  <c r="H138" i="21"/>
  <c r="H128" i="21"/>
  <c r="H133" i="21"/>
  <c r="H134" i="21"/>
  <c r="AO11" i="20" l="1"/>
  <c r="I135" i="21"/>
  <c r="I136" i="21"/>
  <c r="I133" i="21"/>
  <c r="I129" i="21"/>
  <c r="I130" i="21"/>
  <c r="I134" i="21"/>
  <c r="I138" i="21"/>
  <c r="I127" i="21"/>
  <c r="I132" i="21"/>
  <c r="I128" i="21"/>
  <c r="I137" i="21"/>
  <c r="I131" i="21"/>
  <c r="AO12" i="20" l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5" i="20" s="1"/>
  <c r="J128" i="21"/>
  <c r="J127" i="21"/>
  <c r="J129" i="21"/>
  <c r="J133" i="21"/>
  <c r="J136" i="21"/>
  <c r="J135" i="21"/>
  <c r="J137" i="21"/>
  <c r="J130" i="21"/>
  <c r="J131" i="21"/>
  <c r="J132" i="21"/>
  <c r="J134" i="21"/>
  <c r="J138" i="21"/>
  <c r="AO26" i="20"/>
  <c r="AO27" i="20" l="1"/>
  <c r="I47" i="20" s="1"/>
  <c r="AP6" i="20"/>
  <c r="K137" i="21"/>
  <c r="K127" i="21"/>
  <c r="K134" i="21"/>
  <c r="K138" i="21"/>
  <c r="K135" i="21"/>
  <c r="K128" i="21"/>
  <c r="K132" i="21"/>
  <c r="K130" i="21"/>
  <c r="K129" i="21"/>
  <c r="K131" i="21"/>
  <c r="K136" i="21"/>
  <c r="K133" i="21"/>
  <c r="AP7" i="20" l="1"/>
  <c r="L137" i="21"/>
  <c r="L138" i="21"/>
  <c r="L129" i="21"/>
  <c r="L131" i="21"/>
  <c r="L128" i="21"/>
  <c r="L134" i="21"/>
  <c r="L133" i="21"/>
  <c r="L135" i="21"/>
  <c r="L130" i="21"/>
  <c r="L136" i="21"/>
  <c r="L132" i="21"/>
  <c r="L127" i="21"/>
  <c r="AP8" i="20" l="1"/>
  <c r="AP9" i="20" s="1"/>
  <c r="M131" i="21"/>
  <c r="M129" i="21"/>
  <c r="M136" i="21"/>
  <c r="M134" i="21"/>
  <c r="M132" i="21"/>
  <c r="M128" i="21"/>
  <c r="M127" i="21"/>
  <c r="M135" i="21"/>
  <c r="M130" i="21"/>
  <c r="M133" i="21"/>
  <c r="M138" i="21"/>
  <c r="M137" i="21"/>
  <c r="AP10" i="20" l="1"/>
  <c r="N137" i="21"/>
  <c r="N138" i="21"/>
  <c r="N133" i="21"/>
  <c r="N127" i="21"/>
  <c r="N134" i="21"/>
  <c r="N135" i="21"/>
  <c r="N130" i="21"/>
  <c r="N136" i="21"/>
  <c r="N129" i="21"/>
  <c r="N132" i="21"/>
  <c r="N128" i="21"/>
  <c r="N131" i="21"/>
  <c r="AP11" i="20" l="1"/>
  <c r="AP12" i="20" s="1"/>
  <c r="O132" i="21"/>
  <c r="O135" i="21"/>
  <c r="O134" i="21"/>
  <c r="O130" i="21"/>
  <c r="O133" i="21"/>
  <c r="O136" i="21"/>
  <c r="O127" i="21"/>
  <c r="O138" i="21"/>
  <c r="O128" i="21"/>
  <c r="O131" i="21"/>
  <c r="O129" i="21"/>
  <c r="O137" i="21"/>
  <c r="AP13" i="20" l="1"/>
  <c r="AP14" i="20" s="1"/>
  <c r="AP15" i="20" s="1"/>
  <c r="AP16" i="20" s="1"/>
  <c r="AP17" i="20" s="1"/>
  <c r="AP18" i="20" s="1"/>
  <c r="AP19" i="20" s="1"/>
  <c r="AP20" i="20" s="1"/>
  <c r="AP21" i="20" s="1"/>
  <c r="AP22" i="20" s="1"/>
  <c r="AP23" i="20" s="1"/>
  <c r="AP25" i="20" s="1"/>
  <c r="P128" i="21"/>
  <c r="P135" i="21"/>
  <c r="P129" i="21"/>
  <c r="P132" i="21"/>
  <c r="P131" i="21"/>
  <c r="P130" i="21"/>
  <c r="P134" i="21"/>
  <c r="P133" i="21"/>
  <c r="P127" i="21"/>
  <c r="P137" i="21"/>
  <c r="P138" i="21"/>
  <c r="P136" i="21"/>
  <c r="AP26" i="20"/>
  <c r="AP27" i="20" l="1"/>
  <c r="I48" i="20" s="1"/>
  <c r="AQ6" i="20"/>
  <c r="Q131" i="21"/>
  <c r="Q137" i="21"/>
  <c r="Q133" i="21"/>
  <c r="Q138" i="21"/>
  <c r="Q136" i="21"/>
  <c r="Q135" i="21"/>
  <c r="Q130" i="21"/>
  <c r="Q128" i="21"/>
  <c r="Q134" i="21"/>
  <c r="Q132" i="21"/>
  <c r="Q127" i="21"/>
  <c r="Q129" i="21"/>
  <c r="AQ7" i="20" l="1"/>
  <c r="R130" i="21"/>
  <c r="R128" i="21"/>
  <c r="R134" i="21"/>
  <c r="R138" i="21"/>
  <c r="R127" i="21"/>
  <c r="R135" i="21"/>
  <c r="R132" i="21"/>
  <c r="R136" i="21"/>
  <c r="R133" i="21"/>
  <c r="R137" i="21"/>
  <c r="R131" i="21"/>
  <c r="R129" i="21"/>
  <c r="AQ8" i="20" l="1"/>
  <c r="S134" i="21"/>
  <c r="S132" i="21"/>
  <c r="S130" i="21"/>
  <c r="S128" i="21"/>
  <c r="S138" i="21"/>
  <c r="S127" i="21"/>
  <c r="S135" i="21"/>
  <c r="S137" i="21"/>
  <c r="S131" i="21"/>
  <c r="S129" i="21"/>
  <c r="S133" i="21"/>
  <c r="S136" i="21"/>
  <c r="AQ9" i="20" l="1"/>
  <c r="T135" i="21"/>
  <c r="T134" i="21"/>
  <c r="T130" i="21"/>
  <c r="T129" i="21"/>
  <c r="T131" i="21"/>
  <c r="T136" i="21"/>
  <c r="T132" i="21"/>
  <c r="T127" i="21"/>
  <c r="T138" i="21"/>
  <c r="T128" i="21"/>
  <c r="T133" i="21"/>
  <c r="T137" i="21"/>
  <c r="AQ10" i="20" l="1"/>
  <c r="AQ11" i="20" s="1"/>
  <c r="U138" i="21"/>
  <c r="U131" i="21"/>
  <c r="U129" i="21"/>
  <c r="U130" i="21"/>
  <c r="U135" i="21"/>
  <c r="U134" i="21"/>
  <c r="U136" i="21"/>
  <c r="U133" i="21"/>
  <c r="U128" i="21"/>
  <c r="U127" i="21"/>
  <c r="U132" i="21"/>
  <c r="U137" i="21"/>
  <c r="AQ12" i="20" l="1"/>
  <c r="AQ13" i="20" s="1"/>
  <c r="AQ14" i="20" s="1"/>
  <c r="AQ15" i="20" s="1"/>
  <c r="AQ16" i="20" s="1"/>
  <c r="AQ17" i="20" s="1"/>
  <c r="AQ18" i="20" s="1"/>
  <c r="AQ19" i="20" s="1"/>
  <c r="AQ20" i="20" s="1"/>
  <c r="AQ21" i="20" s="1"/>
  <c r="AQ22" i="20" s="1"/>
  <c r="AQ23" i="20" s="1"/>
  <c r="AQ25" i="20" s="1"/>
  <c r="V137" i="21"/>
  <c r="E156" i="21" s="1"/>
  <c r="V131" i="21"/>
  <c r="E150" i="21" s="1"/>
  <c r="V127" i="21"/>
  <c r="E146" i="21" s="1"/>
  <c r="F146" i="21" s="1"/>
  <c r="G146" i="21" s="1"/>
  <c r="H146" i="21" s="1"/>
  <c r="I146" i="21" s="1"/>
  <c r="J146" i="21" s="1"/>
  <c r="K146" i="21" s="1"/>
  <c r="L146" i="21" s="1"/>
  <c r="M146" i="21" s="1"/>
  <c r="N146" i="21" s="1"/>
  <c r="O146" i="21" s="1"/>
  <c r="P146" i="21" s="1"/>
  <c r="Q146" i="21" s="1"/>
  <c r="R146" i="21" s="1"/>
  <c r="S146" i="21" s="1"/>
  <c r="T146" i="21" s="1"/>
  <c r="U146" i="21" s="1"/>
  <c r="V146" i="21" s="1"/>
  <c r="E165" i="21" s="1"/>
  <c r="F165" i="21" s="1"/>
  <c r="G165" i="21" s="1"/>
  <c r="H165" i="21" s="1"/>
  <c r="I165" i="21" s="1"/>
  <c r="J165" i="21" s="1"/>
  <c r="K165" i="21" s="1"/>
  <c r="L165" i="21" s="1"/>
  <c r="M165" i="21" s="1"/>
  <c r="N165" i="21" s="1"/>
  <c r="O165" i="21" s="1"/>
  <c r="P165" i="21" s="1"/>
  <c r="Q165" i="21" s="1"/>
  <c r="R165" i="21" s="1"/>
  <c r="S165" i="21" s="1"/>
  <c r="T165" i="21" s="1"/>
  <c r="U165" i="21" s="1"/>
  <c r="V165" i="21" s="1"/>
  <c r="E184" i="21" s="1"/>
  <c r="F184" i="21" s="1"/>
  <c r="G184" i="21" s="1"/>
  <c r="H184" i="21" s="1"/>
  <c r="I184" i="21" s="1"/>
  <c r="J184" i="21" s="1"/>
  <c r="K184" i="21" s="1"/>
  <c r="L184" i="21" s="1"/>
  <c r="M184" i="21" s="1"/>
  <c r="N184" i="21" s="1"/>
  <c r="O184" i="21" s="1"/>
  <c r="P184" i="21" s="1"/>
  <c r="Q184" i="21" s="1"/>
  <c r="R184" i="21" s="1"/>
  <c r="S184" i="21" s="1"/>
  <c r="T184" i="21" s="1"/>
  <c r="U184" i="21" s="1"/>
  <c r="V184" i="21" s="1"/>
  <c r="E203" i="21" s="1"/>
  <c r="F203" i="21" s="1"/>
  <c r="G203" i="21" s="1"/>
  <c r="H203" i="21" s="1"/>
  <c r="I203" i="21" s="1"/>
  <c r="J203" i="21" s="1"/>
  <c r="K203" i="21" s="1"/>
  <c r="L203" i="21" s="1"/>
  <c r="M203" i="21" s="1"/>
  <c r="N203" i="21" s="1"/>
  <c r="O203" i="21" s="1"/>
  <c r="P203" i="21" s="1"/>
  <c r="Q203" i="21" s="1"/>
  <c r="R203" i="21" s="1"/>
  <c r="S203" i="21" s="1"/>
  <c r="T203" i="21" s="1"/>
  <c r="U203" i="21" s="1"/>
  <c r="V203" i="21" s="1"/>
  <c r="E222" i="21" s="1"/>
  <c r="F222" i="21" s="1"/>
  <c r="G222" i="21" s="1"/>
  <c r="H222" i="21" s="1"/>
  <c r="I222" i="21" s="1"/>
  <c r="J222" i="21" s="1"/>
  <c r="K222" i="21" s="1"/>
  <c r="L222" i="21" s="1"/>
  <c r="M222" i="21" s="1"/>
  <c r="N222" i="21" s="1"/>
  <c r="O222" i="21" s="1"/>
  <c r="P222" i="21" s="1"/>
  <c r="Q222" i="21" s="1"/>
  <c r="R222" i="21" s="1"/>
  <c r="S222" i="21" s="1"/>
  <c r="T222" i="21" s="1"/>
  <c r="U222" i="21" s="1"/>
  <c r="V222" i="21" s="1"/>
  <c r="E241" i="21" s="1"/>
  <c r="F241" i="21" s="1"/>
  <c r="G241" i="21" s="1"/>
  <c r="H241" i="21" s="1"/>
  <c r="I241" i="21" s="1"/>
  <c r="J241" i="21" s="1"/>
  <c r="K241" i="21" s="1"/>
  <c r="L241" i="21" s="1"/>
  <c r="M241" i="21" s="1"/>
  <c r="N241" i="21" s="1"/>
  <c r="O241" i="21" s="1"/>
  <c r="P241" i="21" s="1"/>
  <c r="Q241" i="21" s="1"/>
  <c r="R241" i="21" s="1"/>
  <c r="S241" i="21" s="1"/>
  <c r="T241" i="21" s="1"/>
  <c r="U241" i="21" s="1"/>
  <c r="V241" i="21" s="1"/>
  <c r="E260" i="21" s="1"/>
  <c r="F260" i="21" s="1"/>
  <c r="G260" i="21" s="1"/>
  <c r="H260" i="21" s="1"/>
  <c r="I260" i="21" s="1"/>
  <c r="J260" i="21" s="1"/>
  <c r="K260" i="21" s="1"/>
  <c r="L260" i="21" s="1"/>
  <c r="M260" i="21" s="1"/>
  <c r="N260" i="21" s="1"/>
  <c r="O260" i="21" s="1"/>
  <c r="P260" i="21" s="1"/>
  <c r="Q260" i="21" s="1"/>
  <c r="R260" i="21" s="1"/>
  <c r="S260" i="21" s="1"/>
  <c r="T260" i="21" s="1"/>
  <c r="U260" i="21" s="1"/>
  <c r="V260" i="21" s="1"/>
  <c r="E279" i="21" s="1"/>
  <c r="F279" i="21" s="1"/>
  <c r="G279" i="21" s="1"/>
  <c r="H279" i="21" s="1"/>
  <c r="I279" i="21" s="1"/>
  <c r="J279" i="21" s="1"/>
  <c r="K279" i="21" s="1"/>
  <c r="L279" i="21" s="1"/>
  <c r="M279" i="21" s="1"/>
  <c r="N279" i="21" s="1"/>
  <c r="O279" i="21" s="1"/>
  <c r="P279" i="21" s="1"/>
  <c r="Q279" i="21" s="1"/>
  <c r="R279" i="21" s="1"/>
  <c r="S279" i="21" s="1"/>
  <c r="T279" i="21" s="1"/>
  <c r="U279" i="21" s="1"/>
  <c r="V279" i="21" s="1"/>
  <c r="E298" i="21" s="1"/>
  <c r="F298" i="21" s="1"/>
  <c r="G298" i="21" s="1"/>
  <c r="H298" i="21" s="1"/>
  <c r="I298" i="21" s="1"/>
  <c r="J298" i="21" s="1"/>
  <c r="K298" i="21" s="1"/>
  <c r="L298" i="21" s="1"/>
  <c r="M298" i="21" s="1"/>
  <c r="N298" i="21" s="1"/>
  <c r="O298" i="21" s="1"/>
  <c r="P298" i="21" s="1"/>
  <c r="Q298" i="21" s="1"/>
  <c r="R298" i="21" s="1"/>
  <c r="S298" i="21" s="1"/>
  <c r="T298" i="21" s="1"/>
  <c r="U298" i="21" s="1"/>
  <c r="V298" i="21" s="1"/>
  <c r="E317" i="21" s="1"/>
  <c r="F317" i="21" s="1"/>
  <c r="G317" i="21" s="1"/>
  <c r="H317" i="21" s="1"/>
  <c r="I317" i="21" s="1"/>
  <c r="J317" i="21" s="1"/>
  <c r="K317" i="21" s="1"/>
  <c r="L317" i="21" s="1"/>
  <c r="M317" i="21" s="1"/>
  <c r="N317" i="21" s="1"/>
  <c r="O317" i="21" s="1"/>
  <c r="P317" i="21" s="1"/>
  <c r="Q317" i="21" s="1"/>
  <c r="R317" i="21" s="1"/>
  <c r="S317" i="21" s="1"/>
  <c r="T317" i="21" s="1"/>
  <c r="U317" i="21" s="1"/>
  <c r="V317" i="21" s="1"/>
  <c r="E336" i="21" s="1"/>
  <c r="F336" i="21" s="1"/>
  <c r="G336" i="21" s="1"/>
  <c r="H336" i="21" s="1"/>
  <c r="I336" i="21" s="1"/>
  <c r="J336" i="21" s="1"/>
  <c r="K336" i="21" s="1"/>
  <c r="L336" i="21" s="1"/>
  <c r="M336" i="21" s="1"/>
  <c r="N336" i="21" s="1"/>
  <c r="O336" i="21" s="1"/>
  <c r="P336" i="21" s="1"/>
  <c r="Q336" i="21" s="1"/>
  <c r="R336" i="21" s="1"/>
  <c r="S336" i="21" s="1"/>
  <c r="T336" i="21" s="1"/>
  <c r="U336" i="21" s="1"/>
  <c r="V336" i="21" s="1"/>
  <c r="W32" i="21" s="1"/>
  <c r="V136" i="21"/>
  <c r="E155" i="21" s="1"/>
  <c r="V134" i="21"/>
  <c r="E153" i="21" s="1"/>
  <c r="V128" i="21"/>
  <c r="E147" i="21" s="1"/>
  <c r="V135" i="21"/>
  <c r="E154" i="21" s="1"/>
  <c r="V133" i="21"/>
  <c r="E152" i="21" s="1"/>
  <c r="V132" i="21"/>
  <c r="E151" i="21" s="1"/>
  <c r="V130" i="21"/>
  <c r="E149" i="21" s="1"/>
  <c r="V129" i="21"/>
  <c r="E148" i="21" s="1"/>
  <c r="V138" i="21"/>
  <c r="E157" i="21" s="1"/>
  <c r="AQ26" i="20"/>
  <c r="AQ27" i="20" l="1"/>
  <c r="I49" i="20" s="1"/>
  <c r="I30" i="20" s="1"/>
  <c r="F154" i="21"/>
  <c r="F157" i="21"/>
  <c r="F152" i="21"/>
  <c r="F150" i="21"/>
  <c r="F151" i="21"/>
  <c r="F155" i="21"/>
  <c r="F156" i="21"/>
  <c r="F149" i="21"/>
  <c r="F148" i="21"/>
  <c r="F147" i="21"/>
  <c r="F153" i="21"/>
  <c r="B32" i="21"/>
  <c r="B25" i="16" s="1"/>
  <c r="D32" i="21"/>
  <c r="J25" i="16" s="1"/>
  <c r="C32" i="21"/>
  <c r="F25" i="16" s="1"/>
  <c r="G156" i="21" l="1"/>
  <c r="G154" i="21"/>
  <c r="G150" i="21"/>
  <c r="G157" i="21"/>
  <c r="G152" i="21"/>
  <c r="G155" i="21"/>
  <c r="G148" i="21"/>
  <c r="G149" i="21"/>
  <c r="G151" i="21"/>
  <c r="G147" i="21"/>
  <c r="G153" i="21"/>
  <c r="H151" i="21" l="1"/>
  <c r="H150" i="21"/>
  <c r="H155" i="21"/>
  <c r="H149" i="21"/>
  <c r="H156" i="21"/>
  <c r="H157" i="21"/>
  <c r="H148" i="21"/>
  <c r="H153" i="21"/>
  <c r="H147" i="21"/>
  <c r="H152" i="21"/>
  <c r="H154" i="21"/>
  <c r="I156" i="21" l="1"/>
  <c r="I148" i="21"/>
  <c r="I147" i="21"/>
  <c r="I149" i="21"/>
  <c r="I157" i="21"/>
  <c r="I150" i="21"/>
  <c r="I152" i="21"/>
  <c r="I155" i="21"/>
  <c r="I154" i="21"/>
  <c r="I153" i="21"/>
  <c r="I151" i="21"/>
  <c r="J155" i="21" l="1"/>
  <c r="J148" i="21"/>
  <c r="J149" i="21"/>
  <c r="J150" i="21"/>
  <c r="J157" i="21"/>
  <c r="J151" i="21"/>
  <c r="J154" i="21"/>
  <c r="J156" i="21"/>
  <c r="J147" i="21"/>
  <c r="J152" i="21"/>
  <c r="J153" i="21"/>
  <c r="K150" i="21" l="1"/>
  <c r="K156" i="21"/>
  <c r="K153" i="21"/>
  <c r="K157" i="21"/>
  <c r="K149" i="21"/>
  <c r="K151" i="21"/>
  <c r="K148" i="21"/>
  <c r="K147" i="21"/>
  <c r="K152" i="21"/>
  <c r="K154" i="21"/>
  <c r="K155" i="21"/>
  <c r="L153" i="21" l="1"/>
  <c r="L157" i="21"/>
  <c r="L154" i="21"/>
  <c r="L156" i="21"/>
  <c r="L152" i="21"/>
  <c r="L150" i="21"/>
  <c r="L149" i="21"/>
  <c r="L151" i="21"/>
  <c r="L155" i="21"/>
  <c r="L148" i="21"/>
  <c r="L147" i="21"/>
  <c r="M148" i="21" l="1"/>
  <c r="M151" i="21"/>
  <c r="M155" i="21"/>
  <c r="M156" i="21"/>
  <c r="M149" i="21"/>
  <c r="M157" i="21"/>
  <c r="M154" i="21"/>
  <c r="M153" i="21"/>
  <c r="M152" i="21"/>
  <c r="M147" i="21"/>
  <c r="M150" i="21"/>
  <c r="N157" i="21" l="1"/>
  <c r="N152" i="21"/>
  <c r="N150" i="21"/>
  <c r="N155" i="21"/>
  <c r="N149" i="21"/>
  <c r="N156" i="21"/>
  <c r="N153" i="21"/>
  <c r="N151" i="21"/>
  <c r="N147" i="21"/>
  <c r="N148" i="21"/>
  <c r="N154" i="21"/>
  <c r="O156" i="21" l="1"/>
  <c r="O157" i="21"/>
  <c r="O150" i="21"/>
  <c r="O148" i="21"/>
  <c r="O154" i="21"/>
  <c r="O153" i="21"/>
  <c r="O152" i="21"/>
  <c r="O147" i="21"/>
  <c r="O151" i="21"/>
  <c r="O149" i="21"/>
  <c r="O155" i="21"/>
  <c r="P148" i="21" l="1"/>
  <c r="P157" i="21"/>
  <c r="P156" i="21"/>
  <c r="P149" i="21"/>
  <c r="P151" i="21"/>
  <c r="P147" i="21"/>
  <c r="P155" i="21"/>
  <c r="P150" i="21"/>
  <c r="P154" i="21"/>
  <c r="P153" i="21"/>
  <c r="P152" i="21"/>
  <c r="Q154" i="21" l="1"/>
  <c r="Q155" i="21"/>
  <c r="Q156" i="21"/>
  <c r="Q148" i="21"/>
  <c r="Q149" i="21"/>
  <c r="Q157" i="21"/>
  <c r="Q152" i="21"/>
  <c r="Q147" i="21"/>
  <c r="Q150" i="21"/>
  <c r="Q151" i="21"/>
  <c r="Q153" i="21"/>
  <c r="R147" i="21" l="1"/>
  <c r="R155" i="21"/>
  <c r="R150" i="21"/>
  <c r="R149" i="21"/>
  <c r="R152" i="21"/>
  <c r="R148" i="21"/>
  <c r="R157" i="21"/>
  <c r="R156" i="21"/>
  <c r="R153" i="21"/>
  <c r="R154" i="21"/>
  <c r="R151" i="21"/>
  <c r="S147" i="21" l="1"/>
  <c r="S154" i="21"/>
  <c r="S153" i="21"/>
  <c r="S151" i="21"/>
  <c r="S157" i="21"/>
  <c r="S150" i="21"/>
  <c r="S152" i="21"/>
  <c r="S148" i="21"/>
  <c r="S155" i="21"/>
  <c r="S149" i="21"/>
  <c r="S156" i="21"/>
  <c r="T150" i="21" l="1"/>
  <c r="T152" i="21"/>
  <c r="T155" i="21"/>
  <c r="T151" i="21"/>
  <c r="T148" i="21"/>
  <c r="T147" i="21"/>
  <c r="T157" i="21"/>
  <c r="T153" i="21"/>
  <c r="T154" i="21"/>
  <c r="T156" i="21"/>
  <c r="T149" i="21"/>
  <c r="U155" i="21" l="1"/>
  <c r="U149" i="21"/>
  <c r="U152" i="21"/>
  <c r="U156" i="21"/>
  <c r="U151" i="21"/>
  <c r="U154" i="21"/>
  <c r="U153" i="21"/>
  <c r="U150" i="21"/>
  <c r="U147" i="21"/>
  <c r="U148" i="21"/>
  <c r="U157" i="21"/>
  <c r="V154" i="21" l="1"/>
  <c r="E173" i="21" s="1"/>
  <c r="V150" i="21"/>
  <c r="E169" i="21" s="1"/>
  <c r="V156" i="21"/>
  <c r="E175" i="21" s="1"/>
  <c r="V149" i="21"/>
  <c r="E168" i="21" s="1"/>
  <c r="V157" i="21"/>
  <c r="E176" i="21" s="1"/>
  <c r="V147" i="21"/>
  <c r="E166" i="21" s="1"/>
  <c r="F166" i="21" s="1"/>
  <c r="G166" i="21" s="1"/>
  <c r="H166" i="21" s="1"/>
  <c r="I166" i="21" s="1"/>
  <c r="J166" i="21" s="1"/>
  <c r="K166" i="21" s="1"/>
  <c r="L166" i="21" s="1"/>
  <c r="M166" i="21" s="1"/>
  <c r="N166" i="21" s="1"/>
  <c r="O166" i="21" s="1"/>
  <c r="P166" i="21" s="1"/>
  <c r="Q166" i="21" s="1"/>
  <c r="R166" i="21" s="1"/>
  <c r="S166" i="21" s="1"/>
  <c r="T166" i="21" s="1"/>
  <c r="U166" i="21" s="1"/>
  <c r="V166" i="21" s="1"/>
  <c r="E185" i="21" s="1"/>
  <c r="F185" i="21" s="1"/>
  <c r="G185" i="21" s="1"/>
  <c r="H185" i="21" s="1"/>
  <c r="I185" i="21" s="1"/>
  <c r="J185" i="21" s="1"/>
  <c r="K185" i="21" s="1"/>
  <c r="L185" i="21" s="1"/>
  <c r="M185" i="21" s="1"/>
  <c r="N185" i="21" s="1"/>
  <c r="O185" i="21" s="1"/>
  <c r="P185" i="21" s="1"/>
  <c r="Q185" i="21" s="1"/>
  <c r="R185" i="21" s="1"/>
  <c r="S185" i="21" s="1"/>
  <c r="T185" i="21" s="1"/>
  <c r="U185" i="21" s="1"/>
  <c r="V185" i="21" s="1"/>
  <c r="E204" i="21" s="1"/>
  <c r="F204" i="21" s="1"/>
  <c r="G204" i="21" s="1"/>
  <c r="H204" i="21" s="1"/>
  <c r="I204" i="21" s="1"/>
  <c r="J204" i="21" s="1"/>
  <c r="K204" i="21" s="1"/>
  <c r="L204" i="21" s="1"/>
  <c r="M204" i="21" s="1"/>
  <c r="N204" i="21" s="1"/>
  <c r="O204" i="21" s="1"/>
  <c r="P204" i="21" s="1"/>
  <c r="Q204" i="21" s="1"/>
  <c r="R204" i="21" s="1"/>
  <c r="S204" i="21" s="1"/>
  <c r="T204" i="21" s="1"/>
  <c r="U204" i="21" s="1"/>
  <c r="V204" i="21" s="1"/>
  <c r="E223" i="21" s="1"/>
  <c r="F223" i="21" s="1"/>
  <c r="G223" i="21" s="1"/>
  <c r="H223" i="21" s="1"/>
  <c r="I223" i="21" s="1"/>
  <c r="J223" i="21" s="1"/>
  <c r="K223" i="21" s="1"/>
  <c r="L223" i="21" s="1"/>
  <c r="M223" i="21" s="1"/>
  <c r="N223" i="21" s="1"/>
  <c r="O223" i="21" s="1"/>
  <c r="P223" i="21" s="1"/>
  <c r="Q223" i="21" s="1"/>
  <c r="R223" i="21" s="1"/>
  <c r="S223" i="21" s="1"/>
  <c r="T223" i="21" s="1"/>
  <c r="U223" i="21" s="1"/>
  <c r="V223" i="21" s="1"/>
  <c r="E242" i="21" s="1"/>
  <c r="F242" i="21" s="1"/>
  <c r="G242" i="21" s="1"/>
  <c r="H242" i="21" s="1"/>
  <c r="I242" i="21" s="1"/>
  <c r="J242" i="21" s="1"/>
  <c r="K242" i="21" s="1"/>
  <c r="L242" i="21" s="1"/>
  <c r="M242" i="21" s="1"/>
  <c r="N242" i="21" s="1"/>
  <c r="O242" i="21" s="1"/>
  <c r="P242" i="21" s="1"/>
  <c r="Q242" i="21" s="1"/>
  <c r="R242" i="21" s="1"/>
  <c r="S242" i="21" s="1"/>
  <c r="T242" i="21" s="1"/>
  <c r="U242" i="21" s="1"/>
  <c r="V242" i="21" s="1"/>
  <c r="E261" i="21" s="1"/>
  <c r="F261" i="21" s="1"/>
  <c r="G261" i="21" s="1"/>
  <c r="H261" i="21" s="1"/>
  <c r="I261" i="21" s="1"/>
  <c r="J261" i="21" s="1"/>
  <c r="K261" i="21" s="1"/>
  <c r="L261" i="21" s="1"/>
  <c r="M261" i="21" s="1"/>
  <c r="N261" i="21" s="1"/>
  <c r="O261" i="21" s="1"/>
  <c r="P261" i="21" s="1"/>
  <c r="Q261" i="21" s="1"/>
  <c r="R261" i="21" s="1"/>
  <c r="S261" i="21" s="1"/>
  <c r="T261" i="21" s="1"/>
  <c r="U261" i="21" s="1"/>
  <c r="V261" i="21" s="1"/>
  <c r="E280" i="21" s="1"/>
  <c r="F280" i="21" s="1"/>
  <c r="G280" i="21" s="1"/>
  <c r="H280" i="21" s="1"/>
  <c r="I280" i="21" s="1"/>
  <c r="J280" i="21" s="1"/>
  <c r="K280" i="21" s="1"/>
  <c r="L280" i="21" s="1"/>
  <c r="M280" i="21" s="1"/>
  <c r="N280" i="21" s="1"/>
  <c r="O280" i="21" s="1"/>
  <c r="P280" i="21" s="1"/>
  <c r="Q280" i="21" s="1"/>
  <c r="R280" i="21" s="1"/>
  <c r="S280" i="21" s="1"/>
  <c r="T280" i="21" s="1"/>
  <c r="U280" i="21" s="1"/>
  <c r="V280" i="21" s="1"/>
  <c r="E299" i="21" s="1"/>
  <c r="F299" i="21" s="1"/>
  <c r="G299" i="21" s="1"/>
  <c r="H299" i="21" s="1"/>
  <c r="I299" i="21" s="1"/>
  <c r="J299" i="21" s="1"/>
  <c r="K299" i="21" s="1"/>
  <c r="L299" i="21" s="1"/>
  <c r="M299" i="21" s="1"/>
  <c r="N299" i="21" s="1"/>
  <c r="O299" i="21" s="1"/>
  <c r="P299" i="21" s="1"/>
  <c r="Q299" i="21" s="1"/>
  <c r="R299" i="21" s="1"/>
  <c r="S299" i="21" s="1"/>
  <c r="T299" i="21" s="1"/>
  <c r="U299" i="21" s="1"/>
  <c r="V299" i="21" s="1"/>
  <c r="E318" i="21" s="1"/>
  <c r="F318" i="21" s="1"/>
  <c r="G318" i="21" s="1"/>
  <c r="H318" i="21" s="1"/>
  <c r="I318" i="21" s="1"/>
  <c r="J318" i="21" s="1"/>
  <c r="K318" i="21" s="1"/>
  <c r="L318" i="21" s="1"/>
  <c r="M318" i="21" s="1"/>
  <c r="N318" i="21" s="1"/>
  <c r="O318" i="21" s="1"/>
  <c r="P318" i="21" s="1"/>
  <c r="Q318" i="21" s="1"/>
  <c r="R318" i="21" s="1"/>
  <c r="S318" i="21" s="1"/>
  <c r="T318" i="21" s="1"/>
  <c r="U318" i="21" s="1"/>
  <c r="V318" i="21" s="1"/>
  <c r="E337" i="21" s="1"/>
  <c r="F337" i="21" s="1"/>
  <c r="G337" i="21" s="1"/>
  <c r="H337" i="21" s="1"/>
  <c r="I337" i="21" s="1"/>
  <c r="J337" i="21" s="1"/>
  <c r="K337" i="21" s="1"/>
  <c r="L337" i="21" s="1"/>
  <c r="M337" i="21" s="1"/>
  <c r="N337" i="21" s="1"/>
  <c r="O337" i="21" s="1"/>
  <c r="P337" i="21" s="1"/>
  <c r="Q337" i="21" s="1"/>
  <c r="R337" i="21" s="1"/>
  <c r="S337" i="21" s="1"/>
  <c r="T337" i="21" s="1"/>
  <c r="U337" i="21" s="1"/>
  <c r="V337" i="21" s="1"/>
  <c r="W33" i="21" s="1"/>
  <c r="V155" i="21"/>
  <c r="E174" i="21" s="1"/>
  <c r="V151" i="21"/>
  <c r="E170" i="21" s="1"/>
  <c r="V148" i="21"/>
  <c r="E167" i="21" s="1"/>
  <c r="V152" i="21"/>
  <c r="E171" i="21" s="1"/>
  <c r="V153" i="21"/>
  <c r="E172" i="21" s="1"/>
  <c r="F174" i="21" l="1"/>
  <c r="F168" i="21"/>
  <c r="F175" i="21"/>
  <c r="F171" i="21"/>
  <c r="F167" i="21"/>
  <c r="F169" i="21"/>
  <c r="F173" i="21"/>
  <c r="F170" i="21"/>
  <c r="F172" i="21"/>
  <c r="F176" i="21"/>
  <c r="C33" i="21"/>
  <c r="F26" i="16" s="1"/>
  <c r="D33" i="21"/>
  <c r="J26" i="16" s="1"/>
  <c r="B33" i="21"/>
  <c r="B26" i="16" s="1"/>
  <c r="G176" i="21" l="1"/>
  <c r="G168" i="21"/>
  <c r="G172" i="21"/>
  <c r="G173" i="21"/>
  <c r="G169" i="21"/>
  <c r="G171" i="21"/>
  <c r="G170" i="21"/>
  <c r="G175" i="21"/>
  <c r="G167" i="21"/>
  <c r="G174" i="21"/>
  <c r="H176" i="21" l="1"/>
  <c r="H169" i="21"/>
  <c r="H171" i="21"/>
  <c r="H167" i="21"/>
  <c r="H173" i="21"/>
  <c r="H172" i="21"/>
  <c r="H170" i="21"/>
  <c r="H174" i="21"/>
  <c r="H175" i="21"/>
  <c r="H168" i="21"/>
  <c r="I173" i="21" l="1"/>
  <c r="I170" i="21"/>
  <c r="I168" i="21"/>
  <c r="I169" i="21"/>
  <c r="I167" i="21"/>
  <c r="I172" i="21"/>
  <c r="I174" i="21"/>
  <c r="I175" i="21"/>
  <c r="I171" i="21"/>
  <c r="I176" i="21"/>
  <c r="J173" i="21" l="1"/>
  <c r="J176" i="21"/>
  <c r="J175" i="21"/>
  <c r="J167" i="21"/>
  <c r="J171" i="21"/>
  <c r="J174" i="21"/>
  <c r="J172" i="21"/>
  <c r="J169" i="21"/>
  <c r="J170" i="21"/>
  <c r="J168" i="21"/>
  <c r="K175" i="21" l="1"/>
  <c r="K171" i="21"/>
  <c r="K176" i="21"/>
  <c r="K170" i="21"/>
  <c r="K168" i="21"/>
  <c r="K167" i="21"/>
  <c r="K174" i="21"/>
  <c r="K169" i="21"/>
  <c r="K173" i="21"/>
  <c r="K172" i="21"/>
  <c r="L167" i="21" l="1"/>
  <c r="L176" i="21"/>
  <c r="L170" i="21"/>
  <c r="L168" i="21"/>
  <c r="L174" i="21"/>
  <c r="L169" i="21"/>
  <c r="L175" i="21"/>
  <c r="L173" i="21"/>
  <c r="L171" i="21"/>
  <c r="L172" i="21"/>
  <c r="M167" i="21" l="1"/>
  <c r="M170" i="21"/>
  <c r="M173" i="21"/>
  <c r="M168" i="21"/>
  <c r="M169" i="21"/>
  <c r="M176" i="21"/>
  <c r="M174" i="21"/>
  <c r="M175" i="21"/>
  <c r="M172" i="21"/>
  <c r="M171" i="21"/>
  <c r="N174" i="21" l="1"/>
  <c r="N176" i="21"/>
  <c r="N167" i="21"/>
  <c r="N175" i="21"/>
  <c r="N172" i="21"/>
  <c r="N168" i="21"/>
  <c r="N169" i="21"/>
  <c r="N171" i="21"/>
  <c r="N170" i="21"/>
  <c r="N173" i="21"/>
  <c r="O173" i="21" l="1"/>
  <c r="O167" i="21"/>
  <c r="O174" i="21"/>
  <c r="O172" i="21"/>
  <c r="O171" i="21"/>
  <c r="O175" i="21"/>
  <c r="O170" i="21"/>
  <c r="O176" i="21"/>
  <c r="O169" i="21"/>
  <c r="O168" i="21"/>
  <c r="P174" i="21" l="1"/>
  <c r="P175" i="21"/>
  <c r="P173" i="21"/>
  <c r="P171" i="21"/>
  <c r="P172" i="21"/>
  <c r="P176" i="21"/>
  <c r="P168" i="21"/>
  <c r="P167" i="21"/>
  <c r="P170" i="21"/>
  <c r="P169" i="21"/>
  <c r="Q168" i="21" l="1"/>
  <c r="Q170" i="21"/>
  <c r="Q169" i="21"/>
  <c r="Q173" i="21"/>
  <c r="Q167" i="21"/>
  <c r="Q171" i="21"/>
  <c r="Q174" i="21"/>
  <c r="Q175" i="21"/>
  <c r="Q172" i="21"/>
  <c r="Q176" i="21"/>
  <c r="R173" i="21" l="1"/>
  <c r="R167" i="21"/>
  <c r="R174" i="21"/>
  <c r="R176" i="21"/>
  <c r="R170" i="21"/>
  <c r="R171" i="21"/>
  <c r="R169" i="21"/>
  <c r="R175" i="21"/>
  <c r="R168" i="21"/>
  <c r="R172" i="21"/>
  <c r="S169" i="21" l="1"/>
  <c r="S173" i="21"/>
  <c r="S175" i="21"/>
  <c r="S167" i="21"/>
  <c r="S172" i="21"/>
  <c r="S170" i="21"/>
  <c r="S174" i="21"/>
  <c r="S171" i="21"/>
  <c r="S176" i="21"/>
  <c r="S168" i="21"/>
  <c r="T176" i="21" l="1"/>
  <c r="T173" i="21"/>
  <c r="T167" i="21"/>
  <c r="T170" i="21"/>
  <c r="T168" i="21"/>
  <c r="T172" i="21"/>
  <c r="T171" i="21"/>
  <c r="T174" i="21"/>
  <c r="T169" i="21"/>
  <c r="T175" i="21"/>
  <c r="U169" i="21" l="1"/>
  <c r="U174" i="21"/>
  <c r="U170" i="21"/>
  <c r="U172" i="21"/>
  <c r="U173" i="21"/>
  <c r="U171" i="21"/>
  <c r="U176" i="21"/>
  <c r="U167" i="21"/>
  <c r="U175" i="21"/>
  <c r="U168" i="21"/>
  <c r="V175" i="21" l="1"/>
  <c r="E194" i="21" s="1"/>
  <c r="V174" i="21"/>
  <c r="E193" i="21" s="1"/>
  <c r="V169" i="21"/>
  <c r="E188" i="21" s="1"/>
  <c r="V167" i="21"/>
  <c r="E186" i="21" s="1"/>
  <c r="F186" i="21" s="1"/>
  <c r="G186" i="21" s="1"/>
  <c r="H186" i="21" s="1"/>
  <c r="I186" i="21" s="1"/>
  <c r="J186" i="21" s="1"/>
  <c r="K186" i="21" s="1"/>
  <c r="L186" i="21" s="1"/>
  <c r="M186" i="21" s="1"/>
  <c r="N186" i="21" s="1"/>
  <c r="O186" i="21" s="1"/>
  <c r="P186" i="21" s="1"/>
  <c r="Q186" i="21" s="1"/>
  <c r="R186" i="21" s="1"/>
  <c r="S186" i="21" s="1"/>
  <c r="T186" i="21" s="1"/>
  <c r="U186" i="21" s="1"/>
  <c r="V186" i="21" s="1"/>
  <c r="E205" i="21" s="1"/>
  <c r="F205" i="21" s="1"/>
  <c r="G205" i="21" s="1"/>
  <c r="H205" i="21" s="1"/>
  <c r="I205" i="21" s="1"/>
  <c r="J205" i="21" s="1"/>
  <c r="K205" i="21" s="1"/>
  <c r="L205" i="21" s="1"/>
  <c r="M205" i="21" s="1"/>
  <c r="N205" i="21" s="1"/>
  <c r="O205" i="21" s="1"/>
  <c r="P205" i="21" s="1"/>
  <c r="Q205" i="21" s="1"/>
  <c r="R205" i="21" s="1"/>
  <c r="S205" i="21" s="1"/>
  <c r="T205" i="21" s="1"/>
  <c r="U205" i="21" s="1"/>
  <c r="V205" i="21" s="1"/>
  <c r="E224" i="21" s="1"/>
  <c r="F224" i="21" s="1"/>
  <c r="G224" i="21" s="1"/>
  <c r="H224" i="21" s="1"/>
  <c r="I224" i="21" s="1"/>
  <c r="J224" i="21" s="1"/>
  <c r="K224" i="21" s="1"/>
  <c r="L224" i="21" s="1"/>
  <c r="M224" i="21" s="1"/>
  <c r="N224" i="21" s="1"/>
  <c r="O224" i="21" s="1"/>
  <c r="P224" i="21" s="1"/>
  <c r="Q224" i="21" s="1"/>
  <c r="R224" i="21" s="1"/>
  <c r="S224" i="21" s="1"/>
  <c r="T224" i="21" s="1"/>
  <c r="U224" i="21" s="1"/>
  <c r="V224" i="21" s="1"/>
  <c r="E243" i="21" s="1"/>
  <c r="F243" i="21" s="1"/>
  <c r="G243" i="21" s="1"/>
  <c r="H243" i="21" s="1"/>
  <c r="I243" i="21" s="1"/>
  <c r="J243" i="21" s="1"/>
  <c r="K243" i="21" s="1"/>
  <c r="L243" i="21" s="1"/>
  <c r="M243" i="21" s="1"/>
  <c r="N243" i="21" s="1"/>
  <c r="O243" i="21" s="1"/>
  <c r="P243" i="21" s="1"/>
  <c r="Q243" i="21" s="1"/>
  <c r="R243" i="21" s="1"/>
  <c r="S243" i="21" s="1"/>
  <c r="T243" i="21" s="1"/>
  <c r="U243" i="21" s="1"/>
  <c r="V243" i="21" s="1"/>
  <c r="E262" i="21" s="1"/>
  <c r="F262" i="21" s="1"/>
  <c r="G262" i="21" s="1"/>
  <c r="H262" i="21" s="1"/>
  <c r="I262" i="21" s="1"/>
  <c r="J262" i="21" s="1"/>
  <c r="K262" i="21" s="1"/>
  <c r="L262" i="21" s="1"/>
  <c r="M262" i="21" s="1"/>
  <c r="N262" i="21" s="1"/>
  <c r="O262" i="21" s="1"/>
  <c r="P262" i="21" s="1"/>
  <c r="Q262" i="21" s="1"/>
  <c r="R262" i="21" s="1"/>
  <c r="S262" i="21" s="1"/>
  <c r="T262" i="21" s="1"/>
  <c r="U262" i="21" s="1"/>
  <c r="V262" i="21" s="1"/>
  <c r="E281" i="21" s="1"/>
  <c r="F281" i="21" s="1"/>
  <c r="G281" i="21" s="1"/>
  <c r="H281" i="21" s="1"/>
  <c r="I281" i="21" s="1"/>
  <c r="J281" i="21" s="1"/>
  <c r="K281" i="21" s="1"/>
  <c r="L281" i="21" s="1"/>
  <c r="M281" i="21" s="1"/>
  <c r="N281" i="21" s="1"/>
  <c r="O281" i="21" s="1"/>
  <c r="P281" i="21" s="1"/>
  <c r="Q281" i="21" s="1"/>
  <c r="R281" i="21" s="1"/>
  <c r="S281" i="21" s="1"/>
  <c r="T281" i="21" s="1"/>
  <c r="U281" i="21" s="1"/>
  <c r="V281" i="21" s="1"/>
  <c r="E300" i="21" s="1"/>
  <c r="F300" i="21" s="1"/>
  <c r="G300" i="21" s="1"/>
  <c r="H300" i="21" s="1"/>
  <c r="I300" i="21" s="1"/>
  <c r="J300" i="21" s="1"/>
  <c r="K300" i="21" s="1"/>
  <c r="L300" i="21" s="1"/>
  <c r="M300" i="21" s="1"/>
  <c r="N300" i="21" s="1"/>
  <c r="O300" i="21" s="1"/>
  <c r="P300" i="21" s="1"/>
  <c r="Q300" i="21" s="1"/>
  <c r="R300" i="21" s="1"/>
  <c r="S300" i="21" s="1"/>
  <c r="T300" i="21" s="1"/>
  <c r="U300" i="21" s="1"/>
  <c r="V300" i="21" s="1"/>
  <c r="E319" i="21" s="1"/>
  <c r="F319" i="21" s="1"/>
  <c r="G319" i="21" s="1"/>
  <c r="H319" i="21" s="1"/>
  <c r="I319" i="21" s="1"/>
  <c r="J319" i="21" s="1"/>
  <c r="K319" i="21" s="1"/>
  <c r="L319" i="21" s="1"/>
  <c r="M319" i="21" s="1"/>
  <c r="N319" i="21" s="1"/>
  <c r="O319" i="21" s="1"/>
  <c r="P319" i="21" s="1"/>
  <c r="Q319" i="21" s="1"/>
  <c r="R319" i="21" s="1"/>
  <c r="S319" i="21" s="1"/>
  <c r="T319" i="21" s="1"/>
  <c r="U319" i="21" s="1"/>
  <c r="V319" i="21" s="1"/>
  <c r="E338" i="21" s="1"/>
  <c r="F338" i="21" s="1"/>
  <c r="G338" i="21" s="1"/>
  <c r="H338" i="21" s="1"/>
  <c r="I338" i="21" s="1"/>
  <c r="J338" i="21" s="1"/>
  <c r="K338" i="21" s="1"/>
  <c r="L338" i="21" s="1"/>
  <c r="M338" i="21" s="1"/>
  <c r="N338" i="21" s="1"/>
  <c r="O338" i="21" s="1"/>
  <c r="P338" i="21" s="1"/>
  <c r="Q338" i="21" s="1"/>
  <c r="R338" i="21" s="1"/>
  <c r="S338" i="21" s="1"/>
  <c r="T338" i="21" s="1"/>
  <c r="U338" i="21" s="1"/>
  <c r="V338" i="21" s="1"/>
  <c r="W34" i="21" s="1"/>
  <c r="V168" i="21"/>
  <c r="E187" i="21" s="1"/>
  <c r="V176" i="21"/>
  <c r="E195" i="21" s="1"/>
  <c r="V173" i="21"/>
  <c r="E192" i="21" s="1"/>
  <c r="V170" i="21"/>
  <c r="E189" i="21" s="1"/>
  <c r="V172" i="21"/>
  <c r="E191" i="21" s="1"/>
  <c r="V171" i="21"/>
  <c r="E190" i="21" s="1"/>
  <c r="F194" i="21" l="1"/>
  <c r="F187" i="21"/>
  <c r="F190" i="21"/>
  <c r="F193" i="21"/>
  <c r="F189" i="21"/>
  <c r="F192" i="21"/>
  <c r="F195" i="21"/>
  <c r="F188" i="21"/>
  <c r="F191" i="21"/>
  <c r="B34" i="21"/>
  <c r="B27" i="16" s="1"/>
  <c r="C34" i="21"/>
  <c r="F27" i="16" s="1"/>
  <c r="D34" i="21"/>
  <c r="J27" i="16" s="1"/>
  <c r="G194" i="21" l="1"/>
  <c r="G187" i="21"/>
  <c r="G192" i="21"/>
  <c r="G191" i="21"/>
  <c r="G189" i="21"/>
  <c r="G190" i="21"/>
  <c r="G195" i="21"/>
  <c r="G193" i="21"/>
  <c r="G188" i="21"/>
  <c r="H193" i="21" l="1"/>
  <c r="H187" i="21"/>
  <c r="H191" i="21"/>
  <c r="H195" i="21"/>
  <c r="H188" i="21"/>
  <c r="H194" i="21"/>
  <c r="H189" i="21"/>
  <c r="H190" i="21"/>
  <c r="H192" i="21"/>
  <c r="I190" i="21" l="1"/>
  <c r="I192" i="21"/>
  <c r="I188" i="21"/>
  <c r="I193" i="21"/>
  <c r="I195" i="21"/>
  <c r="I187" i="21"/>
  <c r="I189" i="21"/>
  <c r="I191" i="21"/>
  <c r="I194" i="21"/>
  <c r="J188" i="21" l="1"/>
  <c r="J191" i="21"/>
  <c r="J193" i="21"/>
  <c r="J187" i="21"/>
  <c r="J189" i="21"/>
  <c r="J195" i="21"/>
  <c r="J190" i="21"/>
  <c r="J194" i="21"/>
  <c r="J192" i="21"/>
  <c r="K192" i="21" l="1"/>
  <c r="K191" i="21"/>
  <c r="K190" i="21"/>
  <c r="K189" i="21"/>
  <c r="K193" i="21"/>
  <c r="K194" i="21"/>
  <c r="K188" i="21"/>
  <c r="K195" i="21"/>
  <c r="K187" i="21"/>
  <c r="L193" i="21" l="1"/>
  <c r="L194" i="21"/>
  <c r="L189" i="21"/>
  <c r="L192" i="21"/>
  <c r="L195" i="21"/>
  <c r="L188" i="21"/>
  <c r="L187" i="21"/>
  <c r="L191" i="21"/>
  <c r="L190" i="21"/>
  <c r="M189" i="21" l="1"/>
  <c r="M192" i="21"/>
  <c r="M194" i="21"/>
  <c r="M188" i="21"/>
  <c r="M195" i="21"/>
  <c r="M187" i="21"/>
  <c r="M191" i="21"/>
  <c r="M190" i="21"/>
  <c r="M193" i="21"/>
  <c r="N193" i="21" l="1"/>
  <c r="N191" i="21"/>
  <c r="N187" i="21"/>
  <c r="N194" i="21"/>
  <c r="N195" i="21"/>
  <c r="N189" i="21"/>
  <c r="N188" i="21"/>
  <c r="N190" i="21"/>
  <c r="N192" i="21"/>
  <c r="O194" i="21" l="1"/>
  <c r="O190" i="21"/>
  <c r="O193" i="21"/>
  <c r="O189" i="21"/>
  <c r="O192" i="21"/>
  <c r="O191" i="21"/>
  <c r="O195" i="21"/>
  <c r="O187" i="21"/>
  <c r="O188" i="21"/>
  <c r="P195" i="21" l="1"/>
  <c r="P193" i="21"/>
  <c r="P188" i="21"/>
  <c r="P187" i="21"/>
  <c r="P192" i="21"/>
  <c r="P194" i="21"/>
  <c r="P191" i="21"/>
  <c r="P189" i="21"/>
  <c r="P190" i="21"/>
  <c r="Q189" i="21" l="1"/>
  <c r="Q194" i="21"/>
  <c r="Q188" i="21"/>
  <c r="Q193" i="21"/>
  <c r="Q187" i="21"/>
  <c r="Q190" i="21"/>
  <c r="Q192" i="21"/>
  <c r="Q191" i="21"/>
  <c r="Q195" i="21"/>
  <c r="R193" i="21" l="1"/>
  <c r="R188" i="21"/>
  <c r="R189" i="21"/>
  <c r="R191" i="21"/>
  <c r="R190" i="21"/>
  <c r="R187" i="21"/>
  <c r="R195" i="21"/>
  <c r="R194" i="21"/>
  <c r="R192" i="21"/>
  <c r="S190" i="21" l="1"/>
  <c r="S195" i="21"/>
  <c r="S187" i="21"/>
  <c r="S189" i="21"/>
  <c r="S193" i="21"/>
  <c r="S191" i="21"/>
  <c r="S194" i="21"/>
  <c r="S192" i="21"/>
  <c r="S188" i="21"/>
  <c r="T188" i="21" l="1"/>
  <c r="T187" i="21"/>
  <c r="T191" i="21"/>
  <c r="T190" i="21"/>
  <c r="T189" i="21"/>
  <c r="T195" i="21"/>
  <c r="T193" i="21"/>
  <c r="T192" i="21"/>
  <c r="T194" i="21"/>
  <c r="U188" i="21" l="1"/>
  <c r="U189" i="21"/>
  <c r="U193" i="21"/>
  <c r="U190" i="21"/>
  <c r="U187" i="21"/>
  <c r="U194" i="21"/>
  <c r="U191" i="21"/>
  <c r="U195" i="21"/>
  <c r="U192" i="21"/>
  <c r="V192" i="21" l="1"/>
  <c r="E211" i="21" s="1"/>
  <c r="V190" i="21"/>
  <c r="E209" i="21" s="1"/>
  <c r="V187" i="21"/>
  <c r="E206" i="21" s="1"/>
  <c r="F206" i="21" s="1"/>
  <c r="G206" i="21" s="1"/>
  <c r="H206" i="21" s="1"/>
  <c r="I206" i="21" s="1"/>
  <c r="J206" i="21" s="1"/>
  <c r="K206" i="21" s="1"/>
  <c r="L206" i="21" s="1"/>
  <c r="M206" i="21" s="1"/>
  <c r="N206" i="21" s="1"/>
  <c r="O206" i="21" s="1"/>
  <c r="P206" i="21" s="1"/>
  <c r="Q206" i="21" s="1"/>
  <c r="R206" i="21" s="1"/>
  <c r="S206" i="21" s="1"/>
  <c r="T206" i="21" s="1"/>
  <c r="U206" i="21" s="1"/>
  <c r="V206" i="21" s="1"/>
  <c r="E225" i="21" s="1"/>
  <c r="F225" i="21" s="1"/>
  <c r="G225" i="21" s="1"/>
  <c r="H225" i="21" s="1"/>
  <c r="I225" i="21" s="1"/>
  <c r="J225" i="21" s="1"/>
  <c r="K225" i="21" s="1"/>
  <c r="L225" i="21" s="1"/>
  <c r="M225" i="21" s="1"/>
  <c r="N225" i="21" s="1"/>
  <c r="O225" i="21" s="1"/>
  <c r="P225" i="21" s="1"/>
  <c r="Q225" i="21" s="1"/>
  <c r="R225" i="21" s="1"/>
  <c r="S225" i="21" s="1"/>
  <c r="T225" i="21" s="1"/>
  <c r="U225" i="21" s="1"/>
  <c r="V225" i="21" s="1"/>
  <c r="E244" i="21" s="1"/>
  <c r="F244" i="21" s="1"/>
  <c r="G244" i="21" s="1"/>
  <c r="H244" i="21" s="1"/>
  <c r="I244" i="21" s="1"/>
  <c r="J244" i="21" s="1"/>
  <c r="K244" i="21" s="1"/>
  <c r="L244" i="21" s="1"/>
  <c r="M244" i="21" s="1"/>
  <c r="N244" i="21" s="1"/>
  <c r="O244" i="21" s="1"/>
  <c r="P244" i="21" s="1"/>
  <c r="Q244" i="21" s="1"/>
  <c r="R244" i="21" s="1"/>
  <c r="S244" i="21" s="1"/>
  <c r="T244" i="21" s="1"/>
  <c r="U244" i="21" s="1"/>
  <c r="V244" i="21" s="1"/>
  <c r="E263" i="21" s="1"/>
  <c r="F263" i="21" s="1"/>
  <c r="G263" i="21" s="1"/>
  <c r="H263" i="21" s="1"/>
  <c r="I263" i="21" s="1"/>
  <c r="J263" i="21" s="1"/>
  <c r="K263" i="21" s="1"/>
  <c r="L263" i="21" s="1"/>
  <c r="M263" i="21" s="1"/>
  <c r="N263" i="21" s="1"/>
  <c r="O263" i="21" s="1"/>
  <c r="P263" i="21" s="1"/>
  <c r="Q263" i="21" s="1"/>
  <c r="R263" i="21" s="1"/>
  <c r="S263" i="21" s="1"/>
  <c r="T263" i="21" s="1"/>
  <c r="U263" i="21" s="1"/>
  <c r="V263" i="21" s="1"/>
  <c r="E282" i="21" s="1"/>
  <c r="F282" i="21" s="1"/>
  <c r="G282" i="21" s="1"/>
  <c r="H282" i="21" s="1"/>
  <c r="I282" i="21" s="1"/>
  <c r="J282" i="21" s="1"/>
  <c r="K282" i="21" s="1"/>
  <c r="L282" i="21" s="1"/>
  <c r="M282" i="21" s="1"/>
  <c r="N282" i="21" s="1"/>
  <c r="O282" i="21" s="1"/>
  <c r="P282" i="21" s="1"/>
  <c r="Q282" i="21" s="1"/>
  <c r="R282" i="21" s="1"/>
  <c r="S282" i="21" s="1"/>
  <c r="T282" i="21" s="1"/>
  <c r="U282" i="21" s="1"/>
  <c r="V282" i="21" s="1"/>
  <c r="E301" i="21" s="1"/>
  <c r="F301" i="21" s="1"/>
  <c r="G301" i="21" s="1"/>
  <c r="H301" i="21" s="1"/>
  <c r="I301" i="21" s="1"/>
  <c r="J301" i="21" s="1"/>
  <c r="K301" i="21" s="1"/>
  <c r="L301" i="21" s="1"/>
  <c r="M301" i="21" s="1"/>
  <c r="N301" i="21" s="1"/>
  <c r="O301" i="21" s="1"/>
  <c r="P301" i="21" s="1"/>
  <c r="Q301" i="21" s="1"/>
  <c r="R301" i="21" s="1"/>
  <c r="S301" i="21" s="1"/>
  <c r="T301" i="21" s="1"/>
  <c r="U301" i="21" s="1"/>
  <c r="V301" i="21" s="1"/>
  <c r="E320" i="21" s="1"/>
  <c r="F320" i="21" s="1"/>
  <c r="G320" i="21" s="1"/>
  <c r="H320" i="21" s="1"/>
  <c r="I320" i="21" s="1"/>
  <c r="J320" i="21" s="1"/>
  <c r="K320" i="21" s="1"/>
  <c r="L320" i="21" s="1"/>
  <c r="M320" i="21" s="1"/>
  <c r="N320" i="21" s="1"/>
  <c r="O320" i="21" s="1"/>
  <c r="P320" i="21" s="1"/>
  <c r="Q320" i="21" s="1"/>
  <c r="R320" i="21" s="1"/>
  <c r="S320" i="21" s="1"/>
  <c r="T320" i="21" s="1"/>
  <c r="U320" i="21" s="1"/>
  <c r="V320" i="21" s="1"/>
  <c r="E339" i="21" s="1"/>
  <c r="F339" i="21" s="1"/>
  <c r="G339" i="21" s="1"/>
  <c r="H339" i="21" s="1"/>
  <c r="I339" i="21" s="1"/>
  <c r="J339" i="21" s="1"/>
  <c r="K339" i="21" s="1"/>
  <c r="L339" i="21" s="1"/>
  <c r="M339" i="21" s="1"/>
  <c r="N339" i="21" s="1"/>
  <c r="O339" i="21" s="1"/>
  <c r="P339" i="21" s="1"/>
  <c r="Q339" i="21" s="1"/>
  <c r="R339" i="21" s="1"/>
  <c r="S339" i="21" s="1"/>
  <c r="T339" i="21" s="1"/>
  <c r="U339" i="21" s="1"/>
  <c r="V339" i="21" s="1"/>
  <c r="W35" i="21" s="1"/>
  <c r="V194" i="21"/>
  <c r="E213" i="21" s="1"/>
  <c r="V189" i="21"/>
  <c r="E208" i="21" s="1"/>
  <c r="V188" i="21"/>
  <c r="E207" i="21" s="1"/>
  <c r="V191" i="21"/>
  <c r="E210" i="21" s="1"/>
  <c r="V195" i="21"/>
  <c r="E214" i="21" s="1"/>
  <c r="V193" i="21"/>
  <c r="E212" i="21" s="1"/>
  <c r="F209" i="21" l="1"/>
  <c r="F210" i="21"/>
  <c r="F208" i="21"/>
  <c r="F207" i="21"/>
  <c r="F212" i="21"/>
  <c r="F211" i="21"/>
  <c r="F214" i="21"/>
  <c r="F213" i="21"/>
  <c r="D35" i="21"/>
  <c r="J28" i="16" s="1"/>
  <c r="C35" i="21"/>
  <c r="F28" i="16" s="1"/>
  <c r="B35" i="21"/>
  <c r="B28" i="16" s="1"/>
  <c r="G214" i="21" l="1"/>
  <c r="G212" i="21"/>
  <c r="G213" i="21"/>
  <c r="G207" i="21"/>
  <c r="G210" i="21"/>
  <c r="G209" i="21"/>
  <c r="G211" i="21"/>
  <c r="G208" i="21"/>
  <c r="H212" i="21" l="1"/>
  <c r="H210" i="21"/>
  <c r="H211" i="21"/>
  <c r="H213" i="21"/>
  <c r="H207" i="21"/>
  <c r="H209" i="21"/>
  <c r="H208" i="21"/>
  <c r="H214" i="21"/>
  <c r="I211" i="21" l="1"/>
  <c r="I214" i="21"/>
  <c r="I208" i="21"/>
  <c r="I213" i="21"/>
  <c r="I212" i="21"/>
  <c r="I209" i="21"/>
  <c r="I210" i="21"/>
  <c r="I207" i="21"/>
  <c r="J213" i="21" l="1"/>
  <c r="J210" i="21"/>
  <c r="J212" i="21"/>
  <c r="J207" i="21"/>
  <c r="J214" i="21"/>
  <c r="J209" i="21"/>
  <c r="J208" i="21"/>
  <c r="J211" i="21"/>
  <c r="K207" i="21" l="1"/>
  <c r="K208" i="21"/>
  <c r="K210" i="21"/>
  <c r="K212" i="21"/>
  <c r="K209" i="21"/>
  <c r="K211" i="21"/>
  <c r="K213" i="21"/>
  <c r="K214" i="21"/>
  <c r="L207" i="21" l="1"/>
  <c r="L210" i="21"/>
  <c r="L213" i="21"/>
  <c r="L214" i="21"/>
  <c r="L211" i="21"/>
  <c r="L209" i="21"/>
  <c r="L212" i="21"/>
  <c r="L208" i="21"/>
  <c r="M213" i="21" l="1"/>
  <c r="M209" i="21"/>
  <c r="M214" i="21"/>
  <c r="M212" i="21"/>
  <c r="M207" i="21"/>
  <c r="M210" i="21"/>
  <c r="M208" i="21"/>
  <c r="M211" i="21"/>
  <c r="N213" i="21" l="1"/>
  <c r="N208" i="21"/>
  <c r="N211" i="21"/>
  <c r="N209" i="21"/>
  <c r="N210" i="21"/>
  <c r="N207" i="21"/>
  <c r="N212" i="21"/>
  <c r="N214" i="21"/>
  <c r="O213" i="21" l="1"/>
  <c r="O212" i="21"/>
  <c r="O214" i="21"/>
  <c r="O208" i="21"/>
  <c r="O210" i="21"/>
  <c r="O211" i="21"/>
  <c r="O207" i="21"/>
  <c r="O209" i="21"/>
  <c r="P207" i="21" l="1"/>
  <c r="P208" i="21"/>
  <c r="P211" i="21"/>
  <c r="P210" i="21"/>
  <c r="P214" i="21"/>
  <c r="P213" i="21"/>
  <c r="P212" i="21"/>
  <c r="P209" i="21"/>
  <c r="Q207" i="21" l="1"/>
  <c r="Q212" i="21"/>
  <c r="Q209" i="21"/>
  <c r="Q210" i="21"/>
  <c r="Q211" i="21"/>
  <c r="Q208" i="21"/>
  <c r="Q213" i="21"/>
  <c r="Q214" i="21"/>
  <c r="R210" i="21" l="1"/>
  <c r="R211" i="21"/>
  <c r="R209" i="21"/>
  <c r="R213" i="21"/>
  <c r="R208" i="21"/>
  <c r="R214" i="21"/>
  <c r="R212" i="21"/>
  <c r="R207" i="21"/>
  <c r="S207" i="21" l="1"/>
  <c r="S212" i="21"/>
  <c r="S211" i="21"/>
  <c r="S209" i="21"/>
  <c r="S213" i="21"/>
  <c r="S208" i="21"/>
  <c r="S214" i="21"/>
  <c r="S210" i="21"/>
  <c r="T211" i="21" l="1"/>
  <c r="T207" i="21"/>
  <c r="T209" i="21"/>
  <c r="T214" i="21"/>
  <c r="T208" i="21"/>
  <c r="T213" i="21"/>
  <c r="T210" i="21"/>
  <c r="T212" i="21"/>
  <c r="U211" i="21" l="1"/>
  <c r="U209" i="21"/>
  <c r="U210" i="21"/>
  <c r="U213" i="21"/>
  <c r="U212" i="21"/>
  <c r="U214" i="21"/>
  <c r="U207" i="21"/>
  <c r="U208" i="21"/>
  <c r="V209" i="21" l="1"/>
  <c r="E228" i="21" s="1"/>
  <c r="V210" i="21"/>
  <c r="E229" i="21" s="1"/>
  <c r="V207" i="21"/>
  <c r="E226" i="21" s="1"/>
  <c r="F226" i="21" s="1"/>
  <c r="G226" i="21" s="1"/>
  <c r="H226" i="21" s="1"/>
  <c r="I226" i="21" s="1"/>
  <c r="J226" i="21" s="1"/>
  <c r="K226" i="21" s="1"/>
  <c r="L226" i="21" s="1"/>
  <c r="M226" i="21" s="1"/>
  <c r="N226" i="21" s="1"/>
  <c r="O226" i="21" s="1"/>
  <c r="P226" i="21" s="1"/>
  <c r="Q226" i="21" s="1"/>
  <c r="R226" i="21" s="1"/>
  <c r="S226" i="21" s="1"/>
  <c r="T226" i="21" s="1"/>
  <c r="U226" i="21" s="1"/>
  <c r="V226" i="21" s="1"/>
  <c r="E245" i="21" s="1"/>
  <c r="F245" i="21" s="1"/>
  <c r="G245" i="21" s="1"/>
  <c r="H245" i="21" s="1"/>
  <c r="I245" i="21" s="1"/>
  <c r="J245" i="21" s="1"/>
  <c r="K245" i="21" s="1"/>
  <c r="L245" i="21" s="1"/>
  <c r="M245" i="21" s="1"/>
  <c r="N245" i="21" s="1"/>
  <c r="O245" i="21" s="1"/>
  <c r="P245" i="21" s="1"/>
  <c r="Q245" i="21" s="1"/>
  <c r="R245" i="21" s="1"/>
  <c r="S245" i="21" s="1"/>
  <c r="T245" i="21" s="1"/>
  <c r="U245" i="21" s="1"/>
  <c r="V245" i="21" s="1"/>
  <c r="E264" i="21" s="1"/>
  <c r="F264" i="21" s="1"/>
  <c r="G264" i="21" s="1"/>
  <c r="H264" i="21" s="1"/>
  <c r="I264" i="21" s="1"/>
  <c r="J264" i="21" s="1"/>
  <c r="K264" i="21" s="1"/>
  <c r="L264" i="21" s="1"/>
  <c r="M264" i="21" s="1"/>
  <c r="N264" i="21" s="1"/>
  <c r="O264" i="21" s="1"/>
  <c r="P264" i="21" s="1"/>
  <c r="Q264" i="21" s="1"/>
  <c r="R264" i="21" s="1"/>
  <c r="S264" i="21" s="1"/>
  <c r="T264" i="21" s="1"/>
  <c r="U264" i="21" s="1"/>
  <c r="V264" i="21" s="1"/>
  <c r="E283" i="21" s="1"/>
  <c r="F283" i="21" s="1"/>
  <c r="G283" i="21" s="1"/>
  <c r="H283" i="21" s="1"/>
  <c r="I283" i="21" s="1"/>
  <c r="J283" i="21" s="1"/>
  <c r="K283" i="21" s="1"/>
  <c r="L283" i="21" s="1"/>
  <c r="M283" i="21" s="1"/>
  <c r="N283" i="21" s="1"/>
  <c r="O283" i="21" s="1"/>
  <c r="P283" i="21" s="1"/>
  <c r="Q283" i="21" s="1"/>
  <c r="R283" i="21" s="1"/>
  <c r="S283" i="21" s="1"/>
  <c r="T283" i="21" s="1"/>
  <c r="U283" i="21" s="1"/>
  <c r="V283" i="21" s="1"/>
  <c r="E302" i="21" s="1"/>
  <c r="F302" i="21" s="1"/>
  <c r="G302" i="21" s="1"/>
  <c r="H302" i="21" s="1"/>
  <c r="I302" i="21" s="1"/>
  <c r="J302" i="21" s="1"/>
  <c r="K302" i="21" s="1"/>
  <c r="L302" i="21" s="1"/>
  <c r="M302" i="21" s="1"/>
  <c r="N302" i="21" s="1"/>
  <c r="O302" i="21" s="1"/>
  <c r="P302" i="21" s="1"/>
  <c r="Q302" i="21" s="1"/>
  <c r="R302" i="21" s="1"/>
  <c r="S302" i="21" s="1"/>
  <c r="T302" i="21" s="1"/>
  <c r="U302" i="21" s="1"/>
  <c r="V302" i="21" s="1"/>
  <c r="E321" i="21" s="1"/>
  <c r="F321" i="21" s="1"/>
  <c r="G321" i="21" s="1"/>
  <c r="H321" i="21" s="1"/>
  <c r="I321" i="21" s="1"/>
  <c r="J321" i="21" s="1"/>
  <c r="K321" i="21" s="1"/>
  <c r="L321" i="21" s="1"/>
  <c r="M321" i="21" s="1"/>
  <c r="N321" i="21" s="1"/>
  <c r="O321" i="21" s="1"/>
  <c r="P321" i="21" s="1"/>
  <c r="Q321" i="21" s="1"/>
  <c r="R321" i="21" s="1"/>
  <c r="S321" i="21" s="1"/>
  <c r="T321" i="21" s="1"/>
  <c r="U321" i="21" s="1"/>
  <c r="V321" i="21" s="1"/>
  <c r="E340" i="21" s="1"/>
  <c r="F340" i="21" s="1"/>
  <c r="G340" i="21" s="1"/>
  <c r="H340" i="21" s="1"/>
  <c r="I340" i="21" s="1"/>
  <c r="J340" i="21" s="1"/>
  <c r="K340" i="21" s="1"/>
  <c r="L340" i="21" s="1"/>
  <c r="M340" i="21" s="1"/>
  <c r="N340" i="21" s="1"/>
  <c r="O340" i="21" s="1"/>
  <c r="P340" i="21" s="1"/>
  <c r="Q340" i="21" s="1"/>
  <c r="R340" i="21" s="1"/>
  <c r="S340" i="21" s="1"/>
  <c r="T340" i="21" s="1"/>
  <c r="U340" i="21" s="1"/>
  <c r="V340" i="21" s="1"/>
  <c r="W36" i="21" s="1"/>
  <c r="V211" i="21"/>
  <c r="E230" i="21" s="1"/>
  <c r="V213" i="21"/>
  <c r="E232" i="21" s="1"/>
  <c r="V214" i="21"/>
  <c r="E233" i="21" s="1"/>
  <c r="V208" i="21"/>
  <c r="E227" i="21" s="1"/>
  <c r="V212" i="21"/>
  <c r="E231" i="21" s="1"/>
  <c r="B36" i="21" l="1"/>
  <c r="B29" i="16" s="1"/>
  <c r="C36" i="21"/>
  <c r="F29" i="16" s="1"/>
  <c r="D36" i="21"/>
  <c r="J29" i="16" s="1"/>
  <c r="F233" i="21"/>
  <c r="F227" i="21"/>
  <c r="F230" i="21"/>
  <c r="F232" i="21"/>
  <c r="F229" i="21"/>
  <c r="F228" i="21"/>
  <c r="F231" i="21"/>
  <c r="G230" i="21" l="1"/>
  <c r="G231" i="21"/>
  <c r="G233" i="21"/>
  <c r="G232" i="21"/>
  <c r="G228" i="21"/>
  <c r="G229" i="21"/>
  <c r="G227" i="21"/>
  <c r="H230" i="21" l="1"/>
  <c r="H232" i="21"/>
  <c r="H231" i="21"/>
  <c r="H233" i="21"/>
  <c r="H229" i="21"/>
  <c r="H228" i="21"/>
  <c r="H227" i="21"/>
  <c r="I233" i="21" l="1"/>
  <c r="I232" i="21"/>
  <c r="I231" i="21"/>
  <c r="I228" i="21"/>
  <c r="I229" i="21"/>
  <c r="I227" i="21"/>
  <c r="I230" i="21"/>
  <c r="J231" i="21" l="1"/>
  <c r="J229" i="21"/>
  <c r="J227" i="21"/>
  <c r="J233" i="21"/>
  <c r="J228" i="21"/>
  <c r="J230" i="21"/>
  <c r="J232" i="21"/>
  <c r="K229" i="21" l="1"/>
  <c r="K232" i="21"/>
  <c r="K233" i="21"/>
  <c r="K227" i="21"/>
  <c r="K231" i="21"/>
  <c r="K228" i="21"/>
  <c r="K230" i="21"/>
  <c r="L227" i="21" l="1"/>
  <c r="L233" i="21"/>
  <c r="L229" i="21"/>
  <c r="L228" i="21"/>
  <c r="L232" i="21"/>
  <c r="L230" i="21"/>
  <c r="L231" i="21"/>
  <c r="M230" i="21" l="1"/>
  <c r="M231" i="21"/>
  <c r="M228" i="21"/>
  <c r="M229" i="21"/>
  <c r="M232" i="21"/>
  <c r="M233" i="21"/>
  <c r="M227" i="21"/>
  <c r="N232" i="21" l="1"/>
  <c r="N227" i="21"/>
  <c r="N233" i="21"/>
  <c r="N228" i="21"/>
  <c r="N230" i="21"/>
  <c r="N229" i="21"/>
  <c r="N231" i="21"/>
  <c r="O233" i="21" l="1"/>
  <c r="O230" i="21"/>
  <c r="O228" i="21"/>
  <c r="O229" i="21"/>
  <c r="O231" i="21"/>
  <c r="O232" i="21"/>
  <c r="O227" i="21"/>
  <c r="P227" i="21" l="1"/>
  <c r="P229" i="21"/>
  <c r="P233" i="21"/>
  <c r="P228" i="21"/>
  <c r="P230" i="21"/>
  <c r="P231" i="21"/>
  <c r="P232" i="21"/>
  <c r="Q233" i="21" l="1"/>
  <c r="Q230" i="21"/>
  <c r="Q229" i="21"/>
  <c r="Q231" i="21"/>
  <c r="Q228" i="21"/>
  <c r="Q227" i="21"/>
  <c r="Q232" i="21"/>
  <c r="R228" i="21" l="1"/>
  <c r="R229" i="21"/>
  <c r="R233" i="21"/>
  <c r="R232" i="21"/>
  <c r="R231" i="21"/>
  <c r="R230" i="21"/>
  <c r="R227" i="21"/>
  <c r="S229" i="21" l="1"/>
  <c r="S231" i="21"/>
  <c r="S228" i="21"/>
  <c r="S230" i="21"/>
  <c r="S232" i="21"/>
  <c r="S233" i="21"/>
  <c r="S227" i="21"/>
  <c r="T233" i="21" l="1"/>
  <c r="T232" i="21"/>
  <c r="T231" i="21"/>
  <c r="T228" i="21"/>
  <c r="T230" i="21"/>
  <c r="T229" i="21"/>
  <c r="T227" i="21"/>
  <c r="U233" i="21" l="1"/>
  <c r="U230" i="21"/>
  <c r="U228" i="21"/>
  <c r="U229" i="21"/>
  <c r="U232" i="21"/>
  <c r="U231" i="21"/>
  <c r="U227" i="21"/>
  <c r="V233" i="21" l="1"/>
  <c r="E252" i="21" s="1"/>
  <c r="V228" i="21"/>
  <c r="E247" i="21" s="1"/>
  <c r="V230" i="21"/>
  <c r="E249" i="21" s="1"/>
  <c r="V227" i="21"/>
  <c r="E246" i="21" s="1"/>
  <c r="F246" i="21" s="1"/>
  <c r="G246" i="21" s="1"/>
  <c r="H246" i="21" s="1"/>
  <c r="I246" i="21" s="1"/>
  <c r="J246" i="21" s="1"/>
  <c r="K246" i="21" s="1"/>
  <c r="L246" i="21" s="1"/>
  <c r="M246" i="21" s="1"/>
  <c r="N246" i="21" s="1"/>
  <c r="O246" i="21" s="1"/>
  <c r="P246" i="21" s="1"/>
  <c r="Q246" i="21" s="1"/>
  <c r="R246" i="21" s="1"/>
  <c r="S246" i="21" s="1"/>
  <c r="T246" i="21" s="1"/>
  <c r="U246" i="21" s="1"/>
  <c r="V246" i="21" s="1"/>
  <c r="E265" i="21" s="1"/>
  <c r="F265" i="21" s="1"/>
  <c r="G265" i="21" s="1"/>
  <c r="H265" i="21" s="1"/>
  <c r="I265" i="21" s="1"/>
  <c r="J265" i="21" s="1"/>
  <c r="K265" i="21" s="1"/>
  <c r="L265" i="21" s="1"/>
  <c r="M265" i="21" s="1"/>
  <c r="N265" i="21" s="1"/>
  <c r="O265" i="21" s="1"/>
  <c r="P265" i="21" s="1"/>
  <c r="Q265" i="21" s="1"/>
  <c r="R265" i="21" s="1"/>
  <c r="S265" i="21" s="1"/>
  <c r="T265" i="21" s="1"/>
  <c r="U265" i="21" s="1"/>
  <c r="V265" i="21" s="1"/>
  <c r="E284" i="21" s="1"/>
  <c r="F284" i="21" s="1"/>
  <c r="G284" i="21" s="1"/>
  <c r="H284" i="21" s="1"/>
  <c r="I284" i="21" s="1"/>
  <c r="J284" i="21" s="1"/>
  <c r="K284" i="21" s="1"/>
  <c r="L284" i="21" s="1"/>
  <c r="M284" i="21" s="1"/>
  <c r="N284" i="21" s="1"/>
  <c r="O284" i="21" s="1"/>
  <c r="P284" i="21" s="1"/>
  <c r="Q284" i="21" s="1"/>
  <c r="R284" i="21" s="1"/>
  <c r="S284" i="21" s="1"/>
  <c r="T284" i="21" s="1"/>
  <c r="U284" i="21" s="1"/>
  <c r="V284" i="21" s="1"/>
  <c r="E303" i="21" s="1"/>
  <c r="F303" i="21" s="1"/>
  <c r="G303" i="21" s="1"/>
  <c r="H303" i="21" s="1"/>
  <c r="I303" i="21" s="1"/>
  <c r="J303" i="21" s="1"/>
  <c r="K303" i="21" s="1"/>
  <c r="L303" i="21" s="1"/>
  <c r="M303" i="21" s="1"/>
  <c r="N303" i="21" s="1"/>
  <c r="O303" i="21" s="1"/>
  <c r="P303" i="21" s="1"/>
  <c r="Q303" i="21" s="1"/>
  <c r="R303" i="21" s="1"/>
  <c r="S303" i="21" s="1"/>
  <c r="T303" i="21" s="1"/>
  <c r="U303" i="21" s="1"/>
  <c r="V303" i="21" s="1"/>
  <c r="E322" i="21" s="1"/>
  <c r="F322" i="21" s="1"/>
  <c r="G322" i="21" s="1"/>
  <c r="H322" i="21" s="1"/>
  <c r="I322" i="21" s="1"/>
  <c r="J322" i="21" s="1"/>
  <c r="K322" i="21" s="1"/>
  <c r="L322" i="21" s="1"/>
  <c r="M322" i="21" s="1"/>
  <c r="N322" i="21" s="1"/>
  <c r="O322" i="21" s="1"/>
  <c r="P322" i="21" s="1"/>
  <c r="Q322" i="21" s="1"/>
  <c r="R322" i="21" s="1"/>
  <c r="S322" i="21" s="1"/>
  <c r="T322" i="21" s="1"/>
  <c r="U322" i="21" s="1"/>
  <c r="V322" i="21" s="1"/>
  <c r="E341" i="21" s="1"/>
  <c r="F341" i="21" s="1"/>
  <c r="G341" i="21" s="1"/>
  <c r="H341" i="21" s="1"/>
  <c r="I341" i="21" s="1"/>
  <c r="J341" i="21" s="1"/>
  <c r="K341" i="21" s="1"/>
  <c r="L341" i="21" s="1"/>
  <c r="M341" i="21" s="1"/>
  <c r="N341" i="21" s="1"/>
  <c r="O341" i="21" s="1"/>
  <c r="P341" i="21" s="1"/>
  <c r="Q341" i="21" s="1"/>
  <c r="R341" i="21" s="1"/>
  <c r="S341" i="21" s="1"/>
  <c r="T341" i="21" s="1"/>
  <c r="U341" i="21" s="1"/>
  <c r="V341" i="21" s="1"/>
  <c r="W37" i="21" s="1"/>
  <c r="V231" i="21"/>
  <c r="E250" i="21" s="1"/>
  <c r="V232" i="21"/>
  <c r="E251" i="21" s="1"/>
  <c r="V229" i="21"/>
  <c r="E248" i="21" s="1"/>
  <c r="F251" i="21" l="1"/>
  <c r="F249" i="21"/>
  <c r="F248" i="21"/>
  <c r="F252" i="21"/>
  <c r="F250" i="21"/>
  <c r="F247" i="21"/>
  <c r="D37" i="21"/>
  <c r="J30" i="16" s="1"/>
  <c r="C37" i="21"/>
  <c r="F30" i="16" s="1"/>
  <c r="B37" i="21"/>
  <c r="B30" i="16" s="1"/>
  <c r="G250" i="21" l="1"/>
  <c r="G251" i="21"/>
  <c r="G252" i="21"/>
  <c r="G249" i="21"/>
  <c r="G248" i="21"/>
  <c r="G247" i="21"/>
  <c r="H248" i="21" l="1"/>
  <c r="H251" i="21"/>
  <c r="H247" i="21"/>
  <c r="H250" i="21"/>
  <c r="H252" i="21"/>
  <c r="H249" i="21"/>
  <c r="I250" i="21" l="1"/>
  <c r="I249" i="21"/>
  <c r="I251" i="21"/>
  <c r="I248" i="21"/>
  <c r="I247" i="21"/>
  <c r="I252" i="21"/>
  <c r="J249" i="21" l="1"/>
  <c r="J252" i="21"/>
  <c r="J251" i="21"/>
  <c r="J250" i="21"/>
  <c r="J247" i="21"/>
  <c r="J248" i="21"/>
  <c r="K247" i="21" l="1"/>
  <c r="K250" i="21"/>
  <c r="K251" i="21"/>
  <c r="K252" i="21"/>
  <c r="K248" i="21"/>
  <c r="K249" i="21"/>
  <c r="L249" i="21" l="1"/>
  <c r="L250" i="21"/>
  <c r="L247" i="21"/>
  <c r="L252" i="21"/>
  <c r="L251" i="21"/>
  <c r="L248" i="21"/>
  <c r="M249" i="21" l="1"/>
  <c r="M248" i="21"/>
  <c r="M252" i="21"/>
  <c r="M247" i="21"/>
  <c r="M250" i="21"/>
  <c r="M251" i="21"/>
  <c r="N250" i="21" l="1"/>
  <c r="N248" i="21"/>
  <c r="N251" i="21"/>
  <c r="N249" i="21"/>
  <c r="N247" i="21"/>
  <c r="N252" i="21"/>
  <c r="O252" i="21" l="1"/>
  <c r="O250" i="21"/>
  <c r="O249" i="21"/>
  <c r="O247" i="21"/>
  <c r="O251" i="21"/>
  <c r="O248" i="21"/>
  <c r="P251" i="21" l="1"/>
  <c r="P248" i="21"/>
  <c r="P249" i="21"/>
  <c r="P250" i="21"/>
  <c r="P247" i="21"/>
  <c r="P252" i="21"/>
  <c r="Q252" i="21" l="1"/>
  <c r="Q249" i="21"/>
  <c r="Q248" i="21"/>
  <c r="Q251" i="21"/>
  <c r="Q250" i="21"/>
  <c r="Q247" i="21"/>
  <c r="R249" i="21" l="1"/>
  <c r="R248" i="21"/>
  <c r="R251" i="21"/>
  <c r="R252" i="21"/>
  <c r="R247" i="21"/>
  <c r="R250" i="21"/>
  <c r="S247" i="21" l="1"/>
  <c r="S249" i="21"/>
  <c r="S250" i="21"/>
  <c r="S248" i="21"/>
  <c r="S252" i="21"/>
  <c r="S251" i="21"/>
  <c r="T249" i="21" l="1"/>
  <c r="T247" i="21"/>
  <c r="T250" i="21"/>
  <c r="T251" i="21"/>
  <c r="T252" i="21"/>
  <c r="T248" i="21"/>
  <c r="U248" i="21" l="1"/>
  <c r="U247" i="21"/>
  <c r="U250" i="21"/>
  <c r="U252" i="21"/>
  <c r="U249" i="21"/>
  <c r="U251" i="21"/>
  <c r="V250" i="21" l="1"/>
  <c r="E269" i="21" s="1"/>
  <c r="V247" i="21"/>
  <c r="E266" i="21" s="1"/>
  <c r="F266" i="21" s="1"/>
  <c r="G266" i="21" s="1"/>
  <c r="H266" i="21" s="1"/>
  <c r="I266" i="21" s="1"/>
  <c r="J266" i="21" s="1"/>
  <c r="K266" i="21" s="1"/>
  <c r="L266" i="21" s="1"/>
  <c r="M266" i="21" s="1"/>
  <c r="N266" i="21" s="1"/>
  <c r="O266" i="21" s="1"/>
  <c r="P266" i="21" s="1"/>
  <c r="Q266" i="21" s="1"/>
  <c r="R266" i="21" s="1"/>
  <c r="S266" i="21" s="1"/>
  <c r="T266" i="21" s="1"/>
  <c r="U266" i="21" s="1"/>
  <c r="V266" i="21" s="1"/>
  <c r="E285" i="21" s="1"/>
  <c r="F285" i="21" s="1"/>
  <c r="G285" i="21" s="1"/>
  <c r="H285" i="21" s="1"/>
  <c r="I285" i="21" s="1"/>
  <c r="J285" i="21" s="1"/>
  <c r="K285" i="21" s="1"/>
  <c r="L285" i="21" s="1"/>
  <c r="M285" i="21" s="1"/>
  <c r="N285" i="21" s="1"/>
  <c r="O285" i="21" s="1"/>
  <c r="P285" i="21" s="1"/>
  <c r="Q285" i="21" s="1"/>
  <c r="R285" i="21" s="1"/>
  <c r="S285" i="21" s="1"/>
  <c r="T285" i="21" s="1"/>
  <c r="U285" i="21" s="1"/>
  <c r="V285" i="21" s="1"/>
  <c r="E304" i="21" s="1"/>
  <c r="F304" i="21" s="1"/>
  <c r="G304" i="21" s="1"/>
  <c r="H304" i="21" s="1"/>
  <c r="I304" i="21" s="1"/>
  <c r="J304" i="21" s="1"/>
  <c r="K304" i="21" s="1"/>
  <c r="L304" i="21" s="1"/>
  <c r="M304" i="21" s="1"/>
  <c r="N304" i="21" s="1"/>
  <c r="O304" i="21" s="1"/>
  <c r="P304" i="21" s="1"/>
  <c r="Q304" i="21" s="1"/>
  <c r="R304" i="21" s="1"/>
  <c r="S304" i="21" s="1"/>
  <c r="T304" i="21" s="1"/>
  <c r="U304" i="21" s="1"/>
  <c r="V304" i="21" s="1"/>
  <c r="E323" i="21" s="1"/>
  <c r="F323" i="21" s="1"/>
  <c r="G323" i="21" s="1"/>
  <c r="H323" i="21" s="1"/>
  <c r="I323" i="21" s="1"/>
  <c r="J323" i="21" s="1"/>
  <c r="K323" i="21" s="1"/>
  <c r="L323" i="21" s="1"/>
  <c r="M323" i="21" s="1"/>
  <c r="N323" i="21" s="1"/>
  <c r="O323" i="21" s="1"/>
  <c r="P323" i="21" s="1"/>
  <c r="Q323" i="21" s="1"/>
  <c r="R323" i="21" s="1"/>
  <c r="S323" i="21" s="1"/>
  <c r="T323" i="21" s="1"/>
  <c r="U323" i="21" s="1"/>
  <c r="V323" i="21" s="1"/>
  <c r="E342" i="21" s="1"/>
  <c r="F342" i="21" s="1"/>
  <c r="G342" i="21" s="1"/>
  <c r="H342" i="21" s="1"/>
  <c r="I342" i="21" s="1"/>
  <c r="J342" i="21" s="1"/>
  <c r="K342" i="21" s="1"/>
  <c r="L342" i="21" s="1"/>
  <c r="M342" i="21" s="1"/>
  <c r="N342" i="21" s="1"/>
  <c r="O342" i="21" s="1"/>
  <c r="P342" i="21" s="1"/>
  <c r="Q342" i="21" s="1"/>
  <c r="R342" i="21" s="1"/>
  <c r="S342" i="21" s="1"/>
  <c r="T342" i="21" s="1"/>
  <c r="U342" i="21" s="1"/>
  <c r="V342" i="21" s="1"/>
  <c r="W38" i="21" s="1"/>
  <c r="V251" i="21"/>
  <c r="E270" i="21" s="1"/>
  <c r="V248" i="21"/>
  <c r="E267" i="21" s="1"/>
  <c r="V249" i="21"/>
  <c r="E268" i="21" s="1"/>
  <c r="V252" i="21"/>
  <c r="E271" i="21" s="1"/>
  <c r="B38" i="21" l="1"/>
  <c r="B31" i="16" s="1"/>
  <c r="C38" i="21"/>
  <c r="F31" i="16" s="1"/>
  <c r="D38" i="21"/>
  <c r="J31" i="16" s="1"/>
  <c r="F268" i="21"/>
  <c r="F270" i="21"/>
  <c r="F269" i="21"/>
  <c r="F271" i="21"/>
  <c r="F267" i="21"/>
  <c r="G269" i="21" l="1"/>
  <c r="G267" i="21"/>
  <c r="G270" i="21"/>
  <c r="G271" i="21"/>
  <c r="G268" i="21"/>
  <c r="H269" i="21" l="1"/>
  <c r="H268" i="21"/>
  <c r="H271" i="21"/>
  <c r="H267" i="21"/>
  <c r="H270" i="21"/>
  <c r="I268" i="21" l="1"/>
  <c r="I271" i="21"/>
  <c r="I267" i="21"/>
  <c r="I269" i="21"/>
  <c r="I270" i="21"/>
  <c r="J271" i="21" l="1"/>
  <c r="J270" i="21"/>
  <c r="J269" i="21"/>
  <c r="J267" i="21"/>
  <c r="J268" i="21"/>
  <c r="K267" i="21" l="1"/>
  <c r="K269" i="21"/>
  <c r="K268" i="21"/>
  <c r="K270" i="21"/>
  <c r="K271" i="21"/>
  <c r="L270" i="21" l="1"/>
  <c r="L271" i="21"/>
  <c r="L268" i="21"/>
  <c r="L267" i="21"/>
  <c r="L269" i="21"/>
  <c r="M270" i="21" l="1"/>
  <c r="M271" i="21"/>
  <c r="M269" i="21"/>
  <c r="M268" i="21"/>
  <c r="M267" i="21"/>
  <c r="N270" i="21" l="1"/>
  <c r="N271" i="21"/>
  <c r="N267" i="21"/>
  <c r="N269" i="21"/>
  <c r="N268" i="21"/>
  <c r="O270" i="21" l="1"/>
  <c r="O267" i="21"/>
  <c r="O271" i="21"/>
  <c r="O269" i="21"/>
  <c r="O268" i="21"/>
  <c r="P271" i="21" l="1"/>
  <c r="P270" i="21"/>
  <c r="P268" i="21"/>
  <c r="P267" i="21"/>
  <c r="P269" i="21"/>
  <c r="Q267" i="21" l="1"/>
  <c r="Q270" i="21"/>
  <c r="Q271" i="21"/>
  <c r="Q269" i="21"/>
  <c r="Q268" i="21"/>
  <c r="R268" i="21" l="1"/>
  <c r="R271" i="21"/>
  <c r="R267" i="21"/>
  <c r="R269" i="21"/>
  <c r="R270" i="21"/>
  <c r="S270" i="21" l="1"/>
  <c r="S269" i="21"/>
  <c r="S268" i="21"/>
  <c r="S267" i="21"/>
  <c r="S271" i="21"/>
  <c r="T271" i="21" l="1"/>
  <c r="T267" i="21"/>
  <c r="T270" i="21"/>
  <c r="T269" i="21"/>
  <c r="T268" i="21"/>
  <c r="U271" i="21" l="1"/>
  <c r="U268" i="21"/>
  <c r="U270" i="21"/>
  <c r="U269" i="21"/>
  <c r="U267" i="21"/>
  <c r="V271" i="21" l="1"/>
  <c r="E290" i="21" s="1"/>
  <c r="V267" i="21"/>
  <c r="E286" i="21" s="1"/>
  <c r="F286" i="21" s="1"/>
  <c r="G286" i="21" s="1"/>
  <c r="H286" i="21" s="1"/>
  <c r="I286" i="21" s="1"/>
  <c r="J286" i="21" s="1"/>
  <c r="K286" i="21" s="1"/>
  <c r="L286" i="21" s="1"/>
  <c r="M286" i="21" s="1"/>
  <c r="N286" i="21" s="1"/>
  <c r="O286" i="21" s="1"/>
  <c r="P286" i="21" s="1"/>
  <c r="Q286" i="21" s="1"/>
  <c r="R286" i="21" s="1"/>
  <c r="S286" i="21" s="1"/>
  <c r="T286" i="21" s="1"/>
  <c r="U286" i="21" s="1"/>
  <c r="V286" i="21" s="1"/>
  <c r="E305" i="21" s="1"/>
  <c r="F305" i="21" s="1"/>
  <c r="G305" i="21" s="1"/>
  <c r="H305" i="21" s="1"/>
  <c r="I305" i="21" s="1"/>
  <c r="J305" i="21" s="1"/>
  <c r="K305" i="21" s="1"/>
  <c r="L305" i="21" s="1"/>
  <c r="M305" i="21" s="1"/>
  <c r="N305" i="21" s="1"/>
  <c r="O305" i="21" s="1"/>
  <c r="P305" i="21" s="1"/>
  <c r="Q305" i="21" s="1"/>
  <c r="R305" i="21" s="1"/>
  <c r="S305" i="21" s="1"/>
  <c r="T305" i="21" s="1"/>
  <c r="U305" i="21" s="1"/>
  <c r="V305" i="21" s="1"/>
  <c r="E324" i="21" s="1"/>
  <c r="F324" i="21" s="1"/>
  <c r="G324" i="21" s="1"/>
  <c r="H324" i="21" s="1"/>
  <c r="I324" i="21" s="1"/>
  <c r="J324" i="21" s="1"/>
  <c r="K324" i="21" s="1"/>
  <c r="L324" i="21" s="1"/>
  <c r="M324" i="21" s="1"/>
  <c r="N324" i="21" s="1"/>
  <c r="O324" i="21" s="1"/>
  <c r="P324" i="21" s="1"/>
  <c r="Q324" i="21" s="1"/>
  <c r="R324" i="21" s="1"/>
  <c r="S324" i="21" s="1"/>
  <c r="T324" i="21" s="1"/>
  <c r="U324" i="21" s="1"/>
  <c r="V324" i="21" s="1"/>
  <c r="E343" i="21" s="1"/>
  <c r="F343" i="21" s="1"/>
  <c r="G343" i="21" s="1"/>
  <c r="H343" i="21" s="1"/>
  <c r="I343" i="21" s="1"/>
  <c r="J343" i="21" s="1"/>
  <c r="K343" i="21" s="1"/>
  <c r="L343" i="21" s="1"/>
  <c r="M343" i="21" s="1"/>
  <c r="N343" i="21" s="1"/>
  <c r="O343" i="21" s="1"/>
  <c r="P343" i="21" s="1"/>
  <c r="Q343" i="21" s="1"/>
  <c r="R343" i="21" s="1"/>
  <c r="S343" i="21" s="1"/>
  <c r="T343" i="21" s="1"/>
  <c r="U343" i="21" s="1"/>
  <c r="V343" i="21" s="1"/>
  <c r="W39" i="21" s="1"/>
  <c r="V270" i="21"/>
  <c r="E289" i="21" s="1"/>
  <c r="V269" i="21"/>
  <c r="E288" i="21" s="1"/>
  <c r="V268" i="21"/>
  <c r="E287" i="21" s="1"/>
  <c r="F290" i="21" l="1"/>
  <c r="F289" i="21"/>
  <c r="F288" i="21"/>
  <c r="F287" i="21"/>
  <c r="C39" i="21"/>
  <c r="F32" i="16" s="1"/>
  <c r="D39" i="21"/>
  <c r="J32" i="16" s="1"/>
  <c r="B39" i="21"/>
  <c r="B32" i="16" s="1"/>
  <c r="G287" i="21" l="1"/>
  <c r="G289" i="21"/>
  <c r="G290" i="21"/>
  <c r="G288" i="21"/>
  <c r="H289" i="21" l="1"/>
  <c r="H287" i="21"/>
  <c r="H288" i="21"/>
  <c r="H290" i="21"/>
  <c r="I289" i="21" l="1"/>
  <c r="I290" i="21"/>
  <c r="I287" i="21"/>
  <c r="I288" i="21"/>
  <c r="J290" i="21" l="1"/>
  <c r="J289" i="21"/>
  <c r="J288" i="21"/>
  <c r="J287" i="21"/>
  <c r="K288" i="21" l="1"/>
  <c r="K290" i="21"/>
  <c r="K287" i="21"/>
  <c r="K289" i="21"/>
  <c r="L289" i="21" l="1"/>
  <c r="L287" i="21"/>
  <c r="L290" i="21"/>
  <c r="L288" i="21"/>
  <c r="M290" i="21" l="1"/>
  <c r="M289" i="21"/>
  <c r="M287" i="21"/>
  <c r="M288" i="21"/>
  <c r="N290" i="21" l="1"/>
  <c r="N287" i="21"/>
  <c r="N289" i="21"/>
  <c r="N288" i="21"/>
  <c r="O290" i="21" l="1"/>
  <c r="O289" i="21"/>
  <c r="O288" i="21"/>
  <c r="O287" i="21"/>
  <c r="P289" i="21" l="1"/>
  <c r="P288" i="21"/>
  <c r="P290" i="21"/>
  <c r="P287" i="21"/>
  <c r="Q287" i="21" l="1"/>
  <c r="Q288" i="21"/>
  <c r="Q290" i="21"/>
  <c r="Q289" i="21"/>
  <c r="R288" i="21" l="1"/>
  <c r="R290" i="21"/>
  <c r="R289" i="21"/>
  <c r="R287" i="21"/>
  <c r="S288" i="21" l="1"/>
  <c r="S290" i="21"/>
  <c r="S289" i="21"/>
  <c r="S287" i="21"/>
  <c r="T288" i="21" l="1"/>
  <c r="T290" i="21"/>
  <c r="T287" i="21"/>
  <c r="T289" i="21"/>
  <c r="U287" i="21" l="1"/>
  <c r="U288" i="21"/>
  <c r="U289" i="21"/>
  <c r="U290" i="21"/>
  <c r="V289" i="21" l="1"/>
  <c r="E308" i="21" s="1"/>
  <c r="V287" i="21"/>
  <c r="E306" i="21" s="1"/>
  <c r="F306" i="21" s="1"/>
  <c r="G306" i="21" s="1"/>
  <c r="H306" i="21" s="1"/>
  <c r="I306" i="21" s="1"/>
  <c r="J306" i="21" s="1"/>
  <c r="K306" i="21" s="1"/>
  <c r="L306" i="21" s="1"/>
  <c r="M306" i="21" s="1"/>
  <c r="N306" i="21" s="1"/>
  <c r="O306" i="21" s="1"/>
  <c r="P306" i="21" s="1"/>
  <c r="Q306" i="21" s="1"/>
  <c r="R306" i="21" s="1"/>
  <c r="S306" i="21" s="1"/>
  <c r="T306" i="21" s="1"/>
  <c r="U306" i="21" s="1"/>
  <c r="V306" i="21" s="1"/>
  <c r="E325" i="21" s="1"/>
  <c r="F325" i="21" s="1"/>
  <c r="G325" i="21" s="1"/>
  <c r="H325" i="21" s="1"/>
  <c r="I325" i="21" s="1"/>
  <c r="J325" i="21" s="1"/>
  <c r="K325" i="21" s="1"/>
  <c r="L325" i="21" s="1"/>
  <c r="M325" i="21" s="1"/>
  <c r="N325" i="21" s="1"/>
  <c r="O325" i="21" s="1"/>
  <c r="P325" i="21" s="1"/>
  <c r="Q325" i="21" s="1"/>
  <c r="R325" i="21" s="1"/>
  <c r="S325" i="21" s="1"/>
  <c r="T325" i="21" s="1"/>
  <c r="U325" i="21" s="1"/>
  <c r="V325" i="21" s="1"/>
  <c r="E344" i="21" s="1"/>
  <c r="F344" i="21" s="1"/>
  <c r="G344" i="21" s="1"/>
  <c r="H344" i="21" s="1"/>
  <c r="I344" i="21" s="1"/>
  <c r="J344" i="21" s="1"/>
  <c r="K344" i="21" s="1"/>
  <c r="L344" i="21" s="1"/>
  <c r="M344" i="21" s="1"/>
  <c r="N344" i="21" s="1"/>
  <c r="O344" i="21" s="1"/>
  <c r="P344" i="21" s="1"/>
  <c r="Q344" i="21" s="1"/>
  <c r="R344" i="21" s="1"/>
  <c r="S344" i="21" s="1"/>
  <c r="T344" i="21" s="1"/>
  <c r="U344" i="21" s="1"/>
  <c r="V344" i="21" s="1"/>
  <c r="W40" i="21" s="1"/>
  <c r="V288" i="21"/>
  <c r="E307" i="21" s="1"/>
  <c r="V290" i="21"/>
  <c r="E309" i="21" s="1"/>
  <c r="B40" i="21" l="1"/>
  <c r="B33" i="16" s="1"/>
  <c r="C40" i="21"/>
  <c r="F33" i="16" s="1"/>
  <c r="D40" i="21"/>
  <c r="J33" i="16" s="1"/>
  <c r="F307" i="21"/>
  <c r="F309" i="21"/>
  <c r="F308" i="21"/>
  <c r="G308" i="21" l="1"/>
  <c r="G307" i="21"/>
  <c r="G309" i="21"/>
  <c r="H309" i="21" l="1"/>
  <c r="H308" i="21"/>
  <c r="H307" i="21"/>
  <c r="I308" i="21" l="1"/>
  <c r="I309" i="21"/>
  <c r="I307" i="21"/>
  <c r="J307" i="21" l="1"/>
  <c r="J309" i="21"/>
  <c r="J308" i="21"/>
  <c r="K308" i="21" l="1"/>
  <c r="K307" i="21"/>
  <c r="K309" i="21"/>
  <c r="L308" i="21" l="1"/>
  <c r="L309" i="21"/>
  <c r="L307" i="21"/>
  <c r="M307" i="21" l="1"/>
  <c r="M308" i="21"/>
  <c r="M309" i="21"/>
  <c r="N308" i="21" l="1"/>
  <c r="N309" i="21"/>
  <c r="N307" i="21"/>
  <c r="O308" i="21" l="1"/>
  <c r="O307" i="21"/>
  <c r="O309" i="21"/>
  <c r="P309" i="21" l="1"/>
  <c r="P307" i="21"/>
  <c r="P308" i="21"/>
  <c r="Q309" i="21" l="1"/>
  <c r="Q308" i="21"/>
  <c r="Q307" i="21"/>
  <c r="R307" i="21" l="1"/>
  <c r="R309" i="21"/>
  <c r="R308" i="21"/>
  <c r="S309" i="21" l="1"/>
  <c r="S307" i="21"/>
  <c r="S308" i="21"/>
  <c r="T308" i="21" l="1"/>
  <c r="T309" i="21"/>
  <c r="T307" i="21"/>
  <c r="U309" i="21" l="1"/>
  <c r="U308" i="21"/>
  <c r="U307" i="21"/>
  <c r="V307" i="21" l="1"/>
  <c r="E326" i="21" s="1"/>
  <c r="F326" i="21" s="1"/>
  <c r="G326" i="21" s="1"/>
  <c r="H326" i="21" s="1"/>
  <c r="I326" i="21" s="1"/>
  <c r="J326" i="21" s="1"/>
  <c r="K326" i="21" s="1"/>
  <c r="L326" i="21" s="1"/>
  <c r="M326" i="21" s="1"/>
  <c r="N326" i="21" s="1"/>
  <c r="O326" i="21" s="1"/>
  <c r="P326" i="21" s="1"/>
  <c r="Q326" i="21" s="1"/>
  <c r="R326" i="21" s="1"/>
  <c r="S326" i="21" s="1"/>
  <c r="T326" i="21" s="1"/>
  <c r="U326" i="21" s="1"/>
  <c r="V326" i="21" s="1"/>
  <c r="E345" i="21" s="1"/>
  <c r="F345" i="21" s="1"/>
  <c r="G345" i="21" s="1"/>
  <c r="H345" i="21" s="1"/>
  <c r="I345" i="21" s="1"/>
  <c r="J345" i="21" s="1"/>
  <c r="K345" i="21" s="1"/>
  <c r="L345" i="21" s="1"/>
  <c r="M345" i="21" s="1"/>
  <c r="N345" i="21" s="1"/>
  <c r="O345" i="21" s="1"/>
  <c r="P345" i="21" s="1"/>
  <c r="Q345" i="21" s="1"/>
  <c r="R345" i="21" s="1"/>
  <c r="S345" i="21" s="1"/>
  <c r="T345" i="21" s="1"/>
  <c r="U345" i="21" s="1"/>
  <c r="V345" i="21" s="1"/>
  <c r="W41" i="21" s="1"/>
  <c r="V308" i="21"/>
  <c r="E327" i="21" s="1"/>
  <c r="V309" i="21"/>
  <c r="E328" i="21" s="1"/>
  <c r="B41" i="21" l="1"/>
  <c r="B34" i="16" s="1"/>
  <c r="D41" i="21"/>
  <c r="J34" i="16" s="1"/>
  <c r="C41" i="21"/>
  <c r="F34" i="16" s="1"/>
  <c r="F327" i="21"/>
  <c r="F328" i="21"/>
  <c r="G328" i="21" l="1"/>
  <c r="G327" i="21"/>
  <c r="H328" i="21" l="1"/>
  <c r="H327" i="21"/>
  <c r="I328" i="21" l="1"/>
  <c r="I327" i="21"/>
  <c r="J327" i="21" l="1"/>
  <c r="J328" i="21"/>
  <c r="K327" i="21" l="1"/>
  <c r="K328" i="21"/>
  <c r="L327" i="21" l="1"/>
  <c r="L328" i="21"/>
  <c r="M327" i="21" l="1"/>
  <c r="M328" i="21"/>
  <c r="N328" i="21" l="1"/>
  <c r="N327" i="21"/>
  <c r="O328" i="21" l="1"/>
  <c r="O327" i="21"/>
  <c r="P327" i="21" l="1"/>
  <c r="P328" i="21"/>
  <c r="Q327" i="21" l="1"/>
  <c r="Q328" i="21"/>
  <c r="R327" i="21" l="1"/>
  <c r="R328" i="21"/>
  <c r="S328" i="21" l="1"/>
  <c r="S327" i="21"/>
  <c r="T328" i="21" l="1"/>
  <c r="T327" i="21"/>
  <c r="U327" i="21" l="1"/>
  <c r="U328" i="21"/>
  <c r="V327" i="21" l="1"/>
  <c r="E346" i="21" s="1"/>
  <c r="F346" i="21" s="1"/>
  <c r="G346" i="21" s="1"/>
  <c r="H346" i="21" s="1"/>
  <c r="I346" i="21" s="1"/>
  <c r="J346" i="21" s="1"/>
  <c r="K346" i="21" s="1"/>
  <c r="L346" i="21" s="1"/>
  <c r="M346" i="21" s="1"/>
  <c r="N346" i="21" s="1"/>
  <c r="O346" i="21" s="1"/>
  <c r="P346" i="21" s="1"/>
  <c r="Q346" i="21" s="1"/>
  <c r="R346" i="21" s="1"/>
  <c r="S346" i="21" s="1"/>
  <c r="T346" i="21" s="1"/>
  <c r="U346" i="21" s="1"/>
  <c r="V346" i="21" s="1"/>
  <c r="W42" i="21" s="1"/>
  <c r="V328" i="21"/>
  <c r="E347" i="21" s="1"/>
  <c r="B42" i="21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<sst xmlns="http://schemas.openxmlformats.org/spreadsheetml/2006/main" count="5143" uniqueCount="1042">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</sst>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92D050"/>
    <pageSetUpPr autoPageBreaks="0"/>
  </sheetPr>
  <dimension ref="A1:BG121"/>
  <sheetViews>
    <sheetView showGridLines="0" topLeftCell="A19" zoomScaleNormal="100" zoomScaleSheetLayoutView="115" workbookViewId="0">
      <selection activeCell="C28" sqref="C28"/>
    </sheetView>
  </sheetViews>
  <sheetFormatPr defaultRowHeight="15" x14ac:dyDescent="0.2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 x14ac:dyDescent="0.25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 x14ac:dyDescent="0.25">
      <c r="B2" s="691"/>
      <c r="C2" s="691"/>
      <c r="D2" s="29"/>
      <c r="E2" s="29"/>
      <c r="F2" s="29"/>
      <c r="G2" s="29"/>
      <c r="H2" s="410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 x14ac:dyDescent="0.2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 x14ac:dyDescent="0.25">
      <c r="B4" s="691"/>
      <c r="C4" s="691"/>
      <c r="D4" s="29"/>
      <c r="E4" s="29"/>
      <c r="F4" s="29"/>
      <c r="G4" s="29"/>
      <c r="H4" s="414"/>
      <c r="I4" s="30"/>
      <c r="J4" s="30"/>
      <c r="K4" s="30"/>
      <c r="L4" s="30"/>
      <c r="M4" s="30"/>
      <c r="N4" s="30"/>
      <c r="O4" s="27"/>
      <c r="P4" s="27"/>
      <c r="Q4" s="27"/>
    </row>
    <row r="5" spans="2:59" ht="15.75" x14ac:dyDescent="0.2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 x14ac:dyDescent="0.25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 x14ac:dyDescent="0.25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 x14ac:dyDescent="0.25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 x14ac:dyDescent="0.25">
      <c r="B9" s="691"/>
      <c r="C9" s="691"/>
      <c r="D9" s="608"/>
      <c r="E9" s="29"/>
      <c r="F9" s="26"/>
      <c r="G9" s="26"/>
      <c r="H9" s="415"/>
      <c r="I9" s="27"/>
      <c r="J9" s="27"/>
      <c r="K9" s="27"/>
      <c r="L9" s="27"/>
      <c r="M9" s="27"/>
      <c r="N9" s="27"/>
      <c r="O9" s="27"/>
      <c r="P9" s="27"/>
      <c r="Q9" s="27"/>
    </row>
    <row r="10" spans="2:59" ht="15.75" x14ac:dyDescent="0.2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 x14ac:dyDescent="0.25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 x14ac:dyDescent="0.25">
      <c r="H12" s="111"/>
    </row>
    <row r="13" spans="2:59" ht="15.75" x14ac:dyDescent="0.25">
      <c r="B13" s="690" t="s">
        <v>429</v>
      </c>
      <c r="C13" s="690"/>
      <c r="H13" s="111"/>
    </row>
    <row r="14" spans="2:59" ht="59.25" customHeight="1" x14ac:dyDescent="0.25">
      <c r="B14" s="432" t="s">
        <v>900</v>
      </c>
      <c r="C14" s="510"/>
      <c r="D14" s="33"/>
      <c r="H14" s="111"/>
    </row>
    <row r="15" spans="2:59" ht="15.75" x14ac:dyDescent="0.25">
      <c r="B15" s="432" t="s">
        <v>899</v>
      </c>
      <c r="C15" s="511"/>
      <c r="D15" s="34"/>
      <c r="E15" s="34"/>
      <c r="F15" s="34"/>
      <c r="G15" s="34"/>
      <c r="H15" s="415"/>
      <c r="I15" s="667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 x14ac:dyDescent="0.25">
      <c r="B16" s="428"/>
      <c r="C16" s="429"/>
      <c r="D16" s="429"/>
      <c r="E16" s="430"/>
      <c r="F16" s="431"/>
      <c r="G16" s="430"/>
      <c r="H16" s="111"/>
    </row>
    <row r="17" spans="1:59" ht="45" customHeight="1" x14ac:dyDescent="0.25">
      <c r="B17" s="136" t="s">
        <v>898</v>
      </c>
      <c r="C17" s="511"/>
      <c r="D17" s="511"/>
      <c r="E17" s="34"/>
      <c r="F17" s="34"/>
      <c r="G17" s="34"/>
      <c r="H17" s="664">
        <f>(N(D17-C17)+1)*H15</f>
        <v>0</v>
      </c>
      <c r="I17" s="667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7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 x14ac:dyDescent="0.25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 x14ac:dyDescent="0.25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 x14ac:dyDescent="0.25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 x14ac:dyDescent="0.25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 x14ac:dyDescent="0.25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 x14ac:dyDescent="0.25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 x14ac:dyDescent="0.25">
      <c r="B24" s="137" t="s">
        <v>444</v>
      </c>
      <c r="C24" s="512"/>
      <c r="D24" s="38"/>
      <c r="E24" s="39"/>
      <c r="F24" s="39"/>
      <c r="G24" s="39"/>
      <c r="H24" s="398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 x14ac:dyDescent="0.25">
      <c r="B25" s="137" t="s">
        <v>445</v>
      </c>
      <c r="C25" s="512"/>
      <c r="D25" s="42"/>
      <c r="F25" s="41"/>
      <c r="G25" s="41"/>
      <c r="H25" s="398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 x14ac:dyDescent="0.25">
      <c r="B26" s="138"/>
      <c r="C26" s="507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 x14ac:dyDescent="0.25">
      <c r="B27" s="139"/>
      <c r="C27" s="508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 x14ac:dyDescent="0.25">
      <c r="B28" s="140" t="s">
        <v>447</v>
      </c>
      <c r="C28" s="512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 x14ac:dyDescent="0.25">
      <c r="B29" s="480"/>
      <c r="C29" s="481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 x14ac:dyDescent="0.25"/>
    <row r="31" spans="1:59" s="113" customFormat="1" ht="15.75" customHeight="1" x14ac:dyDescent="0.25">
      <c r="B31" s="690" t="s">
        <v>431</v>
      </c>
      <c r="C31" s="690"/>
    </row>
    <row r="32" spans="1:59" ht="15.75" x14ac:dyDescent="0.25">
      <c r="A32" s="49"/>
      <c r="B32" s="140" t="s">
        <v>164</v>
      </c>
      <c r="C32" s="512"/>
      <c r="E32" s="49"/>
      <c r="F32" s="49"/>
      <c r="G32" s="49"/>
      <c r="H32" s="399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 x14ac:dyDescent="0.25">
      <c r="A33" s="49"/>
      <c r="B33" s="140" t="s">
        <v>256</v>
      </c>
      <c r="C33" s="512"/>
      <c r="E33" s="49"/>
      <c r="F33" s="49"/>
      <c r="G33" s="49"/>
      <c r="H33" s="399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 x14ac:dyDescent="0.25">
      <c r="A34" s="49"/>
      <c r="B34" s="52"/>
      <c r="C34" s="53"/>
      <c r="E34" s="49"/>
      <c r="F34" s="49"/>
      <c r="G34" s="49"/>
      <c r="H34" s="399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 x14ac:dyDescent="0.25">
      <c r="A35" s="49"/>
      <c r="B35" s="54"/>
      <c r="C35" s="33"/>
      <c r="D35" s="33"/>
      <c r="E35" s="33"/>
      <c r="F35" s="33"/>
      <c r="G35" s="33"/>
      <c r="H35" s="400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 x14ac:dyDescent="0.25">
      <c r="A36" s="49"/>
      <c r="B36" s="54"/>
      <c r="C36" s="33"/>
      <c r="D36" s="33"/>
      <c r="E36" s="33"/>
      <c r="F36" s="33"/>
      <c r="G36" s="33"/>
      <c r="H36" s="401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 x14ac:dyDescent="0.25">
      <c r="A37" s="49"/>
      <c r="B37" s="694" t="s">
        <v>446</v>
      </c>
      <c r="C37" s="695"/>
      <c r="D37" s="695"/>
      <c r="E37" s="696"/>
      <c r="F37" s="58"/>
      <c r="G37" s="58"/>
      <c r="H37" s="402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 x14ac:dyDescent="0.25">
      <c r="A38" s="49"/>
      <c r="B38" s="697"/>
      <c r="C38" s="698"/>
      <c r="D38" s="698"/>
      <c r="E38" s="699"/>
      <c r="F38" s="59"/>
      <c r="G38" s="59"/>
      <c r="H38" s="403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 x14ac:dyDescent="0.2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3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 x14ac:dyDescent="0.25">
      <c r="A40" s="49"/>
      <c r="B40" s="513"/>
      <c r="C40" s="513"/>
      <c r="D40" s="513"/>
      <c r="E40" s="513"/>
      <c r="F40" s="49"/>
      <c r="G40" s="49"/>
      <c r="H40" s="399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 x14ac:dyDescent="0.25">
      <c r="A41" s="49"/>
      <c r="B41" s="60"/>
      <c r="C41" s="61"/>
      <c r="D41" s="61"/>
      <c r="E41" s="62"/>
      <c r="F41" s="49"/>
      <c r="G41" s="49"/>
      <c r="H41" s="399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 x14ac:dyDescent="0.25">
      <c r="A42" s="49"/>
      <c r="B42" s="690" t="s">
        <v>451</v>
      </c>
      <c r="C42" s="690"/>
      <c r="D42" s="65"/>
      <c r="E42" s="62"/>
      <c r="F42" s="49"/>
      <c r="G42" s="49"/>
      <c r="H42" s="399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 x14ac:dyDescent="0.25">
      <c r="A43" s="49"/>
      <c r="B43" s="66"/>
      <c r="C43" s="64"/>
      <c r="D43" s="65"/>
      <c r="E43" s="62"/>
      <c r="F43" s="49"/>
      <c r="G43" s="49"/>
      <c r="H43" s="399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 x14ac:dyDescent="0.25">
      <c r="B44" s="434"/>
      <c r="C44" s="435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 x14ac:dyDescent="0.25">
      <c r="B45" s="433" t="s">
        <v>901</v>
      </c>
      <c r="C45" s="514"/>
      <c r="D45" s="65"/>
      <c r="E45" s="67"/>
      <c r="F45" s="357"/>
      <c r="G45" s="357"/>
      <c r="H45" s="404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 x14ac:dyDescent="0.25">
      <c r="B46" s="63"/>
      <c r="C46" s="64"/>
      <c r="D46" s="65"/>
      <c r="E46" s="67"/>
      <c r="F46" s="357"/>
      <c r="G46" s="357"/>
      <c r="H46" s="404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 x14ac:dyDescent="0.25">
      <c r="B47" s="702" t="s">
        <v>875</v>
      </c>
      <c r="C47" s="702"/>
      <c r="D47" s="65"/>
      <c r="E47" s="236"/>
      <c r="F47" s="357"/>
      <c r="G47" s="357"/>
      <c r="H47" s="404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 x14ac:dyDescent="0.25">
      <c r="B48" s="689" t="s">
        <v>874</v>
      </c>
      <c r="C48" s="689"/>
      <c r="D48" s="65"/>
      <c r="E48" s="236"/>
      <c r="F48" s="357"/>
      <c r="G48" s="357"/>
      <c r="H48" s="404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 x14ac:dyDescent="0.3">
      <c r="B49" s="360" t="s">
        <v>827</v>
      </c>
      <c r="C49" s="532"/>
      <c r="D49" s="65"/>
      <c r="E49" s="353"/>
      <c r="F49" s="358"/>
      <c r="G49" s="358"/>
      <c r="H49" s="405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 x14ac:dyDescent="0.3">
      <c r="B50" s="360" t="s">
        <v>829</v>
      </c>
      <c r="C50" s="532"/>
      <c r="D50" s="65"/>
      <c r="E50" s="353"/>
      <c r="F50" s="358"/>
      <c r="G50" s="358"/>
      <c r="H50" s="405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 x14ac:dyDescent="0.3">
      <c r="B51" s="360" t="s">
        <v>830</v>
      </c>
      <c r="C51" s="532"/>
      <c r="D51" s="65"/>
      <c r="E51" s="353"/>
      <c r="H51" s="406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 x14ac:dyDescent="0.2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 x14ac:dyDescent="0.2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 x14ac:dyDescent="0.2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 x14ac:dyDescent="0.25">
      <c r="B55" s="63" t="s">
        <v>896</v>
      </c>
      <c r="C55" s="509"/>
      <c r="D55" s="65"/>
      <c r="E55" s="67"/>
      <c r="H55" s="407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1"/>
    </row>
    <row r="56" spans="2:42" ht="15.75" x14ac:dyDescent="0.2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 x14ac:dyDescent="0.2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 x14ac:dyDescent="0.2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 x14ac:dyDescent="0.2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 x14ac:dyDescent="0.2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 x14ac:dyDescent="0.2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 x14ac:dyDescent="0.2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 x14ac:dyDescent="0.2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 x14ac:dyDescent="0.2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 x14ac:dyDescent="0.2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 x14ac:dyDescent="0.2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 x14ac:dyDescent="0.2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 x14ac:dyDescent="0.2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 x14ac:dyDescent="0.2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 x14ac:dyDescent="0.2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 x14ac:dyDescent="0.2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 x14ac:dyDescent="0.2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 x14ac:dyDescent="0.2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 x14ac:dyDescent="0.2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 x14ac:dyDescent="0.2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 x14ac:dyDescent="0.2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 x14ac:dyDescent="0.2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 x14ac:dyDescent="0.2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 x14ac:dyDescent="0.2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 x14ac:dyDescent="0.2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 x14ac:dyDescent="0.2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 x14ac:dyDescent="0.2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 x14ac:dyDescent="0.2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 x14ac:dyDescent="0.2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 x14ac:dyDescent="0.2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 x14ac:dyDescent="0.2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 x14ac:dyDescent="0.2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 x14ac:dyDescent="0.2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 x14ac:dyDescent="0.2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 x14ac:dyDescent="0.2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 x14ac:dyDescent="0.2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 x14ac:dyDescent="0.2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 x14ac:dyDescent="0.2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 x14ac:dyDescent="0.2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 x14ac:dyDescent="0.2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 x14ac:dyDescent="0.2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 x14ac:dyDescent="0.2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 x14ac:dyDescent="0.2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 x14ac:dyDescent="0.2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 x14ac:dyDescent="0.2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 x14ac:dyDescent="0.2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 x14ac:dyDescent="0.2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 x14ac:dyDescent="0.2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 x14ac:dyDescent="0.2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 x14ac:dyDescent="0.2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 x14ac:dyDescent="0.2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 x14ac:dyDescent="0.2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 x14ac:dyDescent="0.2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 x14ac:dyDescent="0.2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 x14ac:dyDescent="0.2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 x14ac:dyDescent="0.2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 x14ac:dyDescent="0.2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 x14ac:dyDescent="0.2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 x14ac:dyDescent="0.2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 x14ac:dyDescent="0.2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 x14ac:dyDescent="0.2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 x14ac:dyDescent="0.2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 x14ac:dyDescent="0.2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 x14ac:dyDescent="0.2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 x14ac:dyDescent="0.25">
      <c r="AE120" s="45"/>
      <c r="AF120" s="45"/>
    </row>
    <row r="121" spans="31:36" ht="15.75" x14ac:dyDescent="0.2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92D050"/>
  </sheetPr>
  <dimension ref="A1:BP36"/>
  <sheetViews>
    <sheetView showGridLines="0" tabSelected="1" zoomScale="85" zoomScaleNormal="85" workbookViewId="0"/>
  </sheetViews>
  <sheetFormatPr defaultRowHeight="15" x14ac:dyDescent="0.2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 x14ac:dyDescent="0.25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 x14ac:dyDescent="0.25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2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 x14ac:dyDescent="0.25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 x14ac:dyDescent="0.25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 x14ac:dyDescent="0.25">
      <c r="B5" s="72"/>
      <c r="C5" s="72"/>
      <c r="D5" s="72"/>
      <c r="E5" s="72"/>
      <c r="F5" s="72"/>
      <c r="G5" s="72"/>
      <c r="H5" s="714" t="s">
        <v>270</v>
      </c>
      <c r="I5" s="714"/>
      <c r="J5" s="575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 x14ac:dyDescent="0.25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 x14ac:dyDescent="0.25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 x14ac:dyDescent="0.25">
      <c r="E8" s="361"/>
      <c r="F8" s="361"/>
      <c r="G8" s="361"/>
      <c r="H8" s="711"/>
      <c r="I8" s="711"/>
      <c r="J8" s="482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 x14ac:dyDescent="0.25">
      <c r="E9" s="361"/>
      <c r="F9" s="361"/>
      <c r="G9" s="361"/>
      <c r="H9" s="711"/>
      <c r="I9" s="711"/>
      <c r="J9" s="482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 x14ac:dyDescent="0.25">
      <c r="E10" s="361"/>
      <c r="F10" s="361"/>
      <c r="G10" s="361"/>
      <c r="H10" s="711"/>
      <c r="I10" s="711"/>
      <c r="J10" s="427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 x14ac:dyDescent="0.25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 x14ac:dyDescent="0.25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 x14ac:dyDescent="0.25">
      <c r="B13" s="425"/>
      <c r="C13" s="425"/>
      <c r="D13" s="426"/>
      <c r="E13" s="426"/>
      <c r="F13" s="426"/>
      <c r="G13" s="150"/>
      <c r="H13" s="150"/>
      <c r="I13" s="150"/>
      <c r="J13" s="427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 x14ac:dyDescent="0.25">
      <c r="B14" s="425"/>
      <c r="C14" s="425"/>
      <c r="D14" s="426"/>
      <c r="E14" s="426"/>
      <c r="F14" s="426"/>
      <c r="G14" s="150"/>
      <c r="H14" s="150"/>
      <c r="I14" s="150"/>
      <c r="J14" s="427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 x14ac:dyDescent="0.25">
      <c r="B15" s="425"/>
      <c r="C15" s="425"/>
      <c r="D15" s="426"/>
      <c r="E15" s="426"/>
      <c r="F15" s="426"/>
      <c r="G15" s="150"/>
      <c r="H15" s="150"/>
      <c r="I15" s="150"/>
      <c r="J15" s="427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 x14ac:dyDescent="0.25">
      <c r="B16" s="425"/>
      <c r="C16" s="425"/>
      <c r="D16" s="426"/>
      <c r="E16" s="426"/>
      <c r="F16" s="426"/>
      <c r="G16" s="150"/>
      <c r="H16" s="150"/>
      <c r="I16" s="150"/>
      <c r="J16" s="427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 x14ac:dyDescent="0.25">
      <c r="B17" s="425"/>
      <c r="C17" s="425"/>
      <c r="D17" s="426"/>
      <c r="E17" s="426"/>
      <c r="F17" s="426"/>
      <c r="G17" s="150"/>
      <c r="H17" s="150"/>
      <c r="I17" s="150"/>
      <c r="J17" s="427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 x14ac:dyDescent="0.25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 x14ac:dyDescent="0.25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 x14ac:dyDescent="0.25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 x14ac:dyDescent="0.25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 x14ac:dyDescent="0.25">
      <c r="A22" s="49"/>
      <c r="B22" s="288"/>
      <c r="C22" s="574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40"/>
      <c r="G22" s="44">
        <f>IF(F22&gt;0,IF('Настройки ТИК'!$D$9='Настройки ТИК'!$AI$25,'Настройки ТИК'!$C$29,'Настройки ТИК'!$C$28),0)</f>
        <v>0</v>
      </c>
      <c r="H22" s="44">
        <f>IF(VALUE(F22)&lt;G22,VALUE(F22),G22)</f>
        <v>0</v>
      </c>
      <c r="I22" s="516" t="e">
        <f>H22/'Настройки ТИК'!$C$24</f>
        <v>#DIV/0!</v>
      </c>
      <c r="J22" s="516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6"/>
      <c r="AF22" s="49"/>
      <c r="AG22" s="49"/>
      <c r="AH22" s="239"/>
      <c r="AI22" s="240"/>
      <c r="AJ22" s="241"/>
      <c r="AK22" s="241"/>
    </row>
    <row r="23" spans="1:64" ht="15.75" x14ac:dyDescent="0.2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 x14ac:dyDescent="0.25">
      <c r="B24" s="702" t="s">
        <v>877</v>
      </c>
      <c r="C24" s="702"/>
      <c r="D24" s="702"/>
      <c r="E24" s="702"/>
      <c r="F24" s="354"/>
      <c r="G24" s="715" t="s">
        <v>825</v>
      </c>
      <c r="H24" s="715"/>
      <c r="I24" s="715"/>
    </row>
    <row r="25" spans="1:64" s="156" customFormat="1" ht="18.75" customHeight="1" x14ac:dyDescent="0.25">
      <c r="B25" s="689" t="s">
        <v>874</v>
      </c>
      <c r="C25" s="689"/>
      <c r="D25" s="689"/>
      <c r="E25" s="689"/>
      <c r="G25" s="717" t="s">
        <v>874</v>
      </c>
      <c r="H25" s="717"/>
      <c r="I25" s="715"/>
    </row>
    <row r="26" spans="1:64" s="156" customFormat="1" ht="81.75" customHeight="1" x14ac:dyDescent="0.25">
      <c r="B26" s="355" t="s">
        <v>827</v>
      </c>
      <c r="C26" s="704"/>
      <c r="D26" s="705"/>
      <c r="E26" s="706"/>
      <c r="G26" s="718" t="s">
        <v>826</v>
      </c>
      <c r="H26" s="718"/>
      <c r="I26" s="716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6"/>
      <c r="K26" s="716"/>
    </row>
    <row r="27" spans="1:64" s="156" customFormat="1" ht="81.75" customHeight="1" x14ac:dyDescent="0.25">
      <c r="B27" s="356" t="s">
        <v>829</v>
      </c>
      <c r="C27" s="704"/>
      <c r="D27" s="705"/>
      <c r="E27" s="706"/>
      <c r="G27" s="718" t="s">
        <v>828</v>
      </c>
      <c r="H27" s="718"/>
      <c r="I27" s="716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6"/>
      <c r="K27" s="716"/>
    </row>
    <row r="28" spans="1:64" s="156" customFormat="1" ht="81.75" customHeight="1" x14ac:dyDescent="0.25">
      <c r="B28" s="356" t="s">
        <v>830</v>
      </c>
      <c r="C28" s="704"/>
      <c r="D28" s="705"/>
      <c r="E28" s="706"/>
      <c r="G28" s="718" t="s">
        <v>876</v>
      </c>
      <c r="H28" s="718"/>
      <c r="I28" s="716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6"/>
      <c r="K28" s="716"/>
    </row>
    <row r="29" spans="1:64" s="156" customFormat="1" ht="81.75" customHeight="1" x14ac:dyDescent="0.25">
      <c r="B29" s="356" t="s">
        <v>847</v>
      </c>
      <c r="C29" s="704"/>
      <c r="D29" s="705"/>
      <c r="E29" s="706"/>
      <c r="G29" s="707" t="s">
        <v>950</v>
      </c>
      <c r="H29" s="707"/>
      <c r="I29" s="707"/>
    </row>
    <row r="30" spans="1:64" s="156" customFormat="1" x14ac:dyDescent="0.25"/>
    <row r="32" spans="1:64" ht="18.75" x14ac:dyDescent="0.25">
      <c r="B32" s="702"/>
      <c r="C32" s="702"/>
      <c r="D32" s="702"/>
      <c r="E32" s="702"/>
    </row>
    <row r="33" spans="2:19" ht="18.75" x14ac:dyDescent="0.25">
      <c r="B33" s="703" t="s">
        <v>895</v>
      </c>
      <c r="C33" s="703"/>
      <c r="D33" s="703"/>
      <c r="E33" s="703"/>
      <c r="J33" s="466">
        <f>COUNTIF(F22:F22,"&gt;0")</f>
        <v>0</v>
      </c>
    </row>
    <row r="34" spans="2:19" ht="25.5" customHeight="1" x14ac:dyDescent="0.25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 x14ac:dyDescent="0.25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40"/>
    </row>
    <row r="36" spans="2:19" x14ac:dyDescent="0.25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 x14ac:dyDescent="0.2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 x14ac:dyDescent="0.25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90">
        <f>'Настройки ТИК'!$C$14</f>
        <v>0</v>
      </c>
    </row>
    <row r="3" spans="1:20" ht="47.25" customHeight="1" x14ac:dyDescent="0.25">
      <c r="D3" s="719" t="s">
        <v>257</v>
      </c>
      <c r="E3" s="719"/>
      <c r="F3" s="720">
        <f>'Настройки ТИК'!C49</f>
        <v>0</v>
      </c>
      <c r="G3" s="721"/>
      <c r="H3" s="721"/>
      <c r="I3" s="721"/>
      <c r="J3" s="722"/>
    </row>
    <row r="4" spans="1:20" x14ac:dyDescent="0.25">
      <c r="F4" s="724" t="s">
        <v>463</v>
      </c>
      <c r="G4" s="724"/>
      <c r="H4" s="724"/>
      <c r="I4" s="724"/>
      <c r="J4" s="724"/>
    </row>
    <row r="6" spans="1:20" x14ac:dyDescent="0.25">
      <c r="B6" s="22"/>
      <c r="C6" s="22"/>
      <c r="D6" s="22"/>
      <c r="E6" s="24" t="s">
        <v>258</v>
      </c>
      <c r="F6" s="144" t="s">
        <v>268</v>
      </c>
      <c r="G6" s="731"/>
      <c r="H6" s="731"/>
      <c r="I6" s="723" t="s">
        <v>269</v>
      </c>
      <c r="J6" s="723"/>
    </row>
    <row r="7" spans="1:20" x14ac:dyDescent="0.25">
      <c r="D7" s="23"/>
      <c r="E7" s="23"/>
    </row>
    <row r="8" spans="1:20" ht="15.75" x14ac:dyDescent="0.25">
      <c r="A8" s="732" t="s">
        <v>266</v>
      </c>
      <c r="B8" s="732"/>
      <c r="C8" s="732"/>
      <c r="D8" s="732"/>
      <c r="E8" s="732"/>
      <c r="F8" s="732"/>
      <c r="G8" s="732"/>
      <c r="H8" s="732"/>
      <c r="I8" s="732"/>
      <c r="J8" s="732"/>
    </row>
    <row r="9" spans="1:20" ht="15.75" x14ac:dyDescent="0.25">
      <c r="A9" s="732" t="s">
        <v>460</v>
      </c>
      <c r="B9" s="732"/>
      <c r="C9" s="732"/>
      <c r="D9" s="732"/>
      <c r="E9" s="732"/>
      <c r="F9" s="732"/>
      <c r="G9" s="732"/>
      <c r="H9" s="732"/>
      <c r="I9" s="732"/>
      <c r="J9" s="732"/>
    </row>
    <row r="10" spans="1:20" ht="15.75" x14ac:dyDescent="0.25">
      <c r="A10" s="732" t="s">
        <v>461</v>
      </c>
      <c r="B10" s="732"/>
      <c r="C10" s="732"/>
      <c r="D10" s="732"/>
      <c r="E10" s="732"/>
      <c r="F10" s="732"/>
      <c r="G10" s="732"/>
      <c r="H10" s="732"/>
      <c r="I10" s="732"/>
      <c r="J10" s="732"/>
    </row>
    <row r="12" spans="1:20" ht="30.75" customHeight="1" x14ac:dyDescent="0.25">
      <c r="A12" s="728" t="s">
        <v>462</v>
      </c>
      <c r="B12" s="729"/>
      <c r="C12" s="729"/>
      <c r="D12" s="729"/>
      <c r="E12" s="730"/>
      <c r="F12" s="737">
        <f>'Настройки УИК'!J5</f>
        <v>0</v>
      </c>
      <c r="G12" s="737"/>
      <c r="H12" s="737"/>
      <c r="Q12" s="21" t="s">
        <v>966</v>
      </c>
      <c r="R12" s="21">
        <f>SUMIF($S$18:$S$34,"К",$J$18:$J$34)</f>
        <v>0</v>
      </c>
    </row>
    <row r="13" spans="1:20" x14ac:dyDescent="0.25">
      <c r="Q13" s="21" t="s">
        <v>967</v>
      </c>
      <c r="R13" s="21">
        <f>SUMIF($S$18:$S$34,"Д",$J$18:$J$34)</f>
        <v>0</v>
      </c>
    </row>
    <row r="14" spans="1:20" ht="46.5" customHeight="1" x14ac:dyDescent="0.25">
      <c r="A14" s="725" t="s">
        <v>459</v>
      </c>
      <c r="B14" s="726"/>
      <c r="C14" s="726"/>
      <c r="D14" s="726"/>
      <c r="E14" s="727">
        <f>'Настройки ТИК'!B9</f>
        <v>0</v>
      </c>
      <c r="F14" s="727"/>
      <c r="G14" s="727"/>
      <c r="H14" s="727"/>
      <c r="I14" s="727"/>
      <c r="J14" s="727"/>
      <c r="O14" s="21">
        <f>COUNTA($S$1:$S$52)</f>
        <v>1</v>
      </c>
      <c r="R14" s="21">
        <f>SUMIF($A$18:$A$34,"9.3",$J$18:$J$34)</f>
        <v>0</v>
      </c>
      <c r="T14" s="75"/>
    </row>
    <row r="15" spans="1:20" x14ac:dyDescent="0.25">
      <c r="T15" s="75"/>
    </row>
    <row r="16" spans="1:20" x14ac:dyDescent="0.25">
      <c r="A16" s="738" t="s">
        <v>260</v>
      </c>
      <c r="B16" s="739"/>
      <c r="C16" s="739"/>
      <c r="D16" s="739"/>
      <c r="E16" s="739"/>
      <c r="F16" s="739"/>
      <c r="G16" s="739"/>
      <c r="H16" s="739"/>
      <c r="I16" s="740"/>
      <c r="J16" s="125" t="s">
        <v>259</v>
      </c>
      <c r="T16" s="75"/>
    </row>
    <row r="17" spans="1:20" s="22" customFormat="1" x14ac:dyDescent="0.25">
      <c r="A17" s="741" t="s">
        <v>399</v>
      </c>
      <c r="B17" s="739"/>
      <c r="C17" s="739"/>
      <c r="D17" s="739"/>
      <c r="E17" s="739"/>
      <c r="F17" s="739"/>
      <c r="G17" s="739"/>
      <c r="H17" s="739"/>
      <c r="I17" s="740"/>
      <c r="J17" s="423" t="s">
        <v>400</v>
      </c>
      <c r="T17" s="74"/>
    </row>
    <row r="18" spans="1:20" ht="31.5" customHeight="1" x14ac:dyDescent="0.25">
      <c r="A18" s="555" t="s">
        <v>963</v>
      </c>
      <c r="B18" s="735" t="s">
        <v>907</v>
      </c>
      <c r="C18" s="735"/>
      <c r="D18" s="735"/>
      <c r="E18" s="735"/>
      <c r="F18" s="735"/>
      <c r="G18" s="735"/>
      <c r="H18" s="735"/>
      <c r="I18" s="736"/>
      <c r="J18" s="576" t="s">
        <v>964</v>
      </c>
      <c r="Q18" s="556" t="s">
        <v>964</v>
      </c>
      <c r="R18" s="443" t="s">
        <v>927</v>
      </c>
      <c r="S18" s="21" t="s">
        <v>965</v>
      </c>
      <c r="T18" s="75"/>
    </row>
    <row r="19" spans="1:20" ht="15.75" x14ac:dyDescent="0.25">
      <c r="A19" s="733" t="s">
        <v>267</v>
      </c>
      <c r="B19" s="733"/>
      <c r="C19" s="733"/>
      <c r="D19" s="733"/>
      <c r="E19" s="733"/>
      <c r="F19" s="733"/>
      <c r="G19" s="733"/>
      <c r="H19" s="733"/>
      <c r="I19" s="734"/>
      <c r="J19" s="577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 x14ac:dyDescent="0.25">
      <c r="S24" s="639"/>
    </row>
    <row r="38" spans="1:1" x14ac:dyDescent="0.25">
      <c r="A38" s="579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C000"/>
  </sheetPr>
  <dimension ref="A1:DI39"/>
  <sheetViews>
    <sheetView zoomScale="70" zoomScaleNormal="70" zoomScaleSheetLayoutView="70" workbookViewId="0">
      <selection activeCell="C16" sqref="C16:DA16"/>
    </sheetView>
  </sheetViews>
  <sheetFormatPr defaultRowHeight="15" x14ac:dyDescent="0.2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 x14ac:dyDescent="0.3">
      <c r="A1" s="774" t="s">
        <v>498</v>
      </c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0"/>
      <c r="CV1" s="770"/>
      <c r="CW1" s="770"/>
      <c r="CX1" s="770"/>
      <c r="CY1" s="770"/>
      <c r="CZ1" s="770"/>
      <c r="DA1" s="770"/>
      <c r="DB1" s="171"/>
      <c r="DC1" s="171"/>
      <c r="DD1" s="171"/>
      <c r="DE1" s="171"/>
      <c r="DF1" s="171"/>
    </row>
    <row r="2" spans="1:110" ht="18.75" x14ac:dyDescent="0.25">
      <c r="A2" s="771">
        <f>'Настройки УИК'!$C$28</f>
        <v>0</v>
      </c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771"/>
      <c r="AY2" s="771"/>
      <c r="AZ2" s="771"/>
      <c r="BA2" s="771"/>
      <c r="BB2" s="771"/>
      <c r="BC2" s="771"/>
      <c r="BD2" s="771"/>
      <c r="BE2" s="771"/>
      <c r="BF2" s="771"/>
      <c r="BG2" s="771"/>
      <c r="BH2" s="771"/>
      <c r="BI2" s="771"/>
      <c r="BJ2" s="771"/>
      <c r="BK2" s="771"/>
      <c r="BL2" s="337"/>
      <c r="BM2" s="337"/>
      <c r="BN2" s="337"/>
      <c r="BO2" s="337"/>
      <c r="BP2" s="337"/>
      <c r="BQ2" s="770" t="s">
        <v>499</v>
      </c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171"/>
      <c r="DC2" s="171"/>
      <c r="DD2" s="171"/>
      <c r="DE2" s="171"/>
      <c r="DF2" s="171"/>
    </row>
    <row r="3" spans="1:110" ht="15.75" x14ac:dyDescent="0.25">
      <c r="A3" s="772" t="s">
        <v>4</v>
      </c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772"/>
      <c r="AY3" s="772"/>
      <c r="AZ3" s="772"/>
      <c r="BA3" s="772"/>
      <c r="BB3" s="772"/>
      <c r="BC3" s="772"/>
      <c r="BD3" s="772"/>
      <c r="BE3" s="772"/>
      <c r="BF3" s="772"/>
      <c r="BG3" s="772"/>
      <c r="BH3" s="772"/>
      <c r="BI3" s="772"/>
      <c r="BJ3" s="772"/>
      <c r="BK3" s="772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3"/>
      <c r="CV3" s="773"/>
      <c r="CW3" s="773"/>
      <c r="CX3" s="773"/>
      <c r="CY3" s="773"/>
      <c r="CZ3" s="773"/>
      <c r="DA3" s="773"/>
      <c r="DB3" s="36"/>
      <c r="DC3" s="36"/>
      <c r="DD3" s="36"/>
      <c r="DE3" s="36"/>
      <c r="DF3" s="36"/>
    </row>
    <row r="4" spans="1:110" ht="15.75" x14ac:dyDescent="0.25">
      <c r="B4" s="43"/>
      <c r="C4" s="120"/>
      <c r="D4" s="418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 x14ac:dyDescent="0.25">
      <c r="A5" s="775" t="s">
        <v>500</v>
      </c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AU5" s="775"/>
      <c r="AV5" s="775"/>
      <c r="AW5" s="775"/>
      <c r="AX5" s="775"/>
      <c r="AY5" s="775"/>
      <c r="AZ5" s="775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322"/>
      <c r="DC5" s="322"/>
      <c r="DD5" s="322"/>
      <c r="DE5" s="322"/>
      <c r="DF5" s="322"/>
    </row>
    <row r="6" spans="1:110" ht="18.75" x14ac:dyDescent="0.25">
      <c r="A6" s="303" t="s">
        <v>501</v>
      </c>
      <c r="B6" s="303"/>
      <c r="C6" s="745">
        <f>'Настройки УИК'!$C$26</f>
        <v>0</v>
      </c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745"/>
      <c r="AY6" s="745"/>
      <c r="AZ6" s="745"/>
      <c r="BA6" s="745"/>
      <c r="BB6" s="745"/>
      <c r="BC6" s="745"/>
      <c r="BD6" s="745"/>
      <c r="BE6" s="745"/>
      <c r="BF6" s="745"/>
      <c r="BG6" s="745"/>
      <c r="BH6" s="745"/>
      <c r="BI6" s="745"/>
      <c r="BJ6" s="745"/>
      <c r="BK6" s="745"/>
      <c r="BL6" s="745"/>
      <c r="BM6" s="745"/>
      <c r="BN6" s="745"/>
      <c r="BO6" s="745"/>
      <c r="BP6" s="745"/>
      <c r="BQ6" s="745"/>
      <c r="BR6" s="745"/>
      <c r="BS6" s="745"/>
      <c r="BT6" s="745"/>
      <c r="BU6" s="745"/>
      <c r="BV6" s="745"/>
      <c r="BW6" s="745"/>
      <c r="BX6" s="745"/>
      <c r="BY6" s="745"/>
      <c r="BZ6" s="745"/>
      <c r="CA6" s="745"/>
      <c r="CB6" s="745"/>
      <c r="CC6" s="745"/>
      <c r="CD6" s="745"/>
      <c r="CE6" s="745"/>
      <c r="CF6" s="745"/>
      <c r="CG6" s="745"/>
      <c r="CH6" s="745"/>
      <c r="CI6" s="745"/>
      <c r="CJ6" s="745"/>
      <c r="CK6" s="745"/>
      <c r="CL6" s="745"/>
      <c r="CM6" s="745"/>
      <c r="CN6" s="745"/>
      <c r="CO6" s="745"/>
      <c r="CP6" s="745"/>
      <c r="CQ6" s="745"/>
      <c r="CR6" s="745"/>
      <c r="CS6" s="745"/>
      <c r="CT6" s="745"/>
      <c r="CU6" s="745"/>
      <c r="CV6" s="745"/>
      <c r="CW6" s="745"/>
      <c r="CX6" s="745"/>
      <c r="CY6" s="745"/>
      <c r="CZ6" s="745"/>
      <c r="DA6" s="745"/>
      <c r="DB6" s="338"/>
      <c r="DC6" s="338"/>
      <c r="DD6" s="338"/>
      <c r="DE6" s="338"/>
      <c r="DF6" s="338"/>
    </row>
    <row r="7" spans="1:110" ht="15.75" x14ac:dyDescent="0.25">
      <c r="A7" s="746" t="s">
        <v>4</v>
      </c>
      <c r="B7" s="746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7"/>
      <c r="BX7" s="747"/>
      <c r="BY7" s="747"/>
      <c r="BZ7" s="747"/>
      <c r="CA7" s="747"/>
      <c r="CB7" s="747"/>
      <c r="CC7" s="747"/>
      <c r="CD7" s="747"/>
      <c r="CE7" s="747"/>
      <c r="CF7" s="747"/>
      <c r="CG7" s="747"/>
      <c r="CH7" s="747"/>
      <c r="CI7" s="747"/>
      <c r="CJ7" s="747"/>
      <c r="CK7" s="747"/>
      <c r="CL7" s="747"/>
      <c r="CM7" s="747"/>
      <c r="CN7" s="747"/>
      <c r="CO7" s="747"/>
      <c r="CP7" s="747"/>
      <c r="CQ7" s="747"/>
      <c r="CR7" s="747"/>
      <c r="CS7" s="747"/>
      <c r="CT7" s="747"/>
      <c r="CU7" s="747"/>
      <c r="CV7" s="747"/>
      <c r="CW7" s="747"/>
      <c r="CX7" s="747"/>
      <c r="CY7" s="747"/>
      <c r="CZ7" s="747"/>
      <c r="DA7" s="747"/>
      <c r="DB7" s="293"/>
      <c r="DC7" s="293"/>
      <c r="DD7" s="293"/>
      <c r="DE7" s="293"/>
      <c r="DF7" s="293"/>
    </row>
    <row r="8" spans="1:110" ht="30" customHeight="1" x14ac:dyDescent="0.3">
      <c r="A8" s="748" t="s">
        <v>502</v>
      </c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748"/>
      <c r="AL8" s="748"/>
      <c r="AM8" s="748"/>
      <c r="AN8" s="748"/>
      <c r="AO8" s="748"/>
      <c r="AP8" s="748"/>
      <c r="AQ8" s="748"/>
      <c r="AR8" s="748"/>
      <c r="AS8" s="748"/>
      <c r="AT8" s="748"/>
      <c r="AU8" s="748"/>
      <c r="AV8" s="748"/>
      <c r="AW8" s="748"/>
      <c r="AX8" s="748"/>
      <c r="AY8" s="748"/>
      <c r="AZ8" s="748"/>
      <c r="BA8" s="748"/>
      <c r="BB8" s="748"/>
      <c r="BC8" s="748"/>
      <c r="BD8" s="748"/>
      <c r="BE8" s="748"/>
      <c r="BF8" s="748"/>
      <c r="BG8" s="748"/>
      <c r="BH8" s="748"/>
      <c r="BI8" s="748"/>
      <c r="BJ8" s="748"/>
      <c r="BK8" s="748"/>
      <c r="BL8" s="748"/>
      <c r="BM8" s="748"/>
      <c r="BN8" s="748"/>
      <c r="BO8" s="748"/>
      <c r="BP8" s="748"/>
      <c r="BQ8" s="748"/>
      <c r="BR8" s="748"/>
      <c r="BS8" s="748"/>
      <c r="BT8" s="748"/>
      <c r="BU8" s="748"/>
      <c r="BV8" s="748"/>
      <c r="BW8" s="748"/>
      <c r="BX8" s="748"/>
      <c r="BY8" s="748"/>
      <c r="BZ8" s="748"/>
      <c r="CA8" s="748"/>
      <c r="CB8" s="748"/>
      <c r="CC8" s="748"/>
      <c r="CD8" s="748"/>
      <c r="CE8" s="748"/>
      <c r="CF8" s="748"/>
      <c r="CG8" s="748"/>
      <c r="CH8" s="748"/>
      <c r="CI8" s="748"/>
      <c r="CJ8" s="748"/>
      <c r="CK8" s="748"/>
      <c r="CL8" s="748"/>
      <c r="CM8" s="748"/>
      <c r="CN8" s="748"/>
      <c r="CO8" s="748"/>
      <c r="CP8" s="748"/>
      <c r="CQ8" s="748"/>
      <c r="CR8" s="748"/>
      <c r="CS8" s="748"/>
      <c r="CT8" s="748"/>
      <c r="CU8" s="748"/>
      <c r="CV8" s="748"/>
      <c r="CW8" s="748"/>
      <c r="CX8" s="748"/>
      <c r="CY8" s="748"/>
      <c r="CZ8" s="748"/>
      <c r="DA8" s="748"/>
      <c r="DB8" s="323"/>
      <c r="DC8" s="323"/>
      <c r="DD8" s="323"/>
      <c r="DE8" s="323"/>
      <c r="DF8" s="323"/>
    </row>
    <row r="9" spans="1:110" ht="48.75" customHeight="1" x14ac:dyDescent="0.25">
      <c r="A9" s="749">
        <f>'Настройки ТИК'!$B$9</f>
        <v>0</v>
      </c>
      <c r="B9" s="749"/>
      <c r="C9" s="749"/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/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  <c r="BQ9" s="749"/>
      <c r="BR9" s="749"/>
      <c r="BS9" s="749"/>
      <c r="BT9" s="749"/>
      <c r="BU9" s="749"/>
      <c r="BV9" s="749"/>
      <c r="BW9" s="749"/>
      <c r="BX9" s="749"/>
      <c r="BY9" s="749"/>
      <c r="BZ9" s="749"/>
      <c r="CA9" s="749"/>
      <c r="CB9" s="749"/>
      <c r="CC9" s="749"/>
      <c r="CD9" s="749"/>
      <c r="CE9" s="749"/>
      <c r="CF9" s="749"/>
      <c r="CG9" s="749"/>
      <c r="CH9" s="749"/>
      <c r="CI9" s="749"/>
      <c r="CJ9" s="749"/>
      <c r="CK9" s="749"/>
      <c r="CL9" s="749"/>
      <c r="CM9" s="749"/>
      <c r="CN9" s="749"/>
      <c r="CO9" s="749"/>
      <c r="CP9" s="749"/>
      <c r="CQ9" s="749"/>
      <c r="CR9" s="749"/>
      <c r="CS9" s="749"/>
      <c r="CT9" s="749"/>
      <c r="CU9" s="749"/>
      <c r="CV9" s="749"/>
      <c r="CW9" s="749"/>
      <c r="CX9" s="749"/>
      <c r="CY9" s="749"/>
      <c r="CZ9" s="749"/>
      <c r="DA9" s="749"/>
      <c r="DB9" s="339"/>
      <c r="DC9" s="339"/>
      <c r="DD9" s="339"/>
      <c r="DE9" s="339"/>
      <c r="DF9" s="339"/>
    </row>
    <row r="10" spans="1:110" ht="15.75" x14ac:dyDescent="0.25">
      <c r="A10" s="750"/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0"/>
      <c r="AN10" s="750"/>
      <c r="AO10" s="750"/>
      <c r="AP10" s="750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750"/>
      <c r="BR10" s="750"/>
      <c r="BS10" s="750"/>
      <c r="BT10" s="750"/>
      <c r="BU10" s="750"/>
      <c r="BV10" s="750"/>
      <c r="BW10" s="750"/>
      <c r="BX10" s="750"/>
      <c r="BY10" s="750"/>
      <c r="BZ10" s="750"/>
      <c r="CA10" s="750"/>
      <c r="CB10" s="750"/>
      <c r="CC10" s="750"/>
      <c r="CD10" s="750"/>
      <c r="CE10" s="750"/>
      <c r="CF10" s="750"/>
      <c r="CG10" s="750"/>
      <c r="CH10" s="750"/>
      <c r="CI10" s="750"/>
      <c r="CJ10" s="750"/>
      <c r="CK10" s="750"/>
      <c r="CL10" s="750"/>
      <c r="CM10" s="750"/>
      <c r="CN10" s="750"/>
      <c r="CO10" s="750"/>
      <c r="CP10" s="750"/>
      <c r="CQ10" s="750"/>
      <c r="CR10" s="750"/>
      <c r="CS10" s="750"/>
      <c r="CT10" s="750"/>
      <c r="CU10" s="750"/>
      <c r="CV10" s="750"/>
      <c r="CW10" s="750"/>
      <c r="CX10" s="750"/>
      <c r="CY10" s="750"/>
      <c r="CZ10" s="750"/>
      <c r="DA10" s="750"/>
      <c r="DB10" s="172"/>
      <c r="DC10" s="172"/>
      <c r="DD10" s="172"/>
      <c r="DE10" s="172"/>
      <c r="DF10" s="172"/>
    </row>
    <row r="11" spans="1:110" ht="15.75" x14ac:dyDescent="0.2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 x14ac:dyDescent="0.25">
      <c r="A12" s="49"/>
      <c r="B12" s="49"/>
      <c r="C12" s="49"/>
      <c r="D12" s="665"/>
      <c r="E12" s="665"/>
      <c r="F12" s="442"/>
      <c r="G12" s="442"/>
      <c r="H12" s="442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2" t="e">
        <f ca="1">IF('Настройки ТИК'!$I$17='Настройки ТИК'!$J$17,'Настройки ТИК'!$I$17,'Настройки ТИК'!$I$17&amp;"-"&amp;'Настройки ТИК'!$J$17)</f>
        <v>#VALUE!</v>
      </c>
      <c r="AT12" s="742"/>
      <c r="AU12" s="742"/>
      <c r="AV12" s="742"/>
      <c r="AW12" s="742"/>
      <c r="AX12" s="742"/>
      <c r="AY12" s="742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2" t="s">
        <v>504</v>
      </c>
      <c r="AT13" s="752"/>
      <c r="AU13" s="752"/>
      <c r="AV13" s="752"/>
      <c r="AW13" s="752"/>
      <c r="AX13" s="752"/>
      <c r="AY13" s="75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 x14ac:dyDescent="0.2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 x14ac:dyDescent="0.25">
      <c r="A15" s="753" t="s">
        <v>0</v>
      </c>
      <c r="B15" s="754"/>
      <c r="C15" s="757" t="s">
        <v>505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243"/>
      <c r="DC15" s="243"/>
      <c r="DD15" s="243"/>
      <c r="DE15" s="243"/>
      <c r="DF15" s="243"/>
    </row>
    <row r="16" spans="1:110" ht="33" customHeight="1" x14ac:dyDescent="0.25">
      <c r="A16" s="755"/>
      <c r="B16" s="756"/>
      <c r="C16" s="762" t="str">
        <f ca="1">IF(INDIRECT("'Настройки УИК'!$B22")=0," ",INDIRECT("'Настройки УИК'!B22"))</f>
        <v xml:space="preserve"> </v>
      </c>
      <c r="D16" s="763"/>
      <c r="E16" s="763"/>
      <c r="F16" s="763"/>
      <c r="G16" s="763"/>
      <c r="H16" s="764"/>
      <c r="I16" s="657" t="str">
        <f ca="1">IF(INDIRECT("'Настройки УИК'!$B23")=0," ",INDIRECT("'Настройки УИК'!B23"))</f>
        <v xml:space="preserve"> </v>
      </c>
      <c r="J16" s="173"/>
      <c r="K16" s="173"/>
      <c r="L16" s="173"/>
      <c r="M16" s="173"/>
      <c r="N16" s="173"/>
      <c r="O16" s="657" t="str">
        <f ca="1">IF(INDIRECT("'Настройки УИК'!$B24")=0," ",INDIRECT("'Настройки УИК'!B24"))</f>
        <v>Склонение по падежам УИК</v>
      </c>
      <c r="P16" s="173"/>
      <c r="Q16" s="173"/>
      <c r="R16" s="173"/>
      <c r="S16" s="173"/>
      <c r="T16" s="173"/>
      <c r="U16" s="657" t="str">
        <f ca="1">IF(INDIRECT("'Настройки УИК'!$B25")=0," ",INDIRECT("'Настройки УИК'!B25"))</f>
        <v>для печати документов</v>
      </c>
      <c r="V16" s="173"/>
      <c r="W16" s="173"/>
      <c r="X16" s="173"/>
      <c r="Y16" s="173"/>
      <c r="Z16" s="173"/>
      <c r="AA16" s="657" t="str">
        <f ca="1">IF(INDIRECT("'Настройки УИК'!$B26")=0," ",INDIRECT("'Настройки УИК'!B26"))</f>
        <v xml:space="preserve">Родительный </v>
      </c>
      <c r="AB16" s="173"/>
      <c r="AC16" s="173"/>
      <c r="AD16" s="173"/>
      <c r="AE16" s="173"/>
      <c r="AF16" s="173"/>
      <c r="AG16" s="657" t="str">
        <f ca="1">IF(INDIRECT("'Настройки УИК'!$B27")=0," ",INDIRECT("'Настройки УИК'!B27"))</f>
        <v xml:space="preserve">Дательный </v>
      </c>
      <c r="AH16" s="173"/>
      <c r="AI16" s="173"/>
      <c r="AJ16" s="173"/>
      <c r="AK16" s="173"/>
      <c r="AL16" s="173"/>
      <c r="AM16" s="657" t="str">
        <f ca="1">IF(INDIRECT("'Настройки УИК'!$B28")=0," ",INDIRECT("'Настройки УИК'!$B28"))</f>
        <v>Творительный</v>
      </c>
      <c r="AN16" s="173"/>
      <c r="AO16" s="173"/>
      <c r="AP16" s="173"/>
      <c r="AQ16" s="173"/>
      <c r="AR16" s="173"/>
      <c r="AS16" s="657" t="str">
        <f ca="1">IF(INDIRECT("'Настройки УИК'!$B29")=0," ",INDIRECT("'Настройки УИК'!$B29"))</f>
        <v>Винительный</v>
      </c>
      <c r="AT16" s="173"/>
      <c r="AU16" s="173"/>
      <c r="AV16" s="173"/>
      <c r="AW16" s="173"/>
      <c r="AX16" s="173"/>
      <c r="AY16" s="657" t="str">
        <f ca="1">IF(INDIRECT("'Настройки УИК'!$B30")=0," ",INDIRECT("'Настройки УИК'!$B30"))</f>
        <v xml:space="preserve"> </v>
      </c>
      <c r="AZ16" s="173"/>
      <c r="BA16" s="173"/>
      <c r="BB16" s="173"/>
      <c r="BC16" s="173"/>
      <c r="BD16" s="173"/>
      <c r="BE16" s="657" t="str">
        <f ca="1">IF(INDIRECT("'Настройки УИК'!$B31")=0," ",INDIRECT("'Настройки УИК'!$B31"))</f>
        <v xml:space="preserve"> </v>
      </c>
      <c r="BF16" s="173"/>
      <c r="BG16" s="173"/>
      <c r="BH16" s="173"/>
      <c r="BI16" s="173"/>
      <c r="BJ16" s="173"/>
      <c r="BK16" s="657" t="str">
        <f ca="1">IF(INDIRECT("'Настройки УИК'!$B32")=0," ",INDIRECT("'Настройки УИК'!$B32"))</f>
        <v xml:space="preserve"> </v>
      </c>
      <c r="BL16" s="173"/>
      <c r="BM16" s="173"/>
      <c r="BN16" s="173"/>
      <c r="BO16" s="173"/>
      <c r="BP16" s="173"/>
      <c r="BQ16" s="657" t="str">
        <f ca="1">IF(INDIRECT("'Настройки УИК'!$B33")=0," ",INDIRECT("'Настройки УИК'!$B33"))</f>
        <v>Должности</v>
      </c>
      <c r="BR16" s="173"/>
      <c r="BS16" s="173"/>
      <c r="BT16" s="173"/>
      <c r="BU16" s="173"/>
      <c r="BV16" s="173"/>
      <c r="BW16" s="657" t="str">
        <f ca="1">IF(INDIRECT("'Настройки УИК'!$B34")=0," ",INDIRECT("'Настройки УИК'!$B34"))</f>
        <v xml:space="preserve"> </v>
      </c>
      <c r="BX16" s="173"/>
      <c r="BY16" s="173"/>
      <c r="BZ16" s="173"/>
      <c r="CA16" s="173"/>
      <c r="CB16" s="173"/>
      <c r="CC16" s="657" t="str">
        <f ca="1">IF(INDIRECT("'Настройки УИК'!$B35")=0," ",INDIRECT("'Настройки УИК'!$B35"))</f>
        <v>Председатель</v>
      </c>
      <c r="CD16" s="173"/>
      <c r="CE16" s="173"/>
      <c r="CF16" s="173"/>
      <c r="CG16" s="173"/>
      <c r="CH16" s="173"/>
      <c r="CI16" s="657" t="str">
        <f ca="1">IF(INDIRECT("'Настройки УИК'!$B36")=0," ",INDIRECT("'Настройки УИК'!$B36"))</f>
        <v xml:space="preserve"> </v>
      </c>
      <c r="CJ16" s="173"/>
      <c r="CK16" s="173"/>
      <c r="CL16" s="173"/>
      <c r="CM16" s="173"/>
      <c r="CN16" s="173"/>
      <c r="CO16" s="657" t="str">
        <f ca="1">IF(INDIRECT("'Настройки УИК'!$B37")=0," ",INDIRECT("'Настройки УИК'!$B37"))</f>
        <v xml:space="preserve"> </v>
      </c>
      <c r="CP16" s="173"/>
      <c r="CQ16" s="173"/>
      <c r="CR16" s="173"/>
      <c r="CS16" s="173"/>
      <c r="CT16" s="173"/>
      <c r="CU16" s="657" t="str">
        <f ca="1">IF(INDIRECT("'Настройки УИК'!$B38")=0," ",INDIRECT("'Настройки УИК'!$B38"))</f>
        <v xml:space="preserve"> </v>
      </c>
      <c r="CV16" s="173"/>
      <c r="CW16" s="173"/>
      <c r="CX16" s="173"/>
      <c r="CY16" s="173"/>
      <c r="CZ16" s="173"/>
      <c r="DA16" s="657" t="str">
        <f ca="1">IF(INDIRECT("'Настройки УИК'!$B39")=0," ",INDIRECT("'Настройки УИК'!$B39"))</f>
        <v xml:space="preserve"> </v>
      </c>
      <c r="DB16" s="173"/>
      <c r="DC16" s="173"/>
      <c r="DD16" s="173"/>
      <c r="DE16" s="173"/>
      <c r="DF16" s="173"/>
    </row>
    <row r="17" spans="1:113" ht="16.5" customHeight="1" x14ac:dyDescent="0.25">
      <c r="A17" s="758" t="s">
        <v>399</v>
      </c>
      <c r="B17" s="759"/>
      <c r="C17" s="419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9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9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9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9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9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9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9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9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9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9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9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9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9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9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9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9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9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 x14ac:dyDescent="0.25">
      <c r="A18" s="408" t="s">
        <v>903</v>
      </c>
      <c r="B18" s="409" t="s">
        <v>904</v>
      </c>
      <c r="C18" s="333"/>
      <c r="D18" s="500">
        <f>IF('Настройки УИК'!$F$22&gt;0,(IF(AND(MONTH($A18)=MONTH('Настройки ТИК'!$C$17),$B18="",C18=8),C18,0))*'Настройки УИК'!$I$22/8,0)</f>
        <v>0</v>
      </c>
      <c r="E18" s="500">
        <f>IF('Настройки УИК'!$F$22&gt;0,(IF(AND(MONTH($A18)=MONTH('Настройки ТИК'!$D$17),$B18="",C18=8),C18,0))*'Настройки УИК'!$J$22/8,0)</f>
        <v>0</v>
      </c>
      <c r="F18" s="500">
        <f ca="1">IF($B18="",0,C18*'Настройки УИК'!$K$22*2*'Настройки ТИК'!$C$32)</f>
        <v>0</v>
      </c>
      <c r="G18" s="500">
        <f>IF(AND(D18+E18=0,$B18=""),C18*'Настройки УИК'!$K$22*'Настройки ТИК'!$C$32,0)</f>
        <v>0</v>
      </c>
      <c r="H18" s="500">
        <f ca="1">IF(AND('Настройки ТИК'!$C$45="ТИК",'Настройки УИК'!$C$22="Председатель"),0,(F18+G18)*ПК_ТИК)</f>
        <v>0</v>
      </c>
      <c r="I18" s="333"/>
      <c r="J18" s="500" t="e">
        <f>IF('Настройки УИК'!#REF!&gt;0,(IF(AND(MONTH($A18)=MONTH('Настройки ТИК'!$C$17),$B18="",I18=8),I18,0))*'Настройки УИК'!#REF!/8,0)</f>
        <v>#REF!</v>
      </c>
      <c r="K18" s="500" t="e">
        <f>IF('Настройки УИК'!#REF!&gt;0,(IF(AND(MONTH($A18)=MONTH('Настройки ТИК'!$D$17),$B18="",I18=8),I18,0))*'Настройки УИК'!#REF!/8,0)</f>
        <v>#REF!</v>
      </c>
      <c r="L18" s="500" t="e">
        <f>IF($B18="",0,I18*'Настройки УИК'!#REF!*2*'Настройки ТИК'!$C$32)</f>
        <v>#REF!</v>
      </c>
      <c r="M18" s="500" t="e">
        <f>IF(AND(J18+K18=0,$B18=""),I18*'Настройки УИК'!#REF!*'Настройки ТИК'!$C$32,0)</f>
        <v>#REF!</v>
      </c>
      <c r="N18" s="500" t="e">
        <f>IF(AND('Настройки ТИК'!$C$45="ТИК",'Настройки УИК'!#REF!="Председатель"),0,(L18+M18)*ПК_ТИК)</f>
        <v>#REF!</v>
      </c>
      <c r="O18" s="333"/>
      <c r="P18" s="500" t="e">
        <f>IF('Настройки УИК'!#REF!&gt;0,(IF(AND(MONTH($A18)=MONTH('Настройки ТИК'!$C$17),$B18="",O18=8),O18,0))*'Настройки УИК'!#REF!/8,0)</f>
        <v>#REF!</v>
      </c>
      <c r="Q18" s="500" t="e">
        <f>IF('Настройки УИК'!#REF!&gt;0,(IF(AND(MONTH($A18)=MONTH('Настройки ТИК'!$D$17),$B18="",O18=8),O18,0))*'Настройки УИК'!#REF!/8,0)</f>
        <v>#REF!</v>
      </c>
      <c r="R18" s="500" t="e">
        <f>IF($B18="",0,O18*'Настройки УИК'!#REF!*2*'Настройки ТИК'!$C$32)</f>
        <v>#REF!</v>
      </c>
      <c r="S18" s="500" t="e">
        <f>IF(AND(P18+Q18=0,$B18=""),O18*'Настройки УИК'!#REF!*'Настройки ТИК'!$C$32,0)</f>
        <v>#REF!</v>
      </c>
      <c r="T18" s="500" t="e">
        <f>IF(AND('Настройки ТИК'!$C$45="ТИК",'Настройки УИК'!#REF!="Председатель"),0,(R18+S18)*ПК_ТИК)</f>
        <v>#REF!</v>
      </c>
      <c r="U18" s="333"/>
      <c r="V18" s="500" t="e">
        <f>IF('Настройки УИК'!#REF!&gt;0,(IF(AND(MONTH($A18)=MONTH('Настройки ТИК'!$C$17),$B18="",U18=8),U18,0))*'Настройки УИК'!#REF!/8,0)</f>
        <v>#REF!</v>
      </c>
      <c r="W18" s="500" t="e">
        <f>IF('Настройки УИК'!#REF!&gt;0,(IF(AND(MONTH($A18)=MONTH('Настройки ТИК'!$D$17),$B18="",U18=8),U18,0))*'Настройки УИК'!#REF!/8,0)</f>
        <v>#REF!</v>
      </c>
      <c r="X18" s="500" t="e">
        <f>IF($B18="",0,U18*'Настройки УИК'!#REF!*2*'Настройки ТИК'!$C$32)</f>
        <v>#REF!</v>
      </c>
      <c r="Y18" s="500" t="e">
        <f>IF(AND(V18+W18=0,$B18=""),U18*'Настройки УИК'!#REF!*'Настройки ТИК'!$C$32,0)</f>
        <v>#REF!</v>
      </c>
      <c r="Z18" s="500" t="e">
        <f>IF(AND('Настройки ТИК'!$C$45="ТИК",'Настройки УИК'!#REF!="Председатель"),0,(X18+Y18)*ПК_ТИК)</f>
        <v>#REF!</v>
      </c>
      <c r="AA18" s="333"/>
      <c r="AB18" s="500" t="e">
        <f>IF('Настройки УИК'!#REF!&gt;0,(IF(AND(MONTH($A18)=MONTH('Настройки ТИК'!$C$17),$B18="",AA18=8),AA18,0))*'Настройки УИК'!#REF!/8,0)</f>
        <v>#REF!</v>
      </c>
      <c r="AC18" s="500" t="e">
        <f>IF('Настройки УИК'!#REF!&gt;0,(IF(AND(MONTH($A18)=MONTH('Настройки ТИК'!$D$17),$B18="",AA18=8),AA18,0))*'Настройки УИК'!#REF!/8,0)</f>
        <v>#REF!</v>
      </c>
      <c r="AD18" s="500" t="e">
        <f>IF($B18="",0,AA18*'Настройки УИК'!#REF!*2*'Настройки ТИК'!$C$32)</f>
        <v>#REF!</v>
      </c>
      <c r="AE18" s="500" t="e">
        <f>IF(AND(AB18+AC18=0,$B18=""),AA18*'Настройки УИК'!#REF!*'Настройки ТИК'!$C$32,0)</f>
        <v>#REF!</v>
      </c>
      <c r="AF18" s="500" t="e">
        <f>IF(AND('Настройки ТИК'!$C$45="ТИК",'Настройки УИК'!#REF!="Председатель"),0,(AD18+AE18)*ПК_ТИК)</f>
        <v>#REF!</v>
      </c>
      <c r="AG18" s="333"/>
      <c r="AH18" s="500" t="e">
        <f>IF('Настройки УИК'!#REF!&gt;0,(IF(AND(MONTH($A18)=MONTH('Настройки ТИК'!$C$17),$B18="",AG18=8),AG18,0))*'Настройки УИК'!#REF!/8,0)</f>
        <v>#REF!</v>
      </c>
      <c r="AI18" s="500" t="e">
        <f>IF('Настройки УИК'!#REF!&gt;0,(IF(AND(MONTH($A18)=MONTH('Настройки ТИК'!$D$17),$B18="",AG18=8),AG18,0))*'Настройки УИК'!#REF!/8,0)</f>
        <v>#REF!</v>
      </c>
      <c r="AJ18" s="500" t="e">
        <f>IF($B18="",0,AG18*'Настройки УИК'!#REF!*2*'Настройки ТИК'!$C$32)</f>
        <v>#REF!</v>
      </c>
      <c r="AK18" s="500" t="e">
        <f>IF(AND(AH18+AI18=0,$B18=""),AG18*'Настройки УИК'!#REF!*'Настройки ТИК'!$C$32,0)</f>
        <v>#REF!</v>
      </c>
      <c r="AL18" s="500" t="e">
        <f>IF(AND('Настройки ТИК'!$C$45="ТИК",'Настройки УИК'!#REF!="Председатель"),0,(AJ18+AK18)*ПК_ТИК)</f>
        <v>#REF!</v>
      </c>
      <c r="AM18" s="333"/>
      <c r="AN18" s="500" t="e">
        <f>IF('Настройки УИК'!#REF!&gt;0,(IF(AND(MONTH($A18)=MONTH('Настройки ТИК'!$C$17),$B18="",AM18=8),AM18,0))*'Настройки УИК'!#REF!/8,0)</f>
        <v>#REF!</v>
      </c>
      <c r="AO18" s="500" t="e">
        <f>IF('Настройки УИК'!#REF!&gt;0,(IF(AND(MONTH($A18)=MONTH('Настройки ТИК'!$D$17),$B18="",AM18=8),AM18,0))*'Настройки УИК'!#REF!/8,0)</f>
        <v>#REF!</v>
      </c>
      <c r="AP18" s="500" t="e">
        <f>IF($B18="",0,AM18*'Настройки УИК'!#REF!*2*'Настройки ТИК'!$C$32)</f>
        <v>#REF!</v>
      </c>
      <c r="AQ18" s="500" t="e">
        <f>IF(AND(AN18+AO18=0,$B18=""),AM18*'Настройки УИК'!#REF!*'Настройки ТИК'!$C$32,0)</f>
        <v>#REF!</v>
      </c>
      <c r="AR18" s="500" t="e">
        <f>IF(AND('Настройки ТИК'!$C$45="ТИК",'Настройки УИК'!#REF!="Председатель"),0,(AP18+AQ18)*ПК_ТИК)</f>
        <v>#REF!</v>
      </c>
      <c r="AS18" s="333"/>
      <c r="AT18" s="500" t="e">
        <f>IF('Настройки УИК'!#REF!&gt;0,(IF(AND(MONTH($A18)=MONTH('Настройки ТИК'!$C$17),$B18="",AS18=8),AS18,0))*'Настройки УИК'!#REF!/8,0)</f>
        <v>#REF!</v>
      </c>
      <c r="AU18" s="500" t="e">
        <f>IF('Настройки УИК'!#REF!&gt;0,(IF(AND(MONTH($A18)=MONTH('Настройки ТИК'!$D$17),$B18="",AS18=8),AS18,0))*'Настройки УИК'!#REF!/8,0)</f>
        <v>#REF!</v>
      </c>
      <c r="AV18" s="500" t="e">
        <f>IF($B18="",0,AS18*'Настройки УИК'!#REF!*2*'Настройки ТИК'!$C$32)</f>
        <v>#REF!</v>
      </c>
      <c r="AW18" s="500" t="e">
        <f>IF(AND(AT18+AU18=0,$B18=""),AS18*'Настройки УИК'!#REF!*'Настройки ТИК'!$C$32,0)</f>
        <v>#REF!</v>
      </c>
      <c r="AX18" s="500" t="e">
        <f>IF(AND('Настройки ТИК'!$C$45="ТИК",'Настройки УИК'!#REF!="Председатель"),0,(AV18+AW18)*ПК_ТИК)</f>
        <v>#REF!</v>
      </c>
      <c r="AY18" s="333"/>
      <c r="AZ18" s="500" t="e">
        <f>IF('Настройки УИК'!#REF!&gt;0,(IF(AND(MONTH($A18)=MONTH('Настройки ТИК'!$C$17),$B18="",AY18=8),AY18,0))*'Настройки УИК'!#REF!/8,0)</f>
        <v>#REF!</v>
      </c>
      <c r="BA18" s="500" t="e">
        <f>IF('Настройки УИК'!#REF!&gt;0,(IF(AND(MONTH($A18)=MONTH('Настройки ТИК'!$D$17),$B18="",AY18=8),AY18,0))*'Настройки УИК'!#REF!/8,0)</f>
        <v>#REF!</v>
      </c>
      <c r="BB18" s="500" t="e">
        <f>IF($B18="",0,AY18*'Настройки УИК'!#REF!*2*'Настройки ТИК'!$C$32)</f>
        <v>#REF!</v>
      </c>
      <c r="BC18" s="500" t="e">
        <f>IF(AND(AZ18+BA18=0,$B18=""),AY18*'Настройки УИК'!#REF!*'Настройки ТИК'!$C$32,0)</f>
        <v>#REF!</v>
      </c>
      <c r="BD18" s="500" t="e">
        <f>IF(AND('Настройки ТИК'!$C$45="ТИК",'Настройки УИК'!#REF!="Председатель"),0,(BB18+BC18)*ПК_ТИК)</f>
        <v>#REF!</v>
      </c>
      <c r="BE18" s="333"/>
      <c r="BF18" s="500" t="e">
        <f>IF('Настройки УИК'!#REF!&gt;0,(IF(AND(MONTH($A18)=MONTH('Настройки ТИК'!$C$17),$B18="",BE18=8),BE18,0))*'Настройки УИК'!#REF!/8,0)</f>
        <v>#REF!</v>
      </c>
      <c r="BG18" s="500" t="e">
        <f>IF('Настройки УИК'!#REF!&gt;0,(IF(AND(MONTH($A18)=MONTH('Настройки ТИК'!$D$17),$B18="",BE18=8),BE18,0))*'Настройки УИК'!#REF!/8,0)</f>
        <v>#REF!</v>
      </c>
      <c r="BH18" s="500" t="e">
        <f>IF($B18="",0,BE18*'Настройки УИК'!#REF!*2*'Настройки ТИК'!$C$32)</f>
        <v>#REF!</v>
      </c>
      <c r="BI18" s="500" t="e">
        <f>IF(AND(BF18+BG18=0,$B18=""),BE18*'Настройки УИК'!#REF!*'Настройки ТИК'!$C$32,0)</f>
        <v>#REF!</v>
      </c>
      <c r="BJ18" s="500" t="e">
        <f>IF(AND('Настройки ТИК'!$C$45="ТИК",'Настройки УИК'!#REF!="Председатель"),0,(BH18+BI18)*ПК_ТИК)</f>
        <v>#REF!</v>
      </c>
      <c r="BK18" s="333"/>
      <c r="BL18" s="500" t="e">
        <f>IF('Настройки УИК'!#REF!&gt;0,(IF(AND(MONTH($A18)=MONTH('Настройки ТИК'!$C$17),$B18="",BK18=8),BK18,0))*'Настройки УИК'!#REF!/8,0)</f>
        <v>#REF!</v>
      </c>
      <c r="BM18" s="500" t="e">
        <f>IF('Настройки УИК'!#REF!&gt;0,(IF(AND(MONTH($A18)=MONTH('Настройки ТИК'!$D$17),$B18="",BK18=8),BK18,0))*'Настройки УИК'!#REF!/8,0)</f>
        <v>#REF!</v>
      </c>
      <c r="BN18" s="500" t="e">
        <f>IF($B18="",0,BK18*'Настройки УИК'!#REF!*2*'Настройки ТИК'!$C$32)</f>
        <v>#REF!</v>
      </c>
      <c r="BO18" s="500" t="e">
        <f>IF(AND(BL18+BM18=0,$B18=""),BK18*'Настройки УИК'!#REF!*'Настройки ТИК'!$C$32,0)</f>
        <v>#REF!</v>
      </c>
      <c r="BP18" s="500" t="e">
        <f>IF(AND('Настройки ТИК'!$C$45="ТИК",'Настройки УИК'!#REF!="Председатель"),0,(BN18+BO18)*ПК_ТИК)</f>
        <v>#REF!</v>
      </c>
      <c r="BQ18" s="333"/>
      <c r="BR18" s="500" t="e">
        <f>IF('Настройки УИК'!#REF!&gt;0,(IF(AND(MONTH($A18)=MONTH('Настройки ТИК'!$C$17),$B18="",BQ18=8),BQ18,0))*'Настройки УИК'!#REF!/8,0)</f>
        <v>#REF!</v>
      </c>
      <c r="BS18" s="500" t="e">
        <f>IF('Настройки УИК'!#REF!&gt;0,(IF(AND(MONTH($A18)=MONTH('Настройки ТИК'!$D$17),$B18="",BQ18=8),BQ18,0))*'Настройки УИК'!#REF!/8,0)</f>
        <v>#REF!</v>
      </c>
      <c r="BT18" s="500" t="e">
        <f>IF($B18="",0,BQ18*'Настройки УИК'!#REF!*2*'Настройки ТИК'!$C$32)</f>
        <v>#REF!</v>
      </c>
      <c r="BU18" s="500" t="e">
        <f>IF(AND(BR18+BS18=0,$B18=""),BQ18*'Настройки УИК'!#REF!*'Настройки ТИК'!$C$32,0)</f>
        <v>#REF!</v>
      </c>
      <c r="BV18" s="500" t="e">
        <f>IF(AND('Настройки ТИК'!$C$45="ТИК",'Настройки УИК'!#REF!="Председатель"),0,(BT18+BU18)*ПК_ТИК)</f>
        <v>#REF!</v>
      </c>
      <c r="BW18" s="333"/>
      <c r="BX18" s="500" t="e">
        <f>IF('Настройки УИК'!#REF!&gt;0,(IF(AND(MONTH($A18)=MONTH('Настройки ТИК'!$C$17),$B18="",BW18=8),BW18,0))*'Настройки УИК'!#REF!/8,0)</f>
        <v>#REF!</v>
      </c>
      <c r="BY18" s="500" t="e">
        <f>IF('Настройки УИК'!#REF!&gt;0,(IF(AND(MONTH($A18)=MONTH('Настройки ТИК'!$D$17),$B18="",BW18=8),BW18,0))*'Настройки УИК'!#REF!/8,0)</f>
        <v>#REF!</v>
      </c>
      <c r="BZ18" s="500" t="e">
        <f>IF($B18="",0,BW18*'Настройки УИК'!#REF!*2*'Настройки ТИК'!$C$32)</f>
        <v>#REF!</v>
      </c>
      <c r="CA18" s="500" t="e">
        <f>IF(AND(BX18+BY18=0,$B18=""),BW18*'Настройки УИК'!#REF!*'Настройки ТИК'!$C$32,0)</f>
        <v>#REF!</v>
      </c>
      <c r="CB18" s="500" t="e">
        <f>IF(AND('Настройки ТИК'!$C$45="ТИК",'Настройки УИК'!#REF!="Председатель"),0,(BZ18+CA18)*ПК_ТИК)</f>
        <v>#REF!</v>
      </c>
      <c r="CC18" s="333"/>
      <c r="CD18" s="500" t="e">
        <f>IF('Настройки УИК'!#REF!&gt;0,(IF(AND(MONTH($A18)=MONTH('Настройки ТИК'!$C$17),$B18="",CC18=8),CC18,0))*'Настройки УИК'!#REF!/8,0)</f>
        <v>#REF!</v>
      </c>
      <c r="CE18" s="500" t="e">
        <f>IF('Настройки УИК'!#REF!&gt;0,(IF(AND(MONTH($A18)=MONTH('Настройки ТИК'!$D$17),$B18="",CC18=8),CC18,0))*'Настройки УИК'!#REF!/8,0)</f>
        <v>#REF!</v>
      </c>
      <c r="CF18" s="500" t="e">
        <f>IF($B18="",0,CC18*'Настройки УИК'!#REF!*2*'Настройки ТИК'!$C$32)</f>
        <v>#REF!</v>
      </c>
      <c r="CG18" s="500" t="e">
        <f>IF(AND(CD18+CE18=0,$B18=""),CC18*'Настройки УИК'!#REF!*'Настройки ТИК'!$C$32,0)</f>
        <v>#REF!</v>
      </c>
      <c r="CH18" s="500" t="e">
        <f>IF(AND('Настройки ТИК'!$C$45="ТИК",'Настройки УИК'!#REF!="Председатель"),0,(CF18+CG18)*ПК_ТИК)</f>
        <v>#REF!</v>
      </c>
      <c r="CI18" s="333"/>
      <c r="CJ18" s="500" t="e">
        <f>IF('Настройки УИК'!#REF!&gt;0,(IF(AND(MONTH($A18)=MONTH('Настройки ТИК'!$C$17),$B18="",CI18=8),CI18,0))*'Настройки УИК'!#REF!/8,0)</f>
        <v>#REF!</v>
      </c>
      <c r="CK18" s="500" t="e">
        <f>IF('Настройки УИК'!#REF!&gt;0,(IF(AND(MONTH($A18)=MONTH('Настройки ТИК'!$D$17),$B18="",CI18=8),CI18,0))*'Настройки УИК'!#REF!/8,0)</f>
        <v>#REF!</v>
      </c>
      <c r="CL18" s="500" t="e">
        <f>IF($B18="",0,CI18*'Настройки УИК'!#REF!*2*'Настройки ТИК'!$C$32)</f>
        <v>#REF!</v>
      </c>
      <c r="CM18" s="500" t="e">
        <f>IF(AND(CJ18+CK18=0,$B18=""),CI18*'Настройки УИК'!#REF!*'Настройки ТИК'!$C$32,0)</f>
        <v>#REF!</v>
      </c>
      <c r="CN18" s="500" t="e">
        <f>IF(AND('Настройки ТИК'!$C$45="ТИК",'Настройки УИК'!#REF!="Председатель"),0,(CL18+CM18)*ПК_ТИК)</f>
        <v>#REF!</v>
      </c>
      <c r="CO18" s="333"/>
      <c r="CP18" s="500" t="e">
        <f>IF('Настройки УИК'!#REF!&gt;0,(IF(AND(MONTH($A18)=MONTH('Настройки ТИК'!$C$17),$B18="",CO18=8),CO18,0))*'Настройки УИК'!#REF!/8,0)</f>
        <v>#REF!</v>
      </c>
      <c r="CQ18" s="500" t="e">
        <f>IF('Настройки УИК'!#REF!&gt;0,(IF(AND(MONTH($A18)=MONTH('Настройки ТИК'!$D$17),$B18="",CO18=8),CO18,0))*'Настройки УИК'!#REF!/8,0)</f>
        <v>#REF!</v>
      </c>
      <c r="CR18" s="500" t="e">
        <f>IF($B18="",0,CO18*'Настройки УИК'!#REF!*2*'Настройки ТИК'!$C$32)</f>
        <v>#REF!</v>
      </c>
      <c r="CS18" s="500" t="e">
        <f>IF(AND(CP18+CQ18=0,$B18=""),CO18*'Настройки УИК'!#REF!*'Настройки ТИК'!$C$32,0)</f>
        <v>#REF!</v>
      </c>
      <c r="CT18" s="500" t="e">
        <f>IF(AND('Настройки ТИК'!$C$45="ТИК",'Настройки УИК'!#REF!="Председатель"),0,(CR18+CS18)*ПК_ТИК)</f>
        <v>#REF!</v>
      </c>
      <c r="CU18" s="333"/>
      <c r="CV18" s="500" t="e">
        <f>IF('Настройки УИК'!#REF!&gt;0,(IF(AND(MONTH($A18)=MONTH('Настройки ТИК'!$C$17),$B18="",CU18=8),CU18,0))*'Настройки УИК'!#REF!/8,0)</f>
        <v>#REF!</v>
      </c>
      <c r="CW18" s="500" t="e">
        <f>IF('Настройки УИК'!#REF!&gt;0,(IF(AND(MONTH($A18)=MONTH('Настройки ТИК'!$D$17),$B18="",CU18=8),CU18,0))*'Настройки УИК'!#REF!/8,0)</f>
        <v>#REF!</v>
      </c>
      <c r="CX18" s="500" t="e">
        <f>IF($B18="",0,CU18*'Настройки УИК'!#REF!*2*'Настройки ТИК'!$C$32)</f>
        <v>#REF!</v>
      </c>
      <c r="CY18" s="500" t="e">
        <f>IF(AND(CV18+CW18=0,$B18=""),CU18*'Настройки УИК'!#REF!*'Настройки ТИК'!$C$32,0)</f>
        <v>#REF!</v>
      </c>
      <c r="CZ18" s="500" t="e">
        <f>IF(AND('Настройки ТИК'!$C$45="ТИК",'Настройки УИК'!#REF!="Председатель"),0,(CX18+CY18)*ПК_ТИК)</f>
        <v>#REF!</v>
      </c>
      <c r="DA18" s="333"/>
      <c r="DB18" s="500" t="e">
        <f>IF('Настройки УИК'!#REF!&gt;0,(IF(AND(MONTH($A18)=MONTH('Настройки ТИК'!$C$17),$B18="",DA18=8),DA18,0))*'Настройки УИК'!#REF!/8,0)</f>
        <v>#REF!</v>
      </c>
      <c r="DC18" s="500" t="e">
        <f>IF('Настройки УИК'!#REF!&gt;0,(IF(AND(MONTH($A18)=MONTH('Настройки ТИК'!$D$17),$B18="",DA18=8),DA18,0))*'Настройки УИК'!#REF!/8,0)</f>
        <v>#REF!</v>
      </c>
      <c r="DD18" s="500" t="e">
        <f>IF($B18="",0,DA18*'Настройки УИК'!#REF!*2*'Настройки ТИК'!$C$32)</f>
        <v>#REF!</v>
      </c>
      <c r="DE18" s="500" t="e">
        <f>IF(AND(DB18+DC18=0,$B18=""),DA18*'Настройки УИК'!#REF!*'Настройки ТИК'!$C$32,0)</f>
        <v>#REF!</v>
      </c>
      <c r="DF18" s="500" t="e">
        <f>IF(AND('Настройки ТИК'!$C$45="ТИК",'Настройки УИК'!#REF!="Председатель"),0,(DD18+DE18)*ПК_ТИК)</f>
        <v>#REF!</v>
      </c>
    </row>
    <row r="19" spans="1:113" s="375" customFormat="1" ht="31.5" customHeight="1" x14ac:dyDescent="0.25">
      <c r="A19" s="765" t="s">
        <v>506</v>
      </c>
      <c r="B19" s="766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 x14ac:dyDescent="0.25">
      <c r="A20" s="765" t="s">
        <v>507</v>
      </c>
      <c r="B20" s="766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 x14ac:dyDescent="0.25"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/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17"/>
      <c r="BV21" s="417"/>
      <c r="BW21" s="417"/>
      <c r="BX21" s="417"/>
      <c r="BY21" s="417"/>
      <c r="BZ21" s="417"/>
      <c r="CA21" s="417"/>
      <c r="CB21" s="417"/>
      <c r="CC21" s="417"/>
      <c r="CD21" s="417"/>
      <c r="CE21" s="417"/>
      <c r="CF21" s="417"/>
      <c r="CG21" s="417"/>
      <c r="CH21" s="417"/>
      <c r="CI21" s="417"/>
      <c r="CJ21" s="417"/>
      <c r="CK21" s="417"/>
      <c r="CL21" s="417"/>
      <c r="CM21" s="417"/>
      <c r="CN21" s="417"/>
      <c r="CO21" s="417"/>
      <c r="CP21" s="417"/>
      <c r="CQ21" s="417"/>
      <c r="CR21" s="417"/>
      <c r="CS21" s="417"/>
      <c r="CT21" s="417"/>
      <c r="CU21" s="417"/>
      <c r="CV21" s="417"/>
      <c r="CW21" s="417"/>
      <c r="CX21" s="417"/>
      <c r="CY21" s="417"/>
      <c r="CZ21" s="417"/>
      <c r="DA21" s="417"/>
    </row>
    <row r="23" spans="1:113" ht="15.75" x14ac:dyDescent="0.25">
      <c r="A23" s="760" t="s">
        <v>19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325"/>
      <c r="Q23" s="325"/>
      <c r="R23" s="325"/>
      <c r="S23" s="325"/>
      <c r="T23" s="325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8" t="str">
        <f ca="1">'Настройки УИК'!$I$28</f>
        <v/>
      </c>
      <c r="AT23" s="778"/>
      <c r="AU23" s="778"/>
      <c r="AV23" s="778"/>
      <c r="AW23" s="778"/>
      <c r="AX23" s="778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7" t="s">
        <v>5</v>
      </c>
      <c r="V24" s="777"/>
      <c r="W24" s="777"/>
      <c r="X24" s="777"/>
      <c r="Y24" s="777"/>
      <c r="Z24" s="777"/>
      <c r="AA24" s="777"/>
      <c r="AB24" s="777"/>
      <c r="AC24" s="777"/>
      <c r="AD24" s="777"/>
      <c r="AE24" s="777"/>
      <c r="AF24" s="777"/>
      <c r="AG24" s="777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7" t="s">
        <v>6</v>
      </c>
      <c r="AT24" s="777"/>
      <c r="AU24" s="777"/>
      <c r="AV24" s="777"/>
      <c r="AW24" s="777"/>
      <c r="AX24" s="777"/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 x14ac:dyDescent="0.25">
      <c r="A25" s="779" t="s">
        <v>508</v>
      </c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9" customFormat="1" ht="50.25" customHeight="1" x14ac:dyDescent="0.25">
      <c r="A27" s="436"/>
      <c r="B27" s="436"/>
      <c r="C27" s="751" t="str">
        <f>IF('Настройки УИК'!$C22=0," ",'Настройки УИК'!C22)</f>
        <v/>
      </c>
      <c r="D27" s="751"/>
      <c r="E27" s="751"/>
      <c r="F27" s="751"/>
      <c r="G27" s="751"/>
      <c r="H27" s="751"/>
      <c r="I27" s="437" t="e">
        <f>IF('Настройки УИК'!#REF!=0," ",'Настройки УИК'!#REF!)</f>
        <v>#REF!</v>
      </c>
      <c r="J27" s="437"/>
      <c r="K27" s="437"/>
      <c r="L27" s="437"/>
      <c r="M27" s="437"/>
      <c r="N27" s="437"/>
      <c r="O27" s="437" t="e">
        <f>IF('Настройки УИК'!#REF!=0," ",'Настройки УИК'!#REF!)</f>
        <v>#REF!</v>
      </c>
      <c r="P27" s="437"/>
      <c r="Q27" s="437"/>
      <c r="R27" s="437"/>
      <c r="S27" s="437"/>
      <c r="T27" s="437"/>
      <c r="U27" s="437" t="e">
        <f>IF('Настройки УИК'!#REF!=0," ",'Настройки УИК'!#REF!)</f>
        <v>#REF!</v>
      </c>
      <c r="V27" s="437"/>
      <c r="W27" s="437"/>
      <c r="X27" s="437"/>
      <c r="Y27" s="437"/>
      <c r="Z27" s="437"/>
      <c r="AA27" s="437" t="e">
        <f>IF('Настройки УИК'!#REF!=0," ",'Настройки УИК'!#REF!)</f>
        <v>#REF!</v>
      </c>
      <c r="AB27" s="437"/>
      <c r="AC27" s="437"/>
      <c r="AD27" s="437"/>
      <c r="AE27" s="437"/>
      <c r="AF27" s="437"/>
      <c r="AG27" s="437" t="e">
        <f>IF('Настройки УИК'!#REF!=0," ",'Настройки УИК'!#REF!)</f>
        <v>#REF!</v>
      </c>
      <c r="AH27" s="437"/>
      <c r="AI27" s="437"/>
      <c r="AJ27" s="437"/>
      <c r="AK27" s="437"/>
      <c r="AL27" s="437"/>
      <c r="AM27" s="437" t="e">
        <f>IF('Настройки УИК'!#REF!=0," ",'Настройки УИК'!#REF!)</f>
        <v>#REF!</v>
      </c>
      <c r="AN27" s="437"/>
      <c r="AO27" s="437"/>
      <c r="AP27" s="437"/>
      <c r="AQ27" s="437"/>
      <c r="AR27" s="437"/>
      <c r="AS27" s="437" t="e">
        <f>IF('Настройки УИК'!#REF!=0," ",'Настройки УИК'!#REF!)</f>
        <v>#REF!</v>
      </c>
      <c r="AT27" s="437"/>
      <c r="AU27" s="437"/>
      <c r="AV27" s="437"/>
      <c r="AW27" s="437"/>
      <c r="AX27" s="437"/>
      <c r="AY27" s="437" t="e">
        <f>IF('Настройки УИК'!#REF!=0," ",'Настройки УИК'!#REF!)</f>
        <v>#REF!</v>
      </c>
      <c r="AZ27" s="437"/>
      <c r="BA27" s="437"/>
      <c r="BB27" s="437"/>
      <c r="BC27" s="437"/>
      <c r="BD27" s="437"/>
      <c r="BE27" s="437" t="e">
        <f>IF('Настройки УИК'!#REF!=0," ",'Настройки УИК'!#REF!)</f>
        <v>#REF!</v>
      </c>
      <c r="BF27" s="437"/>
      <c r="BG27" s="437"/>
      <c r="BH27" s="437"/>
      <c r="BI27" s="437"/>
      <c r="BJ27" s="437"/>
      <c r="BK27" s="437" t="e">
        <f>IF('Настройки УИК'!#REF!=0," ",'Настройки УИК'!#REF!)</f>
        <v>#REF!</v>
      </c>
      <c r="BL27" s="437"/>
      <c r="BM27" s="437"/>
      <c r="BN27" s="437"/>
      <c r="BO27" s="437"/>
      <c r="BP27" s="437"/>
      <c r="BQ27" s="437" t="e">
        <f>IF('Настройки УИК'!#REF!=0," ",'Настройки УИК'!#REF!)</f>
        <v>#REF!</v>
      </c>
      <c r="BR27" s="437"/>
      <c r="BS27" s="437"/>
      <c r="BT27" s="437"/>
      <c r="BU27" s="437"/>
      <c r="BV27" s="437"/>
      <c r="BW27" s="437" t="e">
        <f>IF('Настройки УИК'!#REF!=0," ",'Настройки УИК'!#REF!)</f>
        <v>#REF!</v>
      </c>
      <c r="BX27" s="437"/>
      <c r="BY27" s="437"/>
      <c r="BZ27" s="437"/>
      <c r="CA27" s="437"/>
      <c r="CB27" s="437"/>
      <c r="CC27" s="437" t="e">
        <f>IF('Настройки УИК'!#REF!=0," ",'Настройки УИК'!#REF!)</f>
        <v>#REF!</v>
      </c>
      <c r="CD27" s="437"/>
      <c r="CE27" s="437"/>
      <c r="CF27" s="437"/>
      <c r="CG27" s="437"/>
      <c r="CH27" s="437"/>
      <c r="CI27" s="437" t="e">
        <f>IF('Настройки УИК'!#REF!=0," ",'Настройки УИК'!#REF!)</f>
        <v>#REF!</v>
      </c>
      <c r="CJ27" s="437"/>
      <c r="CK27" s="437"/>
      <c r="CL27" s="437"/>
      <c r="CM27" s="437"/>
      <c r="CN27" s="437"/>
      <c r="CO27" s="437" t="e">
        <f>IF('Настройки УИК'!#REF!=0," ",'Настройки УИК'!#REF!)</f>
        <v>#REF!</v>
      </c>
      <c r="CP27" s="437"/>
      <c r="CQ27" s="437"/>
      <c r="CR27" s="437"/>
      <c r="CS27" s="437"/>
      <c r="CT27" s="437"/>
      <c r="CU27" s="437" t="e">
        <f>IF('Настройки УИК'!#REF!=0," ",'Настройки УИК'!#REF!)</f>
        <v>#REF!</v>
      </c>
      <c r="CV27" s="437"/>
      <c r="CW27" s="437"/>
      <c r="CX27" s="437"/>
      <c r="CY27" s="437"/>
      <c r="CZ27" s="437"/>
      <c r="DA27" s="437" t="e">
        <f>IF('Настройки УИК'!#REF!=0," ",'Настройки УИК'!#REF!)</f>
        <v>#REF!</v>
      </c>
      <c r="DB27" s="438"/>
      <c r="DC27" s="438"/>
      <c r="DD27" s="438"/>
      <c r="DE27" s="438"/>
      <c r="DF27" s="438"/>
      <c r="DG27" s="477" t="s">
        <v>51</v>
      </c>
      <c r="DH27" s="477" t="s">
        <v>943</v>
      </c>
      <c r="DI27" s="477" t="s">
        <v>211</v>
      </c>
    </row>
    <row r="28" spans="1:113" s="234" customFormat="1" ht="54" customHeight="1" x14ac:dyDescent="0.25">
      <c r="A28" s="768" t="s">
        <v>893</v>
      </c>
      <c r="B28" s="769"/>
      <c r="C28" s="501" t="e">
        <f ca="1">SUM(INDIRECT("D18:E"&amp;MROUND(N($D$4),1)+17))</f>
        <v>#DIV/0!</v>
      </c>
      <c r="D28" s="501"/>
      <c r="E28" s="501"/>
      <c r="F28" s="501"/>
      <c r="G28" s="501"/>
      <c r="H28" s="501"/>
      <c r="I28" s="501" t="e">
        <f ca="1">SUM(INDIRECT("J18:K"&amp;MROUND(N($D$4),1)+17))</f>
        <v>#DIV/0!</v>
      </c>
      <c r="J28" s="501"/>
      <c r="K28" s="501"/>
      <c r="L28" s="501"/>
      <c r="M28" s="501"/>
      <c r="N28" s="501"/>
      <c r="O28" s="501" t="e">
        <f ca="1">SUM(INDIRECT("P18:Q"&amp;MROUND(N($D$4),1)+17))</f>
        <v>#DIV/0!</v>
      </c>
      <c r="P28" s="501"/>
      <c r="Q28" s="501"/>
      <c r="R28" s="501"/>
      <c r="S28" s="501"/>
      <c r="T28" s="501"/>
      <c r="U28" s="501" t="e">
        <f ca="1">SUM(INDIRECT("V18:W"&amp;MROUND(N($D$4),1)+17))</f>
        <v>#DIV/0!</v>
      </c>
      <c r="V28" s="501"/>
      <c r="W28" s="501"/>
      <c r="X28" s="501"/>
      <c r="Y28" s="501"/>
      <c r="Z28" s="501"/>
      <c r="AA28" s="501" t="e">
        <f ca="1">SUM(INDIRECT("AB18:AC"&amp;MROUND(N($D$4),1)+17))</f>
        <v>#DIV/0!</v>
      </c>
      <c r="AB28" s="501"/>
      <c r="AC28" s="501"/>
      <c r="AD28" s="501"/>
      <c r="AE28" s="501"/>
      <c r="AF28" s="501"/>
      <c r="AG28" s="501" t="e">
        <f ca="1">SUM(INDIRECT("AH18:AI"&amp;MROUND(N($D$4),1)+17))</f>
        <v>#DIV/0!</v>
      </c>
      <c r="AH28" s="501"/>
      <c r="AI28" s="501"/>
      <c r="AJ28" s="501"/>
      <c r="AK28" s="501"/>
      <c r="AL28" s="501"/>
      <c r="AM28" s="501" t="e">
        <f ca="1">SUM(INDIRECT("AN18:AO"&amp;MROUND(N($D$4),1)+17))</f>
        <v>#DIV/0!</v>
      </c>
      <c r="AN28" s="501"/>
      <c r="AO28" s="501"/>
      <c r="AP28" s="501"/>
      <c r="AQ28" s="501"/>
      <c r="AR28" s="501"/>
      <c r="AS28" s="501" t="e">
        <f ca="1">SUM(INDIRECT("AT18:AU"&amp;MROUND(N($D$4),1)+17))</f>
        <v>#DIV/0!</v>
      </c>
      <c r="AT28" s="501"/>
      <c r="AU28" s="501"/>
      <c r="AV28" s="501"/>
      <c r="AW28" s="501"/>
      <c r="AX28" s="501"/>
      <c r="AY28" s="501" t="e">
        <f ca="1">SUM(INDIRECT("AZ18:BA"&amp;MROUND(N($D$4),1)+17))</f>
        <v>#DIV/0!</v>
      </c>
      <c r="AZ28" s="501"/>
      <c r="BA28" s="501"/>
      <c r="BB28" s="501"/>
      <c r="BC28" s="501"/>
      <c r="BD28" s="501"/>
      <c r="BE28" s="501" t="e">
        <f ca="1">SUM(INDIRECT("BF18:BG"&amp;MROUND(N($D$4),1)+17))</f>
        <v>#DIV/0!</v>
      </c>
      <c r="BF28" s="501"/>
      <c r="BG28" s="501"/>
      <c r="BH28" s="501"/>
      <c r="BI28" s="501"/>
      <c r="BJ28" s="501"/>
      <c r="BK28" s="501" t="e">
        <f ca="1">SUM(INDIRECT("BL18:BM"&amp;MROUND(N($D$4),1)+17))</f>
        <v>#DIV/0!</v>
      </c>
      <c r="BL28" s="501"/>
      <c r="BM28" s="501"/>
      <c r="BN28" s="501"/>
      <c r="BO28" s="501"/>
      <c r="BP28" s="501"/>
      <c r="BQ28" s="501" t="e">
        <f ca="1">SUM(INDIRECT("BR18:BS"&amp;MROUND(N($D$4),1)+17))</f>
        <v>#DIV/0!</v>
      </c>
      <c r="BR28" s="501"/>
      <c r="BS28" s="501"/>
      <c r="BT28" s="501"/>
      <c r="BU28" s="501"/>
      <c r="BV28" s="501"/>
      <c r="BW28" s="501" t="e">
        <f ca="1">SUM(INDIRECT("BX18:BY"&amp;MROUND(N($D$4),1)+17))</f>
        <v>#DIV/0!</v>
      </c>
      <c r="BX28" s="501"/>
      <c r="BY28" s="501"/>
      <c r="BZ28" s="501"/>
      <c r="CA28" s="501"/>
      <c r="CB28" s="501"/>
      <c r="CC28" s="501" t="e">
        <f ca="1">SUM(INDIRECT("CD18:CE"&amp;MROUND(N($D$4),1)+17))</f>
        <v>#DIV/0!</v>
      </c>
      <c r="CD28" s="501"/>
      <c r="CE28" s="501"/>
      <c r="CF28" s="501"/>
      <c r="CG28" s="501"/>
      <c r="CH28" s="501"/>
      <c r="CI28" s="501" t="e">
        <f ca="1">SUM(INDIRECT("CJ18:CK"&amp;MROUND(N($D$4),1)+17))</f>
        <v>#DIV/0!</v>
      </c>
      <c r="CJ28" s="501"/>
      <c r="CK28" s="501"/>
      <c r="CL28" s="501"/>
      <c r="CM28" s="501"/>
      <c r="CN28" s="501"/>
      <c r="CO28" s="501" t="e">
        <f ca="1">SUM(INDIRECT("CP18:CQ"&amp;MROUND(N($D$4),1)+17))</f>
        <v>#DIV/0!</v>
      </c>
      <c r="CP28" s="501"/>
      <c r="CQ28" s="501"/>
      <c r="CR28" s="501"/>
      <c r="CS28" s="501"/>
      <c r="CT28" s="501"/>
      <c r="CU28" s="501" t="e">
        <f ca="1">SUM(INDIRECT("CV18:CW"&amp;MROUND(N($D$4),1)+17))</f>
        <v>#DIV/0!</v>
      </c>
      <c r="CV28" s="501"/>
      <c r="CW28" s="501"/>
      <c r="CX28" s="501"/>
      <c r="CY28" s="501"/>
      <c r="CZ28" s="501"/>
      <c r="DA28" s="501" t="e">
        <f ca="1">SUM(INDIRECT("DB18:DC"&amp;MROUND(N($D$4),1)+17))</f>
        <v>#DIV/0!</v>
      </c>
      <c r="DB28" s="501"/>
      <c r="DC28" s="501"/>
      <c r="DD28" s="501"/>
      <c r="DE28" s="501"/>
      <c r="DF28" s="502"/>
      <c r="DG28" s="503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1">
        <f>Сумм_К_НЕЗП</f>
        <v>0</v>
      </c>
      <c r="DI28" s="522" t="e">
        <f ca="1">INDIRECT("DH"&amp;MROUND(N($D$4),1)+27)-INDIRECT("DG"&amp;MROUND(N($D$4),1)+27)</f>
        <v>#DIV/0!</v>
      </c>
    </row>
    <row r="29" spans="1:113" s="234" customFormat="1" ht="55.5" customHeight="1" x14ac:dyDescent="0.25">
      <c r="A29" s="743" t="s">
        <v>894</v>
      </c>
      <c r="B29" s="744"/>
      <c r="C29" s="504" t="e">
        <f ca="1">SUM(INDIRECT("F18:H"&amp;MROUND(N($D$4),1)+17))</f>
        <v>#DIV/0!</v>
      </c>
      <c r="D29" s="504"/>
      <c r="E29" s="504"/>
      <c r="F29" s="504"/>
      <c r="G29" s="504"/>
      <c r="H29" s="504"/>
      <c r="I29" s="504" t="e">
        <f ca="1">SUM(INDIRECT("L18:N"&amp;MROUND(N($D$4),1)+17))</f>
        <v>#DIV/0!</v>
      </c>
      <c r="J29" s="504"/>
      <c r="K29" s="504"/>
      <c r="L29" s="504"/>
      <c r="M29" s="504"/>
      <c r="N29" s="504"/>
      <c r="O29" s="504" t="e">
        <f ca="1">SUM(INDIRECT("R18:T"&amp;MROUND(N($D$4),1)+17))</f>
        <v>#DIV/0!</v>
      </c>
      <c r="P29" s="504"/>
      <c r="Q29" s="504"/>
      <c r="R29" s="504"/>
      <c r="S29" s="504"/>
      <c r="T29" s="504"/>
      <c r="U29" s="504" t="e">
        <f ca="1">SUM(INDIRECT("X18:Z"&amp;MROUND(N($D$4),1)+17))</f>
        <v>#DIV/0!</v>
      </c>
      <c r="V29" s="504"/>
      <c r="W29" s="504"/>
      <c r="X29" s="504"/>
      <c r="Y29" s="504"/>
      <c r="Z29" s="504"/>
      <c r="AA29" s="504" t="e">
        <f ca="1">SUM(INDIRECT("AD18:AF"&amp;MROUND(N($D$4),1)+17))</f>
        <v>#DIV/0!</v>
      </c>
      <c r="AB29" s="504"/>
      <c r="AC29" s="504"/>
      <c r="AD29" s="504"/>
      <c r="AE29" s="504"/>
      <c r="AF29" s="504"/>
      <c r="AG29" s="504" t="e">
        <f ca="1">SUM(INDIRECT("AJ18:AL"&amp;MROUND(N($D$4),1)+17))</f>
        <v>#DIV/0!</v>
      </c>
      <c r="AH29" s="504"/>
      <c r="AI29" s="504"/>
      <c r="AJ29" s="504"/>
      <c r="AK29" s="504"/>
      <c r="AL29" s="504"/>
      <c r="AM29" s="504" t="e">
        <f ca="1">SUM(INDIRECT("AP18:AR"&amp;MROUND(N($D$4),1)+17))</f>
        <v>#DIV/0!</v>
      </c>
      <c r="AN29" s="504"/>
      <c r="AO29" s="504"/>
      <c r="AP29" s="504"/>
      <c r="AQ29" s="504"/>
      <c r="AR29" s="504"/>
      <c r="AS29" s="504" t="e">
        <f ca="1">SUM(INDIRECT("AV18:AX"&amp;MROUND(N($D$4),1)+17))</f>
        <v>#DIV/0!</v>
      </c>
      <c r="AT29" s="504"/>
      <c r="AU29" s="504"/>
      <c r="AV29" s="504"/>
      <c r="AW29" s="504"/>
      <c r="AX29" s="504"/>
      <c r="AY29" s="504" t="e">
        <f ca="1">SUM(INDIRECT("BB18:BD"&amp;MROUND(N($D$4),1)+17))</f>
        <v>#DIV/0!</v>
      </c>
      <c r="AZ29" s="504"/>
      <c r="BA29" s="504"/>
      <c r="BB29" s="504"/>
      <c r="BC29" s="504"/>
      <c r="BD29" s="504"/>
      <c r="BE29" s="504" t="e">
        <f ca="1">SUM(INDIRECT("BH18:BJ"&amp;MROUND(N($D$4),1)+17))</f>
        <v>#DIV/0!</v>
      </c>
      <c r="BF29" s="504"/>
      <c r="BG29" s="504"/>
      <c r="BH29" s="504"/>
      <c r="BI29" s="504"/>
      <c r="BJ29" s="504"/>
      <c r="BK29" s="504" t="e">
        <f ca="1">SUM(INDIRECT("BN18:BP"&amp;MROUND(N($D$4),1)+17))</f>
        <v>#DIV/0!</v>
      </c>
      <c r="BL29" s="504"/>
      <c r="BM29" s="504"/>
      <c r="BN29" s="504"/>
      <c r="BO29" s="504"/>
      <c r="BP29" s="504"/>
      <c r="BQ29" s="504" t="e">
        <f ca="1">SUM(INDIRECT("BT18:BV"&amp;MROUND(N($D$4),1)+17))</f>
        <v>#DIV/0!</v>
      </c>
      <c r="BR29" s="504"/>
      <c r="BS29" s="504"/>
      <c r="BT29" s="504"/>
      <c r="BU29" s="504"/>
      <c r="BV29" s="504"/>
      <c r="BW29" s="504" t="e">
        <f ca="1">SUM(INDIRECT("BZ18:CB"&amp;MROUND(N($D$4),1)+17))</f>
        <v>#DIV/0!</v>
      </c>
      <c r="BX29" s="504"/>
      <c r="BY29" s="504"/>
      <c r="BZ29" s="504"/>
      <c r="CA29" s="504"/>
      <c r="CB29" s="504"/>
      <c r="CC29" s="504" t="e">
        <f ca="1">SUM(INDIRECT("CF18:CH"&amp;MROUND(N($D$4),1)+17))</f>
        <v>#DIV/0!</v>
      </c>
      <c r="CD29" s="504"/>
      <c r="CE29" s="504"/>
      <c r="CF29" s="504"/>
      <c r="CG29" s="504"/>
      <c r="CH29" s="504"/>
      <c r="CI29" s="504" t="e">
        <f ca="1">SUM(INDIRECT("CL18:CN"&amp;MROUND(N($D$4),1)+17))</f>
        <v>#DIV/0!</v>
      </c>
      <c r="CJ29" s="504"/>
      <c r="CK29" s="504"/>
      <c r="CL29" s="504"/>
      <c r="CM29" s="504"/>
      <c r="CN29" s="504"/>
      <c r="CO29" s="504" t="e">
        <f ca="1">SUM(INDIRECT("CL18:CN"&amp;MROUND(N($D$4),1)+17))</f>
        <v>#DIV/0!</v>
      </c>
      <c r="CP29" s="504"/>
      <c r="CQ29" s="504"/>
      <c r="CR29" s="504"/>
      <c r="CS29" s="504"/>
      <c r="CT29" s="504"/>
      <c r="CU29" s="504" t="e">
        <f ca="1">SUM(INDIRECT("CX18:CZ"&amp;MROUND(N($D$4),1)+17))</f>
        <v>#DIV/0!</v>
      </c>
      <c r="CV29" s="504"/>
      <c r="CW29" s="504"/>
      <c r="CX29" s="504"/>
      <c r="CY29" s="504"/>
      <c r="CZ29" s="504"/>
      <c r="DA29" s="504" t="e">
        <f ca="1">SUM(INDIRECT("DD18:DF"&amp;MROUND(N($D$4),1)+17))</f>
        <v>#DIV/0!</v>
      </c>
      <c r="DB29" s="504"/>
      <c r="DC29" s="504"/>
      <c r="DD29" s="504"/>
      <c r="DE29" s="504"/>
      <c r="DF29" s="505"/>
      <c r="DG29" s="506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3">
        <f>Сумм_Д_НЕЗП</f>
        <v>0</v>
      </c>
      <c r="DI29" s="522" t="e">
        <f ca="1">INDIRECT("DH"&amp;MROUND(N($D$4),1)+28)-INDIRECT("DG"&amp;MROUND(N($D$4),1)+28)</f>
        <v>#DIV/0!</v>
      </c>
    </row>
    <row r="30" spans="1:113" s="234" customFormat="1" ht="36" customHeight="1" x14ac:dyDescent="0.25">
      <c r="A30" s="743" t="s">
        <v>861</v>
      </c>
      <c r="B30" s="744"/>
      <c r="C30" s="504" t="e">
        <f ca="1">SUM(INDIRECT("D18:E"&amp;MROUND(N($D$4),1)+17))+SUM(INDIRECT("F18:H"&amp;MROUND(N($D$4),1)+17))</f>
        <v>#DIV/0!</v>
      </c>
      <c r="D30" s="504"/>
      <c r="E30" s="504"/>
      <c r="F30" s="504"/>
      <c r="G30" s="504"/>
      <c r="H30" s="504"/>
      <c r="I30" s="504" t="e">
        <f ca="1">SUM(INDIRECT("J18:K"&amp;MROUND(N($D$4),1)+17))+SUM(INDIRECT("L18:N"&amp;MROUND(N($D$4),1)+17))</f>
        <v>#DIV/0!</v>
      </c>
      <c r="J30" s="504"/>
      <c r="K30" s="504"/>
      <c r="L30" s="504"/>
      <c r="M30" s="504"/>
      <c r="N30" s="504"/>
      <c r="O30" s="504" t="e">
        <f ca="1">SUM(INDIRECT("P18:Q"&amp;MROUND(N($D$4),1)+17))+SUM(INDIRECT("R18:T"&amp;MROUND(N($D$4),1)+17))</f>
        <v>#DIV/0!</v>
      </c>
      <c r="P30" s="504"/>
      <c r="Q30" s="504"/>
      <c r="R30" s="504"/>
      <c r="S30" s="504"/>
      <c r="T30" s="504"/>
      <c r="U30" s="504" t="e">
        <f ca="1">SUM(INDIRECT("V18:W"&amp;MROUND(N($D$4),1)+17))+SUM(INDIRECT("X18:Z"&amp;MROUND(N($D$4),1)+17))</f>
        <v>#DIV/0!</v>
      </c>
      <c r="V30" s="504"/>
      <c r="W30" s="504"/>
      <c r="X30" s="504"/>
      <c r="Y30" s="504"/>
      <c r="Z30" s="504"/>
      <c r="AA30" s="504" t="e">
        <f ca="1">SUM(INDIRECT("AB18:AC"&amp;MROUND(N($D$4),1)+17))+SUM(INDIRECT("AD18:AF"&amp;MROUND(N($D$4),1)+17))</f>
        <v>#DIV/0!</v>
      </c>
      <c r="AB30" s="504"/>
      <c r="AC30" s="504"/>
      <c r="AD30" s="504"/>
      <c r="AE30" s="504"/>
      <c r="AF30" s="504"/>
      <c r="AG30" s="504" t="e">
        <f ca="1">SUM(INDIRECT("AH18:AI"&amp;MROUND(N($D$4),1)+17))+SUM(INDIRECT("AJ18:AL"&amp;MROUND(N($D$4),1)+17))</f>
        <v>#DIV/0!</v>
      </c>
      <c r="AH30" s="504"/>
      <c r="AI30" s="504"/>
      <c r="AJ30" s="504"/>
      <c r="AK30" s="504"/>
      <c r="AL30" s="504"/>
      <c r="AM30" s="504" t="e">
        <f ca="1">SUM(INDIRECT("AN18:AO"&amp;MROUND(N($D$4),1)+17))+SUM(INDIRECT("AP18:AR"&amp;MROUND(N($D$4),1)+17))</f>
        <v>#DIV/0!</v>
      </c>
      <c r="AN30" s="504"/>
      <c r="AO30" s="504"/>
      <c r="AP30" s="504"/>
      <c r="AQ30" s="504"/>
      <c r="AR30" s="504"/>
      <c r="AS30" s="504" t="e">
        <f ca="1">SUM(INDIRECT("AT18:AU"&amp;MROUND(N($D$4),1)+17))+SUM(INDIRECT("AV18:AX"&amp;MROUND(N($D$4),1)+17))</f>
        <v>#DIV/0!</v>
      </c>
      <c r="AT30" s="504"/>
      <c r="AU30" s="504"/>
      <c r="AV30" s="504"/>
      <c r="AW30" s="504"/>
      <c r="AX30" s="504"/>
      <c r="AY30" s="504" t="e">
        <f ca="1">SUM(INDIRECT("AZ18:BA"&amp;MROUND(N($D$4),1)+17))+SUM(INDIRECT("BB18:BD"&amp;MROUND(N($D$4),1)+17))</f>
        <v>#DIV/0!</v>
      </c>
      <c r="AZ30" s="504"/>
      <c r="BA30" s="504"/>
      <c r="BB30" s="504"/>
      <c r="BC30" s="504"/>
      <c r="BD30" s="504"/>
      <c r="BE30" s="504" t="e">
        <f ca="1">SUM(INDIRECT("BF18:BG"&amp;MROUND(N($D$4),1)+17))+SUM(INDIRECT("BH18:BJ"&amp;MROUND(N($D$4),1)+17))</f>
        <v>#DIV/0!</v>
      </c>
      <c r="BF30" s="504"/>
      <c r="BG30" s="504"/>
      <c r="BH30" s="504"/>
      <c r="BI30" s="504"/>
      <c r="BJ30" s="504"/>
      <c r="BK30" s="504" t="e">
        <f ca="1">SUM(INDIRECT("BL18:BM"&amp;MROUND(N($D$4),1)+17))+SUM(INDIRECT("BN18:BP"&amp;MROUND(N($D$4),1)+17))</f>
        <v>#DIV/0!</v>
      </c>
      <c r="BL30" s="504"/>
      <c r="BM30" s="504"/>
      <c r="BN30" s="504"/>
      <c r="BO30" s="504"/>
      <c r="BP30" s="504"/>
      <c r="BQ30" s="504" t="e">
        <f ca="1">SUM(INDIRECT("BR18:BS"&amp;MROUND(N($D$4),1)+17))+SUM(INDIRECT("BT18:BV"&amp;MROUND(N($D$4),1)+17))</f>
        <v>#DIV/0!</v>
      </c>
      <c r="BR30" s="504"/>
      <c r="BS30" s="504"/>
      <c r="BT30" s="504"/>
      <c r="BU30" s="504"/>
      <c r="BV30" s="504"/>
      <c r="BW30" s="504" t="e">
        <f ca="1">SUM(INDIRECT("BX18:BY"&amp;MROUND(N($D$4),1)+17))+SUM(INDIRECT("BZ18:CB"&amp;MROUND(N($D$4),1)+17))</f>
        <v>#DIV/0!</v>
      </c>
      <c r="BX30" s="504"/>
      <c r="BY30" s="504"/>
      <c r="BZ30" s="504"/>
      <c r="CA30" s="504"/>
      <c r="CB30" s="504"/>
      <c r="CC30" s="504" t="e">
        <f ca="1">SUM(INDIRECT("CD18:CE"&amp;MROUND(N($D$4),1)+17))+SUM(INDIRECT("CF18:CH"&amp;MROUND(N($D$4),1)+17))</f>
        <v>#DIV/0!</v>
      </c>
      <c r="CD30" s="504"/>
      <c r="CE30" s="504"/>
      <c r="CF30" s="504"/>
      <c r="CG30" s="504"/>
      <c r="CH30" s="504"/>
      <c r="CI30" s="504" t="e">
        <f ca="1">SUM(INDIRECT("CJ18:CK"&amp;MROUND(N($D$4),1)+17))+SUM(INDIRECT("CL18:CN"&amp;MROUND(N($D$4),1)+17))</f>
        <v>#DIV/0!</v>
      </c>
      <c r="CJ30" s="504"/>
      <c r="CK30" s="504"/>
      <c r="CL30" s="504"/>
      <c r="CM30" s="504"/>
      <c r="CN30" s="504"/>
      <c r="CO30" s="504" t="e">
        <f ca="1">SUM(INDIRECT("CP18:CQ"&amp;MROUND(N($D$4),1)+17))+SUM(INDIRECT("CR18:CT"&amp;MROUND(N($D$4),1)+17))</f>
        <v>#DIV/0!</v>
      </c>
      <c r="CP30" s="504"/>
      <c r="CQ30" s="504"/>
      <c r="CR30" s="504"/>
      <c r="CS30" s="504"/>
      <c r="CT30" s="504"/>
      <c r="CU30" s="504" t="e">
        <f ca="1">SUM(INDIRECT("CV18:CW"&amp;MROUND(N($D$4),1)+17))+SUM(INDIRECT("CX18:CZ"&amp;MROUND(N($D$4),1)+17))</f>
        <v>#DIV/0!</v>
      </c>
      <c r="CV30" s="504"/>
      <c r="CW30" s="504"/>
      <c r="CX30" s="504"/>
      <c r="CY30" s="504"/>
      <c r="CZ30" s="504"/>
      <c r="DA30" s="504" t="e">
        <f ca="1">SUM(INDIRECT("DB18:DC"&amp;MROUND(N($D$4),1)+17))+SUM(INDIRECT("DD18:DF"&amp;MROUND(N($D$4),1)+17))</f>
        <v>#DIV/0!</v>
      </c>
      <c r="DB30" s="504"/>
      <c r="DC30" s="504"/>
      <c r="DD30" s="504"/>
      <c r="DE30" s="504"/>
      <c r="DF30" s="504"/>
      <c r="DG30" s="506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3">
        <f>Сумм_К_НЕЗП+Сумм_Д_НЕЗП</f>
        <v>0</v>
      </c>
      <c r="DI30" s="522" t="e">
        <f ca="1">INDIRECT("DI"&amp;MROUND(N($D$4),1)+27)+INDIRECT("DI"&amp;MROUND(N($D$4),1)+28)</f>
        <v>#DIV/0!</v>
      </c>
    </row>
    <row r="31" spans="1:113" x14ac:dyDescent="0.25"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17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/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/>
      <c r="AN31" s="417"/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/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  <c r="BK31" s="417"/>
      <c r="BL31" s="417"/>
      <c r="BM31" s="417"/>
      <c r="BN31" s="417"/>
      <c r="BO31" s="417"/>
      <c r="BP31" s="417"/>
      <c r="BQ31" s="417"/>
      <c r="BR31" s="417"/>
      <c r="BS31" s="417"/>
      <c r="BT31" s="417"/>
      <c r="BU31" s="417"/>
      <c r="BV31" s="417"/>
      <c r="BW31" s="417"/>
      <c r="BX31" s="417"/>
      <c r="BY31" s="417"/>
      <c r="BZ31" s="417"/>
      <c r="CA31" s="417"/>
      <c r="CB31" s="417"/>
      <c r="CC31" s="417"/>
      <c r="CD31" s="417"/>
      <c r="CE31" s="417"/>
      <c r="CF31" s="417"/>
      <c r="CG31" s="417"/>
      <c r="CH31" s="417"/>
      <c r="CI31" s="417"/>
      <c r="CJ31" s="417"/>
      <c r="CK31" s="417"/>
      <c r="CL31" s="417"/>
      <c r="CM31" s="417"/>
      <c r="CN31" s="417"/>
      <c r="CO31" s="417"/>
      <c r="CP31" s="417"/>
      <c r="CQ31" s="417"/>
      <c r="CR31" s="417"/>
      <c r="CS31" s="417"/>
      <c r="CT31" s="417"/>
      <c r="CU31" s="417"/>
      <c r="CV31" s="417"/>
      <c r="CW31" s="417"/>
      <c r="CX31" s="417"/>
      <c r="CY31" s="417"/>
      <c r="CZ31" s="417"/>
      <c r="DA31" s="417"/>
      <c r="DB31" s="417"/>
      <c r="DC31" s="417"/>
      <c r="DD31" s="417"/>
      <c r="DE31" s="417"/>
      <c r="DF31" s="417"/>
      <c r="DG31" s="417"/>
      <c r="DH31" s="417"/>
      <c r="DI31" s="486"/>
    </row>
    <row r="32" spans="1:113" s="417" customFormat="1" x14ac:dyDescent="0.25"/>
    <row r="34" spans="1:113" s="363" customFormat="1" ht="18.75" customHeight="1" x14ac:dyDescent="0.3">
      <c r="A34" s="364" t="s">
        <v>878</v>
      </c>
      <c r="B34" s="364" t="s">
        <v>880</v>
      </c>
      <c r="C34" s="776" t="s">
        <v>944</v>
      </c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776"/>
      <c r="AT34" s="776"/>
      <c r="AU34" s="776"/>
      <c r="AV34" s="776"/>
      <c r="AW34" s="776"/>
      <c r="AX34" s="776"/>
      <c r="AY34" s="776"/>
      <c r="AZ34" s="776"/>
      <c r="BA34" s="776"/>
      <c r="BB34" s="776"/>
      <c r="BC34" s="776"/>
      <c r="BD34" s="776"/>
      <c r="BE34" s="776"/>
    </row>
    <row r="35" spans="1:113" s="363" customFormat="1" ht="18.75" x14ac:dyDescent="0.3"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</row>
    <row r="36" spans="1:113" s="363" customFormat="1" ht="18.75" x14ac:dyDescent="0.3"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</row>
    <row r="37" spans="1:113" s="363" customFormat="1" ht="18.75" x14ac:dyDescent="0.3">
      <c r="B37" s="363" t="s">
        <v>881</v>
      </c>
      <c r="C37" s="767" t="s">
        <v>879</v>
      </c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</row>
    <row r="38" spans="1:113" s="363" customFormat="1" ht="18.75" x14ac:dyDescent="0.3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8"/>
    </row>
    <row r="39" spans="1:113" s="363" customFormat="1" ht="18.75" x14ac:dyDescent="0.3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P63"/>
  <sheetViews>
    <sheetView showGridLines="0" zoomScale="60" zoomScaleNormal="60" zoomScaleSheetLayoutView="85" workbookViewId="0">
      <pane xSplit="4" topLeftCell="E1" activePane="topRight" state="frozen"/>
      <selection pane="topRight" activeCell="BK16" sqref="BK16:BM16"/>
    </sheetView>
  </sheetViews>
  <sheetFormatPr defaultRowHeight="15.75" x14ac:dyDescent="0.2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 x14ac:dyDescent="0.25">
      <c r="Z1" s="259" t="e">
        <f>SUM(#REF!)</f>
        <v>#REF!</v>
      </c>
    </row>
    <row r="2" spans="2:158" ht="21" customHeight="1" x14ac:dyDescent="0.25">
      <c r="B2" s="618"/>
      <c r="C2" s="618"/>
      <c r="G2" s="618">
        <f>'Настройки ТИК'!C55</f>
        <v>0</v>
      </c>
    </row>
    <row r="3" spans="2:158" x14ac:dyDescent="0.25">
      <c r="F3" s="148" t="s">
        <v>2</v>
      </c>
      <c r="G3" s="413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 x14ac:dyDescent="0.25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 x14ac:dyDescent="0.25">
      <c r="B5" s="260"/>
      <c r="C5" s="839">
        <f ca="1">INDIRECT("'Настройки УИК'!$C$26")</f>
        <v>0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8"/>
      <c r="P5" s="818"/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8"/>
      <c r="AC5" s="818"/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8"/>
      <c r="AP5" s="818"/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8"/>
      <c r="BC5" s="261"/>
      <c r="BD5" s="261"/>
      <c r="BE5" s="260"/>
      <c r="BF5" s="823"/>
      <c r="BG5" s="823"/>
      <c r="BH5" s="823"/>
      <c r="BI5" s="823"/>
      <c r="BJ5" s="823"/>
      <c r="BK5" s="823"/>
      <c r="BL5" s="823"/>
      <c r="BM5" s="824"/>
      <c r="BN5" s="238"/>
      <c r="BO5" s="238"/>
      <c r="BP5" s="238"/>
      <c r="BQ5" s="833" t="str">
        <f ca="1">'Настройки УИК'!$I$26</f>
        <v/>
      </c>
      <c r="BR5" s="834"/>
      <c r="BS5" s="834"/>
      <c r="BT5" s="834"/>
      <c r="BU5" s="834"/>
      <c r="BV5" s="834"/>
      <c r="BW5" s="834"/>
      <c r="BX5" s="83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4"/>
      <c r="CJ5" s="834"/>
      <c r="CK5" s="834"/>
      <c r="CL5" s="834"/>
      <c r="CM5" s="834"/>
      <c r="CN5" s="834"/>
      <c r="CO5" s="834"/>
    </row>
    <row r="6" spans="2:158" x14ac:dyDescent="0.25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7" t="s">
        <v>5</v>
      </c>
      <c r="BL6" s="837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 x14ac:dyDescent="0.25"/>
    <row r="8" spans="2:158" x14ac:dyDescent="0.25">
      <c r="AD8" s="825" t="s">
        <v>7</v>
      </c>
      <c r="AE8" s="825"/>
      <c r="AF8" s="825"/>
      <c r="AG8" s="825"/>
      <c r="AH8" s="825"/>
      <c r="AI8" s="825"/>
      <c r="AJ8" s="825"/>
      <c r="AK8" s="825"/>
      <c r="AL8" s="825"/>
      <c r="AM8" s="825"/>
      <c r="AN8" s="825"/>
      <c r="AO8" s="825"/>
      <c r="AP8" s="825"/>
      <c r="AQ8" s="825"/>
      <c r="AR8" s="825"/>
      <c r="AS8" s="825"/>
      <c r="AT8" s="825"/>
      <c r="AU8" s="825"/>
      <c r="AV8" s="825"/>
      <c r="AW8" s="825"/>
      <c r="AX8" s="825"/>
      <c r="AY8" s="825"/>
      <c r="AZ8" s="73"/>
    </row>
    <row r="9" spans="2:158" ht="37.5" customHeight="1" x14ac:dyDescent="0.25">
      <c r="E9" s="832" t="s">
        <v>8</v>
      </c>
      <c r="F9" s="820"/>
      <c r="G9" s="820"/>
      <c r="H9" s="820"/>
      <c r="I9" s="820"/>
      <c r="J9" s="820"/>
      <c r="K9" s="820"/>
      <c r="L9" s="820"/>
      <c r="M9" s="820"/>
      <c r="N9" s="820"/>
      <c r="O9" s="820"/>
      <c r="P9" s="820"/>
      <c r="Q9" s="820"/>
      <c r="R9" s="820"/>
      <c r="S9" s="820"/>
      <c r="T9" s="820"/>
      <c r="U9" s="820"/>
      <c r="V9" s="820"/>
      <c r="W9" s="820"/>
      <c r="X9" s="820"/>
      <c r="Y9" s="820"/>
      <c r="Z9" s="820"/>
      <c r="AA9" s="820"/>
      <c r="AB9" s="820"/>
      <c r="AC9" s="820"/>
      <c r="AD9" s="820"/>
      <c r="AE9" s="820"/>
      <c r="AF9" s="820"/>
      <c r="AG9" s="820"/>
      <c r="AH9" s="373"/>
      <c r="AI9" s="373"/>
      <c r="AJ9" s="373"/>
      <c r="AK9" s="373"/>
      <c r="AL9" s="373"/>
      <c r="AM9" s="834">
        <f ca="1">INDIRECT("'Настройки УИК'!$C$26")</f>
        <v>0</v>
      </c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395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 x14ac:dyDescent="0.25">
      <c r="AM10" s="837" t="s">
        <v>4</v>
      </c>
      <c r="AN10" s="837"/>
      <c r="AO10" s="837"/>
      <c r="AP10" s="837"/>
      <c r="AQ10" s="837"/>
      <c r="AR10" s="837"/>
      <c r="AS10" s="837"/>
      <c r="AT10" s="837"/>
      <c r="AU10" s="837"/>
      <c r="AV10" s="837"/>
      <c r="AW10" s="837"/>
      <c r="AX10" s="837"/>
      <c r="AY10" s="837"/>
      <c r="AZ10" s="837"/>
      <c r="BA10" s="837"/>
      <c r="BB10" s="837"/>
      <c r="BC10" s="837"/>
      <c r="BD10" s="837"/>
      <c r="BE10" s="837"/>
      <c r="BF10" s="837"/>
      <c r="BG10" s="837"/>
      <c r="BH10" s="837"/>
      <c r="BI10" s="837"/>
      <c r="BJ10" s="837"/>
      <c r="BK10" s="837"/>
      <c r="BL10" s="837"/>
      <c r="BM10" s="837"/>
      <c r="BN10" s="837"/>
      <c r="BO10" s="837"/>
      <c r="BP10" s="837"/>
      <c r="BQ10" s="837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 x14ac:dyDescent="0.25">
      <c r="E11" s="825" t="s">
        <v>9</v>
      </c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/>
      <c r="Q11" s="825"/>
      <c r="R11" s="825"/>
      <c r="S11" s="825"/>
      <c r="T11" s="825"/>
      <c r="U11" s="825"/>
      <c r="V11" s="825"/>
      <c r="W11" s="825"/>
      <c r="X11" s="825"/>
      <c r="Y11" s="825"/>
      <c r="Z11" s="825"/>
      <c r="AA11" s="825"/>
      <c r="AB11" s="825"/>
      <c r="AC11" s="825"/>
      <c r="AD11" s="825"/>
      <c r="AE11" s="825"/>
      <c r="AF11" s="825"/>
      <c r="AG11" s="825"/>
      <c r="AH11" s="825"/>
      <c r="AI11" s="825"/>
      <c r="AJ11" s="825"/>
      <c r="AK11" s="825"/>
      <c r="AL11" s="825"/>
      <c r="AM11" s="825"/>
      <c r="AN11" s="825"/>
      <c r="AO11" s="825"/>
      <c r="AP11" s="825"/>
      <c r="AQ11" s="825"/>
      <c r="AR11" s="825"/>
      <c r="AS11" s="825"/>
      <c r="AT11" s="825"/>
      <c r="AU11" s="825"/>
      <c r="AV11" s="825"/>
      <c r="AW11" s="825"/>
      <c r="AX11" s="825"/>
      <c r="AY11" s="825"/>
      <c r="AZ11" s="825"/>
      <c r="BA11" s="825"/>
      <c r="BB11" s="825"/>
      <c r="BC11" s="825"/>
      <c r="BD11" s="825"/>
      <c r="BE11" s="825"/>
      <c r="BF11" s="825"/>
      <c r="BG11" s="825"/>
      <c r="BH11" s="825"/>
      <c r="BI11" s="825"/>
      <c r="BJ11" s="825"/>
      <c r="BK11" s="825"/>
      <c r="BL11" s="825"/>
      <c r="BM11" s="825"/>
      <c r="BN11" s="825"/>
      <c r="BO11" s="825"/>
      <c r="BP11" s="825"/>
      <c r="BQ11" s="825"/>
      <c r="BR11" s="825"/>
      <c r="BS11" s="825"/>
      <c r="BT11" s="825"/>
      <c r="BU11" s="825"/>
      <c r="BV11" s="825"/>
      <c r="BW11" s="825"/>
      <c r="BX11" s="825"/>
      <c r="BY11" s="825"/>
      <c r="BZ11" s="825"/>
      <c r="CA11" s="825"/>
      <c r="CB11" s="825"/>
      <c r="CC11" s="825"/>
      <c r="CD11" s="825"/>
      <c r="CE11" s="825"/>
      <c r="CF11" s="825"/>
      <c r="CG11" s="825"/>
      <c r="CH11" s="825"/>
      <c r="CI11" s="825"/>
      <c r="CJ11" s="825"/>
      <c r="CK11" s="825"/>
      <c r="CL11" s="825"/>
      <c r="CM11" s="825"/>
      <c r="CN11" s="825"/>
      <c r="CO11" s="825"/>
      <c r="CP11" s="825"/>
      <c r="CQ11" s="825"/>
      <c r="CR11" s="825"/>
      <c r="CS11" s="825"/>
      <c r="CT11" s="825"/>
      <c r="CU11" s="825"/>
      <c r="CV11" s="825"/>
      <c r="CW11" s="825"/>
      <c r="CX11" s="825"/>
      <c r="CY11" s="825"/>
      <c r="CZ11" s="825"/>
      <c r="DA11" s="825"/>
      <c r="DB11" s="825"/>
      <c r="DC11" s="825"/>
      <c r="DD11" s="825"/>
      <c r="DE11" s="825"/>
      <c r="DF11" s="825"/>
      <c r="DG11" s="825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 x14ac:dyDescent="0.25">
      <c r="E12" s="818">
        <f>'Настройки ТИК'!B9</f>
        <v>0</v>
      </c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  <c r="DC12" s="818"/>
      <c r="DD12" s="818"/>
      <c r="DE12" s="818"/>
      <c r="DF12" s="818"/>
      <c r="DG12" s="818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 x14ac:dyDescent="0.25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 x14ac:dyDescent="0.25">
      <c r="E14" s="836"/>
      <c r="F14" s="836"/>
      <c r="G14" s="836"/>
      <c r="H14" s="836"/>
      <c r="I14" s="836"/>
      <c r="J14" s="836"/>
      <c r="K14" s="836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36"/>
      <c r="AM14" s="836"/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36"/>
      <c r="BT14" s="836"/>
      <c r="BU14" s="836"/>
      <c r="BV14" s="836"/>
      <c r="BW14" s="836"/>
      <c r="BX14" s="836"/>
      <c r="BY14" s="836"/>
      <c r="BZ14" s="836"/>
      <c r="CA14" s="836"/>
      <c r="CB14" s="836"/>
      <c r="CC14" s="836"/>
      <c r="CD14" s="836"/>
      <c r="CE14" s="836"/>
      <c r="CF14" s="836"/>
      <c r="CG14" s="836"/>
      <c r="CH14" s="836"/>
      <c r="CI14" s="836"/>
      <c r="CJ14" s="836"/>
      <c r="CK14" s="836"/>
      <c r="CL14" s="836"/>
      <c r="CM14" s="836"/>
      <c r="CN14" s="836"/>
      <c r="CO14" s="836"/>
      <c r="CP14" s="836"/>
      <c r="CQ14" s="836"/>
      <c r="CR14" s="836"/>
      <c r="CS14" s="836"/>
      <c r="CT14" s="836"/>
      <c r="CU14" s="836"/>
      <c r="CV14" s="836"/>
      <c r="CW14" s="836"/>
      <c r="CX14" s="836"/>
      <c r="CY14" s="836"/>
      <c r="CZ14" s="836"/>
      <c r="DA14" s="836"/>
      <c r="DB14" s="836"/>
      <c r="DC14" s="836"/>
      <c r="DD14" s="836"/>
      <c r="DE14" s="836"/>
      <c r="DF14" s="836"/>
      <c r="DG14" s="836"/>
      <c r="DH14" s="396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 x14ac:dyDescent="0.25">
      <c r="E15" s="828" t="s">
        <v>10</v>
      </c>
      <c r="F15" s="829"/>
      <c r="G15" s="829"/>
      <c r="H15" s="829"/>
      <c r="I15" s="829"/>
      <c r="J15" s="829"/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  <c r="DC15" s="829"/>
      <c r="DD15" s="829"/>
      <c r="DE15" s="829"/>
      <c r="DF15" s="829"/>
      <c r="DG15" s="829"/>
      <c r="DH15" s="385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 x14ac:dyDescent="0.25">
      <c r="G16" s="530" t="str">
        <f>TEXT('Настройки ТИК'!C17,"ММММ")</f>
        <v>Январь</v>
      </c>
      <c r="H16" s="530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1"/>
      <c r="AY16" s="742" t="e">
        <f ca="1">IF('Настройки ТИК'!$I$17='Настройки ТИК'!$J$17,'Настройки ТИК'!$I$17,'Настройки ТИК'!$I$17&amp;"-"&amp;'Настройки ТИК'!$J$17)</f>
        <v>#VALUE!</v>
      </c>
      <c r="AZ16" s="742"/>
      <c r="BA16" s="742"/>
      <c r="BB16" s="742"/>
      <c r="BC16" s="742"/>
      <c r="BD16" s="742"/>
      <c r="BE16" s="742"/>
      <c r="BF16" s="263"/>
      <c r="BG16" s="263"/>
      <c r="BH16" s="263"/>
      <c r="BI16" s="77"/>
      <c r="BJ16" s="77"/>
      <c r="BK16" s="830" t="str">
        <f>'Настройки ТИК'!$I$15</f>
        <v/>
      </c>
      <c r="BL16" s="830"/>
      <c r="BM16" s="831"/>
      <c r="BN16" s="840" t="s">
        <v>152</v>
      </c>
      <c r="BO16" s="840"/>
      <c r="BP16" s="840"/>
      <c r="BQ16" s="840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 x14ac:dyDescent="0.25">
      <c r="E17" s="841"/>
      <c r="F17" s="841"/>
      <c r="J17" s="264"/>
      <c r="AX17" s="121"/>
      <c r="AY17" s="835" t="s">
        <v>149</v>
      </c>
      <c r="AZ17" s="835"/>
      <c r="BA17" s="835"/>
      <c r="BB17" s="835"/>
      <c r="BC17" s="835"/>
      <c r="BD17" s="835"/>
      <c r="BE17" s="835"/>
      <c r="BF17" s="835"/>
      <c r="BG17" s="835"/>
      <c r="BH17" s="835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 x14ac:dyDescent="0.25"/>
    <row r="19" spans="1:223" ht="15.75" customHeight="1" x14ac:dyDescent="0.25">
      <c r="A19" s="789" t="s">
        <v>0</v>
      </c>
      <c r="B19" s="790"/>
      <c r="C19" s="483"/>
      <c r="D19" s="483"/>
      <c r="E19" s="826" t="s">
        <v>1</v>
      </c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7"/>
      <c r="DE19" s="827"/>
      <c r="DF19" s="827"/>
      <c r="DG19" s="827"/>
      <c r="DH19" s="384"/>
      <c r="DI19" s="827" t="s">
        <v>1</v>
      </c>
      <c r="DJ19" s="827"/>
      <c r="DK19" s="827"/>
      <c r="DL19" s="827"/>
      <c r="DM19" s="827"/>
      <c r="DN19" s="827"/>
      <c r="DO19" s="827"/>
      <c r="DP19" s="827"/>
      <c r="DQ19" s="827"/>
      <c r="DR19" s="827"/>
      <c r="DS19" s="827"/>
      <c r="DT19" s="827"/>
      <c r="DU19" s="827"/>
      <c r="DV19" s="827"/>
      <c r="DW19" s="827"/>
      <c r="DX19" s="827"/>
      <c r="DY19" s="827"/>
      <c r="DZ19" s="827"/>
      <c r="EA19" s="827"/>
      <c r="EB19" s="827"/>
      <c r="EC19" s="827"/>
      <c r="ED19" s="827"/>
      <c r="EE19" s="827"/>
      <c r="EF19" s="827"/>
      <c r="EG19" s="827"/>
      <c r="EH19" s="827"/>
      <c r="EI19" s="827"/>
      <c r="EJ19" s="827"/>
      <c r="EK19" s="827"/>
      <c r="EL19" s="827"/>
      <c r="EM19" s="827"/>
      <c r="EN19" s="827"/>
      <c r="EO19" s="827"/>
      <c r="EP19" s="827"/>
      <c r="EQ19" s="827"/>
      <c r="ER19" s="827"/>
      <c r="ES19" s="827"/>
      <c r="ET19" s="827"/>
      <c r="EU19" s="827"/>
      <c r="EV19" s="827"/>
      <c r="EW19" s="827"/>
      <c r="EX19" s="827"/>
      <c r="EY19" s="827"/>
      <c r="EZ19" s="827"/>
      <c r="FA19" s="827"/>
      <c r="FB19" s="827"/>
      <c r="FC19" s="827"/>
      <c r="FD19" s="827"/>
      <c r="FE19" s="827"/>
      <c r="FF19" s="827"/>
      <c r="FG19" s="827"/>
      <c r="FH19" s="827"/>
      <c r="FI19" s="827"/>
      <c r="FJ19" s="827"/>
      <c r="FK19" s="827"/>
      <c r="FL19" s="827"/>
      <c r="FM19" s="827"/>
      <c r="FN19" s="827"/>
      <c r="FO19" s="827"/>
      <c r="FP19" s="827"/>
      <c r="FQ19" s="827"/>
      <c r="FR19" s="827"/>
      <c r="FS19" s="827"/>
      <c r="FT19" s="827"/>
      <c r="FU19" s="827"/>
      <c r="FV19" s="827"/>
      <c r="FW19" s="827"/>
      <c r="FX19" s="827"/>
      <c r="FY19" s="827"/>
      <c r="FZ19" s="827"/>
      <c r="GA19" s="827"/>
      <c r="GB19" s="827"/>
      <c r="GC19" s="827"/>
      <c r="GD19" s="827"/>
      <c r="GE19" s="827"/>
      <c r="GF19" s="827"/>
      <c r="GG19" s="827"/>
      <c r="GH19" s="827"/>
      <c r="GI19" s="827"/>
      <c r="GJ19" s="827"/>
      <c r="GK19" s="827"/>
      <c r="GL19" s="827"/>
      <c r="GM19" s="827"/>
      <c r="GN19" s="827"/>
      <c r="GO19" s="827"/>
      <c r="GP19" s="827"/>
      <c r="GQ19" s="827"/>
      <c r="GR19" s="827"/>
      <c r="GS19" s="827"/>
      <c r="GT19" s="827"/>
      <c r="GU19" s="827"/>
      <c r="GV19" s="827"/>
      <c r="GW19" s="827"/>
      <c r="GX19" s="827"/>
      <c r="GY19" s="827"/>
      <c r="GZ19" s="827"/>
      <c r="HA19" s="827"/>
      <c r="HB19" s="827"/>
      <c r="HC19" s="827"/>
      <c r="HD19" s="827"/>
      <c r="HE19" s="827"/>
      <c r="HF19" s="827"/>
      <c r="HG19" s="827"/>
      <c r="HH19" s="827"/>
      <c r="HI19" s="827"/>
      <c r="HJ19" s="827"/>
      <c r="HK19" s="838"/>
    </row>
    <row r="20" spans="1:223" s="115" customFormat="1" ht="9" customHeight="1" x14ac:dyDescent="0.25">
      <c r="A20" s="791"/>
      <c r="B20" s="792"/>
      <c r="C20" s="289"/>
      <c r="D20" s="289">
        <f>'Настройки УИК'!$R22</f>
        <v>0</v>
      </c>
      <c r="E20" s="795" t="str">
        <f ca="1">IF(INDIRECT("'Настройки УИК'!$B$22")=0,"",INDIRECT("'Настройки УИК'!$B$22"))</f>
        <v/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89" t="e">
        <f>'Настройки УИК'!#REF!</f>
        <v>#REF!</v>
      </c>
      <c r="Q20" s="795" t="str">
        <f ca="1">IF(INDIRECT("'Настройки УИК'!$B$23")=0,"",INDIRECT("'Настройки УИК'!$B$23"))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89" t="e">
        <f>'Настройки УИК'!#REF!</f>
        <v>#REF!</v>
      </c>
      <c r="AC20" s="795" t="str">
        <f ca="1">IF(INDIRECT("'Настройки УИК'!$B$24")=0,"",INDIRECT("'Настройки УИК'!$B$24"))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89" t="e">
        <f>'Настройки УИК'!#REF!</f>
        <v>#REF!</v>
      </c>
      <c r="AO20" s="795" t="str">
        <f ca="1">IF(INDIRECT("'Настройки УИК'!$B$25")=0,"",INDIRECT("'Настройки УИК'!$B$25"))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89" t="e">
        <f>'Настройки УИК'!#REF!</f>
        <v>#REF!</v>
      </c>
      <c r="BA20" s="795" t="str">
        <f ca="1">IF(INDIRECT("'Настройки УИК'!$B$26")=0,"",INDIRECT("'Настройки УИК'!$B$26"))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89" t="e">
        <f>'Настройки УИК'!#REF!</f>
        <v>#REF!</v>
      </c>
      <c r="BM20" s="795" t="str">
        <f ca="1">IF(INDIRECT("'Настройки УИК'!$B$27")=0,"",INDIRECT("'Настройки УИК'!$B$27"))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89" t="e">
        <f>'Настройки УИК'!#REF!</f>
        <v>#REF!</v>
      </c>
      <c r="BY20" s="795" t="str">
        <f ca="1">IF(INDIRECT("'Настройки УИК'!$B$28")=0,"",INDIRECT("'Настройки УИК'!$B$28"))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89" t="e">
        <f>'Настройки УИК'!#REF!</f>
        <v>#REF!</v>
      </c>
      <c r="CK20" s="795" t="str">
        <f ca="1">IF(INDIRECT("'Настройки УИК'!$B$29")=0,"",INDIRECT("'Настройки УИК'!$B$29"))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89" t="e">
        <f>'Настройки УИК'!#REF!</f>
        <v>#REF!</v>
      </c>
      <c r="CW20" s="795" t="str">
        <f ca="1">IF(INDIRECT("'Настройки УИК'!$B$30")=0,"",INDIRECT("'Настройки УИК'!$B$30"))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89" t="e">
        <f>'Настройки УИК'!#REF!</f>
        <v>#REF!</v>
      </c>
      <c r="DI20" s="795" t="str">
        <f ca="1">IF(INDIRECT("'Настройки УИК'!$B$31")=0,"",INDIRECT("'Настройки УИК'!$B$31"))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89" t="e">
        <f>'Настройки УИК'!#REF!</f>
        <v>#REF!</v>
      </c>
      <c r="DU20" s="795" t="str">
        <f ca="1">IF(INDIRECT("'Настройки УИК'!$B$32")=0,"",INDIRECT("'Настройки УИК'!$B$32"))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89" t="e">
        <f>'Настройки УИК'!#REF!</f>
        <v>#REF!</v>
      </c>
      <c r="EG20" s="795" t="str">
        <f ca="1">IF(INDIRECT("'Настройки УИК'!$B$33")=0,"",INDIRECT("'Настройки УИК'!$B$33"))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89" t="e">
        <f>'Настройки УИК'!#REF!</f>
        <v>#REF!</v>
      </c>
      <c r="ES20" s="795" t="str">
        <f ca="1">IF(INDIRECT("'Настройки УИК'!$B$34")=0,"",INDIRECT("'Настройки УИК'!$B$34"))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89" t="e">
        <f>'Настройки УИК'!#REF!</f>
        <v>#REF!</v>
      </c>
      <c r="FE20" s="795" t="str">
        <f ca="1">IF(INDIRECT("'Настройки УИК'!$B$35")=0,"",INDIRECT("'Настройки УИК'!$B$35"))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89" t="e">
        <f>'Настройки УИК'!#REF!</f>
        <v>#REF!</v>
      </c>
      <c r="FQ20" s="795" t="str">
        <f ca="1">IF(INDIRECT("'Настройки УИК'!$B$36")=0,"",INDIRECT("'Настройки УИК'!$B$36"))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89" t="e">
        <f>'Настройки УИК'!#REF!</f>
        <v>#REF!</v>
      </c>
      <c r="GC20" s="795" t="str">
        <f ca="1">IF(INDIRECT("'Настройки УИК'!$B$37")=0,"",INDIRECT("'Настройки УИК'!$B$37"))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89" t="e">
        <f>'Настройки УИК'!#REF!</f>
        <v>#REF!</v>
      </c>
      <c r="GO20" s="795" t="str">
        <f ca="1">IF(INDIRECT("'Настройки УИК'!$B$38")=0,"",INDIRECT("'Настройки УИК'!$B$38"))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89" t="e">
        <f>'Настройки УИК'!#REF!</f>
        <v>#REF!</v>
      </c>
      <c r="HA20" s="795" t="str">
        <f ca="1">IF(INDIRECT("'Настройки УИК'!$B$39")=0,"",INDIRECT("'Настройки УИК'!$B$39"))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 x14ac:dyDescent="0.25">
      <c r="A21" s="791"/>
      <c r="B21" s="792"/>
      <c r="C21" s="289"/>
      <c r="D21" s="28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8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8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8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8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8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8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8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8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8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8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8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8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8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8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8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8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8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 x14ac:dyDescent="0.25">
      <c r="A22" s="791"/>
      <c r="B22" s="792"/>
      <c r="C22" s="289"/>
      <c r="D22" s="28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8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8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8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8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8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8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8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8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8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8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8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8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8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8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8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8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8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 x14ac:dyDescent="0.25">
      <c r="A23" s="791"/>
      <c r="B23" s="792"/>
      <c r="C23" s="289"/>
      <c r="D23" s="28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8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8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8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8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8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8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8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8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8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8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8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8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8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8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8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8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8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 x14ac:dyDescent="0.25">
      <c r="A24" s="791"/>
      <c r="B24" s="792"/>
      <c r="C24" s="289"/>
      <c r="D24" s="28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8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8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8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8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8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8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8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8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8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8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8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8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8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8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8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8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8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0.5" customHeight="1" x14ac:dyDescent="0.25">
      <c r="A25" s="791"/>
      <c r="B25" s="792"/>
      <c r="C25" s="289"/>
      <c r="D25" s="289"/>
      <c r="E25" s="788" t="str">
        <f ca="1">IF(INDIRECT("'Настройки УИК'!$C$22")=0," ",INDIRECT("'Настройки УИК'!$C$22"))</f>
        <v/>
      </c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289"/>
      <c r="Q25" s="788" t="str">
        <f ca="1">IF(INDIRECT("'Настройки УИК'!$C$23")=0," ",INDIRECT("'Настройки УИК'!$C$23"))</f>
        <v xml:space="preserve"> </v>
      </c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289"/>
      <c r="AC25" s="788" t="str">
        <f ca="1">IF(INDIRECT("'Настройки УИК'!$C$24")=0," ",INDIRECT("'Настройки УИК'!$C$24"))</f>
        <v xml:space="preserve"> </v>
      </c>
      <c r="AD25" s="788"/>
      <c r="AE25" s="788"/>
      <c r="AF25" s="788"/>
      <c r="AG25" s="788"/>
      <c r="AH25" s="788"/>
      <c r="AI25" s="788"/>
      <c r="AJ25" s="788"/>
      <c r="AK25" s="788"/>
      <c r="AL25" s="788"/>
      <c r="AM25" s="788"/>
      <c r="AN25" s="289"/>
      <c r="AO25" s="788" t="str">
        <f ca="1">IF(INDIRECT("'Настройки УИК'!$C$25")=0," ",INDIRECT("'Настройки УИК'!$C$25"))</f>
        <v xml:space="preserve"> </v>
      </c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289"/>
      <c r="BA25" s="788" t="str">
        <f ca="1">IF(INDIRECT("'Настройки УИК'!$C$26")=0," ",INDIRECT("'Настройки УИК'!$C$26"))</f>
        <v xml:space="preserve"> </v>
      </c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289"/>
      <c r="BM25" s="788" t="str">
        <f ca="1">IF(INDIRECT("'Настройки УИК'!$C$27")=0," ",INDIRECT("'Настройки УИК'!$C$27"))</f>
        <v xml:space="preserve"> </v>
      </c>
      <c r="BN25" s="788"/>
      <c r="BO25" s="788"/>
      <c r="BP25" s="788"/>
      <c r="BQ25" s="788"/>
      <c r="BR25" s="788"/>
      <c r="BS25" s="788"/>
      <c r="BT25" s="788"/>
      <c r="BU25" s="788"/>
      <c r="BV25" s="788"/>
      <c r="BW25" s="788"/>
      <c r="BX25" s="289"/>
      <c r="BY25" s="788" t="str">
        <f ca="1">IF(INDIRECT("'Настройки УИК'!$C$28")=0," ",INDIRECT("'Настройки УИК'!$C$28"))</f>
        <v xml:space="preserve"> </v>
      </c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289"/>
      <c r="CK25" s="788" t="str">
        <f ca="1">IF(INDIRECT("'Настройки УИК'!$C$29")=0," ",INDIRECT("'Настройки УИК'!$C$29"))</f>
        <v xml:space="preserve"> </v>
      </c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289"/>
      <c r="CW25" s="788" t="str">
        <f ca="1">IF(INDIRECT("'Настройки УИК'!$C$30")=0," ",INDIRECT("'Настройки УИК'!$C$30"))</f>
        <v xml:space="preserve"> </v>
      </c>
      <c r="CX25" s="788"/>
      <c r="CY25" s="788"/>
      <c r="CZ25" s="788"/>
      <c r="DA25" s="788"/>
      <c r="DB25" s="788"/>
      <c r="DC25" s="788"/>
      <c r="DD25" s="788"/>
      <c r="DE25" s="788"/>
      <c r="DF25" s="788"/>
      <c r="DG25" s="788"/>
      <c r="DH25" s="289"/>
      <c r="DI25" s="788" t="str">
        <f ca="1">IF(INDIRECT("'Настройки УИК'!$C$31")=0," ",INDIRECT("'Настройки УИК'!$C$31"))</f>
        <v xml:space="preserve"> </v>
      </c>
      <c r="DJ25" s="788"/>
      <c r="DK25" s="788"/>
      <c r="DL25" s="788"/>
      <c r="DM25" s="788"/>
      <c r="DN25" s="788"/>
      <c r="DO25" s="788"/>
      <c r="DP25" s="788"/>
      <c r="DQ25" s="788"/>
      <c r="DR25" s="788"/>
      <c r="DS25" s="788"/>
      <c r="DT25" s="289"/>
      <c r="DU25" s="788" t="str">
        <f ca="1">IF(INDIRECT("'Настройки УИК'!$C$32")=0," ",INDIRECT("'Настройки УИК'!$C$32"))</f>
        <v xml:space="preserve"> </v>
      </c>
      <c r="DV25" s="788"/>
      <c r="DW25" s="788"/>
      <c r="DX25" s="788"/>
      <c r="DY25" s="788"/>
      <c r="DZ25" s="788"/>
      <c r="EA25" s="788"/>
      <c r="EB25" s="788"/>
      <c r="EC25" s="788"/>
      <c r="ED25" s="788"/>
      <c r="EE25" s="788"/>
      <c r="EF25" s="289"/>
      <c r="EG25" s="788" t="str">
        <f ca="1">IF(INDIRECT("'Настройки УИК'!$C$33")=0," ",INDIRECT("'Настройки УИК'!$C$33"))</f>
        <v xml:space="preserve"> </v>
      </c>
      <c r="EH25" s="788"/>
      <c r="EI25" s="788"/>
      <c r="EJ25" s="788"/>
      <c r="EK25" s="788"/>
      <c r="EL25" s="788"/>
      <c r="EM25" s="788"/>
      <c r="EN25" s="788"/>
      <c r="EO25" s="788"/>
      <c r="EP25" s="788"/>
      <c r="EQ25" s="788"/>
      <c r="ER25" s="289"/>
      <c r="ES25" s="788" t="str">
        <f ca="1">IF(INDIRECT("'Настройки УИК'!$C$34")=0," ",INDIRECT("'Настройки УИК'!$C$34"))</f>
        <v xml:space="preserve"> </v>
      </c>
      <c r="ET25" s="788"/>
      <c r="EU25" s="788"/>
      <c r="EV25" s="788"/>
      <c r="EW25" s="788"/>
      <c r="EX25" s="788"/>
      <c r="EY25" s="788"/>
      <c r="EZ25" s="788"/>
      <c r="FA25" s="788"/>
      <c r="FB25" s="788"/>
      <c r="FC25" s="788"/>
      <c r="FD25" s="289"/>
      <c r="FE25" s="788" t="str">
        <f ca="1">IF(INDIRECT("'Настройки УИК'!$C$35")=0," ",INDIRECT("'Настройки УИК'!$C$35"))</f>
        <v>Заместитель председателя</v>
      </c>
      <c r="FF25" s="788"/>
      <c r="FG25" s="788"/>
      <c r="FH25" s="788"/>
      <c r="FI25" s="788"/>
      <c r="FJ25" s="788"/>
      <c r="FK25" s="788"/>
      <c r="FL25" s="788"/>
      <c r="FM25" s="788"/>
      <c r="FN25" s="788"/>
      <c r="FO25" s="788"/>
      <c r="FP25" s="289"/>
      <c r="FQ25" s="788" t="str">
        <f ca="1">IF(INDIRECT("'Настройки УИК'!$C$36")=0," ",INDIRECT("'Настройки УИК'!$C$36"))</f>
        <v xml:space="preserve"> </v>
      </c>
      <c r="FR25" s="788"/>
      <c r="FS25" s="788"/>
      <c r="FT25" s="788"/>
      <c r="FU25" s="788"/>
      <c r="FV25" s="788"/>
      <c r="FW25" s="788"/>
      <c r="FX25" s="788"/>
      <c r="FY25" s="788"/>
      <c r="FZ25" s="788"/>
      <c r="GA25" s="788"/>
      <c r="GB25" s="289"/>
      <c r="GC25" s="788" t="str">
        <f ca="1">IF(INDIRECT("'Настройки УИК'!$C$37")=0," ",INDIRECT("'Настройки УИК'!$C$37"))</f>
        <v xml:space="preserve"> </v>
      </c>
      <c r="GD25" s="788"/>
      <c r="GE25" s="788"/>
      <c r="GF25" s="788"/>
      <c r="GG25" s="788"/>
      <c r="GH25" s="788"/>
      <c r="GI25" s="788"/>
      <c r="GJ25" s="788"/>
      <c r="GK25" s="788"/>
      <c r="GL25" s="788"/>
      <c r="GM25" s="788"/>
      <c r="GN25" s="289"/>
      <c r="GO25" s="788" t="str">
        <f ca="1">IF(INDIRECT("'Настройки УИК'!$C$38")=0," ",INDIRECT("'Настройки УИК'!$C$38"))</f>
        <v xml:space="preserve"> </v>
      </c>
      <c r="GP25" s="788"/>
      <c r="GQ25" s="788"/>
      <c r="GR25" s="788"/>
      <c r="GS25" s="788"/>
      <c r="GT25" s="788"/>
      <c r="GU25" s="788"/>
      <c r="GV25" s="788"/>
      <c r="GW25" s="788"/>
      <c r="GX25" s="788"/>
      <c r="GY25" s="788"/>
      <c r="GZ25" s="289"/>
      <c r="HA25" s="788" t="str">
        <f ca="1">IF(INDIRECT("'Настройки УИК'!$C$39")=0," ",INDIRECT("'Настройки УИК'!$C$39"))</f>
        <v xml:space="preserve"> </v>
      </c>
      <c r="HB25" s="788"/>
      <c r="HC25" s="788"/>
      <c r="HD25" s="788"/>
      <c r="HE25" s="788"/>
      <c r="HF25" s="788"/>
      <c r="HG25" s="788"/>
      <c r="HH25" s="788"/>
      <c r="HI25" s="788"/>
      <c r="HJ25" s="788"/>
      <c r="HK25" s="788"/>
    </row>
    <row r="26" spans="1:223" s="116" customFormat="1" ht="51" hidden="1" customHeight="1" x14ac:dyDescent="0.25">
      <c r="A26" s="791"/>
      <c r="B26" s="792"/>
      <c r="C26" s="289"/>
      <c r="D26" s="289"/>
      <c r="E26" s="804">
        <f>'Настройки УИК'!F22</f>
        <v>0</v>
      </c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289"/>
      <c r="Q26" s="804" t="e">
        <f>'Настройки УИК'!#REF!</f>
        <v>#REF!</v>
      </c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289"/>
      <c r="AC26" s="804" t="e">
        <f>'Настройки УИК'!#REF!</f>
        <v>#REF!</v>
      </c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289"/>
      <c r="AO26" s="804" t="e">
        <f>'Настройки УИК'!#REF!</f>
        <v>#REF!</v>
      </c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289"/>
      <c r="BA26" s="804" t="e">
        <f>'Настройки УИК'!#REF!</f>
        <v>#REF!</v>
      </c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289"/>
      <c r="BM26" s="804" t="e">
        <f>'Настройки УИК'!#REF!</f>
        <v>#REF!</v>
      </c>
      <c r="BN26" s="788"/>
      <c r="BO26" s="788"/>
      <c r="BP26" s="788"/>
      <c r="BQ26" s="788"/>
      <c r="BR26" s="788"/>
      <c r="BS26" s="788"/>
      <c r="BT26" s="788"/>
      <c r="BU26" s="788"/>
      <c r="BV26" s="788"/>
      <c r="BW26" s="788"/>
      <c r="BX26" s="289"/>
      <c r="BY26" s="804" t="e">
        <f>'Настройки УИК'!#REF!</f>
        <v>#REF!</v>
      </c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289"/>
      <c r="CK26" s="804" t="e">
        <f>'Настройки УИК'!#REF!</f>
        <v>#REF!</v>
      </c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289"/>
      <c r="CW26" s="804" t="e">
        <f>'Настройки УИК'!#REF!</f>
        <v>#REF!</v>
      </c>
      <c r="CX26" s="788"/>
      <c r="CY26" s="788"/>
      <c r="CZ26" s="788"/>
      <c r="DA26" s="788"/>
      <c r="DB26" s="788"/>
      <c r="DC26" s="788"/>
      <c r="DD26" s="788"/>
      <c r="DE26" s="788"/>
      <c r="DF26" s="788"/>
      <c r="DG26" s="788"/>
      <c r="DH26" s="289"/>
      <c r="DI26" s="804" t="e">
        <f>'Настройки УИК'!#REF!</f>
        <v>#REF!</v>
      </c>
      <c r="DJ26" s="788"/>
      <c r="DK26" s="788"/>
      <c r="DL26" s="788"/>
      <c r="DM26" s="788"/>
      <c r="DN26" s="788"/>
      <c r="DO26" s="788"/>
      <c r="DP26" s="788"/>
      <c r="DQ26" s="788"/>
      <c r="DR26" s="788"/>
      <c r="DS26" s="788"/>
      <c r="DT26" s="289"/>
      <c r="DU26" s="804" t="e">
        <f>'Настройки УИК'!#REF!</f>
        <v>#REF!</v>
      </c>
      <c r="DV26" s="788"/>
      <c r="DW26" s="788"/>
      <c r="DX26" s="788"/>
      <c r="DY26" s="788"/>
      <c r="DZ26" s="788"/>
      <c r="EA26" s="788"/>
      <c r="EB26" s="788"/>
      <c r="EC26" s="788"/>
      <c r="ED26" s="788"/>
      <c r="EE26" s="788"/>
      <c r="EF26" s="289"/>
      <c r="EG26" s="804" t="e">
        <f>'Настройки УИК'!#REF!</f>
        <v>#REF!</v>
      </c>
      <c r="EH26" s="788"/>
      <c r="EI26" s="788"/>
      <c r="EJ26" s="788"/>
      <c r="EK26" s="788"/>
      <c r="EL26" s="788"/>
      <c r="EM26" s="788"/>
      <c r="EN26" s="788"/>
      <c r="EO26" s="788"/>
      <c r="EP26" s="788"/>
      <c r="EQ26" s="788"/>
      <c r="ER26" s="289"/>
      <c r="ES26" s="804" t="e">
        <f>'Настройки УИК'!#REF!</f>
        <v>#REF!</v>
      </c>
      <c r="ET26" s="788"/>
      <c r="EU26" s="788"/>
      <c r="EV26" s="788"/>
      <c r="EW26" s="788"/>
      <c r="EX26" s="788"/>
      <c r="EY26" s="788"/>
      <c r="EZ26" s="788"/>
      <c r="FA26" s="788"/>
      <c r="FB26" s="788"/>
      <c r="FC26" s="788"/>
      <c r="FD26" s="289"/>
      <c r="FE26" s="804" t="e">
        <f>'Настройки УИК'!#REF!</f>
        <v>#REF!</v>
      </c>
      <c r="FF26" s="788"/>
      <c r="FG26" s="788"/>
      <c r="FH26" s="788"/>
      <c r="FI26" s="788"/>
      <c r="FJ26" s="788"/>
      <c r="FK26" s="788"/>
      <c r="FL26" s="788"/>
      <c r="FM26" s="788"/>
      <c r="FN26" s="788"/>
      <c r="FO26" s="788"/>
      <c r="FP26" s="289"/>
      <c r="FQ26" s="804" t="e">
        <f>'Настройки УИК'!#REF!</f>
        <v>#REF!</v>
      </c>
      <c r="FR26" s="788"/>
      <c r="FS26" s="788"/>
      <c r="FT26" s="788"/>
      <c r="FU26" s="788"/>
      <c r="FV26" s="788"/>
      <c r="FW26" s="788"/>
      <c r="FX26" s="788"/>
      <c r="FY26" s="788"/>
      <c r="FZ26" s="788"/>
      <c r="GA26" s="788"/>
      <c r="GB26" s="289"/>
      <c r="GC26" s="804" t="e">
        <f>'Настройки УИК'!#REF!</f>
        <v>#REF!</v>
      </c>
      <c r="GD26" s="788"/>
      <c r="GE26" s="788"/>
      <c r="GF26" s="788"/>
      <c r="GG26" s="788"/>
      <c r="GH26" s="788"/>
      <c r="GI26" s="788"/>
      <c r="GJ26" s="788"/>
      <c r="GK26" s="788"/>
      <c r="GL26" s="788"/>
      <c r="GM26" s="788"/>
      <c r="GN26" s="289"/>
      <c r="GO26" s="804" t="e">
        <f>'Настройки УИК'!#REF!</f>
        <v>#REF!</v>
      </c>
      <c r="GP26" s="788"/>
      <c r="GQ26" s="788"/>
      <c r="GR26" s="788"/>
      <c r="GS26" s="788"/>
      <c r="GT26" s="788"/>
      <c r="GU26" s="788"/>
      <c r="GV26" s="788"/>
      <c r="GW26" s="788"/>
      <c r="GX26" s="788"/>
      <c r="GY26" s="788"/>
      <c r="GZ26" s="289"/>
      <c r="HA26" s="804" t="e">
        <f>'Настройки УИК'!#REF!</f>
        <v>#REF!</v>
      </c>
      <c r="HB26" s="788"/>
      <c r="HC26" s="788"/>
      <c r="HD26" s="788"/>
      <c r="HE26" s="788"/>
      <c r="HF26" s="788"/>
      <c r="HG26" s="788"/>
      <c r="HH26" s="788"/>
      <c r="HI26" s="788"/>
      <c r="HJ26" s="788"/>
      <c r="HK26" s="788"/>
    </row>
    <row r="27" spans="1:223" s="116" customFormat="1" ht="78.75" customHeight="1" x14ac:dyDescent="0.25">
      <c r="A27" s="793"/>
      <c r="B27" s="794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 x14ac:dyDescent="0.25">
      <c r="A28" s="780" t="s">
        <v>399</v>
      </c>
      <c r="B28" s="781"/>
      <c r="C28" s="484"/>
      <c r="D28" s="484"/>
      <c r="E28" s="785" t="s">
        <v>400</v>
      </c>
      <c r="F28" s="786"/>
      <c r="G28" s="786"/>
      <c r="H28" s="786"/>
      <c r="I28" s="786"/>
      <c r="J28" s="786"/>
      <c r="K28" s="786"/>
      <c r="L28" s="786"/>
      <c r="M28" s="786"/>
      <c r="N28" s="786"/>
      <c r="O28" s="787"/>
      <c r="P28" s="484"/>
      <c r="Q28" s="785" t="s">
        <v>401</v>
      </c>
      <c r="R28" s="786"/>
      <c r="S28" s="786"/>
      <c r="T28" s="786"/>
      <c r="U28" s="786"/>
      <c r="V28" s="786"/>
      <c r="W28" s="786"/>
      <c r="X28" s="786"/>
      <c r="Y28" s="786"/>
      <c r="Z28" s="786"/>
      <c r="AA28" s="787"/>
      <c r="AB28" s="484"/>
      <c r="AC28" s="785" t="s">
        <v>402</v>
      </c>
      <c r="AD28" s="786"/>
      <c r="AE28" s="786"/>
      <c r="AF28" s="786"/>
      <c r="AG28" s="786"/>
      <c r="AH28" s="786"/>
      <c r="AI28" s="786"/>
      <c r="AJ28" s="786"/>
      <c r="AK28" s="786"/>
      <c r="AL28" s="786"/>
      <c r="AM28" s="787"/>
      <c r="AN28" s="484"/>
      <c r="AO28" s="785" t="s">
        <v>403</v>
      </c>
      <c r="AP28" s="786"/>
      <c r="AQ28" s="786"/>
      <c r="AR28" s="786"/>
      <c r="AS28" s="786"/>
      <c r="AT28" s="786"/>
      <c r="AU28" s="786"/>
      <c r="AV28" s="786"/>
      <c r="AW28" s="786"/>
      <c r="AX28" s="786"/>
      <c r="AY28" s="787"/>
      <c r="AZ28" s="484"/>
      <c r="BA28" s="785" t="s">
        <v>404</v>
      </c>
      <c r="BB28" s="786"/>
      <c r="BC28" s="786"/>
      <c r="BD28" s="786"/>
      <c r="BE28" s="786"/>
      <c r="BF28" s="786"/>
      <c r="BG28" s="786"/>
      <c r="BH28" s="786"/>
      <c r="BI28" s="786"/>
      <c r="BJ28" s="786"/>
      <c r="BK28" s="787"/>
      <c r="BL28" s="484"/>
      <c r="BM28" s="785" t="s">
        <v>405</v>
      </c>
      <c r="BN28" s="786"/>
      <c r="BO28" s="786"/>
      <c r="BP28" s="786"/>
      <c r="BQ28" s="786"/>
      <c r="BR28" s="786"/>
      <c r="BS28" s="786"/>
      <c r="BT28" s="786"/>
      <c r="BU28" s="786"/>
      <c r="BV28" s="786"/>
      <c r="BW28" s="787"/>
      <c r="BX28" s="484"/>
      <c r="BY28" s="785" t="s">
        <v>406</v>
      </c>
      <c r="BZ28" s="786"/>
      <c r="CA28" s="786"/>
      <c r="CB28" s="786"/>
      <c r="CC28" s="786"/>
      <c r="CD28" s="786"/>
      <c r="CE28" s="786"/>
      <c r="CF28" s="786"/>
      <c r="CG28" s="786"/>
      <c r="CH28" s="786"/>
      <c r="CI28" s="787"/>
      <c r="CJ28" s="484"/>
      <c r="CK28" s="785" t="s">
        <v>407</v>
      </c>
      <c r="CL28" s="786"/>
      <c r="CM28" s="786"/>
      <c r="CN28" s="786"/>
      <c r="CO28" s="786"/>
      <c r="CP28" s="786"/>
      <c r="CQ28" s="786"/>
      <c r="CR28" s="786"/>
      <c r="CS28" s="786"/>
      <c r="CT28" s="786"/>
      <c r="CU28" s="787"/>
      <c r="CV28" s="484"/>
      <c r="CW28" s="785" t="s">
        <v>408</v>
      </c>
      <c r="CX28" s="786"/>
      <c r="CY28" s="786"/>
      <c r="CZ28" s="786"/>
      <c r="DA28" s="786"/>
      <c r="DB28" s="786"/>
      <c r="DC28" s="786"/>
      <c r="DD28" s="786"/>
      <c r="DE28" s="786"/>
      <c r="DF28" s="786"/>
      <c r="DG28" s="787"/>
      <c r="DH28" s="484"/>
      <c r="DI28" s="785" t="s">
        <v>409</v>
      </c>
      <c r="DJ28" s="786"/>
      <c r="DK28" s="786"/>
      <c r="DL28" s="786"/>
      <c r="DM28" s="786"/>
      <c r="DN28" s="786"/>
      <c r="DO28" s="786"/>
      <c r="DP28" s="786"/>
      <c r="DQ28" s="786"/>
      <c r="DR28" s="786"/>
      <c r="DS28" s="787"/>
      <c r="DT28" s="484"/>
      <c r="DU28" s="785" t="s">
        <v>410</v>
      </c>
      <c r="DV28" s="786"/>
      <c r="DW28" s="786"/>
      <c r="DX28" s="786"/>
      <c r="DY28" s="786"/>
      <c r="DZ28" s="786"/>
      <c r="EA28" s="786"/>
      <c r="EB28" s="786"/>
      <c r="EC28" s="786"/>
      <c r="ED28" s="786"/>
      <c r="EE28" s="787"/>
      <c r="EF28" s="484"/>
      <c r="EG28" s="785" t="s">
        <v>411</v>
      </c>
      <c r="EH28" s="786"/>
      <c r="EI28" s="786"/>
      <c r="EJ28" s="786"/>
      <c r="EK28" s="786"/>
      <c r="EL28" s="786"/>
      <c r="EM28" s="786"/>
      <c r="EN28" s="786"/>
      <c r="EO28" s="786"/>
      <c r="EP28" s="786"/>
      <c r="EQ28" s="787"/>
      <c r="ER28" s="484"/>
      <c r="ES28" s="785" t="s">
        <v>412</v>
      </c>
      <c r="ET28" s="786"/>
      <c r="EU28" s="786"/>
      <c r="EV28" s="786"/>
      <c r="EW28" s="786"/>
      <c r="EX28" s="786"/>
      <c r="EY28" s="786"/>
      <c r="EZ28" s="786"/>
      <c r="FA28" s="786"/>
      <c r="FB28" s="786"/>
      <c r="FC28" s="787"/>
      <c r="FD28" s="484"/>
      <c r="FE28" s="785" t="s">
        <v>413</v>
      </c>
      <c r="FF28" s="786"/>
      <c r="FG28" s="786"/>
      <c r="FH28" s="786"/>
      <c r="FI28" s="786"/>
      <c r="FJ28" s="786"/>
      <c r="FK28" s="786"/>
      <c r="FL28" s="786"/>
      <c r="FM28" s="786"/>
      <c r="FN28" s="786"/>
      <c r="FO28" s="787"/>
      <c r="FP28" s="484"/>
      <c r="FQ28" s="785" t="s">
        <v>414</v>
      </c>
      <c r="FR28" s="786"/>
      <c r="FS28" s="786"/>
      <c r="FT28" s="786"/>
      <c r="FU28" s="786"/>
      <c r="FV28" s="786"/>
      <c r="FW28" s="786"/>
      <c r="FX28" s="786"/>
      <c r="FY28" s="786"/>
      <c r="FZ28" s="786"/>
      <c r="GA28" s="787"/>
      <c r="GB28" s="484"/>
      <c r="GC28" s="785" t="s">
        <v>415</v>
      </c>
      <c r="GD28" s="786"/>
      <c r="GE28" s="786"/>
      <c r="GF28" s="786"/>
      <c r="GG28" s="786"/>
      <c r="GH28" s="786"/>
      <c r="GI28" s="786"/>
      <c r="GJ28" s="786"/>
      <c r="GK28" s="786"/>
      <c r="GL28" s="786"/>
      <c r="GM28" s="787"/>
      <c r="GN28" s="484"/>
      <c r="GO28" s="785" t="s">
        <v>416</v>
      </c>
      <c r="GP28" s="786"/>
      <c r="GQ28" s="786"/>
      <c r="GR28" s="786"/>
      <c r="GS28" s="786"/>
      <c r="GT28" s="786"/>
      <c r="GU28" s="786"/>
      <c r="GV28" s="786"/>
      <c r="GW28" s="786"/>
      <c r="GX28" s="786"/>
      <c r="GY28" s="787"/>
      <c r="GZ28" s="484"/>
      <c r="HA28" s="785" t="s">
        <v>906</v>
      </c>
      <c r="HB28" s="786"/>
      <c r="HC28" s="786"/>
      <c r="HD28" s="786"/>
      <c r="HE28" s="786"/>
      <c r="HF28" s="786"/>
      <c r="HG28" s="786"/>
      <c r="HH28" s="786"/>
      <c r="HI28" s="786"/>
      <c r="HJ28" s="786"/>
      <c r="HK28" s="787"/>
    </row>
    <row r="29" spans="1:223" x14ac:dyDescent="0.25">
      <c r="A29" s="408" t="s">
        <v>903</v>
      </c>
      <c r="B29" s="409" t="s">
        <v>904</v>
      </c>
      <c r="C29" s="485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7">
        <f>'Настройки ТИК'!$C$55</f>
        <v>0</v>
      </c>
    </row>
    <row r="30" spans="1:223" ht="25.5" hidden="1" customHeight="1" x14ac:dyDescent="0.25">
      <c r="A30" s="805"/>
      <c r="B30" s="806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2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2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2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2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4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2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4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2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2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4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2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4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4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2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4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7">
        <f>'Настройки ТИК'!$C$55</f>
        <v>0</v>
      </c>
    </row>
    <row r="31" spans="1:223" ht="35.25" customHeight="1" x14ac:dyDescent="0.25">
      <c r="A31" s="843" t="s">
        <v>12</v>
      </c>
      <c r="B31" s="844"/>
      <c r="C31" s="273"/>
      <c r="D31" s="387"/>
      <c r="E31" s="782">
        <f ca="1">SUM(INDIRECT("I29:I"&amp;MROUND(N($G$3),1)+28))</f>
        <v>0</v>
      </c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381"/>
      <c r="Q31" s="782">
        <f ca="1">SUM(INDIRECT("U29:U"&amp;MROUND(N($G$3),1)+28))</f>
        <v>0</v>
      </c>
      <c r="R31" s="783"/>
      <c r="S31" s="783"/>
      <c r="T31" s="783"/>
      <c r="U31" s="783"/>
      <c r="V31" s="783"/>
      <c r="W31" s="783"/>
      <c r="X31" s="783"/>
      <c r="Y31" s="783"/>
      <c r="Z31" s="783"/>
      <c r="AA31" s="784"/>
      <c r="AB31" s="381"/>
      <c r="AC31" s="782">
        <f ca="1">SUM(INDIRECT("AG29:AG"&amp;MROUND(N($G$3),1)+28))</f>
        <v>0</v>
      </c>
      <c r="AD31" s="783"/>
      <c r="AE31" s="783"/>
      <c r="AF31" s="783"/>
      <c r="AG31" s="783"/>
      <c r="AH31" s="783"/>
      <c r="AI31" s="783"/>
      <c r="AJ31" s="783"/>
      <c r="AK31" s="783"/>
      <c r="AL31" s="783"/>
      <c r="AM31" s="784"/>
      <c r="AN31" s="393"/>
      <c r="AO31" s="782">
        <f ca="1">SUM(INDIRECT("AS29:AS"&amp;MROUND(N($G$3),1)+28))</f>
        <v>0</v>
      </c>
      <c r="AP31" s="783"/>
      <c r="AQ31" s="783"/>
      <c r="AR31" s="783"/>
      <c r="AS31" s="783"/>
      <c r="AT31" s="783"/>
      <c r="AU31" s="783"/>
      <c r="AV31" s="783"/>
      <c r="AW31" s="783"/>
      <c r="AX31" s="783"/>
      <c r="AY31" s="784"/>
      <c r="AZ31" s="393"/>
      <c r="BA31" s="782">
        <f ca="1">SUM(INDIRECT("BE29:BE"&amp;MROUND(N($G$3),1)+28))</f>
        <v>0</v>
      </c>
      <c r="BB31" s="783"/>
      <c r="BC31" s="783"/>
      <c r="BD31" s="783"/>
      <c r="BE31" s="783"/>
      <c r="BF31" s="783"/>
      <c r="BG31" s="783"/>
      <c r="BH31" s="783"/>
      <c r="BI31" s="783"/>
      <c r="BJ31" s="783"/>
      <c r="BK31" s="784"/>
      <c r="BL31" s="393"/>
      <c r="BM31" s="782">
        <f ca="1">SUM(INDIRECT("BQ29:BQ"&amp;MROUND(N($G$3),1)+28))</f>
        <v>0</v>
      </c>
      <c r="BN31" s="783"/>
      <c r="BO31" s="783"/>
      <c r="BP31" s="783"/>
      <c r="BQ31" s="783"/>
      <c r="BR31" s="783"/>
      <c r="BS31" s="783"/>
      <c r="BT31" s="783"/>
      <c r="BU31" s="783"/>
      <c r="BV31" s="783"/>
      <c r="BW31" s="784"/>
      <c r="BX31" s="393"/>
      <c r="BY31" s="782">
        <f ca="1">SUM(INDIRECT("CC29:CC"&amp;MROUND(N($G$3),1)+28))</f>
        <v>0</v>
      </c>
      <c r="BZ31" s="783"/>
      <c r="CA31" s="783"/>
      <c r="CB31" s="783"/>
      <c r="CC31" s="783"/>
      <c r="CD31" s="783"/>
      <c r="CE31" s="783"/>
      <c r="CF31" s="783"/>
      <c r="CG31" s="783"/>
      <c r="CH31" s="783"/>
      <c r="CI31" s="784"/>
      <c r="CJ31" s="393"/>
      <c r="CK31" s="782">
        <f ca="1">SUM(INDIRECT("CO29:CO"&amp;MROUND(N($G$3),1)+28))</f>
        <v>0</v>
      </c>
      <c r="CL31" s="783"/>
      <c r="CM31" s="783"/>
      <c r="CN31" s="783"/>
      <c r="CO31" s="783"/>
      <c r="CP31" s="783"/>
      <c r="CQ31" s="783"/>
      <c r="CR31" s="783"/>
      <c r="CS31" s="783"/>
      <c r="CT31" s="783"/>
      <c r="CU31" s="784"/>
      <c r="CV31" s="393"/>
      <c r="CW31" s="782">
        <f ca="1">SUM(INDIRECT("DA29:DA"&amp;MROUND(N($G$3),1)+28))</f>
        <v>0</v>
      </c>
      <c r="CX31" s="783"/>
      <c r="CY31" s="783"/>
      <c r="CZ31" s="783"/>
      <c r="DA31" s="783"/>
      <c r="DB31" s="783"/>
      <c r="DC31" s="783"/>
      <c r="DD31" s="783"/>
      <c r="DE31" s="783"/>
      <c r="DF31" s="783"/>
      <c r="DG31" s="784"/>
      <c r="DH31" s="393"/>
      <c r="DI31" s="782">
        <f ca="1">SUM(INDIRECT("DM29:DM"&amp;MROUND(N($G$3),1)+28))</f>
        <v>0</v>
      </c>
      <c r="DJ31" s="783"/>
      <c r="DK31" s="783"/>
      <c r="DL31" s="783"/>
      <c r="DM31" s="783"/>
      <c r="DN31" s="783"/>
      <c r="DO31" s="783"/>
      <c r="DP31" s="783"/>
      <c r="DQ31" s="783"/>
      <c r="DR31" s="783"/>
      <c r="DS31" s="784"/>
      <c r="DT31" s="393"/>
      <c r="DU31" s="782">
        <f ca="1">SUM(INDIRECT("DY29:DY"&amp;MROUND(N($G$3),1)+28))</f>
        <v>0</v>
      </c>
      <c r="DV31" s="783"/>
      <c r="DW31" s="783"/>
      <c r="DX31" s="783"/>
      <c r="DY31" s="783"/>
      <c r="DZ31" s="783"/>
      <c r="EA31" s="783"/>
      <c r="EB31" s="783"/>
      <c r="EC31" s="783"/>
      <c r="ED31" s="783"/>
      <c r="EE31" s="784"/>
      <c r="EF31" s="393"/>
      <c r="EG31" s="782">
        <f ca="1">SUM(INDIRECT("EK29:EK"&amp;MROUND(N($G$3),1)+28))</f>
        <v>0</v>
      </c>
      <c r="EH31" s="783"/>
      <c r="EI31" s="783"/>
      <c r="EJ31" s="783"/>
      <c r="EK31" s="783"/>
      <c r="EL31" s="783"/>
      <c r="EM31" s="783"/>
      <c r="EN31" s="783"/>
      <c r="EO31" s="783"/>
      <c r="EP31" s="783"/>
      <c r="EQ31" s="784"/>
      <c r="ER31" s="393"/>
      <c r="ES31" s="782">
        <f ca="1">SUM(INDIRECT("EW29:EW"&amp;MROUND(N($G$3),1)+28))</f>
        <v>0</v>
      </c>
      <c r="ET31" s="783"/>
      <c r="EU31" s="783"/>
      <c r="EV31" s="783"/>
      <c r="EW31" s="783"/>
      <c r="EX31" s="783"/>
      <c r="EY31" s="783"/>
      <c r="EZ31" s="783"/>
      <c r="FA31" s="783"/>
      <c r="FB31" s="783"/>
      <c r="FC31" s="784"/>
      <c r="FD31" s="393"/>
      <c r="FE31" s="782">
        <f ca="1">SUM(INDIRECT("FI29:FI"&amp;MROUND(N($G$3),1)+28))</f>
        <v>0</v>
      </c>
      <c r="FF31" s="783"/>
      <c r="FG31" s="783"/>
      <c r="FH31" s="783"/>
      <c r="FI31" s="783"/>
      <c r="FJ31" s="783"/>
      <c r="FK31" s="783"/>
      <c r="FL31" s="783"/>
      <c r="FM31" s="783"/>
      <c r="FN31" s="783"/>
      <c r="FO31" s="784"/>
      <c r="FP31" s="393"/>
      <c r="FQ31" s="782">
        <f ca="1">SUM(INDIRECT("FU29:FU"&amp;MROUND(N($G$3),1)+28))</f>
        <v>0</v>
      </c>
      <c r="FR31" s="783"/>
      <c r="FS31" s="783"/>
      <c r="FT31" s="783"/>
      <c r="FU31" s="783"/>
      <c r="FV31" s="783"/>
      <c r="FW31" s="783"/>
      <c r="FX31" s="783"/>
      <c r="FY31" s="783"/>
      <c r="FZ31" s="783"/>
      <c r="GA31" s="784"/>
      <c r="GB31" s="393"/>
      <c r="GC31" s="782">
        <f ca="1">SUM(INDIRECT("GG29:GG"&amp;MROUND(N($G$3),1)+28))</f>
        <v>0</v>
      </c>
      <c r="GD31" s="783"/>
      <c r="GE31" s="783"/>
      <c r="GF31" s="783"/>
      <c r="GG31" s="783"/>
      <c r="GH31" s="783"/>
      <c r="GI31" s="783"/>
      <c r="GJ31" s="783"/>
      <c r="GK31" s="783"/>
      <c r="GL31" s="783"/>
      <c r="GM31" s="784"/>
      <c r="GN31" s="393"/>
      <c r="GO31" s="782">
        <f ca="1">SUM(INDIRECT("GS29:GS"&amp;MROUND(N($G$3),1)+28))</f>
        <v>0</v>
      </c>
      <c r="GP31" s="783"/>
      <c r="GQ31" s="783"/>
      <c r="GR31" s="783"/>
      <c r="GS31" s="783"/>
      <c r="GT31" s="783"/>
      <c r="GU31" s="783"/>
      <c r="GV31" s="783"/>
      <c r="GW31" s="783"/>
      <c r="GX31" s="783"/>
      <c r="GY31" s="784"/>
      <c r="GZ31" s="393"/>
      <c r="HA31" s="782">
        <f ca="1">SUM(INDIRECT("HE29:HE"&amp;MROUND(N($G$3),1)+28))</f>
        <v>0</v>
      </c>
      <c r="HB31" s="783"/>
      <c r="HC31" s="783"/>
      <c r="HD31" s="783"/>
      <c r="HE31" s="783"/>
      <c r="HF31" s="783"/>
      <c r="HG31" s="783"/>
      <c r="HH31" s="783"/>
      <c r="HI31" s="783"/>
      <c r="HJ31" s="783"/>
      <c r="HK31" s="784"/>
    </row>
    <row r="32" spans="1:223" ht="40.5" customHeight="1" x14ac:dyDescent="0.25">
      <c r="A32" s="805" t="s">
        <v>14</v>
      </c>
      <c r="B32" s="806"/>
      <c r="C32" s="117"/>
      <c r="D32" s="386"/>
      <c r="E32" s="782">
        <f ca="1">SUM(INDIRECT("J29:K"&amp;MROUND(N($G$3),1)+28))</f>
        <v>0</v>
      </c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381"/>
      <c r="Q32" s="782">
        <f ca="1">SUM(INDIRECT("V29:W"&amp;MROUND(N($G$3),1)+28))</f>
        <v>0</v>
      </c>
      <c r="R32" s="783"/>
      <c r="S32" s="783"/>
      <c r="T32" s="783"/>
      <c r="U32" s="783"/>
      <c r="V32" s="783"/>
      <c r="W32" s="783"/>
      <c r="X32" s="783"/>
      <c r="Y32" s="783"/>
      <c r="Z32" s="783"/>
      <c r="AA32" s="784"/>
      <c r="AB32" s="381"/>
      <c r="AC32" s="782">
        <f ca="1">SUM(INDIRECT("AH29:AI"&amp;MROUND(N($G$3),1)+28))</f>
        <v>0</v>
      </c>
      <c r="AD32" s="783"/>
      <c r="AE32" s="783"/>
      <c r="AF32" s="783"/>
      <c r="AG32" s="783"/>
      <c r="AH32" s="783"/>
      <c r="AI32" s="783"/>
      <c r="AJ32" s="783"/>
      <c r="AK32" s="783"/>
      <c r="AL32" s="783"/>
      <c r="AM32" s="784"/>
      <c r="AN32" s="393"/>
      <c r="AO32" s="782">
        <f ca="1">SUM(INDIRECT("AT29:AU"&amp;MROUND(N($G$3),1)+28))</f>
        <v>0</v>
      </c>
      <c r="AP32" s="783"/>
      <c r="AQ32" s="783"/>
      <c r="AR32" s="783"/>
      <c r="AS32" s="783"/>
      <c r="AT32" s="783"/>
      <c r="AU32" s="783"/>
      <c r="AV32" s="783"/>
      <c r="AW32" s="783"/>
      <c r="AX32" s="783"/>
      <c r="AY32" s="784"/>
      <c r="AZ32" s="393"/>
      <c r="BA32" s="782">
        <f ca="1">SUM(INDIRECT("BF29:BG"&amp;MROUND(N($G$3),1)+28))</f>
        <v>0</v>
      </c>
      <c r="BB32" s="783"/>
      <c r="BC32" s="783"/>
      <c r="BD32" s="783"/>
      <c r="BE32" s="783"/>
      <c r="BF32" s="783"/>
      <c r="BG32" s="783"/>
      <c r="BH32" s="783"/>
      <c r="BI32" s="783"/>
      <c r="BJ32" s="783"/>
      <c r="BK32" s="784"/>
      <c r="BL32" s="393"/>
      <c r="BM32" s="782">
        <f ca="1">SUM(INDIRECT("BR29:BS"&amp;MROUND(N($G$3),1)+28))</f>
        <v>0</v>
      </c>
      <c r="BN32" s="783"/>
      <c r="BO32" s="783"/>
      <c r="BP32" s="783"/>
      <c r="BQ32" s="783"/>
      <c r="BR32" s="783"/>
      <c r="BS32" s="783"/>
      <c r="BT32" s="783"/>
      <c r="BU32" s="783"/>
      <c r="BV32" s="783"/>
      <c r="BW32" s="784"/>
      <c r="BX32" s="393"/>
      <c r="BY32" s="782">
        <f ca="1">SUM(INDIRECT("CD29:CE"&amp;MROUND(N($G$3),1)+28))</f>
        <v>0</v>
      </c>
      <c r="BZ32" s="783"/>
      <c r="CA32" s="783"/>
      <c r="CB32" s="783"/>
      <c r="CC32" s="783"/>
      <c r="CD32" s="783"/>
      <c r="CE32" s="783"/>
      <c r="CF32" s="783"/>
      <c r="CG32" s="783"/>
      <c r="CH32" s="783"/>
      <c r="CI32" s="784"/>
      <c r="CJ32" s="393"/>
      <c r="CK32" s="782">
        <f ca="1">SUM(INDIRECT("CP29:CQ"&amp;MROUND(N($G$3),1)+28))</f>
        <v>0</v>
      </c>
      <c r="CL32" s="783"/>
      <c r="CM32" s="783"/>
      <c r="CN32" s="783"/>
      <c r="CO32" s="783"/>
      <c r="CP32" s="783"/>
      <c r="CQ32" s="783"/>
      <c r="CR32" s="783"/>
      <c r="CS32" s="783"/>
      <c r="CT32" s="783"/>
      <c r="CU32" s="784"/>
      <c r="CV32" s="393"/>
      <c r="CW32" s="782">
        <f ca="1">SUM(INDIRECT("DB29:DC"&amp;MROUND(N($G$3),1)+28))</f>
        <v>0</v>
      </c>
      <c r="CX32" s="783"/>
      <c r="CY32" s="783"/>
      <c r="CZ32" s="783"/>
      <c r="DA32" s="783"/>
      <c r="DB32" s="783"/>
      <c r="DC32" s="783"/>
      <c r="DD32" s="783"/>
      <c r="DE32" s="783"/>
      <c r="DF32" s="783"/>
      <c r="DG32" s="784"/>
      <c r="DH32" s="393"/>
      <c r="DI32" s="782">
        <f ca="1">SUM(INDIRECT("DN29:DO"&amp;MROUND(N($G$3),1)+28))</f>
        <v>0</v>
      </c>
      <c r="DJ32" s="783"/>
      <c r="DK32" s="783"/>
      <c r="DL32" s="783"/>
      <c r="DM32" s="783"/>
      <c r="DN32" s="783"/>
      <c r="DO32" s="783"/>
      <c r="DP32" s="783"/>
      <c r="DQ32" s="783"/>
      <c r="DR32" s="783"/>
      <c r="DS32" s="784"/>
      <c r="DT32" s="393"/>
      <c r="DU32" s="782">
        <f ca="1">SUM(INDIRECT("DZ29:EA"&amp;MROUND(N($G$3),1)+28))</f>
        <v>0</v>
      </c>
      <c r="DV32" s="783"/>
      <c r="DW32" s="783"/>
      <c r="DX32" s="783"/>
      <c r="DY32" s="783"/>
      <c r="DZ32" s="783"/>
      <c r="EA32" s="783"/>
      <c r="EB32" s="783"/>
      <c r="EC32" s="783"/>
      <c r="ED32" s="783"/>
      <c r="EE32" s="784"/>
      <c r="EF32" s="393"/>
      <c r="EG32" s="782">
        <f ca="1">SUM(INDIRECT("EL29:EM"&amp;MROUND(N($G$3),1)+28))</f>
        <v>0</v>
      </c>
      <c r="EH32" s="783"/>
      <c r="EI32" s="783"/>
      <c r="EJ32" s="783"/>
      <c r="EK32" s="783"/>
      <c r="EL32" s="783"/>
      <c r="EM32" s="783"/>
      <c r="EN32" s="783"/>
      <c r="EO32" s="783"/>
      <c r="EP32" s="783"/>
      <c r="EQ32" s="784"/>
      <c r="ER32" s="393"/>
      <c r="ES32" s="782">
        <f ca="1">SUM(INDIRECT("EX29:EY"&amp;MROUND(N($G$3),1)+28))</f>
        <v>0</v>
      </c>
      <c r="ET32" s="783"/>
      <c r="EU32" s="783"/>
      <c r="EV32" s="783"/>
      <c r="EW32" s="783"/>
      <c r="EX32" s="783"/>
      <c r="EY32" s="783"/>
      <c r="EZ32" s="783"/>
      <c r="FA32" s="783"/>
      <c r="FB32" s="783"/>
      <c r="FC32" s="784"/>
      <c r="FD32" s="393"/>
      <c r="FE32" s="782">
        <f ca="1">SUM(INDIRECT("FJ29:FK"&amp;MROUND(N($G$3),1)+28))</f>
        <v>0</v>
      </c>
      <c r="FF32" s="783"/>
      <c r="FG32" s="783"/>
      <c r="FH32" s="783"/>
      <c r="FI32" s="783"/>
      <c r="FJ32" s="783"/>
      <c r="FK32" s="783"/>
      <c r="FL32" s="783"/>
      <c r="FM32" s="783"/>
      <c r="FN32" s="783"/>
      <c r="FO32" s="784"/>
      <c r="FP32" s="393"/>
      <c r="FQ32" s="782">
        <f ca="1">SUM(INDIRECT("FV29:FW"&amp;MROUND(N($G$3),1)+28))</f>
        <v>0</v>
      </c>
      <c r="FR32" s="783"/>
      <c r="FS32" s="783"/>
      <c r="FT32" s="783"/>
      <c r="FU32" s="783"/>
      <c r="FV32" s="783"/>
      <c r="FW32" s="783"/>
      <c r="FX32" s="783"/>
      <c r="FY32" s="783"/>
      <c r="FZ32" s="783"/>
      <c r="GA32" s="784"/>
      <c r="GB32" s="393"/>
      <c r="GC32" s="782">
        <f ca="1">SUM(INDIRECT("GH29:GI"&amp;MROUND(N($G$3),1)+28))</f>
        <v>0</v>
      </c>
      <c r="GD32" s="783"/>
      <c r="GE32" s="783"/>
      <c r="GF32" s="783"/>
      <c r="GG32" s="783"/>
      <c r="GH32" s="783"/>
      <c r="GI32" s="783"/>
      <c r="GJ32" s="783"/>
      <c r="GK32" s="783"/>
      <c r="GL32" s="783"/>
      <c r="GM32" s="784"/>
      <c r="GN32" s="393"/>
      <c r="GO32" s="782">
        <f ca="1">SUM(INDIRECT("GT29:GU"&amp;MROUND(N($G$3),1)+28))</f>
        <v>0</v>
      </c>
      <c r="GP32" s="783"/>
      <c r="GQ32" s="783"/>
      <c r="GR32" s="783"/>
      <c r="GS32" s="783"/>
      <c r="GT32" s="783"/>
      <c r="GU32" s="783"/>
      <c r="GV32" s="783"/>
      <c r="GW32" s="783"/>
      <c r="GX32" s="783"/>
      <c r="GY32" s="784"/>
      <c r="GZ32" s="393"/>
      <c r="HA32" s="782">
        <f ca="1">SUM(INDIRECT("HF29:HG"&amp;MROUND(N($G$3),1)+28))</f>
        <v>0</v>
      </c>
      <c r="HB32" s="783"/>
      <c r="HC32" s="783"/>
      <c r="HD32" s="783"/>
      <c r="HE32" s="783"/>
      <c r="HF32" s="783"/>
      <c r="HG32" s="783"/>
      <c r="HH32" s="783"/>
      <c r="HI32" s="783"/>
      <c r="HJ32" s="783"/>
      <c r="HK32" s="784"/>
    </row>
    <row r="33" spans="1:224" ht="68.25" customHeight="1" x14ac:dyDescent="0.25">
      <c r="A33" s="805" t="s">
        <v>13</v>
      </c>
      <c r="B33" s="806"/>
      <c r="C33" s="117"/>
      <c r="D33" s="386"/>
      <c r="E33" s="782">
        <f ca="1">SUM(INDIRECT("L29:L"&amp;MROUND(N($G$3),1)+28))</f>
        <v>0</v>
      </c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381"/>
      <c r="Q33" s="782">
        <f ca="1">SUM(INDIRECT("X29:X"&amp;MROUND(N($G$3),1)+28))</f>
        <v>0</v>
      </c>
      <c r="R33" s="783"/>
      <c r="S33" s="783"/>
      <c r="T33" s="783"/>
      <c r="U33" s="783"/>
      <c r="V33" s="783"/>
      <c r="W33" s="783"/>
      <c r="X33" s="783"/>
      <c r="Y33" s="783"/>
      <c r="Z33" s="783"/>
      <c r="AA33" s="784"/>
      <c r="AB33" s="381"/>
      <c r="AC33" s="782">
        <f ca="1">SUM(INDIRECT("AJ29:AJ"&amp;MROUND(N($G$3),1)+28))</f>
        <v>0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784"/>
      <c r="AN33" s="393"/>
      <c r="AO33" s="782">
        <f ca="1">SUM(INDIRECT("AV29:AV"&amp;MROUND(N($G$3),1)+28))</f>
        <v>0</v>
      </c>
      <c r="AP33" s="783"/>
      <c r="AQ33" s="783"/>
      <c r="AR33" s="783"/>
      <c r="AS33" s="783"/>
      <c r="AT33" s="783"/>
      <c r="AU33" s="783"/>
      <c r="AV33" s="783"/>
      <c r="AW33" s="783"/>
      <c r="AX33" s="783"/>
      <c r="AY33" s="784"/>
      <c r="AZ33" s="393"/>
      <c r="BA33" s="782">
        <f ca="1">SUM(INDIRECT("BH29:BH"&amp;MROUND(N($G$3),1)+28))</f>
        <v>0</v>
      </c>
      <c r="BB33" s="783"/>
      <c r="BC33" s="783"/>
      <c r="BD33" s="783"/>
      <c r="BE33" s="783"/>
      <c r="BF33" s="783"/>
      <c r="BG33" s="783"/>
      <c r="BH33" s="783"/>
      <c r="BI33" s="783"/>
      <c r="BJ33" s="783"/>
      <c r="BK33" s="784"/>
      <c r="BL33" s="393"/>
      <c r="BM33" s="782">
        <f ca="1">SUM(INDIRECT("BT29:BT"&amp;MROUND(N($G$3),1)+28))</f>
        <v>0</v>
      </c>
      <c r="BN33" s="783"/>
      <c r="BO33" s="783"/>
      <c r="BP33" s="783"/>
      <c r="BQ33" s="783"/>
      <c r="BR33" s="783"/>
      <c r="BS33" s="783"/>
      <c r="BT33" s="783"/>
      <c r="BU33" s="783"/>
      <c r="BV33" s="783"/>
      <c r="BW33" s="784"/>
      <c r="BX33" s="393"/>
      <c r="BY33" s="782">
        <f ca="1">SUM(INDIRECT("CF29:CF"&amp;MROUND(N($G$3),1)+28))</f>
        <v>0</v>
      </c>
      <c r="BZ33" s="783"/>
      <c r="CA33" s="783"/>
      <c r="CB33" s="783"/>
      <c r="CC33" s="783"/>
      <c r="CD33" s="783"/>
      <c r="CE33" s="783"/>
      <c r="CF33" s="783"/>
      <c r="CG33" s="783"/>
      <c r="CH33" s="783"/>
      <c r="CI33" s="784"/>
      <c r="CJ33" s="393"/>
      <c r="CK33" s="782">
        <f ca="1">SUM(INDIRECT("CR29:CR"&amp;MROUND(N($G$3),1)+28))</f>
        <v>0</v>
      </c>
      <c r="CL33" s="783"/>
      <c r="CM33" s="783"/>
      <c r="CN33" s="783"/>
      <c r="CO33" s="783"/>
      <c r="CP33" s="783"/>
      <c r="CQ33" s="783"/>
      <c r="CR33" s="783"/>
      <c r="CS33" s="783"/>
      <c r="CT33" s="783"/>
      <c r="CU33" s="784"/>
      <c r="CV33" s="393"/>
      <c r="CW33" s="782">
        <f ca="1">SUM(INDIRECT("DD29:DD"&amp;MROUND(N($G$3),1)+28))</f>
        <v>0</v>
      </c>
      <c r="CX33" s="783"/>
      <c r="CY33" s="783"/>
      <c r="CZ33" s="783"/>
      <c r="DA33" s="783"/>
      <c r="DB33" s="783"/>
      <c r="DC33" s="783"/>
      <c r="DD33" s="783"/>
      <c r="DE33" s="783"/>
      <c r="DF33" s="783"/>
      <c r="DG33" s="784"/>
      <c r="DH33" s="393"/>
      <c r="DI33" s="782">
        <f ca="1">SUM(INDIRECT("DP29:DP"&amp;MROUND(N($G$3),1)+28))</f>
        <v>0</v>
      </c>
      <c r="DJ33" s="783"/>
      <c r="DK33" s="783"/>
      <c r="DL33" s="783"/>
      <c r="DM33" s="783"/>
      <c r="DN33" s="783"/>
      <c r="DO33" s="783"/>
      <c r="DP33" s="783"/>
      <c r="DQ33" s="783"/>
      <c r="DR33" s="783"/>
      <c r="DS33" s="784"/>
      <c r="DT33" s="393"/>
      <c r="DU33" s="782">
        <f ca="1">SUM(INDIRECT("EB29:EB"&amp;MROUND(N($G$3),1)+28))</f>
        <v>0</v>
      </c>
      <c r="DV33" s="783"/>
      <c r="DW33" s="783"/>
      <c r="DX33" s="783"/>
      <c r="DY33" s="783"/>
      <c r="DZ33" s="783"/>
      <c r="EA33" s="783"/>
      <c r="EB33" s="783"/>
      <c r="EC33" s="783"/>
      <c r="ED33" s="783"/>
      <c r="EE33" s="784"/>
      <c r="EF33" s="393"/>
      <c r="EG33" s="782">
        <f ca="1">SUM(INDIRECT("EN29:EN"&amp;MROUND(N($G$3),1)+28))</f>
        <v>0</v>
      </c>
      <c r="EH33" s="783"/>
      <c r="EI33" s="783"/>
      <c r="EJ33" s="783"/>
      <c r="EK33" s="783"/>
      <c r="EL33" s="783"/>
      <c r="EM33" s="783"/>
      <c r="EN33" s="783"/>
      <c r="EO33" s="783"/>
      <c r="EP33" s="783"/>
      <c r="EQ33" s="784"/>
      <c r="ER33" s="393"/>
      <c r="ES33" s="782">
        <f ca="1">SUM(INDIRECT("EZ29:EZ"&amp;MROUND(N($G$3),1)+28))</f>
        <v>0</v>
      </c>
      <c r="ET33" s="783"/>
      <c r="EU33" s="783"/>
      <c r="EV33" s="783"/>
      <c r="EW33" s="783"/>
      <c r="EX33" s="783"/>
      <c r="EY33" s="783"/>
      <c r="EZ33" s="783"/>
      <c r="FA33" s="783"/>
      <c r="FB33" s="783"/>
      <c r="FC33" s="784"/>
      <c r="FD33" s="393"/>
      <c r="FE33" s="782">
        <f ca="1">SUM(INDIRECT("FL29:FL"&amp;MROUND(N($G$3),1)+28))</f>
        <v>0</v>
      </c>
      <c r="FF33" s="783"/>
      <c r="FG33" s="783"/>
      <c r="FH33" s="783"/>
      <c r="FI33" s="783"/>
      <c r="FJ33" s="783"/>
      <c r="FK33" s="783"/>
      <c r="FL33" s="783"/>
      <c r="FM33" s="783"/>
      <c r="FN33" s="783"/>
      <c r="FO33" s="784"/>
      <c r="FP33" s="393"/>
      <c r="FQ33" s="782">
        <f ca="1">SUM(INDIRECT("FX29:FX"&amp;MROUND(N($G$3),1)+28))</f>
        <v>0</v>
      </c>
      <c r="FR33" s="783"/>
      <c r="FS33" s="783"/>
      <c r="FT33" s="783"/>
      <c r="FU33" s="783"/>
      <c r="FV33" s="783"/>
      <c r="FW33" s="783"/>
      <c r="FX33" s="783"/>
      <c r="FY33" s="783"/>
      <c r="FZ33" s="783"/>
      <c r="GA33" s="784"/>
      <c r="GB33" s="393"/>
      <c r="GC33" s="782">
        <f ca="1">SUM(INDIRECT("GJ29:GJ"&amp;MROUND(N($G$3),1)+28))</f>
        <v>0</v>
      </c>
      <c r="GD33" s="783"/>
      <c r="GE33" s="783"/>
      <c r="GF33" s="783"/>
      <c r="GG33" s="783"/>
      <c r="GH33" s="783"/>
      <c r="GI33" s="783"/>
      <c r="GJ33" s="783"/>
      <c r="GK33" s="783"/>
      <c r="GL33" s="783"/>
      <c r="GM33" s="784"/>
      <c r="GN33" s="393"/>
      <c r="GO33" s="782">
        <f ca="1">SUM(INDIRECT("GV29:GV"&amp;MROUND(N($G$3),1)+28))</f>
        <v>0</v>
      </c>
      <c r="GP33" s="783"/>
      <c r="GQ33" s="783"/>
      <c r="GR33" s="783"/>
      <c r="GS33" s="783"/>
      <c r="GT33" s="783"/>
      <c r="GU33" s="783"/>
      <c r="GV33" s="783"/>
      <c r="GW33" s="783"/>
      <c r="GX33" s="783"/>
      <c r="GY33" s="784"/>
      <c r="GZ33" s="393"/>
      <c r="HA33" s="782">
        <f ca="1">SUM(INDIRECT("HH29:HH"&amp;MROUND(N($G$3),1)+28))</f>
        <v>0</v>
      </c>
      <c r="HB33" s="783"/>
      <c r="HC33" s="783"/>
      <c r="HD33" s="783"/>
      <c r="HE33" s="783"/>
      <c r="HF33" s="783"/>
      <c r="HG33" s="783"/>
      <c r="HH33" s="783"/>
      <c r="HI33" s="783"/>
      <c r="HJ33" s="783"/>
      <c r="HK33" s="784"/>
    </row>
    <row r="34" spans="1:224" ht="34.5" customHeight="1" x14ac:dyDescent="0.25">
      <c r="A34" s="845" t="s">
        <v>15</v>
      </c>
      <c r="B34" s="846"/>
      <c r="C34" s="118"/>
      <c r="D34" s="388"/>
      <c r="E34" s="782">
        <f ca="1">SUM(INDIRECT("N29:N"&amp;MROUND(N($G$3),1)+28))</f>
        <v>0</v>
      </c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381"/>
      <c r="Q34" s="782">
        <f ca="1">SUM(INDIRECT("Z29:Z"&amp;MROUND(N($G$3),1)+28))</f>
        <v>0</v>
      </c>
      <c r="R34" s="783"/>
      <c r="S34" s="783"/>
      <c r="T34" s="783"/>
      <c r="U34" s="783"/>
      <c r="V34" s="783"/>
      <c r="W34" s="783"/>
      <c r="X34" s="783"/>
      <c r="Y34" s="783"/>
      <c r="Z34" s="783"/>
      <c r="AA34" s="784"/>
      <c r="AB34" s="381"/>
      <c r="AC34" s="782">
        <f ca="1">SUM(INDIRECT("AL29:AL"&amp;MROUND(N($G$3),1)+28))</f>
        <v>0</v>
      </c>
      <c r="AD34" s="783"/>
      <c r="AE34" s="783"/>
      <c r="AF34" s="783"/>
      <c r="AG34" s="783"/>
      <c r="AH34" s="783"/>
      <c r="AI34" s="783"/>
      <c r="AJ34" s="783"/>
      <c r="AK34" s="783"/>
      <c r="AL34" s="783"/>
      <c r="AM34" s="784"/>
      <c r="AN34" s="393"/>
      <c r="AO34" s="782">
        <f ca="1">SUM(INDIRECT("AX29:AX"&amp;MROUND(N($G$3),1)+28))</f>
        <v>0</v>
      </c>
      <c r="AP34" s="783"/>
      <c r="AQ34" s="783"/>
      <c r="AR34" s="783"/>
      <c r="AS34" s="783"/>
      <c r="AT34" s="783"/>
      <c r="AU34" s="783"/>
      <c r="AV34" s="783"/>
      <c r="AW34" s="783"/>
      <c r="AX34" s="783"/>
      <c r="AY34" s="784"/>
      <c r="AZ34" s="393"/>
      <c r="BA34" s="782">
        <f ca="1">SUM(INDIRECT("BJ29:BJ"&amp;MROUND(N($G$3),1)+28))</f>
        <v>0</v>
      </c>
      <c r="BB34" s="783"/>
      <c r="BC34" s="783"/>
      <c r="BD34" s="783"/>
      <c r="BE34" s="783"/>
      <c r="BF34" s="783"/>
      <c r="BG34" s="783"/>
      <c r="BH34" s="783"/>
      <c r="BI34" s="783"/>
      <c r="BJ34" s="783"/>
      <c r="BK34" s="784"/>
      <c r="BL34" s="393"/>
      <c r="BM34" s="782">
        <f ca="1">SUM(INDIRECT("BV29:BV"&amp;MROUND(N($G$3),1)+28))</f>
        <v>0</v>
      </c>
      <c r="BN34" s="783"/>
      <c r="BO34" s="783"/>
      <c r="BP34" s="783"/>
      <c r="BQ34" s="783"/>
      <c r="BR34" s="783"/>
      <c r="BS34" s="783"/>
      <c r="BT34" s="783"/>
      <c r="BU34" s="783"/>
      <c r="BV34" s="783"/>
      <c r="BW34" s="784"/>
      <c r="BX34" s="393"/>
      <c r="BY34" s="782">
        <f ca="1">SUM(INDIRECT("CH29:CH"&amp;MROUND(N($G$3),1)+28))</f>
        <v>0</v>
      </c>
      <c r="BZ34" s="783"/>
      <c r="CA34" s="783"/>
      <c r="CB34" s="783"/>
      <c r="CC34" s="783"/>
      <c r="CD34" s="783"/>
      <c r="CE34" s="783"/>
      <c r="CF34" s="783"/>
      <c r="CG34" s="783"/>
      <c r="CH34" s="783"/>
      <c r="CI34" s="784"/>
      <c r="CJ34" s="393"/>
      <c r="CK34" s="782">
        <f ca="1">SUM(INDIRECT("CT29:CT"&amp;MROUND(N($G$3),1)+28))</f>
        <v>0</v>
      </c>
      <c r="CL34" s="783"/>
      <c r="CM34" s="783"/>
      <c r="CN34" s="783"/>
      <c r="CO34" s="783"/>
      <c r="CP34" s="783"/>
      <c r="CQ34" s="783"/>
      <c r="CR34" s="783"/>
      <c r="CS34" s="783"/>
      <c r="CT34" s="783"/>
      <c r="CU34" s="784"/>
      <c r="CV34" s="393"/>
      <c r="CW34" s="782">
        <f ca="1">SUM(INDIRECT("DF29:DF"&amp;MROUND(N($G$3),1)+28))</f>
        <v>0</v>
      </c>
      <c r="CX34" s="783"/>
      <c r="CY34" s="783"/>
      <c r="CZ34" s="783"/>
      <c r="DA34" s="783"/>
      <c r="DB34" s="783"/>
      <c r="DC34" s="783"/>
      <c r="DD34" s="783"/>
      <c r="DE34" s="783"/>
      <c r="DF34" s="783"/>
      <c r="DG34" s="784"/>
      <c r="DH34" s="393"/>
      <c r="DI34" s="782">
        <f ca="1">SUM(INDIRECT("DR29:DR"&amp;MROUND(N($G$3),1)+28))</f>
        <v>0</v>
      </c>
      <c r="DJ34" s="783"/>
      <c r="DK34" s="783"/>
      <c r="DL34" s="783"/>
      <c r="DM34" s="783"/>
      <c r="DN34" s="783"/>
      <c r="DO34" s="783"/>
      <c r="DP34" s="783"/>
      <c r="DQ34" s="783"/>
      <c r="DR34" s="783"/>
      <c r="DS34" s="784"/>
      <c r="DT34" s="393"/>
      <c r="DU34" s="782">
        <f ca="1">SUM(INDIRECT("ED29:ED"&amp;MROUND(N($G$3),1)+28))</f>
        <v>0</v>
      </c>
      <c r="DV34" s="783"/>
      <c r="DW34" s="783"/>
      <c r="DX34" s="783"/>
      <c r="DY34" s="783"/>
      <c r="DZ34" s="783"/>
      <c r="EA34" s="783"/>
      <c r="EB34" s="783"/>
      <c r="EC34" s="783"/>
      <c r="ED34" s="783"/>
      <c r="EE34" s="784"/>
      <c r="EF34" s="393"/>
      <c r="EG34" s="782">
        <f ca="1">SUM(INDIRECT("EP29:EP"&amp;MROUND(N($G$3),1)+28))</f>
        <v>0</v>
      </c>
      <c r="EH34" s="783"/>
      <c r="EI34" s="783"/>
      <c r="EJ34" s="783"/>
      <c r="EK34" s="783"/>
      <c r="EL34" s="783"/>
      <c r="EM34" s="783"/>
      <c r="EN34" s="783"/>
      <c r="EO34" s="783"/>
      <c r="EP34" s="783"/>
      <c r="EQ34" s="784"/>
      <c r="ER34" s="393"/>
      <c r="ES34" s="782">
        <f ca="1">SUM(INDIRECT("FB29:FB"&amp;MROUND(N($G$3),1)+28))</f>
        <v>0</v>
      </c>
      <c r="ET34" s="783"/>
      <c r="EU34" s="783"/>
      <c r="EV34" s="783"/>
      <c r="EW34" s="783"/>
      <c r="EX34" s="783"/>
      <c r="EY34" s="783"/>
      <c r="EZ34" s="783"/>
      <c r="FA34" s="783"/>
      <c r="FB34" s="783"/>
      <c r="FC34" s="784"/>
      <c r="FD34" s="393"/>
      <c r="FE34" s="782">
        <f ca="1">SUM(INDIRECT("FN29:FN"&amp;MROUND(N($G$3),1)+28))</f>
        <v>0</v>
      </c>
      <c r="FF34" s="783"/>
      <c r="FG34" s="783"/>
      <c r="FH34" s="783"/>
      <c r="FI34" s="783"/>
      <c r="FJ34" s="783"/>
      <c r="FK34" s="783"/>
      <c r="FL34" s="783"/>
      <c r="FM34" s="783"/>
      <c r="FN34" s="783"/>
      <c r="FO34" s="784"/>
      <c r="FP34" s="393"/>
      <c r="FQ34" s="782">
        <f ca="1">SUM(INDIRECT("FZ29:FZ"&amp;MROUND(N($G$3),1)+28))</f>
        <v>0</v>
      </c>
      <c r="FR34" s="783"/>
      <c r="FS34" s="783"/>
      <c r="FT34" s="783"/>
      <c r="FU34" s="783"/>
      <c r="FV34" s="783"/>
      <c r="FW34" s="783"/>
      <c r="FX34" s="783"/>
      <c r="FY34" s="783"/>
      <c r="FZ34" s="783"/>
      <c r="GA34" s="784"/>
      <c r="GB34" s="393"/>
      <c r="GC34" s="782">
        <f ca="1">SUM(INDIRECT("GL29:GL"&amp;MROUND(N($G$3),1)+28))</f>
        <v>0</v>
      </c>
      <c r="GD34" s="783"/>
      <c r="GE34" s="783"/>
      <c r="GF34" s="783"/>
      <c r="GG34" s="783"/>
      <c r="GH34" s="783"/>
      <c r="GI34" s="783"/>
      <c r="GJ34" s="783"/>
      <c r="GK34" s="783"/>
      <c r="GL34" s="783"/>
      <c r="GM34" s="784"/>
      <c r="GN34" s="393"/>
      <c r="GO34" s="782">
        <f ca="1">SUM(INDIRECT("GX29:GX"&amp;MROUND(N($G$3),1)+28))</f>
        <v>0</v>
      </c>
      <c r="GP34" s="783"/>
      <c r="GQ34" s="783"/>
      <c r="GR34" s="783"/>
      <c r="GS34" s="783"/>
      <c r="GT34" s="783"/>
      <c r="GU34" s="783"/>
      <c r="GV34" s="783"/>
      <c r="GW34" s="783"/>
      <c r="GX34" s="783"/>
      <c r="GY34" s="784"/>
      <c r="GZ34" s="393"/>
      <c r="HA34" s="782">
        <f ca="1">SUM(INDIRECT("HJ29:HJ"&amp;MROUND(N($G$3),1)+28))</f>
        <v>0</v>
      </c>
      <c r="HB34" s="783"/>
      <c r="HC34" s="783"/>
      <c r="HD34" s="783"/>
      <c r="HE34" s="783"/>
      <c r="HF34" s="783"/>
      <c r="HG34" s="783"/>
      <c r="HH34" s="783"/>
      <c r="HI34" s="783"/>
      <c r="HJ34" s="783"/>
      <c r="HK34" s="784"/>
    </row>
    <row r="35" spans="1:224" ht="43.5" customHeight="1" x14ac:dyDescent="0.25">
      <c r="A35" s="805" t="s">
        <v>16</v>
      </c>
      <c r="B35" s="846"/>
      <c r="C35" s="118"/>
      <c r="D35" s="388"/>
      <c r="E35" s="782">
        <f ca="1">SUM(INDIRECT("M29:M"&amp;MROUND(N($G$3),1)+28))</f>
        <v>0</v>
      </c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381"/>
      <c r="Q35" s="782">
        <f ca="1">SUM(INDIRECT("Y29:Y"&amp;MROUND(N($G$3),1)+28))</f>
        <v>0</v>
      </c>
      <c r="R35" s="783"/>
      <c r="S35" s="783"/>
      <c r="T35" s="783"/>
      <c r="U35" s="783"/>
      <c r="V35" s="783"/>
      <c r="W35" s="783"/>
      <c r="X35" s="783"/>
      <c r="Y35" s="783"/>
      <c r="Z35" s="783"/>
      <c r="AA35" s="784"/>
      <c r="AB35" s="381"/>
      <c r="AC35" s="782">
        <f ca="1">SUM(INDIRECT("AK29:AK"&amp;MROUND(N($G$3),1)+28))</f>
        <v>0</v>
      </c>
      <c r="AD35" s="783"/>
      <c r="AE35" s="783"/>
      <c r="AF35" s="783"/>
      <c r="AG35" s="783"/>
      <c r="AH35" s="783"/>
      <c r="AI35" s="783"/>
      <c r="AJ35" s="783"/>
      <c r="AK35" s="783"/>
      <c r="AL35" s="783"/>
      <c r="AM35" s="784"/>
      <c r="AN35" s="393"/>
      <c r="AO35" s="782">
        <f ca="1">SUM(INDIRECT("AW29:AW"&amp;MROUND(N($G$3),1)+28))</f>
        <v>0</v>
      </c>
      <c r="AP35" s="783"/>
      <c r="AQ35" s="783"/>
      <c r="AR35" s="783"/>
      <c r="AS35" s="783"/>
      <c r="AT35" s="783"/>
      <c r="AU35" s="783"/>
      <c r="AV35" s="783"/>
      <c r="AW35" s="783"/>
      <c r="AX35" s="783"/>
      <c r="AY35" s="784"/>
      <c r="AZ35" s="393"/>
      <c r="BA35" s="782">
        <f ca="1">SUM(INDIRECT("BI29:BI"&amp;MROUND(N($G$3),1)+28))</f>
        <v>0</v>
      </c>
      <c r="BB35" s="783"/>
      <c r="BC35" s="783"/>
      <c r="BD35" s="783"/>
      <c r="BE35" s="783"/>
      <c r="BF35" s="783"/>
      <c r="BG35" s="783"/>
      <c r="BH35" s="783"/>
      <c r="BI35" s="783"/>
      <c r="BJ35" s="783"/>
      <c r="BK35" s="784"/>
      <c r="BL35" s="393"/>
      <c r="BM35" s="782">
        <f ca="1">SUM(INDIRECT("BU29:BU"&amp;MROUND(N($G$3),1)+28))</f>
        <v>0</v>
      </c>
      <c r="BN35" s="783"/>
      <c r="BO35" s="783"/>
      <c r="BP35" s="783"/>
      <c r="BQ35" s="783"/>
      <c r="BR35" s="783"/>
      <c r="BS35" s="783"/>
      <c r="BT35" s="783"/>
      <c r="BU35" s="783"/>
      <c r="BV35" s="783"/>
      <c r="BW35" s="784"/>
      <c r="BX35" s="393"/>
      <c r="BY35" s="782">
        <f ca="1">SUM(INDIRECT("CG29:CG"&amp;MROUND(N($G$3),1)+28))</f>
        <v>0</v>
      </c>
      <c r="BZ35" s="783"/>
      <c r="CA35" s="783"/>
      <c r="CB35" s="783"/>
      <c r="CC35" s="783"/>
      <c r="CD35" s="783"/>
      <c r="CE35" s="783"/>
      <c r="CF35" s="783"/>
      <c r="CG35" s="783"/>
      <c r="CH35" s="783"/>
      <c r="CI35" s="784"/>
      <c r="CJ35" s="393"/>
      <c r="CK35" s="782">
        <f ca="1">SUM(INDIRECT("CS29:CS"&amp;MROUND(N($G$3),1)+28))</f>
        <v>0</v>
      </c>
      <c r="CL35" s="783"/>
      <c r="CM35" s="783"/>
      <c r="CN35" s="783"/>
      <c r="CO35" s="783"/>
      <c r="CP35" s="783"/>
      <c r="CQ35" s="783"/>
      <c r="CR35" s="783"/>
      <c r="CS35" s="783"/>
      <c r="CT35" s="783"/>
      <c r="CU35" s="784"/>
      <c r="CV35" s="393"/>
      <c r="CW35" s="782">
        <f ca="1">SUM(INDIRECT("DE29:DE"&amp;MROUND(N($G$3),1)+28))</f>
        <v>0</v>
      </c>
      <c r="CX35" s="783"/>
      <c r="CY35" s="783"/>
      <c r="CZ35" s="783"/>
      <c r="DA35" s="783"/>
      <c r="DB35" s="783"/>
      <c r="DC35" s="783"/>
      <c r="DD35" s="783"/>
      <c r="DE35" s="783"/>
      <c r="DF35" s="783"/>
      <c r="DG35" s="784"/>
      <c r="DH35" s="393"/>
      <c r="DI35" s="782">
        <f ca="1">SUM(INDIRECT("DQ29:DQ"&amp;MROUND(N($G$3),1)+28))</f>
        <v>0</v>
      </c>
      <c r="DJ35" s="783"/>
      <c r="DK35" s="783"/>
      <c r="DL35" s="783"/>
      <c r="DM35" s="783"/>
      <c r="DN35" s="783"/>
      <c r="DO35" s="783"/>
      <c r="DP35" s="783"/>
      <c r="DQ35" s="783"/>
      <c r="DR35" s="783"/>
      <c r="DS35" s="784"/>
      <c r="DT35" s="393"/>
      <c r="DU35" s="782">
        <f ca="1">SUM(INDIRECT("EC29:EC"&amp;MROUND(N($G$3),1)+28))</f>
        <v>0</v>
      </c>
      <c r="DV35" s="783"/>
      <c r="DW35" s="783"/>
      <c r="DX35" s="783"/>
      <c r="DY35" s="783"/>
      <c r="DZ35" s="783"/>
      <c r="EA35" s="783"/>
      <c r="EB35" s="783"/>
      <c r="EC35" s="783"/>
      <c r="ED35" s="783"/>
      <c r="EE35" s="784"/>
      <c r="EF35" s="393"/>
      <c r="EG35" s="782">
        <f ca="1">SUM(INDIRECT("EO29:EO"&amp;MROUND(N($G$3),1)+28))</f>
        <v>0</v>
      </c>
      <c r="EH35" s="783"/>
      <c r="EI35" s="783"/>
      <c r="EJ35" s="783"/>
      <c r="EK35" s="783"/>
      <c r="EL35" s="783"/>
      <c r="EM35" s="783"/>
      <c r="EN35" s="783"/>
      <c r="EO35" s="783"/>
      <c r="EP35" s="783"/>
      <c r="EQ35" s="784"/>
      <c r="ER35" s="393"/>
      <c r="ES35" s="782">
        <f ca="1">SUM(INDIRECT("FA29:FA"&amp;MROUND(N($G$3),1)+28))</f>
        <v>0</v>
      </c>
      <c r="ET35" s="783"/>
      <c r="EU35" s="783"/>
      <c r="EV35" s="783"/>
      <c r="EW35" s="783"/>
      <c r="EX35" s="783"/>
      <c r="EY35" s="783"/>
      <c r="EZ35" s="783"/>
      <c r="FA35" s="783"/>
      <c r="FB35" s="783"/>
      <c r="FC35" s="784"/>
      <c r="FD35" s="393"/>
      <c r="FE35" s="782">
        <f ca="1">SUM(INDIRECT("FM29:FM"&amp;MROUND(N($G$3),1)+28))</f>
        <v>0</v>
      </c>
      <c r="FF35" s="783"/>
      <c r="FG35" s="783"/>
      <c r="FH35" s="783"/>
      <c r="FI35" s="783"/>
      <c r="FJ35" s="783"/>
      <c r="FK35" s="783"/>
      <c r="FL35" s="783"/>
      <c r="FM35" s="783"/>
      <c r="FN35" s="783"/>
      <c r="FO35" s="784"/>
      <c r="FP35" s="393"/>
      <c r="FQ35" s="782">
        <f ca="1">SUM(INDIRECT("FY29:FY"&amp;MROUND(N($G$3),1)+28))</f>
        <v>0</v>
      </c>
      <c r="FR35" s="783"/>
      <c r="FS35" s="783"/>
      <c r="FT35" s="783"/>
      <c r="FU35" s="783"/>
      <c r="FV35" s="783"/>
      <c r="FW35" s="783"/>
      <c r="FX35" s="783"/>
      <c r="FY35" s="783"/>
      <c r="FZ35" s="783"/>
      <c r="GA35" s="784"/>
      <c r="GB35" s="393"/>
      <c r="GC35" s="782">
        <f ca="1">SUM(INDIRECT("GK29:GK"&amp;MROUND(N($G$3),1)+28))</f>
        <v>0</v>
      </c>
      <c r="GD35" s="783"/>
      <c r="GE35" s="783"/>
      <c r="GF35" s="783"/>
      <c r="GG35" s="783"/>
      <c r="GH35" s="783"/>
      <c r="GI35" s="783"/>
      <c r="GJ35" s="783"/>
      <c r="GK35" s="783"/>
      <c r="GL35" s="783"/>
      <c r="GM35" s="784"/>
      <c r="GN35" s="393"/>
      <c r="GO35" s="782">
        <f ca="1">SUM(INDIRECT("GW29:GW"&amp;MROUND(N($G$3),1)+28))</f>
        <v>0</v>
      </c>
      <c r="GP35" s="783"/>
      <c r="GQ35" s="783"/>
      <c r="GR35" s="783"/>
      <c r="GS35" s="783"/>
      <c r="GT35" s="783"/>
      <c r="GU35" s="783"/>
      <c r="GV35" s="783"/>
      <c r="GW35" s="783"/>
      <c r="GX35" s="783"/>
      <c r="GY35" s="784"/>
      <c r="GZ35" s="393"/>
      <c r="HA35" s="782">
        <f ca="1">SUM(INDIRECT("HI29:HI"&amp;MROUND(N($G$3),1)+28))</f>
        <v>0</v>
      </c>
      <c r="HB35" s="783"/>
      <c r="HC35" s="783"/>
      <c r="HD35" s="783"/>
      <c r="HE35" s="783"/>
      <c r="HF35" s="783"/>
      <c r="HG35" s="783"/>
      <c r="HH35" s="783"/>
      <c r="HI35" s="783"/>
      <c r="HJ35" s="783"/>
      <c r="HK35" s="784"/>
    </row>
    <row r="36" spans="1:224" ht="43.5" customHeight="1" x14ac:dyDescent="0.25">
      <c r="A36" s="815" t="s">
        <v>420</v>
      </c>
      <c r="B36" s="816"/>
      <c r="C36" s="118"/>
      <c r="D36" s="388"/>
      <c r="E36" s="782">
        <f ca="1">SUM(INDIRECT("L29:L"&amp;MROUND(N($G$3),1)+28))-SUM(INDIRECT("N29:N"&amp;MROUND(N($G$3),1)+28))-SUM(INDIRECT("M29:M"&amp;MROUND(N($G$3),1)+28))</f>
        <v>0</v>
      </c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381"/>
      <c r="Q36" s="782">
        <f ca="1">SUM(INDIRECT("X29:X"&amp;MROUND(N($G$3),1)+28))-SUM(INDIRECT("Z29:Z"&amp;MROUND(N($G$3),1)+28))-SUM(INDIRECT("Y29:Y"&amp;MROUND(N($G$3),1)+28))</f>
        <v>0</v>
      </c>
      <c r="R36" s="783"/>
      <c r="S36" s="783"/>
      <c r="T36" s="783"/>
      <c r="U36" s="783"/>
      <c r="V36" s="783"/>
      <c r="W36" s="783"/>
      <c r="X36" s="783"/>
      <c r="Y36" s="783"/>
      <c r="Z36" s="783"/>
      <c r="AA36" s="784"/>
      <c r="AB36" s="381"/>
      <c r="AC36" s="782">
        <f ca="1">SUM(INDIRECT("AJ29:AJ"&amp;MROUND(N($G$3),1)+28))-SUM(INDIRECT("AL29:AL"&amp;MROUND(N($G$3),1)+28))-SUM(INDIRECT("AK29:AK"&amp;MROUND(N($G$3),1)+28))</f>
        <v>0</v>
      </c>
      <c r="AD36" s="783"/>
      <c r="AE36" s="783"/>
      <c r="AF36" s="783"/>
      <c r="AG36" s="783"/>
      <c r="AH36" s="783"/>
      <c r="AI36" s="783"/>
      <c r="AJ36" s="783"/>
      <c r="AK36" s="783"/>
      <c r="AL36" s="783"/>
      <c r="AM36" s="784"/>
      <c r="AN36" s="393"/>
      <c r="AO36" s="782">
        <f ca="1">SUM(INDIRECT("AV29:AV"&amp;MROUND(N($G$3),1)+28))-SUM(INDIRECT("AX29:AX"&amp;MROUND(N($G$3),1)+28))-SUM(INDIRECT("AW29:AW"&amp;MROUND(N($G$3),1)+28))</f>
        <v>0</v>
      </c>
      <c r="AP36" s="783"/>
      <c r="AQ36" s="783"/>
      <c r="AR36" s="783"/>
      <c r="AS36" s="783"/>
      <c r="AT36" s="783"/>
      <c r="AU36" s="783"/>
      <c r="AV36" s="783"/>
      <c r="AW36" s="783"/>
      <c r="AX36" s="783"/>
      <c r="AY36" s="784"/>
      <c r="AZ36" s="393"/>
      <c r="BA36" s="782">
        <f ca="1">SUM(INDIRECT("BH29:BH"&amp;MROUND(N($G$3),1)+28))-SUM(INDIRECT("BJ29:BJ"&amp;MROUND(N($G$3),1)+28))-SUM(INDIRECT("BI29:BI"&amp;MROUND(N($G$3),1)+28))</f>
        <v>0</v>
      </c>
      <c r="BB36" s="783"/>
      <c r="BC36" s="783"/>
      <c r="BD36" s="783"/>
      <c r="BE36" s="783"/>
      <c r="BF36" s="783"/>
      <c r="BG36" s="783"/>
      <c r="BH36" s="783"/>
      <c r="BI36" s="783"/>
      <c r="BJ36" s="783"/>
      <c r="BK36" s="784"/>
      <c r="BL36" s="393"/>
      <c r="BM36" s="782">
        <f ca="1">SUM(INDIRECT("BT29:BT"&amp;MROUND(N($G$3),1)+28))-SUM(INDIRECT("BV29:BV"&amp;MROUND(N($G$3),1)+28))-SUM(INDIRECT("BU29:BU"&amp;MROUND(N($G$3),1)+28))</f>
        <v>0</v>
      </c>
      <c r="BN36" s="783"/>
      <c r="BO36" s="783"/>
      <c r="BP36" s="783"/>
      <c r="BQ36" s="783"/>
      <c r="BR36" s="783"/>
      <c r="BS36" s="783"/>
      <c r="BT36" s="783"/>
      <c r="BU36" s="783"/>
      <c r="BV36" s="783"/>
      <c r="BW36" s="784"/>
      <c r="BX36" s="393"/>
      <c r="BY36" s="782">
        <f ca="1">SUM(INDIRECT("CF29:CF"&amp;MROUND(N($G$3),1)+28))-SUM(INDIRECT("CH29:CH"&amp;MROUND(N($G$3),1)+28))-SUM(INDIRECT("CG29:CG"&amp;MROUND(N($G$3),1)+28))</f>
        <v>0</v>
      </c>
      <c r="BZ36" s="783"/>
      <c r="CA36" s="783"/>
      <c r="CB36" s="783"/>
      <c r="CC36" s="783"/>
      <c r="CD36" s="783"/>
      <c r="CE36" s="783"/>
      <c r="CF36" s="783"/>
      <c r="CG36" s="783"/>
      <c r="CH36" s="783"/>
      <c r="CI36" s="784"/>
      <c r="CJ36" s="393"/>
      <c r="CK36" s="782">
        <f ca="1">SUM(INDIRECT("CR29:CR"&amp;MROUND(N($G$3),1)+28))-SUM(INDIRECT("CT29:CT"&amp;MROUND(N($G$3),1)+28))-SUM(INDIRECT("CS29:CS"&amp;MROUND(N($G$3),1)+28))</f>
        <v>0</v>
      </c>
      <c r="CL36" s="783"/>
      <c r="CM36" s="783"/>
      <c r="CN36" s="783"/>
      <c r="CO36" s="783"/>
      <c r="CP36" s="783"/>
      <c r="CQ36" s="783"/>
      <c r="CR36" s="783"/>
      <c r="CS36" s="783"/>
      <c r="CT36" s="783"/>
      <c r="CU36" s="784"/>
      <c r="CV36" s="393"/>
      <c r="CW36" s="782">
        <f ca="1">SUM(INDIRECT("DD29:DD"&amp;MROUND(N($G$3),1)+28))-SUM(INDIRECT("DF29:DF"&amp;MROUND(N($G$3),1)+28))-SUM(INDIRECT("DE29:DE"&amp;MROUND(N($G$3),1)+28))</f>
        <v>0</v>
      </c>
      <c r="CX36" s="783"/>
      <c r="CY36" s="783"/>
      <c r="CZ36" s="783"/>
      <c r="DA36" s="783"/>
      <c r="DB36" s="783"/>
      <c r="DC36" s="783"/>
      <c r="DD36" s="783"/>
      <c r="DE36" s="783"/>
      <c r="DF36" s="783"/>
      <c r="DG36" s="784"/>
      <c r="DH36" s="393"/>
      <c r="DI36" s="782">
        <f ca="1">SUM(INDIRECT("DP29:DP"&amp;MROUND(N($G$3),1)+28))-SUM(INDIRECT("DR29:DR"&amp;MROUND(N($G$3),1)+28))-SUM(INDIRECT("DQ29:DQ"&amp;MROUND(N($G$3),1)+28))</f>
        <v>0</v>
      </c>
      <c r="DJ36" s="783"/>
      <c r="DK36" s="783"/>
      <c r="DL36" s="783"/>
      <c r="DM36" s="783"/>
      <c r="DN36" s="783"/>
      <c r="DO36" s="783"/>
      <c r="DP36" s="783"/>
      <c r="DQ36" s="783"/>
      <c r="DR36" s="783"/>
      <c r="DS36" s="784"/>
      <c r="DT36" s="393"/>
      <c r="DU36" s="782">
        <f ca="1">SUM(INDIRECT("EB29:EB"&amp;MROUND(N($G$3),1)+28))-SUM(INDIRECT("ED29:ED"&amp;MROUND(N($G$3),1)+28))-SUM(INDIRECT("EC29:EC"&amp;MROUND(N($G$3),1)+28))</f>
        <v>0</v>
      </c>
      <c r="DV36" s="783"/>
      <c r="DW36" s="783"/>
      <c r="DX36" s="783"/>
      <c r="DY36" s="783"/>
      <c r="DZ36" s="783"/>
      <c r="EA36" s="783"/>
      <c r="EB36" s="783"/>
      <c r="EC36" s="783"/>
      <c r="ED36" s="783"/>
      <c r="EE36" s="784"/>
      <c r="EF36" s="393"/>
      <c r="EG36" s="782">
        <f ca="1">SUM(INDIRECT("EN29:EN"&amp;MROUND(N($G$3),1)+28))-SUM(INDIRECT("EP29:EP"&amp;MROUND(N($G$3),1)+28))-SUM(INDIRECT("EO29:EO"&amp;MROUND(N($G$3),1)+28))</f>
        <v>0</v>
      </c>
      <c r="EH36" s="783"/>
      <c r="EI36" s="783"/>
      <c r="EJ36" s="783"/>
      <c r="EK36" s="783"/>
      <c r="EL36" s="783"/>
      <c r="EM36" s="783"/>
      <c r="EN36" s="783"/>
      <c r="EO36" s="783"/>
      <c r="EP36" s="783"/>
      <c r="EQ36" s="784"/>
      <c r="ER36" s="393"/>
      <c r="ES36" s="782">
        <f ca="1">SUM(INDIRECT("EZ29:EZ"&amp;MROUND(N($G$3),1)+28))-SUM(INDIRECT("FB29:FB"&amp;MROUND(N($G$3),1)+28))-SUM(INDIRECT("FA29:FA"&amp;MROUND(N($G$3),1)+28))</f>
        <v>0</v>
      </c>
      <c r="ET36" s="783"/>
      <c r="EU36" s="783"/>
      <c r="EV36" s="783"/>
      <c r="EW36" s="783"/>
      <c r="EX36" s="783"/>
      <c r="EY36" s="783"/>
      <c r="EZ36" s="783"/>
      <c r="FA36" s="783"/>
      <c r="FB36" s="783"/>
      <c r="FC36" s="784"/>
      <c r="FD36" s="393"/>
      <c r="FE36" s="782">
        <f ca="1">SUM(INDIRECT("FL29:FL"&amp;MROUND(N($G$3),1)+28))-SUM(INDIRECT("FN29:FN"&amp;MROUND(N($G$3),1)+28))-SUM(INDIRECT("FM29:FM"&amp;MROUND(N($G$3),1)+28))</f>
        <v>0</v>
      </c>
      <c r="FF36" s="783"/>
      <c r="FG36" s="783"/>
      <c r="FH36" s="783"/>
      <c r="FI36" s="783"/>
      <c r="FJ36" s="783"/>
      <c r="FK36" s="783"/>
      <c r="FL36" s="783"/>
      <c r="FM36" s="783"/>
      <c r="FN36" s="783"/>
      <c r="FO36" s="784"/>
      <c r="FP36" s="393"/>
      <c r="FQ36" s="782">
        <f ca="1">SUM(INDIRECT("FX29:FX"&amp;MROUND(N($G$3),1)+28))-SUM(INDIRECT("FZ29:FZ"&amp;MROUND(N($G$3),1)+28))-SUM(INDIRECT("FY29:FY"&amp;MROUND(N($G$3),1)+28))</f>
        <v>0</v>
      </c>
      <c r="FR36" s="783"/>
      <c r="FS36" s="783"/>
      <c r="FT36" s="783"/>
      <c r="FU36" s="783"/>
      <c r="FV36" s="783"/>
      <c r="FW36" s="783"/>
      <c r="FX36" s="783"/>
      <c r="FY36" s="783"/>
      <c r="FZ36" s="783"/>
      <c r="GA36" s="784"/>
      <c r="GB36" s="393"/>
      <c r="GC36" s="782">
        <f ca="1">SUM(INDIRECT("GJ29:GJ"&amp;MROUND(N($G$3),1)+28))-SUM(INDIRECT("GL29:GL"&amp;MROUND(N($G$3),1)+28))-SUM(INDIRECT("GK29:GK"&amp;MROUND(N($G$3),1)+28))</f>
        <v>0</v>
      </c>
      <c r="GD36" s="783"/>
      <c r="GE36" s="783"/>
      <c r="GF36" s="783"/>
      <c r="GG36" s="783"/>
      <c r="GH36" s="783"/>
      <c r="GI36" s="783"/>
      <c r="GJ36" s="783"/>
      <c r="GK36" s="783"/>
      <c r="GL36" s="783"/>
      <c r="GM36" s="784"/>
      <c r="GN36" s="393"/>
      <c r="GO36" s="782">
        <f ca="1">SUM(INDIRECT("GV29:GV"&amp;MROUND(N($G$3),1)+28))-SUM(INDIRECT("GX29:GX"&amp;MROUND(N($G$3),1)+28))-SUM(INDIRECT("GW29:GW"&amp;MROUND(N($G$3),1)+28))</f>
        <v>0</v>
      </c>
      <c r="GP36" s="783"/>
      <c r="GQ36" s="783"/>
      <c r="GR36" s="783"/>
      <c r="GS36" s="783"/>
      <c r="GT36" s="783"/>
      <c r="GU36" s="783"/>
      <c r="GV36" s="783"/>
      <c r="GW36" s="783"/>
      <c r="GX36" s="783"/>
      <c r="GY36" s="784"/>
      <c r="GZ36" s="393"/>
      <c r="HA36" s="782">
        <f ca="1">SUM(INDIRECT("HH29:HH"&amp;MROUND(N($G$3),1)+28))-SUM(INDIRECT("HJ29:HJ"&amp;MROUND(N($G$3),1)+28))-SUM(INDIRECT("HI29:HI"&amp;MROUND(N($G$3),1)+28))</f>
        <v>0</v>
      </c>
      <c r="HB36" s="783"/>
      <c r="HC36" s="783"/>
      <c r="HD36" s="783"/>
      <c r="HE36" s="783"/>
      <c r="HF36" s="783"/>
      <c r="HG36" s="783"/>
      <c r="HH36" s="783"/>
      <c r="HI36" s="783"/>
      <c r="HJ36" s="783"/>
      <c r="HK36" s="784"/>
    </row>
    <row r="37" spans="1:224" ht="51.75" hidden="1" customHeight="1" x14ac:dyDescent="0.25">
      <c r="A37" s="842" t="s">
        <v>144</v>
      </c>
      <c r="B37" s="806"/>
      <c r="C37" s="118"/>
      <c r="D37" s="388"/>
      <c r="E37" s="807">
        <f ca="1">SUM(INDIRECT("J29:J"&amp;MROUND(N($G$3),1)+28))</f>
        <v>0</v>
      </c>
      <c r="F37" s="808"/>
      <c r="G37" s="808"/>
      <c r="H37" s="808"/>
      <c r="I37" s="808"/>
      <c r="J37" s="808"/>
      <c r="K37" s="808"/>
      <c r="L37" s="808"/>
      <c r="M37" s="808"/>
      <c r="N37" s="808"/>
      <c r="O37" s="809"/>
      <c r="P37" s="383"/>
      <c r="Q37" s="807">
        <f ca="1">SUM(INDIRECT("V29:V"&amp;MROUND(N($G$3),1)+28))</f>
        <v>0</v>
      </c>
      <c r="R37" s="808"/>
      <c r="S37" s="808"/>
      <c r="T37" s="808"/>
      <c r="U37" s="808"/>
      <c r="V37" s="808"/>
      <c r="W37" s="808"/>
      <c r="X37" s="808"/>
      <c r="Y37" s="808"/>
      <c r="Z37" s="808"/>
      <c r="AA37" s="809"/>
      <c r="AB37" s="383"/>
      <c r="AC37" s="807">
        <f ca="1">SUM(INDIRECT("AH29:AH"&amp;MROUND(N($G$3),1)+28))</f>
        <v>0</v>
      </c>
      <c r="AD37" s="808"/>
      <c r="AE37" s="808"/>
      <c r="AF37" s="808"/>
      <c r="AG37" s="808"/>
      <c r="AH37" s="808"/>
      <c r="AI37" s="808"/>
      <c r="AJ37" s="808"/>
      <c r="AK37" s="808"/>
      <c r="AL37" s="808"/>
      <c r="AM37" s="809"/>
      <c r="AN37" s="383"/>
      <c r="AO37" s="807">
        <f ca="1">SUM(INDIRECT("AT29:AT"&amp;MROUND(N($G$3),1)+28))</f>
        <v>0</v>
      </c>
      <c r="AP37" s="808"/>
      <c r="AQ37" s="808"/>
      <c r="AR37" s="808"/>
      <c r="AS37" s="808"/>
      <c r="AT37" s="808"/>
      <c r="AU37" s="808"/>
      <c r="AV37" s="808"/>
      <c r="AW37" s="808"/>
      <c r="AX37" s="808"/>
      <c r="AY37" s="809"/>
      <c r="AZ37" s="383"/>
      <c r="BA37" s="807">
        <f ca="1">SUM(INDIRECT("BF29:BF"&amp;MROUND(N($G$3),1)+28))</f>
        <v>0</v>
      </c>
      <c r="BB37" s="808"/>
      <c r="BC37" s="808"/>
      <c r="BD37" s="808"/>
      <c r="BE37" s="808"/>
      <c r="BF37" s="808"/>
      <c r="BG37" s="808"/>
      <c r="BH37" s="808"/>
      <c r="BI37" s="808"/>
      <c r="BJ37" s="808"/>
      <c r="BK37" s="809"/>
      <c r="BL37" s="383"/>
      <c r="BM37" s="807">
        <f ca="1">SUM(INDIRECT("BR29:BR"&amp;MROUND(N($G$3),1)+28))</f>
        <v>0</v>
      </c>
      <c r="BN37" s="808"/>
      <c r="BO37" s="808"/>
      <c r="BP37" s="808"/>
      <c r="BQ37" s="808"/>
      <c r="BR37" s="808"/>
      <c r="BS37" s="808"/>
      <c r="BT37" s="808"/>
      <c r="BU37" s="808"/>
      <c r="BV37" s="808"/>
      <c r="BW37" s="809"/>
      <c r="BX37" s="383"/>
      <c r="BY37" s="807">
        <f ca="1">SUM(INDIRECT("CD29:CD"&amp;MROUND(N($G$3),1)+28))</f>
        <v>0</v>
      </c>
      <c r="BZ37" s="808"/>
      <c r="CA37" s="808"/>
      <c r="CB37" s="808"/>
      <c r="CC37" s="808"/>
      <c r="CD37" s="808"/>
      <c r="CE37" s="808"/>
      <c r="CF37" s="808"/>
      <c r="CG37" s="808"/>
      <c r="CH37" s="808"/>
      <c r="CI37" s="809"/>
      <c r="CJ37" s="383"/>
      <c r="CK37" s="807">
        <f ca="1">SUM(INDIRECT("CP29:CP"&amp;MROUND(N($G$3),1)+28))</f>
        <v>0</v>
      </c>
      <c r="CL37" s="808"/>
      <c r="CM37" s="808"/>
      <c r="CN37" s="808"/>
      <c r="CO37" s="808"/>
      <c r="CP37" s="808"/>
      <c r="CQ37" s="808"/>
      <c r="CR37" s="808"/>
      <c r="CS37" s="808"/>
      <c r="CT37" s="808"/>
      <c r="CU37" s="809"/>
      <c r="CV37" s="383"/>
      <c r="CW37" s="807">
        <f ca="1">SUM(INDIRECT("DB29:DB"&amp;MROUND(N($G$3),1)+28))</f>
        <v>0</v>
      </c>
      <c r="CX37" s="808"/>
      <c r="CY37" s="808"/>
      <c r="CZ37" s="808"/>
      <c r="DA37" s="808"/>
      <c r="DB37" s="808"/>
      <c r="DC37" s="808"/>
      <c r="DD37" s="808"/>
      <c r="DE37" s="808"/>
      <c r="DF37" s="808"/>
      <c r="DG37" s="809"/>
      <c r="DH37" s="383"/>
      <c r="DI37" s="807">
        <f ca="1">SUM(INDIRECT("DN29:DN"&amp;MROUND(N($G$3),1)+28))</f>
        <v>0</v>
      </c>
      <c r="DJ37" s="808"/>
      <c r="DK37" s="808"/>
      <c r="DL37" s="808"/>
      <c r="DM37" s="808"/>
      <c r="DN37" s="808"/>
      <c r="DO37" s="808"/>
      <c r="DP37" s="808"/>
      <c r="DQ37" s="808"/>
      <c r="DR37" s="808"/>
      <c r="DS37" s="809"/>
      <c r="DT37" s="383"/>
      <c r="DU37" s="807">
        <f ca="1">SUM(INDIRECT("DZ29:DZ"&amp;MROUND(N($G$3),1)+28))</f>
        <v>0</v>
      </c>
      <c r="DV37" s="808"/>
      <c r="DW37" s="808"/>
      <c r="DX37" s="808"/>
      <c r="DY37" s="808"/>
      <c r="DZ37" s="808"/>
      <c r="EA37" s="808"/>
      <c r="EB37" s="808"/>
      <c r="EC37" s="808"/>
      <c r="ED37" s="808"/>
      <c r="EE37" s="809"/>
      <c r="EF37" s="383"/>
      <c r="EG37" s="807">
        <f ca="1">SUM(INDIRECT("EL29:EL"&amp;MROUND(N($G$3),1)+28))</f>
        <v>0</v>
      </c>
      <c r="EH37" s="808"/>
      <c r="EI37" s="808"/>
      <c r="EJ37" s="808"/>
      <c r="EK37" s="808"/>
      <c r="EL37" s="808"/>
      <c r="EM37" s="808"/>
      <c r="EN37" s="808"/>
      <c r="EO37" s="808"/>
      <c r="EP37" s="808"/>
      <c r="EQ37" s="809"/>
      <c r="ER37" s="383"/>
      <c r="ES37" s="807">
        <f ca="1">SUM(INDIRECT("EX29:EX"&amp;MROUND(N($G$3),1)+28))</f>
        <v>0</v>
      </c>
      <c r="ET37" s="808"/>
      <c r="EU37" s="808"/>
      <c r="EV37" s="808"/>
      <c r="EW37" s="808"/>
      <c r="EX37" s="808"/>
      <c r="EY37" s="808"/>
      <c r="EZ37" s="808"/>
      <c r="FA37" s="808"/>
      <c r="FB37" s="808"/>
      <c r="FC37" s="809"/>
      <c r="FD37" s="383"/>
      <c r="FE37" s="807">
        <f ca="1">SUM(INDIRECT("FJ29:FJ"&amp;MROUND(N($G$3),1)+28))</f>
        <v>0</v>
      </c>
      <c r="FF37" s="808"/>
      <c r="FG37" s="808"/>
      <c r="FH37" s="808"/>
      <c r="FI37" s="808"/>
      <c r="FJ37" s="808"/>
      <c r="FK37" s="808"/>
      <c r="FL37" s="808"/>
      <c r="FM37" s="808"/>
      <c r="FN37" s="808"/>
      <c r="FO37" s="809"/>
      <c r="FP37" s="383"/>
      <c r="FQ37" s="807">
        <f ca="1">SUM(INDIRECT("FV29:FV"&amp;MROUND(N($G$3),1)+28))</f>
        <v>0</v>
      </c>
      <c r="FR37" s="808"/>
      <c r="FS37" s="808"/>
      <c r="FT37" s="808"/>
      <c r="FU37" s="808"/>
      <c r="FV37" s="808"/>
      <c r="FW37" s="808"/>
      <c r="FX37" s="808"/>
      <c r="FY37" s="808"/>
      <c r="FZ37" s="808"/>
      <c r="GA37" s="809"/>
      <c r="GB37" s="383"/>
      <c r="GC37" s="807">
        <f ca="1">SUM(INDIRECT("GH29:GH"&amp;MROUND(N($G$3),1)+28))</f>
        <v>0</v>
      </c>
      <c r="GD37" s="808"/>
      <c r="GE37" s="808"/>
      <c r="GF37" s="808"/>
      <c r="GG37" s="808"/>
      <c r="GH37" s="808"/>
      <c r="GI37" s="808"/>
      <c r="GJ37" s="808"/>
      <c r="GK37" s="808"/>
      <c r="GL37" s="808"/>
      <c r="GM37" s="809"/>
      <c r="GN37" s="383"/>
      <c r="GO37" s="807">
        <f ca="1">SUM(INDIRECT("GT29:GT"&amp;MROUND(N($G$3),1)+28))</f>
        <v>0</v>
      </c>
      <c r="GP37" s="808"/>
      <c r="GQ37" s="808"/>
      <c r="GR37" s="808"/>
      <c r="GS37" s="808"/>
      <c r="GT37" s="808"/>
      <c r="GU37" s="808"/>
      <c r="GV37" s="808"/>
      <c r="GW37" s="808"/>
      <c r="GX37" s="808"/>
      <c r="GY37" s="809"/>
      <c r="GZ37" s="383"/>
      <c r="HA37" s="807">
        <f ca="1">SUM(INDIRECT("HF29:HF"&amp;MROUND(N($G$3),1)+28))</f>
        <v>0</v>
      </c>
      <c r="HB37" s="808"/>
      <c r="HC37" s="808"/>
      <c r="HD37" s="808"/>
      <c r="HE37" s="808"/>
      <c r="HF37" s="808"/>
      <c r="HG37" s="808"/>
      <c r="HH37" s="808"/>
      <c r="HI37" s="808"/>
      <c r="HJ37" s="808"/>
      <c r="HK37" s="809"/>
    </row>
    <row r="38" spans="1:224" ht="54.75" hidden="1" customHeight="1" x14ac:dyDescent="0.25">
      <c r="A38" s="842" t="s">
        <v>145</v>
      </c>
      <c r="B38" s="806"/>
      <c r="C38" s="118"/>
      <c r="D38" s="388"/>
      <c r="E38" s="807">
        <f ca="1">SUM(INDIRECT("K29:K"&amp;MROUND(N($G$3),1)+28))</f>
        <v>0</v>
      </c>
      <c r="F38" s="808"/>
      <c r="G38" s="808"/>
      <c r="H38" s="808"/>
      <c r="I38" s="808"/>
      <c r="J38" s="808"/>
      <c r="K38" s="808"/>
      <c r="L38" s="808"/>
      <c r="M38" s="808"/>
      <c r="N38" s="808"/>
      <c r="O38" s="809"/>
      <c r="P38" s="383"/>
      <c r="Q38" s="807">
        <f ca="1">SUM(INDIRECT("W29:W"&amp;MROUND(N($G$3),1)+28))</f>
        <v>0</v>
      </c>
      <c r="R38" s="808"/>
      <c r="S38" s="808"/>
      <c r="T38" s="808"/>
      <c r="U38" s="808"/>
      <c r="V38" s="808"/>
      <c r="W38" s="808"/>
      <c r="X38" s="808"/>
      <c r="Y38" s="808"/>
      <c r="Z38" s="808"/>
      <c r="AA38" s="809"/>
      <c r="AB38" s="383"/>
      <c r="AC38" s="807">
        <f ca="1">SUM(INDIRECT("AI29:AI"&amp;MROUND(N($G$3),1)+28))</f>
        <v>0</v>
      </c>
      <c r="AD38" s="808"/>
      <c r="AE38" s="808"/>
      <c r="AF38" s="808"/>
      <c r="AG38" s="808"/>
      <c r="AH38" s="808"/>
      <c r="AI38" s="808"/>
      <c r="AJ38" s="808"/>
      <c r="AK38" s="808"/>
      <c r="AL38" s="808"/>
      <c r="AM38" s="809"/>
      <c r="AN38" s="383"/>
      <c r="AO38" s="807">
        <f ca="1">SUM(INDIRECT("AU29:AU"&amp;MROUND(N($G$3),1)+28))</f>
        <v>0</v>
      </c>
      <c r="AP38" s="808"/>
      <c r="AQ38" s="808"/>
      <c r="AR38" s="808"/>
      <c r="AS38" s="808"/>
      <c r="AT38" s="808"/>
      <c r="AU38" s="808"/>
      <c r="AV38" s="808"/>
      <c r="AW38" s="808"/>
      <c r="AX38" s="808"/>
      <c r="AY38" s="809"/>
      <c r="AZ38" s="383"/>
      <c r="BA38" s="807">
        <f ca="1">SUM(INDIRECT("BG29:BG"&amp;MROUND(N($G$3),1)+28))</f>
        <v>0</v>
      </c>
      <c r="BB38" s="808"/>
      <c r="BC38" s="808"/>
      <c r="BD38" s="808"/>
      <c r="BE38" s="808"/>
      <c r="BF38" s="808"/>
      <c r="BG38" s="808"/>
      <c r="BH38" s="808"/>
      <c r="BI38" s="808"/>
      <c r="BJ38" s="808"/>
      <c r="BK38" s="809"/>
      <c r="BL38" s="383"/>
      <c r="BM38" s="807">
        <f ca="1">SUM(INDIRECT("BS29:BS"&amp;MROUND(N($G$3),1)+28))</f>
        <v>0</v>
      </c>
      <c r="BN38" s="808"/>
      <c r="BO38" s="808"/>
      <c r="BP38" s="808"/>
      <c r="BQ38" s="808"/>
      <c r="BR38" s="808"/>
      <c r="BS38" s="808"/>
      <c r="BT38" s="808"/>
      <c r="BU38" s="808"/>
      <c r="BV38" s="808"/>
      <c r="BW38" s="809"/>
      <c r="BX38" s="383"/>
      <c r="BY38" s="807">
        <f ca="1">SUM(INDIRECT("CE29:CE"&amp;MROUND(N($G$3),1)+28))</f>
        <v>0</v>
      </c>
      <c r="BZ38" s="808"/>
      <c r="CA38" s="808"/>
      <c r="CB38" s="808"/>
      <c r="CC38" s="808"/>
      <c r="CD38" s="808"/>
      <c r="CE38" s="808"/>
      <c r="CF38" s="808"/>
      <c r="CG38" s="808"/>
      <c r="CH38" s="808"/>
      <c r="CI38" s="809"/>
      <c r="CJ38" s="383"/>
      <c r="CK38" s="807">
        <f ca="1">SUM(INDIRECT("CQ29:CQ"&amp;MROUND(N($G$3),1)+28))</f>
        <v>0</v>
      </c>
      <c r="CL38" s="808"/>
      <c r="CM38" s="808"/>
      <c r="CN38" s="808"/>
      <c r="CO38" s="808"/>
      <c r="CP38" s="808"/>
      <c r="CQ38" s="808"/>
      <c r="CR38" s="808"/>
      <c r="CS38" s="808"/>
      <c r="CT38" s="808"/>
      <c r="CU38" s="809"/>
      <c r="CV38" s="383"/>
      <c r="CW38" s="807">
        <f ca="1">SUM(INDIRECT("DC29:DC"&amp;MROUND(N($G$3),1)+28))</f>
        <v>0</v>
      </c>
      <c r="CX38" s="808"/>
      <c r="CY38" s="808"/>
      <c r="CZ38" s="808"/>
      <c r="DA38" s="808"/>
      <c r="DB38" s="808"/>
      <c r="DC38" s="808"/>
      <c r="DD38" s="808"/>
      <c r="DE38" s="808"/>
      <c r="DF38" s="808"/>
      <c r="DG38" s="809"/>
      <c r="DH38" s="383"/>
      <c r="DI38" s="807">
        <f ca="1">SUM(INDIRECT("DO29:DO"&amp;MROUND(N($G$3),1)+28))</f>
        <v>0</v>
      </c>
      <c r="DJ38" s="808"/>
      <c r="DK38" s="808"/>
      <c r="DL38" s="808"/>
      <c r="DM38" s="808"/>
      <c r="DN38" s="808"/>
      <c r="DO38" s="808"/>
      <c r="DP38" s="808"/>
      <c r="DQ38" s="808"/>
      <c r="DR38" s="808"/>
      <c r="DS38" s="809"/>
      <c r="DT38" s="383"/>
      <c r="DU38" s="807">
        <f ca="1">SUM(INDIRECT("EA29:EA"&amp;MROUND(N($G$3),1)+28))</f>
        <v>0</v>
      </c>
      <c r="DV38" s="808"/>
      <c r="DW38" s="808"/>
      <c r="DX38" s="808"/>
      <c r="DY38" s="808"/>
      <c r="DZ38" s="808"/>
      <c r="EA38" s="808"/>
      <c r="EB38" s="808"/>
      <c r="EC38" s="808"/>
      <c r="ED38" s="808"/>
      <c r="EE38" s="809"/>
      <c r="EF38" s="383"/>
      <c r="EG38" s="807">
        <f ca="1">SUM(INDIRECT("EM29:EM"&amp;MROUND(N($G$3),1)+28))</f>
        <v>0</v>
      </c>
      <c r="EH38" s="808"/>
      <c r="EI38" s="808"/>
      <c r="EJ38" s="808"/>
      <c r="EK38" s="808"/>
      <c r="EL38" s="808"/>
      <c r="EM38" s="808"/>
      <c r="EN38" s="808"/>
      <c r="EO38" s="808"/>
      <c r="EP38" s="808"/>
      <c r="EQ38" s="809"/>
      <c r="ER38" s="383"/>
      <c r="ES38" s="807">
        <f ca="1">SUM(INDIRECT("EY29:EY"&amp;MROUND(N($G$3),1)+28))</f>
        <v>0</v>
      </c>
      <c r="ET38" s="808"/>
      <c r="EU38" s="808"/>
      <c r="EV38" s="808"/>
      <c r="EW38" s="808"/>
      <c r="EX38" s="808"/>
      <c r="EY38" s="808"/>
      <c r="EZ38" s="808"/>
      <c r="FA38" s="808"/>
      <c r="FB38" s="808"/>
      <c r="FC38" s="809"/>
      <c r="FD38" s="383"/>
      <c r="FE38" s="807">
        <f ca="1">SUM(INDIRECT("FK29:FK"&amp;MROUND(N($G$3),1)+28))</f>
        <v>0</v>
      </c>
      <c r="FF38" s="808"/>
      <c r="FG38" s="808"/>
      <c r="FH38" s="808"/>
      <c r="FI38" s="808"/>
      <c r="FJ38" s="808"/>
      <c r="FK38" s="808"/>
      <c r="FL38" s="808"/>
      <c r="FM38" s="808"/>
      <c r="FN38" s="808"/>
      <c r="FO38" s="809"/>
      <c r="FP38" s="383"/>
      <c r="FQ38" s="807">
        <f ca="1">SUM(INDIRECT("FW29:FW"&amp;MROUND(N($G$3),1)+28))</f>
        <v>0</v>
      </c>
      <c r="FR38" s="808"/>
      <c r="FS38" s="808"/>
      <c r="FT38" s="808"/>
      <c r="FU38" s="808"/>
      <c r="FV38" s="808"/>
      <c r="FW38" s="808"/>
      <c r="FX38" s="808"/>
      <c r="FY38" s="808"/>
      <c r="FZ38" s="808"/>
      <c r="GA38" s="809"/>
      <c r="GB38" s="383"/>
      <c r="GC38" s="807">
        <f ca="1">SUM(INDIRECT("GI29:GI"&amp;MROUND(N($G$3),1)+28))</f>
        <v>0</v>
      </c>
      <c r="GD38" s="808"/>
      <c r="GE38" s="808"/>
      <c r="GF38" s="808"/>
      <c r="GG38" s="808"/>
      <c r="GH38" s="808"/>
      <c r="GI38" s="808"/>
      <c r="GJ38" s="808"/>
      <c r="GK38" s="808"/>
      <c r="GL38" s="808"/>
      <c r="GM38" s="809"/>
      <c r="GN38" s="383"/>
      <c r="GO38" s="807">
        <f ca="1">SUM(INDIRECT("GU29:GU"&amp;MROUND(N($G$3),1)+28))</f>
        <v>0</v>
      </c>
      <c r="GP38" s="808"/>
      <c r="GQ38" s="808"/>
      <c r="GR38" s="808"/>
      <c r="GS38" s="808"/>
      <c r="GT38" s="808"/>
      <c r="GU38" s="808"/>
      <c r="GV38" s="808"/>
      <c r="GW38" s="808"/>
      <c r="GX38" s="808"/>
      <c r="GY38" s="809"/>
      <c r="GZ38" s="383"/>
      <c r="HA38" s="807">
        <f ca="1">SUM(INDIRECT("HG29:HG"&amp;MROUND(N($G$3),1)+28))</f>
        <v>0</v>
      </c>
      <c r="HB38" s="808"/>
      <c r="HC38" s="808"/>
      <c r="HD38" s="808"/>
      <c r="HE38" s="808"/>
      <c r="HF38" s="808"/>
      <c r="HG38" s="808"/>
      <c r="HH38" s="808"/>
      <c r="HI38" s="808"/>
      <c r="HJ38" s="808"/>
      <c r="HK38" s="809"/>
    </row>
    <row r="39" spans="1:224" ht="42.75" customHeight="1" x14ac:dyDescent="0.25">
      <c r="A39" s="815" t="s">
        <v>17</v>
      </c>
      <c r="B39" s="816"/>
      <c r="C39" s="117"/>
      <c r="D39" s="386"/>
      <c r="E39" s="812"/>
      <c r="F39" s="813"/>
      <c r="G39" s="813"/>
      <c r="H39" s="813"/>
      <c r="I39" s="813"/>
      <c r="J39" s="813"/>
      <c r="K39" s="813"/>
      <c r="L39" s="813"/>
      <c r="M39" s="813"/>
      <c r="N39" s="813"/>
      <c r="O39" s="814"/>
      <c r="P39" s="38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4"/>
      <c r="AB39" s="382"/>
      <c r="AC39" s="812"/>
      <c r="AD39" s="813"/>
      <c r="AE39" s="813"/>
      <c r="AF39" s="813"/>
      <c r="AG39" s="813"/>
      <c r="AH39" s="813"/>
      <c r="AI39" s="813"/>
      <c r="AJ39" s="813"/>
      <c r="AK39" s="813"/>
      <c r="AL39" s="813"/>
      <c r="AM39" s="814"/>
      <c r="AN39" s="382"/>
      <c r="AO39" s="812"/>
      <c r="AP39" s="813"/>
      <c r="AQ39" s="813"/>
      <c r="AR39" s="813"/>
      <c r="AS39" s="813"/>
      <c r="AT39" s="813"/>
      <c r="AU39" s="813"/>
      <c r="AV39" s="813"/>
      <c r="AW39" s="813"/>
      <c r="AX39" s="813"/>
      <c r="AY39" s="814"/>
      <c r="AZ39" s="382"/>
      <c r="BA39" s="812"/>
      <c r="BB39" s="813"/>
      <c r="BC39" s="813"/>
      <c r="BD39" s="813"/>
      <c r="BE39" s="813"/>
      <c r="BF39" s="813"/>
      <c r="BG39" s="813"/>
      <c r="BH39" s="813"/>
      <c r="BI39" s="813"/>
      <c r="BJ39" s="813"/>
      <c r="BK39" s="814"/>
      <c r="BL39" s="382"/>
      <c r="BM39" s="812"/>
      <c r="BN39" s="813"/>
      <c r="BO39" s="813"/>
      <c r="BP39" s="813"/>
      <c r="BQ39" s="813"/>
      <c r="BR39" s="813"/>
      <c r="BS39" s="813"/>
      <c r="BT39" s="813"/>
      <c r="BU39" s="813"/>
      <c r="BV39" s="813"/>
      <c r="BW39" s="814"/>
      <c r="BX39" s="382"/>
      <c r="BY39" s="812"/>
      <c r="BZ39" s="813"/>
      <c r="CA39" s="813"/>
      <c r="CB39" s="813"/>
      <c r="CC39" s="813"/>
      <c r="CD39" s="813"/>
      <c r="CE39" s="813"/>
      <c r="CF39" s="813"/>
      <c r="CG39" s="813"/>
      <c r="CH39" s="813"/>
      <c r="CI39" s="814"/>
      <c r="CJ39" s="382"/>
      <c r="CK39" s="812"/>
      <c r="CL39" s="813"/>
      <c r="CM39" s="813"/>
      <c r="CN39" s="813"/>
      <c r="CO39" s="813"/>
      <c r="CP39" s="813"/>
      <c r="CQ39" s="813"/>
      <c r="CR39" s="813"/>
      <c r="CS39" s="813"/>
      <c r="CT39" s="813"/>
      <c r="CU39" s="814"/>
      <c r="CV39" s="382"/>
      <c r="CW39" s="812"/>
      <c r="CX39" s="813"/>
      <c r="CY39" s="813"/>
      <c r="CZ39" s="813"/>
      <c r="DA39" s="813"/>
      <c r="DB39" s="813"/>
      <c r="DC39" s="813"/>
      <c r="DD39" s="813"/>
      <c r="DE39" s="813"/>
      <c r="DF39" s="813"/>
      <c r="DG39" s="814"/>
      <c r="DH39" s="382"/>
      <c r="DI39" s="812"/>
      <c r="DJ39" s="813"/>
      <c r="DK39" s="813"/>
      <c r="DL39" s="813"/>
      <c r="DM39" s="813"/>
      <c r="DN39" s="813"/>
      <c r="DO39" s="813"/>
      <c r="DP39" s="813"/>
      <c r="DQ39" s="813"/>
      <c r="DR39" s="813"/>
      <c r="DS39" s="814"/>
      <c r="DT39" s="382"/>
      <c r="DU39" s="812"/>
      <c r="DV39" s="813"/>
      <c r="DW39" s="813"/>
      <c r="DX39" s="813"/>
      <c r="DY39" s="813"/>
      <c r="DZ39" s="813"/>
      <c r="EA39" s="813"/>
      <c r="EB39" s="813"/>
      <c r="EC39" s="813"/>
      <c r="ED39" s="813"/>
      <c r="EE39" s="814"/>
      <c r="EF39" s="382"/>
      <c r="EG39" s="812"/>
      <c r="EH39" s="813"/>
      <c r="EI39" s="813"/>
      <c r="EJ39" s="813"/>
      <c r="EK39" s="813"/>
      <c r="EL39" s="813"/>
      <c r="EM39" s="813"/>
      <c r="EN39" s="813"/>
      <c r="EO39" s="813"/>
      <c r="EP39" s="813"/>
      <c r="EQ39" s="814"/>
      <c r="ER39" s="382"/>
      <c r="ES39" s="812"/>
      <c r="ET39" s="813"/>
      <c r="EU39" s="813"/>
      <c r="EV39" s="813"/>
      <c r="EW39" s="813"/>
      <c r="EX39" s="813"/>
      <c r="EY39" s="813"/>
      <c r="EZ39" s="813"/>
      <c r="FA39" s="813"/>
      <c r="FB39" s="813"/>
      <c r="FC39" s="814"/>
      <c r="FD39" s="382"/>
      <c r="FE39" s="812"/>
      <c r="FF39" s="813"/>
      <c r="FG39" s="813"/>
      <c r="FH39" s="813"/>
      <c r="FI39" s="813"/>
      <c r="FJ39" s="813"/>
      <c r="FK39" s="813"/>
      <c r="FL39" s="813"/>
      <c r="FM39" s="813"/>
      <c r="FN39" s="813"/>
      <c r="FO39" s="814"/>
      <c r="FP39" s="382"/>
      <c r="FQ39" s="812"/>
      <c r="FR39" s="813"/>
      <c r="FS39" s="813"/>
      <c r="FT39" s="813"/>
      <c r="FU39" s="813"/>
      <c r="FV39" s="813"/>
      <c r="FW39" s="813"/>
      <c r="FX39" s="813"/>
      <c r="FY39" s="813"/>
      <c r="FZ39" s="813"/>
      <c r="GA39" s="814"/>
      <c r="GB39" s="382"/>
      <c r="GC39" s="812"/>
      <c r="GD39" s="813"/>
      <c r="GE39" s="813"/>
      <c r="GF39" s="813"/>
      <c r="GG39" s="813"/>
      <c r="GH39" s="813"/>
      <c r="GI39" s="813"/>
      <c r="GJ39" s="813"/>
      <c r="GK39" s="813"/>
      <c r="GL39" s="813"/>
      <c r="GM39" s="814"/>
      <c r="GN39" s="382"/>
      <c r="GO39" s="812"/>
      <c r="GP39" s="813"/>
      <c r="GQ39" s="813"/>
      <c r="GR39" s="813"/>
      <c r="GS39" s="813"/>
      <c r="GT39" s="813"/>
      <c r="GU39" s="813"/>
      <c r="GV39" s="813"/>
      <c r="GW39" s="813"/>
      <c r="GX39" s="813"/>
      <c r="GY39" s="814"/>
      <c r="GZ39" s="382"/>
      <c r="HA39" s="812"/>
      <c r="HB39" s="813"/>
      <c r="HC39" s="813"/>
      <c r="HD39" s="813"/>
      <c r="HE39" s="813"/>
      <c r="HF39" s="813"/>
      <c r="HG39" s="813"/>
      <c r="HH39" s="813"/>
      <c r="HI39" s="813"/>
      <c r="HJ39" s="813"/>
      <c r="HK39" s="814"/>
    </row>
    <row r="40" spans="1:224" s="274" customFormat="1" ht="17.25" customHeight="1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8"/>
      <c r="DK40" s="648"/>
      <c r="DL40" s="648"/>
      <c r="DM40" s="648"/>
      <c r="DN40" s="648"/>
      <c r="DO40" s="648"/>
      <c r="DP40" s="648"/>
      <c r="DQ40" s="648"/>
      <c r="DR40" s="648"/>
      <c r="DS40" s="648"/>
      <c r="DT40" s="648"/>
      <c r="DU40" s="648"/>
      <c r="DV40" s="648"/>
      <c r="DW40" s="648"/>
      <c r="DX40" s="648"/>
      <c r="DY40" s="648"/>
      <c r="DZ40" s="648"/>
      <c r="EA40" s="648"/>
      <c r="EB40" s="648"/>
      <c r="EC40" s="648"/>
      <c r="ED40" s="648"/>
      <c r="EE40" s="648"/>
      <c r="EF40" s="648"/>
      <c r="EG40" s="648"/>
      <c r="EH40" s="648"/>
      <c r="EI40" s="648"/>
      <c r="EJ40" s="648"/>
      <c r="EK40" s="648"/>
      <c r="EL40" s="648"/>
      <c r="EM40" s="648"/>
      <c r="EN40" s="648"/>
      <c r="EO40" s="648"/>
      <c r="EP40" s="648"/>
      <c r="EQ40" s="648"/>
      <c r="ER40" s="648"/>
      <c r="ES40" s="648"/>
      <c r="ET40" s="648"/>
      <c r="EU40" s="648"/>
      <c r="EV40" s="648"/>
      <c r="EW40" s="648"/>
      <c r="EX40" s="648"/>
      <c r="EY40" s="648"/>
      <c r="EZ40" s="648"/>
      <c r="FA40" s="648"/>
      <c r="FB40" s="648"/>
      <c r="FC40" s="648"/>
      <c r="FD40" s="648"/>
      <c r="FE40" s="648"/>
      <c r="FF40" s="648"/>
      <c r="FG40" s="648"/>
      <c r="FH40" s="648"/>
      <c r="FI40" s="648"/>
      <c r="FJ40" s="648"/>
      <c r="FK40" s="648"/>
      <c r="FL40" s="648"/>
      <c r="FM40" s="648"/>
      <c r="FN40" s="648"/>
      <c r="FO40" s="648"/>
      <c r="FP40" s="648"/>
      <c r="FQ40" s="648"/>
      <c r="FR40" s="648"/>
      <c r="FS40" s="648"/>
      <c r="FT40" s="648"/>
      <c r="FU40" s="648"/>
      <c r="FV40" s="648"/>
      <c r="FW40" s="648"/>
      <c r="FX40" s="648"/>
      <c r="FY40" s="648"/>
      <c r="FZ40" s="648"/>
      <c r="GA40" s="648"/>
      <c r="GB40" s="648"/>
      <c r="GC40" s="648"/>
      <c r="GD40" s="648"/>
      <c r="GE40" s="648"/>
      <c r="GF40" s="648"/>
      <c r="GG40" s="648"/>
      <c r="GH40" s="648"/>
      <c r="GI40" s="648"/>
      <c r="GJ40" s="648"/>
      <c r="GK40" s="648"/>
      <c r="GL40" s="648"/>
      <c r="GM40" s="648"/>
      <c r="GN40" s="648"/>
      <c r="GO40" s="648"/>
      <c r="GP40" s="648"/>
      <c r="GQ40" s="648"/>
      <c r="GR40" s="648"/>
      <c r="GS40" s="648"/>
      <c r="GT40" s="648"/>
      <c r="GU40" s="648"/>
      <c r="GV40" s="648"/>
      <c r="GW40" s="648"/>
      <c r="GX40" s="648"/>
      <c r="GY40" s="648"/>
      <c r="GZ40" s="648"/>
      <c r="HA40" s="648"/>
      <c r="HB40" s="648"/>
      <c r="HC40" s="648"/>
      <c r="HD40" s="648"/>
      <c r="HE40" s="648"/>
      <c r="HF40" s="648"/>
      <c r="HG40" s="648"/>
      <c r="HH40" s="648"/>
      <c r="HI40" s="648"/>
      <c r="HJ40" s="648"/>
      <c r="HK40" s="648"/>
      <c r="HL40" s="648"/>
      <c r="HM40" s="648"/>
      <c r="HN40" s="648"/>
      <c r="HO40" s="648"/>
      <c r="HP40" s="648"/>
    </row>
    <row r="41" spans="1:224" s="274" customFormat="1" ht="15.75" customHeight="1" x14ac:dyDescent="0.25">
      <c r="A41" s="34"/>
      <c r="B41" s="34"/>
      <c r="C41" s="34"/>
      <c r="D41" s="34"/>
      <c r="E41" s="819" t="s">
        <v>18</v>
      </c>
      <c r="F41" s="820"/>
      <c r="G41" s="820"/>
      <c r="H41" s="820"/>
      <c r="I41" s="820"/>
      <c r="J41" s="820"/>
      <c r="K41" s="820"/>
      <c r="L41" s="820"/>
      <c r="M41" s="820"/>
      <c r="N41" s="820"/>
      <c r="O41" s="820"/>
      <c r="P41" s="820"/>
      <c r="Q41" s="820"/>
      <c r="R41" s="820"/>
      <c r="S41" s="820"/>
      <c r="T41" s="820"/>
      <c r="U41" s="820"/>
      <c r="V41" s="820"/>
      <c r="W41" s="820"/>
      <c r="X41" s="820"/>
      <c r="Y41" s="820"/>
      <c r="Z41" s="820"/>
      <c r="AA41" s="820"/>
      <c r="AB41" s="820"/>
      <c r="AC41" s="820"/>
      <c r="AD41" s="373"/>
      <c r="AE41" s="373"/>
      <c r="AF41" s="373"/>
      <c r="AG41" s="823"/>
      <c r="AH41" s="823"/>
      <c r="AI41" s="823"/>
      <c r="AJ41" s="823"/>
      <c r="AK41" s="823"/>
      <c r="AL41" s="823"/>
      <c r="AM41" s="824"/>
      <c r="AN41" s="824"/>
      <c r="AO41" s="824"/>
      <c r="AP41" s="34"/>
      <c r="AQ41" s="34"/>
      <c r="AR41" s="34"/>
      <c r="AS41" s="817" t="str">
        <f ca="1">'Настройки УИК'!$I$27</f>
        <v/>
      </c>
      <c r="AT41" s="818"/>
      <c r="AU41" s="818"/>
      <c r="AV41" s="818"/>
      <c r="AW41" s="818"/>
      <c r="AX41" s="818"/>
      <c r="AY41" s="818"/>
      <c r="AZ41" s="818"/>
      <c r="BA41" s="818"/>
      <c r="BB41" s="818"/>
      <c r="BC41" s="818"/>
      <c r="BD41" s="818"/>
      <c r="BE41" s="818"/>
      <c r="BF41" s="818"/>
      <c r="BG41" s="818"/>
      <c r="BH41" s="818"/>
      <c r="BI41" s="818"/>
      <c r="BJ41" s="818"/>
      <c r="BK41" s="818"/>
      <c r="BL41" s="818"/>
      <c r="BM41" s="818"/>
      <c r="BN41" s="818"/>
      <c r="BO41" s="818"/>
      <c r="BP41" s="818"/>
      <c r="BQ41" s="818"/>
      <c r="DJ41" s="648"/>
      <c r="DK41" s="648"/>
      <c r="DL41" s="648"/>
      <c r="DM41" s="648"/>
      <c r="DN41" s="648"/>
      <c r="DO41" s="648"/>
      <c r="DP41" s="648"/>
      <c r="DQ41" s="648"/>
      <c r="DR41" s="648"/>
      <c r="DS41" s="648"/>
      <c r="DT41" s="648"/>
      <c r="DU41" s="648"/>
      <c r="DV41" s="648"/>
      <c r="DW41" s="648"/>
      <c r="DX41" s="648"/>
      <c r="DY41" s="648"/>
      <c r="DZ41" s="648"/>
      <c r="EA41" s="648"/>
      <c r="EB41" s="648"/>
      <c r="EC41" s="648"/>
      <c r="ED41" s="648"/>
      <c r="EE41" s="648"/>
      <c r="EF41" s="648"/>
      <c r="EG41" s="648"/>
      <c r="EH41" s="648"/>
      <c r="EI41" s="648"/>
      <c r="EJ41" s="648"/>
      <c r="EK41" s="648"/>
      <c r="EL41" s="648"/>
      <c r="EM41" s="648"/>
      <c r="EN41" s="648"/>
      <c r="EO41" s="648"/>
      <c r="EP41" s="648"/>
      <c r="EQ41" s="648"/>
      <c r="ER41" s="648"/>
      <c r="ES41" s="648"/>
      <c r="ET41" s="648"/>
      <c r="EU41" s="648"/>
      <c r="EV41" s="648"/>
      <c r="EW41" s="648"/>
      <c r="EX41" s="648"/>
      <c r="EY41" s="648"/>
      <c r="EZ41" s="648"/>
      <c r="FA41" s="648"/>
      <c r="FB41" s="648"/>
      <c r="FC41" s="648"/>
      <c r="FD41" s="648"/>
      <c r="FE41" s="648"/>
      <c r="FF41" s="648"/>
      <c r="FG41" s="648"/>
      <c r="FH41" s="648"/>
      <c r="FI41" s="648"/>
      <c r="FJ41" s="648"/>
      <c r="FK41" s="648"/>
      <c r="FL41" s="648"/>
      <c r="FM41" s="648"/>
      <c r="FN41" s="648"/>
      <c r="FO41" s="648"/>
      <c r="FP41" s="648"/>
      <c r="FQ41" s="648"/>
      <c r="FR41" s="648"/>
      <c r="FS41" s="648"/>
      <c r="FT41" s="648"/>
      <c r="FU41" s="648"/>
      <c r="FV41" s="648"/>
      <c r="FW41" s="648"/>
      <c r="FX41" s="648"/>
      <c r="FY41" s="648"/>
      <c r="FZ41" s="648"/>
      <c r="GA41" s="648"/>
      <c r="GB41" s="648"/>
      <c r="GC41" s="648"/>
      <c r="GD41" s="648"/>
      <c r="GE41" s="648"/>
      <c r="GF41" s="648"/>
      <c r="GG41" s="648"/>
      <c r="GH41" s="648"/>
      <c r="GI41" s="648"/>
      <c r="GJ41" s="648"/>
      <c r="GK41" s="648"/>
      <c r="GL41" s="648"/>
      <c r="GM41" s="648"/>
      <c r="GN41" s="648"/>
      <c r="GO41" s="648"/>
      <c r="GP41" s="648"/>
      <c r="GQ41" s="648"/>
      <c r="GR41" s="648"/>
      <c r="GS41" s="648"/>
      <c r="GT41" s="648"/>
      <c r="GU41" s="648"/>
      <c r="GV41" s="648"/>
      <c r="GW41" s="648"/>
      <c r="GX41" s="648"/>
      <c r="GY41" s="648"/>
      <c r="GZ41" s="648"/>
      <c r="HA41" s="648"/>
      <c r="HB41" s="648"/>
      <c r="HC41" s="648"/>
      <c r="HD41" s="648"/>
      <c r="HE41" s="648"/>
      <c r="HF41" s="648"/>
      <c r="HG41" s="648"/>
      <c r="HH41" s="648"/>
      <c r="HI41" s="648"/>
      <c r="HJ41" s="648"/>
      <c r="HK41" s="648"/>
      <c r="HL41" s="648"/>
      <c r="HM41" s="648"/>
      <c r="HN41" s="648"/>
      <c r="HO41" s="648"/>
      <c r="HP41" s="648"/>
    </row>
    <row r="42" spans="1:224" s="274" customFormat="1" x14ac:dyDescent="0.25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1"/>
      <c r="AN42" s="821"/>
      <c r="AO42" s="821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8"/>
      <c r="DK42" s="648"/>
      <c r="DL42" s="648"/>
      <c r="DM42" s="648"/>
      <c r="DN42" s="648"/>
      <c r="DO42" s="648"/>
      <c r="DP42" s="648"/>
      <c r="DQ42" s="648"/>
      <c r="DR42" s="648"/>
      <c r="DS42" s="648"/>
      <c r="DT42" s="648"/>
      <c r="DU42" s="648"/>
      <c r="DV42" s="648"/>
      <c r="DW42" s="648"/>
      <c r="DX42" s="648"/>
      <c r="DY42" s="648"/>
      <c r="DZ42" s="648"/>
      <c r="EA42" s="648"/>
      <c r="EB42" s="648"/>
      <c r="EC42" s="648"/>
      <c r="ED42" s="648"/>
      <c r="EE42" s="648"/>
      <c r="EF42" s="648"/>
      <c r="EG42" s="648"/>
      <c r="EH42" s="648"/>
      <c r="EI42" s="648"/>
      <c r="EJ42" s="648"/>
      <c r="EK42" s="648"/>
      <c r="EL42" s="648"/>
      <c r="EM42" s="648"/>
      <c r="EN42" s="648"/>
      <c r="EO42" s="648"/>
      <c r="EP42" s="648"/>
      <c r="EQ42" s="648"/>
      <c r="ER42" s="648"/>
      <c r="ES42" s="648"/>
      <c r="ET42" s="648"/>
      <c r="EU42" s="648"/>
      <c r="EV42" s="648"/>
      <c r="EW42" s="648"/>
      <c r="EX42" s="648"/>
      <c r="EY42" s="648"/>
      <c r="EZ42" s="648"/>
      <c r="FA42" s="648"/>
      <c r="FB42" s="648"/>
      <c r="FC42" s="648"/>
      <c r="FD42" s="648"/>
      <c r="FE42" s="648"/>
      <c r="FF42" s="648"/>
      <c r="FG42" s="648"/>
      <c r="FH42" s="648"/>
      <c r="FI42" s="648"/>
      <c r="FJ42" s="648"/>
      <c r="FK42" s="648"/>
      <c r="FL42" s="648"/>
      <c r="FM42" s="648"/>
      <c r="FN42" s="648"/>
      <c r="FO42" s="648"/>
      <c r="FP42" s="648"/>
      <c r="FQ42" s="648"/>
      <c r="FR42" s="648"/>
      <c r="FS42" s="648"/>
      <c r="FT42" s="648"/>
      <c r="FU42" s="648"/>
      <c r="FV42" s="648"/>
      <c r="FW42" s="648"/>
      <c r="FX42" s="648"/>
      <c r="FY42" s="648"/>
      <c r="FZ42" s="648"/>
      <c r="GA42" s="648"/>
      <c r="GB42" s="648"/>
      <c r="GC42" s="648"/>
      <c r="GD42" s="648"/>
      <c r="GE42" s="648"/>
      <c r="GF42" s="648"/>
      <c r="GG42" s="648"/>
      <c r="GH42" s="648"/>
      <c r="GI42" s="648"/>
      <c r="GJ42" s="648"/>
      <c r="GK42" s="648"/>
      <c r="GL42" s="648"/>
      <c r="GM42" s="648"/>
      <c r="GN42" s="648"/>
      <c r="GO42" s="648"/>
      <c r="GP42" s="648"/>
      <c r="GQ42" s="648"/>
      <c r="GR42" s="648"/>
      <c r="GS42" s="648"/>
      <c r="GT42" s="648"/>
      <c r="GU42" s="648"/>
      <c r="GV42" s="648"/>
      <c r="GW42" s="648"/>
      <c r="GX42" s="648"/>
      <c r="GY42" s="648"/>
      <c r="GZ42" s="648"/>
      <c r="HA42" s="648"/>
      <c r="HB42" s="648"/>
      <c r="HC42" s="648"/>
      <c r="HD42" s="648"/>
      <c r="HE42" s="648"/>
      <c r="HF42" s="648"/>
      <c r="HG42" s="648"/>
      <c r="HH42" s="648"/>
      <c r="HI42" s="648"/>
      <c r="HJ42" s="648"/>
      <c r="HK42" s="648"/>
      <c r="HL42" s="648"/>
      <c r="HM42" s="648"/>
      <c r="HN42" s="648"/>
      <c r="HO42" s="648"/>
      <c r="HP42" s="648"/>
    </row>
    <row r="43" spans="1:224" s="274" customFormat="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8"/>
      <c r="DK43" s="648"/>
      <c r="DL43" s="648"/>
      <c r="DM43" s="648"/>
      <c r="DN43" s="648"/>
      <c r="DO43" s="648"/>
      <c r="DP43" s="648"/>
      <c r="DQ43" s="648"/>
      <c r="DR43" s="648"/>
      <c r="DS43" s="648"/>
      <c r="DT43" s="648"/>
      <c r="DU43" s="648"/>
      <c r="DV43" s="648"/>
      <c r="DW43" s="648"/>
      <c r="DX43" s="648"/>
      <c r="DY43" s="648"/>
      <c r="DZ43" s="648"/>
      <c r="EA43" s="648"/>
      <c r="EB43" s="648"/>
      <c r="EC43" s="648"/>
      <c r="ED43" s="648"/>
      <c r="EE43" s="648"/>
      <c r="EF43" s="648"/>
      <c r="EG43" s="648"/>
      <c r="EH43" s="648"/>
      <c r="EI43" s="648"/>
      <c r="EJ43" s="648"/>
      <c r="EK43" s="648"/>
      <c r="EL43" s="648"/>
      <c r="EM43" s="648"/>
      <c r="EN43" s="648"/>
      <c r="EO43" s="648"/>
      <c r="EP43" s="648"/>
      <c r="EQ43" s="648"/>
      <c r="ER43" s="648"/>
      <c r="ES43" s="648"/>
      <c r="ET43" s="648"/>
      <c r="EU43" s="648"/>
      <c r="EV43" s="648"/>
      <c r="EW43" s="648"/>
      <c r="EX43" s="648"/>
      <c r="EY43" s="648"/>
      <c r="EZ43" s="648"/>
      <c r="FA43" s="648"/>
      <c r="FB43" s="648"/>
      <c r="FC43" s="648"/>
      <c r="FD43" s="648"/>
      <c r="FE43" s="648"/>
      <c r="FF43" s="648"/>
      <c r="FG43" s="648"/>
      <c r="FH43" s="648"/>
      <c r="FI43" s="648"/>
      <c r="FJ43" s="648"/>
      <c r="FK43" s="648"/>
      <c r="FL43" s="648"/>
      <c r="FM43" s="648"/>
      <c r="FN43" s="648"/>
      <c r="FO43" s="648"/>
      <c r="FP43" s="648"/>
      <c r="FQ43" s="648"/>
      <c r="FR43" s="648"/>
      <c r="FS43" s="648"/>
      <c r="FT43" s="648"/>
      <c r="FU43" s="648"/>
      <c r="FV43" s="648"/>
      <c r="FW43" s="648"/>
      <c r="FX43" s="648"/>
      <c r="FY43" s="648"/>
      <c r="FZ43" s="648"/>
      <c r="GA43" s="648"/>
      <c r="GB43" s="648"/>
      <c r="GC43" s="648"/>
      <c r="GD43" s="648"/>
      <c r="GE43" s="648"/>
      <c r="GF43" s="648"/>
      <c r="GG43" s="648"/>
      <c r="GH43" s="648"/>
      <c r="GI43" s="648"/>
      <c r="GJ43" s="648"/>
      <c r="GK43" s="648"/>
      <c r="GL43" s="648"/>
      <c r="GM43" s="648"/>
      <c r="GN43" s="648"/>
      <c r="GO43" s="648"/>
      <c r="GP43" s="648"/>
      <c r="GQ43" s="648"/>
      <c r="GR43" s="648"/>
      <c r="GS43" s="648"/>
      <c r="GT43" s="648"/>
      <c r="GU43" s="648"/>
      <c r="GV43" s="648"/>
      <c r="GW43" s="648"/>
      <c r="GX43" s="648"/>
      <c r="GY43" s="648"/>
      <c r="GZ43" s="648"/>
      <c r="HA43" s="648"/>
      <c r="HB43" s="648"/>
      <c r="HC43" s="648"/>
      <c r="HD43" s="648"/>
      <c r="HE43" s="648"/>
      <c r="HF43" s="648"/>
      <c r="HG43" s="648"/>
      <c r="HH43" s="648"/>
      <c r="HI43" s="648"/>
      <c r="HJ43" s="648"/>
      <c r="HK43" s="648"/>
      <c r="HL43" s="648"/>
      <c r="HM43" s="648"/>
      <c r="HN43" s="648"/>
      <c r="HO43" s="648"/>
      <c r="HP43" s="648"/>
    </row>
    <row r="44" spans="1:224" s="274" customFormat="1" ht="15.75" customHeight="1" x14ac:dyDescent="0.25">
      <c r="A44" s="34"/>
      <c r="B44" s="34"/>
      <c r="C44" s="34"/>
      <c r="D44" s="34"/>
      <c r="E44" s="819" t="s">
        <v>19</v>
      </c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373"/>
      <c r="AE44" s="373"/>
      <c r="AF44" s="373"/>
      <c r="AG44" s="823"/>
      <c r="AH44" s="823"/>
      <c r="AI44" s="823"/>
      <c r="AJ44" s="823"/>
      <c r="AK44" s="823"/>
      <c r="AL44" s="823"/>
      <c r="AM44" s="824"/>
      <c r="AN44" s="824"/>
      <c r="AO44" s="824"/>
      <c r="AP44" s="34"/>
      <c r="AQ44" s="34"/>
      <c r="AR44" s="34"/>
      <c r="AS44" s="817" t="str">
        <f ca="1">'Настройки УИК'!$I$28</f>
        <v/>
      </c>
      <c r="AT44" s="818"/>
      <c r="AU44" s="818"/>
      <c r="AV44" s="818"/>
      <c r="AW44" s="818"/>
      <c r="AX44" s="818"/>
      <c r="AY44" s="818"/>
      <c r="AZ44" s="818"/>
      <c r="BA44" s="818"/>
      <c r="BB44" s="818"/>
      <c r="BC44" s="818"/>
      <c r="BD44" s="818"/>
      <c r="BE44" s="818"/>
      <c r="BF44" s="818"/>
      <c r="BG44" s="818"/>
      <c r="BH44" s="818"/>
      <c r="BI44" s="818"/>
      <c r="BJ44" s="818"/>
      <c r="BK44" s="818"/>
      <c r="BL44" s="818"/>
      <c r="BM44" s="818"/>
      <c r="BN44" s="818"/>
      <c r="BO44" s="818"/>
      <c r="BP44" s="818"/>
      <c r="BQ44" s="818"/>
      <c r="DJ44" s="648"/>
      <c r="DK44" s="648"/>
      <c r="DL44" s="648"/>
      <c r="DM44" s="648"/>
      <c r="DN44" s="648"/>
      <c r="DO44" s="648"/>
      <c r="DP44" s="648"/>
      <c r="DQ44" s="648"/>
      <c r="DR44" s="648"/>
      <c r="DS44" s="648"/>
      <c r="DT44" s="648"/>
      <c r="DU44" s="648"/>
      <c r="DV44" s="648"/>
      <c r="DW44" s="648"/>
      <c r="DX44" s="648"/>
      <c r="DY44" s="648"/>
      <c r="DZ44" s="648"/>
      <c r="EA44" s="648"/>
      <c r="EB44" s="648"/>
      <c r="EC44" s="648"/>
      <c r="ED44" s="648"/>
      <c r="EE44" s="648"/>
      <c r="EF44" s="648"/>
      <c r="EG44" s="648"/>
      <c r="EH44" s="648"/>
      <c r="EI44" s="648"/>
      <c r="EJ44" s="648"/>
      <c r="EK44" s="648"/>
      <c r="EL44" s="648"/>
      <c r="EM44" s="648"/>
      <c r="EN44" s="648"/>
      <c r="EO44" s="648"/>
      <c r="EP44" s="648"/>
      <c r="EQ44" s="648"/>
      <c r="ER44" s="648"/>
      <c r="ES44" s="648"/>
      <c r="ET44" s="648"/>
      <c r="EU44" s="648"/>
      <c r="EV44" s="648"/>
      <c r="EW44" s="648"/>
      <c r="EX44" s="648"/>
      <c r="EY44" s="648"/>
      <c r="EZ44" s="648"/>
      <c r="FA44" s="648"/>
      <c r="FB44" s="648"/>
      <c r="FC44" s="648"/>
      <c r="FD44" s="648"/>
      <c r="FE44" s="648"/>
      <c r="FF44" s="648"/>
      <c r="FG44" s="648"/>
      <c r="FH44" s="648"/>
      <c r="FI44" s="648"/>
      <c r="FJ44" s="648"/>
      <c r="FK44" s="648"/>
      <c r="FL44" s="648"/>
      <c r="FM44" s="648"/>
      <c r="FN44" s="648"/>
      <c r="FO44" s="648"/>
      <c r="FP44" s="648"/>
      <c r="FQ44" s="648"/>
      <c r="FR44" s="648"/>
      <c r="FS44" s="648"/>
      <c r="FT44" s="648"/>
      <c r="FU44" s="648"/>
      <c r="FV44" s="648"/>
      <c r="FW44" s="648"/>
      <c r="FX44" s="648"/>
      <c r="FY44" s="648"/>
      <c r="FZ44" s="648"/>
      <c r="GA44" s="648"/>
      <c r="GB44" s="648"/>
      <c r="GC44" s="648"/>
      <c r="GD44" s="648"/>
      <c r="GE44" s="648"/>
      <c r="GF44" s="648"/>
      <c r="GG44" s="648"/>
      <c r="GH44" s="648"/>
      <c r="GI44" s="648"/>
      <c r="GJ44" s="648"/>
      <c r="GK44" s="648"/>
      <c r="GL44" s="648"/>
      <c r="GM44" s="648"/>
      <c r="GN44" s="648"/>
      <c r="GO44" s="648"/>
      <c r="GP44" s="648"/>
      <c r="GQ44" s="648"/>
      <c r="GR44" s="648"/>
      <c r="GS44" s="648"/>
      <c r="GT44" s="648"/>
      <c r="GU44" s="648"/>
      <c r="GV44" s="648"/>
      <c r="GW44" s="648"/>
      <c r="GX44" s="648"/>
      <c r="GY44" s="648"/>
      <c r="GZ44" s="648"/>
      <c r="HA44" s="648"/>
      <c r="HB44" s="648"/>
      <c r="HC44" s="648"/>
      <c r="HD44" s="648"/>
      <c r="HE44" s="648"/>
      <c r="HF44" s="648"/>
      <c r="HG44" s="648"/>
      <c r="HH44" s="648"/>
      <c r="HI44" s="648"/>
      <c r="HJ44" s="648"/>
      <c r="HK44" s="648"/>
      <c r="HL44" s="648"/>
      <c r="HM44" s="648"/>
      <c r="HN44" s="648"/>
      <c r="HO44" s="648"/>
      <c r="HP44" s="648"/>
    </row>
    <row r="45" spans="1:224" s="274" customFormat="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1"/>
      <c r="AN45" s="821"/>
      <c r="AO45" s="821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8"/>
      <c r="DK45" s="648"/>
      <c r="DL45" s="648"/>
      <c r="DM45" s="648"/>
      <c r="DN45" s="648"/>
      <c r="DO45" s="648"/>
      <c r="DP45" s="648"/>
      <c r="DQ45" s="648"/>
      <c r="DR45" s="648"/>
      <c r="DS45" s="648"/>
      <c r="DT45" s="648"/>
      <c r="DU45" s="648"/>
      <c r="DV45" s="648"/>
      <c r="DW45" s="648"/>
      <c r="DX45" s="648"/>
      <c r="DY45" s="648"/>
      <c r="DZ45" s="648"/>
      <c r="EA45" s="648"/>
      <c r="EB45" s="648"/>
      <c r="EC45" s="648"/>
      <c r="ED45" s="648"/>
      <c r="EE45" s="648"/>
      <c r="EF45" s="648"/>
      <c r="EG45" s="648"/>
      <c r="EH45" s="648"/>
      <c r="EI45" s="648"/>
      <c r="EJ45" s="648"/>
      <c r="EK45" s="648"/>
      <c r="EL45" s="648"/>
      <c r="EM45" s="648"/>
      <c r="EN45" s="648"/>
      <c r="EO45" s="648"/>
      <c r="EP45" s="648"/>
      <c r="EQ45" s="648"/>
      <c r="ER45" s="648"/>
      <c r="ES45" s="648"/>
      <c r="ET45" s="648"/>
      <c r="EU45" s="648"/>
      <c r="EV45" s="648"/>
      <c r="EW45" s="648"/>
      <c r="EX45" s="648"/>
      <c r="EY45" s="648"/>
      <c r="EZ45" s="648"/>
      <c r="FA45" s="648"/>
      <c r="FB45" s="648"/>
      <c r="FC45" s="648"/>
      <c r="FD45" s="648"/>
      <c r="FE45" s="648"/>
      <c r="FF45" s="648"/>
      <c r="FG45" s="648"/>
      <c r="FH45" s="648"/>
      <c r="FI45" s="648"/>
      <c r="FJ45" s="648"/>
      <c r="FK45" s="648"/>
      <c r="FL45" s="648"/>
      <c r="FM45" s="648"/>
      <c r="FN45" s="648"/>
      <c r="FO45" s="648"/>
      <c r="FP45" s="648"/>
      <c r="FQ45" s="648"/>
      <c r="FR45" s="648"/>
      <c r="FS45" s="648"/>
      <c r="FT45" s="648"/>
      <c r="FU45" s="648"/>
      <c r="FV45" s="648"/>
      <c r="FW45" s="648"/>
      <c r="FX45" s="648"/>
      <c r="FY45" s="648"/>
      <c r="FZ45" s="648"/>
      <c r="GA45" s="648"/>
      <c r="GB45" s="648"/>
      <c r="GC45" s="648"/>
      <c r="GD45" s="648"/>
      <c r="GE45" s="648"/>
      <c r="GF45" s="648"/>
      <c r="GG45" s="648"/>
      <c r="GH45" s="648"/>
      <c r="GI45" s="648"/>
      <c r="GJ45" s="648"/>
      <c r="GK45" s="648"/>
      <c r="GL45" s="648"/>
      <c r="GM45" s="648"/>
      <c r="GN45" s="648"/>
      <c r="GO45" s="648"/>
      <c r="GP45" s="648"/>
      <c r="GQ45" s="648"/>
      <c r="GR45" s="648"/>
      <c r="GS45" s="648"/>
      <c r="GT45" s="648"/>
      <c r="GU45" s="648"/>
      <c r="GV45" s="648"/>
      <c r="GW45" s="648"/>
      <c r="GX45" s="648"/>
      <c r="GY45" s="648"/>
      <c r="GZ45" s="648"/>
      <c r="HA45" s="648"/>
      <c r="HB45" s="648"/>
      <c r="HC45" s="648"/>
      <c r="HD45" s="648"/>
      <c r="HE45" s="648"/>
      <c r="HF45" s="648"/>
      <c r="HG45" s="648"/>
      <c r="HH45" s="648"/>
      <c r="HI45" s="648"/>
      <c r="HJ45" s="648"/>
      <c r="HK45" s="648"/>
      <c r="HL45" s="648"/>
      <c r="HM45" s="648"/>
      <c r="HN45" s="648"/>
      <c r="HO45" s="648"/>
      <c r="HP45" s="648"/>
    </row>
    <row r="46" spans="1:224" ht="10.5" customHeight="1" x14ac:dyDescent="0.25">
      <c r="DJ46" s="530"/>
      <c r="DK46" s="530"/>
      <c r="DL46" s="530"/>
      <c r="DM46" s="530"/>
      <c r="DN46" s="530"/>
      <c r="DO46" s="530"/>
      <c r="DP46" s="530"/>
      <c r="DQ46" s="530"/>
      <c r="DR46" s="530"/>
      <c r="DS46" s="530"/>
      <c r="DT46" s="530"/>
      <c r="DU46" s="530"/>
      <c r="DV46" s="530"/>
      <c r="DW46" s="530"/>
      <c r="DX46" s="530"/>
      <c r="DY46" s="530"/>
      <c r="DZ46" s="530"/>
      <c r="EA46" s="530"/>
      <c r="EB46" s="530"/>
      <c r="EC46" s="530"/>
      <c r="ED46" s="530"/>
      <c r="EE46" s="530"/>
      <c r="EF46" s="530"/>
      <c r="EG46" s="530"/>
      <c r="EH46" s="530"/>
      <c r="EI46" s="530"/>
      <c r="EJ46" s="530"/>
      <c r="EK46" s="530"/>
      <c r="EL46" s="530"/>
      <c r="EM46" s="530"/>
      <c r="EN46" s="530"/>
      <c r="EO46" s="530"/>
      <c r="EP46" s="530"/>
      <c r="EQ46" s="530"/>
      <c r="ER46" s="530"/>
      <c r="ES46" s="530"/>
      <c r="ET46" s="530"/>
      <c r="EU46" s="530"/>
      <c r="EV46" s="530"/>
      <c r="EW46" s="530"/>
      <c r="EX46" s="530"/>
      <c r="EY46" s="530"/>
      <c r="EZ46" s="530"/>
      <c r="FA46" s="530"/>
      <c r="FB46" s="530"/>
      <c r="FC46" s="530"/>
      <c r="FD46" s="530"/>
      <c r="FE46" s="530"/>
      <c r="FF46" s="530"/>
      <c r="FG46" s="530"/>
      <c r="FH46" s="530"/>
      <c r="FI46" s="530"/>
      <c r="FJ46" s="530"/>
      <c r="FK46" s="530"/>
      <c r="FL46" s="530"/>
      <c r="FM46" s="530"/>
      <c r="FN46" s="530"/>
      <c r="FO46" s="530"/>
      <c r="FP46" s="530"/>
      <c r="FQ46" s="530"/>
      <c r="FR46" s="530"/>
      <c r="FS46" s="530"/>
      <c r="FT46" s="530"/>
      <c r="FU46" s="530"/>
      <c r="FV46" s="530"/>
      <c r="FW46" s="530"/>
      <c r="FX46" s="530"/>
      <c r="FY46" s="530"/>
      <c r="FZ46" s="530"/>
      <c r="GA46" s="530"/>
      <c r="GB46" s="530"/>
      <c r="GC46" s="530"/>
      <c r="GD46" s="530"/>
      <c r="GE46" s="530"/>
      <c r="GF46" s="530"/>
      <c r="GG46" s="530"/>
      <c r="GH46" s="530"/>
      <c r="GI46" s="530"/>
      <c r="GJ46" s="530"/>
      <c r="GK46" s="530"/>
      <c r="GL46" s="530"/>
      <c r="GM46" s="530"/>
      <c r="GN46" s="530"/>
      <c r="GO46" s="530"/>
      <c r="GP46" s="530"/>
      <c r="GQ46" s="530"/>
      <c r="GR46" s="530"/>
      <c r="GS46" s="530"/>
      <c r="GT46" s="530"/>
      <c r="GU46" s="530"/>
      <c r="GV46" s="530"/>
      <c r="GW46" s="530"/>
      <c r="GX46" s="530"/>
      <c r="GY46" s="530"/>
      <c r="GZ46" s="530"/>
      <c r="HA46" s="530"/>
      <c r="HB46" s="530"/>
      <c r="HC46" s="530"/>
      <c r="HD46" s="530"/>
      <c r="HE46" s="530"/>
      <c r="HF46" s="530"/>
      <c r="HG46" s="530"/>
      <c r="HH46" s="530"/>
      <c r="HI46" s="530"/>
      <c r="HJ46" s="530"/>
      <c r="HK46" s="530"/>
      <c r="HL46" s="530"/>
      <c r="HM46" s="530"/>
      <c r="HN46" s="530"/>
      <c r="HO46" s="530"/>
      <c r="HP46" s="530"/>
    </row>
    <row r="47" spans="1:224" x14ac:dyDescent="0.25">
      <c r="E47" s="286" t="s">
        <v>21</v>
      </c>
      <c r="I47" s="855" t="s">
        <v>22</v>
      </c>
      <c r="J47" s="855"/>
      <c r="K47" s="855"/>
      <c r="L47" s="855"/>
      <c r="M47" s="855"/>
      <c r="N47" s="855"/>
      <c r="O47" s="855"/>
      <c r="P47" s="855"/>
      <c r="Q47" s="855"/>
      <c r="U47" s="854" t="s">
        <v>23</v>
      </c>
      <c r="V47" s="854"/>
      <c r="W47" s="854"/>
      <c r="X47" s="854"/>
      <c r="Y47" s="854"/>
      <c r="Z47" s="854"/>
      <c r="AA47" s="854"/>
      <c r="AB47" s="389"/>
      <c r="DJ47" s="530"/>
      <c r="DK47" s="530"/>
      <c r="DL47" s="530"/>
      <c r="DM47" s="530"/>
      <c r="DN47" s="530"/>
      <c r="DO47" s="530"/>
      <c r="DP47" s="530"/>
      <c r="DQ47" s="530"/>
      <c r="DR47" s="530"/>
      <c r="DS47" s="530"/>
      <c r="DT47" s="530"/>
      <c r="DU47" s="530"/>
      <c r="DV47" s="530"/>
      <c r="DW47" s="530"/>
      <c r="DX47" s="530"/>
      <c r="DY47" s="530"/>
      <c r="DZ47" s="530"/>
      <c r="EA47" s="530"/>
      <c r="EB47" s="530"/>
      <c r="EC47" s="530"/>
      <c r="ED47" s="530"/>
      <c r="EE47" s="530"/>
      <c r="EF47" s="530"/>
      <c r="EG47" s="530"/>
      <c r="EH47" s="530"/>
      <c r="EI47" s="530"/>
      <c r="EJ47" s="530"/>
      <c r="EK47" s="530"/>
      <c r="EL47" s="530"/>
      <c r="EM47" s="530"/>
      <c r="EN47" s="530"/>
      <c r="EO47" s="530"/>
      <c r="EP47" s="530"/>
      <c r="EQ47" s="530"/>
      <c r="ER47" s="530"/>
      <c r="ES47" s="530"/>
      <c r="ET47" s="530"/>
      <c r="EU47" s="530"/>
      <c r="EV47" s="530"/>
      <c r="EW47" s="530"/>
      <c r="EX47" s="530"/>
      <c r="EY47" s="530"/>
      <c r="EZ47" s="530"/>
      <c r="FA47" s="530"/>
      <c r="FB47" s="530"/>
      <c r="FC47" s="530"/>
      <c r="FD47" s="530"/>
      <c r="FE47" s="530"/>
      <c r="FF47" s="530"/>
      <c r="FG47" s="530"/>
      <c r="FH47" s="530"/>
      <c r="FI47" s="530"/>
      <c r="FJ47" s="530"/>
      <c r="FK47" s="530"/>
      <c r="FL47" s="530"/>
      <c r="FM47" s="530"/>
      <c r="FN47" s="530"/>
      <c r="FO47" s="530"/>
      <c r="FP47" s="530"/>
      <c r="FQ47" s="530"/>
      <c r="FR47" s="530"/>
      <c r="FS47" s="530"/>
      <c r="FT47" s="530"/>
      <c r="FU47" s="530"/>
      <c r="FV47" s="530"/>
      <c r="FW47" s="530"/>
      <c r="FX47" s="530"/>
      <c r="FY47" s="530"/>
      <c r="FZ47" s="530"/>
      <c r="GA47" s="530"/>
      <c r="GB47" s="530"/>
      <c r="GC47" s="530"/>
      <c r="GD47" s="530"/>
      <c r="GE47" s="530"/>
      <c r="GF47" s="530"/>
      <c r="GG47" s="530"/>
      <c r="GH47" s="530"/>
      <c r="GI47" s="530"/>
      <c r="GJ47" s="530"/>
      <c r="GK47" s="530"/>
      <c r="GL47" s="530"/>
      <c r="GM47" s="530"/>
      <c r="GN47" s="530"/>
      <c r="GO47" s="530"/>
      <c r="GP47" s="530"/>
      <c r="GQ47" s="530"/>
      <c r="GR47" s="530"/>
      <c r="GS47" s="530"/>
      <c r="GT47" s="530"/>
      <c r="GU47" s="530"/>
      <c r="GV47" s="530"/>
      <c r="GW47" s="530"/>
      <c r="GX47" s="530"/>
      <c r="GY47" s="530"/>
      <c r="GZ47" s="530"/>
      <c r="HA47" s="530"/>
      <c r="HB47" s="530"/>
      <c r="HC47" s="530"/>
      <c r="HD47" s="530"/>
      <c r="HE47" s="530"/>
      <c r="HF47" s="530"/>
      <c r="HG47" s="530"/>
      <c r="HH47" s="530"/>
      <c r="HI47" s="530"/>
      <c r="HJ47" s="530"/>
      <c r="HK47" s="530"/>
      <c r="HL47" s="530"/>
      <c r="HM47" s="530"/>
      <c r="HN47" s="530"/>
      <c r="HO47" s="530"/>
      <c r="HP47" s="530"/>
    </row>
    <row r="48" spans="1:224" ht="12" customHeight="1" x14ac:dyDescent="0.25">
      <c r="DJ48" s="530"/>
      <c r="DK48" s="530"/>
      <c r="DL48" s="530"/>
      <c r="DM48" s="530"/>
      <c r="DN48" s="530"/>
      <c r="DO48" s="530"/>
      <c r="DP48" s="530"/>
      <c r="DQ48" s="530"/>
      <c r="DR48" s="530"/>
      <c r="DS48" s="530"/>
      <c r="DT48" s="530"/>
      <c r="DU48" s="530"/>
      <c r="DV48" s="530"/>
      <c r="DW48" s="530"/>
      <c r="DX48" s="530"/>
      <c r="DY48" s="530"/>
      <c r="DZ48" s="530"/>
      <c r="EA48" s="530"/>
      <c r="EB48" s="530"/>
      <c r="EC48" s="530"/>
      <c r="ED48" s="530"/>
      <c r="EE48" s="530"/>
      <c r="EF48" s="530"/>
      <c r="EG48" s="530"/>
      <c r="EH48" s="530"/>
      <c r="EI48" s="530"/>
      <c r="EJ48" s="530"/>
      <c r="EK48" s="530"/>
      <c r="EL48" s="530"/>
      <c r="EM48" s="530"/>
      <c r="EN48" s="530"/>
      <c r="EO48" s="530"/>
      <c r="EP48" s="530"/>
      <c r="EQ48" s="530"/>
      <c r="ER48" s="530"/>
      <c r="ES48" s="530"/>
      <c r="ET48" s="530"/>
      <c r="EU48" s="530"/>
      <c r="EV48" s="530"/>
      <c r="EW48" s="530"/>
      <c r="EX48" s="530"/>
      <c r="EY48" s="530"/>
      <c r="EZ48" s="530"/>
      <c r="FA48" s="530"/>
      <c r="FB48" s="530"/>
      <c r="FC48" s="530"/>
      <c r="FD48" s="530"/>
      <c r="FE48" s="530"/>
      <c r="FF48" s="530"/>
      <c r="FG48" s="530"/>
      <c r="FH48" s="530"/>
      <c r="FI48" s="530"/>
      <c r="FJ48" s="530"/>
      <c r="FK48" s="530"/>
      <c r="FL48" s="530"/>
      <c r="FM48" s="530"/>
      <c r="FN48" s="530"/>
      <c r="FO48" s="530"/>
      <c r="FP48" s="530"/>
      <c r="FQ48" s="530"/>
      <c r="FR48" s="530"/>
      <c r="FS48" s="530"/>
      <c r="FT48" s="530"/>
      <c r="FU48" s="530"/>
      <c r="FV48" s="530"/>
      <c r="FW48" s="530"/>
      <c r="FX48" s="530"/>
      <c r="FY48" s="530"/>
      <c r="FZ48" s="530"/>
      <c r="GA48" s="530"/>
      <c r="GB48" s="530"/>
      <c r="GC48" s="530"/>
      <c r="GD48" s="530"/>
      <c r="GE48" s="530"/>
      <c r="GF48" s="530"/>
      <c r="GG48" s="530"/>
      <c r="GH48" s="530"/>
      <c r="GI48" s="530"/>
      <c r="GJ48" s="530"/>
      <c r="GK48" s="530"/>
      <c r="GL48" s="530"/>
      <c r="GM48" s="530"/>
      <c r="GN48" s="530"/>
      <c r="GO48" s="530"/>
      <c r="GP48" s="530"/>
      <c r="GQ48" s="530"/>
      <c r="GR48" s="530"/>
      <c r="GS48" s="530"/>
      <c r="GT48" s="530"/>
      <c r="GU48" s="530"/>
      <c r="GV48" s="530"/>
      <c r="GW48" s="530"/>
      <c r="GX48" s="530"/>
      <c r="GY48" s="530"/>
      <c r="GZ48" s="530"/>
      <c r="HA48" s="530"/>
      <c r="HB48" s="530"/>
      <c r="HC48" s="530"/>
      <c r="HD48" s="530"/>
      <c r="HE48" s="530"/>
      <c r="HF48" s="530"/>
      <c r="HG48" s="530"/>
      <c r="HH48" s="530"/>
      <c r="HI48" s="530"/>
      <c r="HJ48" s="530"/>
      <c r="HK48" s="530"/>
      <c r="HL48" s="530"/>
      <c r="HM48" s="530"/>
      <c r="HN48" s="530"/>
      <c r="HO48" s="530"/>
      <c r="HP48" s="530"/>
    </row>
    <row r="49" spans="1:224" x14ac:dyDescent="0.25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EA49" s="530"/>
      <c r="EB49" s="530"/>
      <c r="EC49" s="530"/>
      <c r="ED49" s="530"/>
      <c r="EE49" s="530"/>
      <c r="EF49" s="530"/>
      <c r="EG49" s="530"/>
      <c r="EH49" s="530"/>
      <c r="EI49" s="530"/>
      <c r="EJ49" s="530"/>
      <c r="EK49" s="530"/>
      <c r="EL49" s="530"/>
      <c r="EM49" s="530"/>
      <c r="EN49" s="530"/>
      <c r="EO49" s="530"/>
      <c r="EP49" s="530"/>
      <c r="EQ49" s="530"/>
      <c r="ER49" s="530"/>
      <c r="ES49" s="530"/>
      <c r="ET49" s="530"/>
      <c r="EU49" s="530"/>
      <c r="EV49" s="530"/>
      <c r="EW49" s="530"/>
      <c r="EX49" s="530"/>
      <c r="EY49" s="530"/>
      <c r="EZ49" s="530"/>
      <c r="FA49" s="530"/>
      <c r="FB49" s="530"/>
      <c r="FC49" s="530"/>
      <c r="FD49" s="530"/>
      <c r="FE49" s="530"/>
      <c r="FF49" s="530"/>
      <c r="FG49" s="530"/>
      <c r="FH49" s="530"/>
      <c r="FI49" s="530"/>
      <c r="FJ49" s="530"/>
      <c r="FK49" s="530"/>
      <c r="FL49" s="530"/>
      <c r="FM49" s="530"/>
      <c r="FN49" s="530"/>
      <c r="FO49" s="530"/>
      <c r="FP49" s="530"/>
      <c r="FQ49" s="530"/>
      <c r="FR49" s="530"/>
      <c r="FS49" s="530"/>
      <c r="FT49" s="530"/>
      <c r="FU49" s="530"/>
      <c r="FV49" s="530"/>
      <c r="FW49" s="530"/>
      <c r="FX49" s="530"/>
      <c r="FY49" s="530"/>
      <c r="FZ49" s="530"/>
      <c r="GA49" s="530"/>
      <c r="GB49" s="530"/>
      <c r="GC49" s="530"/>
      <c r="GD49" s="530"/>
      <c r="GE49" s="530"/>
      <c r="GF49" s="530"/>
      <c r="GG49" s="530"/>
      <c r="GH49" s="530"/>
      <c r="GI49" s="530"/>
      <c r="GJ49" s="530"/>
      <c r="GK49" s="530"/>
      <c r="GL49" s="530"/>
      <c r="GM49" s="530"/>
      <c r="GN49" s="530"/>
      <c r="GO49" s="530"/>
      <c r="GP49" s="530"/>
      <c r="GQ49" s="530"/>
      <c r="GR49" s="530"/>
      <c r="GS49" s="530"/>
      <c r="GT49" s="530"/>
      <c r="GU49" s="530"/>
      <c r="GV49" s="530"/>
      <c r="GW49" s="530"/>
      <c r="GX49" s="530"/>
      <c r="GY49" s="530"/>
      <c r="GZ49" s="530"/>
      <c r="HA49" s="530"/>
      <c r="HB49" s="530"/>
      <c r="HC49" s="530"/>
      <c r="HD49" s="530"/>
      <c r="HE49" s="530"/>
      <c r="HF49" s="530"/>
      <c r="HG49" s="530"/>
      <c r="HH49" s="530"/>
      <c r="HI49" s="530"/>
      <c r="HJ49" s="530"/>
      <c r="HK49" s="530"/>
      <c r="HL49" s="530"/>
      <c r="HM49" s="530"/>
      <c r="HN49" s="530"/>
      <c r="HO49" s="530"/>
      <c r="HP49" s="530"/>
    </row>
    <row r="50" spans="1:224" ht="15.75" customHeight="1" x14ac:dyDescent="0.25">
      <c r="E50" s="849" t="s">
        <v>25</v>
      </c>
      <c r="F50" s="849"/>
      <c r="G50" s="849"/>
      <c r="H50" s="849"/>
      <c r="I50" s="849"/>
      <c r="J50" s="849"/>
      <c r="K50" s="849"/>
      <c r="L50" s="849"/>
      <c r="M50" s="849"/>
      <c r="N50" s="849"/>
      <c r="O50" s="849"/>
      <c r="P50" s="849"/>
      <c r="Q50" s="849"/>
      <c r="R50" s="849"/>
      <c r="S50" s="849"/>
      <c r="T50" s="849"/>
      <c r="U50" s="849"/>
      <c r="V50" s="849"/>
      <c r="W50" s="849"/>
      <c r="X50" s="849"/>
      <c r="Y50" s="849"/>
      <c r="Z50" s="849"/>
      <c r="AA50" s="849"/>
      <c r="AB50" s="849"/>
      <c r="AC50" s="849"/>
      <c r="AD50" s="849"/>
      <c r="AE50" s="849"/>
      <c r="AF50" s="849"/>
      <c r="AG50" s="849"/>
      <c r="AH50" s="849"/>
      <c r="AI50" s="849"/>
      <c r="AJ50" s="849"/>
      <c r="AK50" s="849"/>
      <c r="AL50" s="849"/>
      <c r="AM50" s="849"/>
      <c r="AN50" s="849"/>
      <c r="AO50" s="849"/>
      <c r="AP50" s="849"/>
      <c r="AQ50" s="849"/>
      <c r="AR50" s="849"/>
      <c r="AS50" s="849"/>
      <c r="AT50" s="849"/>
      <c r="AU50" s="849"/>
      <c r="AV50" s="849"/>
      <c r="AW50" s="849"/>
      <c r="AX50" s="849"/>
      <c r="AY50" s="849"/>
      <c r="AZ50" s="849"/>
      <c r="BA50" s="849"/>
      <c r="BB50" s="849"/>
      <c r="BC50" s="849"/>
      <c r="BD50" s="849"/>
      <c r="BE50" s="849"/>
      <c r="BF50" s="849"/>
      <c r="BG50" s="849"/>
      <c r="BH50" s="849"/>
      <c r="BI50" s="849"/>
      <c r="BJ50" s="849"/>
      <c r="BK50" s="849"/>
      <c r="BL50" s="849"/>
      <c r="BM50" s="849"/>
      <c r="BN50" s="849"/>
      <c r="BO50" s="849"/>
      <c r="BP50" s="849"/>
      <c r="BQ50" s="849"/>
      <c r="BR50" s="849"/>
      <c r="BS50" s="849"/>
      <c r="BT50" s="849"/>
      <c r="BU50" s="849"/>
      <c r="BV50" s="849"/>
      <c r="BW50" s="849"/>
      <c r="BX50" s="849"/>
      <c r="BY50" s="849"/>
      <c r="BZ50" s="849"/>
      <c r="CA50" s="849"/>
      <c r="CB50" s="849"/>
      <c r="CC50" s="849"/>
      <c r="CD50" s="849"/>
      <c r="CE50" s="849"/>
      <c r="CF50" s="849"/>
      <c r="CG50" s="849"/>
      <c r="CH50" s="849"/>
      <c r="CI50" s="849"/>
      <c r="CJ50" s="849"/>
      <c r="CK50" s="849"/>
      <c r="CL50" s="849"/>
      <c r="CM50" s="849"/>
      <c r="CN50" s="849"/>
      <c r="CO50" s="849"/>
      <c r="CP50" s="849"/>
      <c r="CQ50" s="849"/>
      <c r="CR50" s="849"/>
      <c r="CS50" s="849"/>
      <c r="CT50" s="849"/>
      <c r="CU50" s="849"/>
      <c r="CV50" s="849"/>
      <c r="CW50" s="849"/>
      <c r="CX50" s="849"/>
      <c r="CY50" s="849"/>
      <c r="CZ50" s="849"/>
      <c r="DA50" s="849"/>
      <c r="DB50" s="849"/>
      <c r="DC50" s="849"/>
      <c r="DD50" s="849"/>
      <c r="DE50" s="849"/>
      <c r="DF50" s="849"/>
      <c r="DG50" s="849"/>
      <c r="DH50" s="390"/>
      <c r="DI50" s="290"/>
      <c r="DJ50" s="649"/>
      <c r="DK50" s="649"/>
      <c r="DL50" s="649"/>
      <c r="DM50" s="649"/>
      <c r="DN50" s="649"/>
      <c r="DO50" s="649"/>
      <c r="DP50" s="649"/>
      <c r="DQ50" s="649"/>
      <c r="DR50" s="649"/>
      <c r="DS50" s="649"/>
      <c r="DT50" s="649"/>
      <c r="DU50" s="530"/>
      <c r="DV50" s="530"/>
      <c r="DW50" s="530"/>
      <c r="DX50" s="530"/>
      <c r="DY50" s="530"/>
      <c r="DZ50" s="530"/>
      <c r="EA50" s="530"/>
      <c r="EB50" s="530"/>
      <c r="EC50" s="530"/>
      <c r="ED50" s="530"/>
      <c r="EE50" s="530"/>
      <c r="EF50" s="530"/>
      <c r="EG50" s="530"/>
      <c r="EH50" s="530"/>
      <c r="EI50" s="530"/>
      <c r="EJ50" s="530"/>
      <c r="EK50" s="530"/>
      <c r="EL50" s="530"/>
      <c r="EM50" s="530"/>
      <c r="EN50" s="530"/>
      <c r="EO50" s="530"/>
      <c r="EP50" s="530"/>
      <c r="EQ50" s="530"/>
      <c r="ER50" s="530"/>
      <c r="ES50" s="530"/>
      <c r="ET50" s="530"/>
      <c r="EU50" s="530"/>
      <c r="EV50" s="530"/>
      <c r="EW50" s="530"/>
      <c r="EX50" s="530"/>
      <c r="EY50" s="530"/>
      <c r="EZ50" s="530"/>
      <c r="FA50" s="530"/>
      <c r="FB50" s="530"/>
      <c r="FC50" s="530"/>
      <c r="FD50" s="530"/>
      <c r="FE50" s="530"/>
      <c r="FF50" s="530"/>
      <c r="FG50" s="530"/>
      <c r="FH50" s="530"/>
      <c r="FI50" s="530"/>
      <c r="FJ50" s="530"/>
      <c r="FK50" s="530"/>
      <c r="FL50" s="530"/>
      <c r="FM50" s="530"/>
      <c r="FN50" s="530"/>
      <c r="FO50" s="530"/>
      <c r="FP50" s="530"/>
      <c r="FQ50" s="530"/>
      <c r="FR50" s="530"/>
      <c r="FS50" s="530"/>
      <c r="FT50" s="530"/>
      <c r="FU50" s="530"/>
      <c r="FV50" s="530"/>
      <c r="FW50" s="530"/>
      <c r="FX50" s="530"/>
      <c r="FY50" s="530"/>
      <c r="FZ50" s="530"/>
      <c r="GA50" s="530"/>
      <c r="GB50" s="530"/>
      <c r="GC50" s="530"/>
      <c r="GD50" s="530"/>
      <c r="GE50" s="530"/>
      <c r="GF50" s="530"/>
      <c r="GG50" s="530"/>
      <c r="GH50" s="530"/>
      <c r="GI50" s="530"/>
      <c r="GJ50" s="530"/>
      <c r="GK50" s="530"/>
      <c r="GL50" s="530"/>
      <c r="GM50" s="530"/>
      <c r="GN50" s="530"/>
      <c r="GO50" s="530"/>
      <c r="GP50" s="530"/>
      <c r="GQ50" s="530"/>
      <c r="GR50" s="530"/>
      <c r="GS50" s="530"/>
      <c r="GT50" s="530"/>
      <c r="GU50" s="530"/>
      <c r="GV50" s="530"/>
      <c r="GW50" s="530"/>
      <c r="GX50" s="530"/>
      <c r="GY50" s="530"/>
      <c r="GZ50" s="530"/>
      <c r="HA50" s="530"/>
      <c r="HB50" s="530"/>
      <c r="HC50" s="530"/>
      <c r="HD50" s="530"/>
      <c r="HE50" s="530"/>
      <c r="HF50" s="530"/>
      <c r="HG50" s="530"/>
      <c r="HH50" s="530"/>
      <c r="HI50" s="530"/>
      <c r="HJ50" s="530"/>
      <c r="HK50" s="530"/>
      <c r="HL50" s="530"/>
      <c r="HM50" s="530"/>
      <c r="HN50" s="530"/>
      <c r="HO50" s="530"/>
      <c r="HP50" s="530"/>
    </row>
    <row r="51" spans="1:224" ht="15.75" customHeight="1" x14ac:dyDescent="0.25">
      <c r="E51" s="849" t="s">
        <v>36</v>
      </c>
      <c r="F51" s="849"/>
      <c r="G51" s="849"/>
      <c r="H51" s="849"/>
      <c r="I51" s="849"/>
      <c r="J51" s="849"/>
      <c r="K51" s="849"/>
      <c r="L51" s="849"/>
      <c r="M51" s="849"/>
      <c r="N51" s="849"/>
      <c r="O51" s="849"/>
      <c r="P51" s="849"/>
      <c r="Q51" s="849"/>
      <c r="R51" s="849"/>
      <c r="S51" s="849"/>
      <c r="T51" s="849"/>
      <c r="U51" s="849"/>
      <c r="V51" s="849"/>
      <c r="W51" s="849"/>
      <c r="X51" s="849"/>
      <c r="Y51" s="849"/>
      <c r="Z51" s="849"/>
      <c r="AA51" s="849"/>
      <c r="AB51" s="849"/>
      <c r="AC51" s="849"/>
      <c r="AD51" s="849"/>
      <c r="AE51" s="849"/>
      <c r="AF51" s="849"/>
      <c r="AG51" s="849"/>
      <c r="AH51" s="849"/>
      <c r="AI51" s="849"/>
      <c r="AJ51" s="849"/>
      <c r="AK51" s="849"/>
      <c r="AL51" s="849"/>
      <c r="AM51" s="849"/>
      <c r="AN51" s="849"/>
      <c r="AO51" s="849"/>
      <c r="AP51" s="849"/>
      <c r="AQ51" s="849"/>
      <c r="AR51" s="849"/>
      <c r="AS51" s="849"/>
      <c r="AT51" s="849"/>
      <c r="AU51" s="849"/>
      <c r="AV51" s="849"/>
      <c r="AW51" s="849"/>
      <c r="AX51" s="849"/>
      <c r="AY51" s="849"/>
      <c r="AZ51" s="849"/>
      <c r="BA51" s="849"/>
      <c r="BB51" s="849"/>
      <c r="BC51" s="849"/>
      <c r="BD51" s="849"/>
      <c r="BE51" s="849"/>
      <c r="BF51" s="849"/>
      <c r="BG51" s="849"/>
      <c r="BH51" s="849"/>
      <c r="BI51" s="849"/>
      <c r="BJ51" s="849"/>
      <c r="BK51" s="849"/>
      <c r="BL51" s="849"/>
      <c r="BM51" s="849"/>
      <c r="BN51" s="849"/>
      <c r="BO51" s="849"/>
      <c r="BP51" s="849"/>
      <c r="BQ51" s="849"/>
      <c r="BR51" s="849"/>
      <c r="BS51" s="849"/>
      <c r="BT51" s="849"/>
      <c r="BU51" s="849"/>
      <c r="BV51" s="849"/>
      <c r="BW51" s="849"/>
      <c r="BX51" s="849"/>
      <c r="BY51" s="849"/>
      <c r="BZ51" s="849"/>
      <c r="CA51" s="849"/>
      <c r="CB51" s="849"/>
      <c r="CC51" s="849"/>
      <c r="CD51" s="849"/>
      <c r="CE51" s="849"/>
      <c r="CF51" s="849"/>
      <c r="CG51" s="849"/>
      <c r="CH51" s="849"/>
      <c r="CI51" s="849"/>
      <c r="CJ51" s="849"/>
      <c r="CK51" s="849"/>
      <c r="CL51" s="849"/>
      <c r="CM51" s="849"/>
      <c r="CN51" s="849"/>
      <c r="CO51" s="849"/>
      <c r="CP51" s="849"/>
      <c r="CQ51" s="849"/>
      <c r="CR51" s="849"/>
      <c r="CS51" s="849"/>
      <c r="CT51" s="849"/>
      <c r="CU51" s="849"/>
      <c r="CV51" s="849"/>
      <c r="CW51" s="849"/>
      <c r="CX51" s="849"/>
      <c r="CY51" s="849"/>
      <c r="CZ51" s="849"/>
      <c r="DA51" s="849"/>
      <c r="DB51" s="849"/>
      <c r="DC51" s="849"/>
      <c r="DD51" s="849"/>
      <c r="DE51" s="849"/>
      <c r="DF51" s="849"/>
      <c r="DG51" s="849"/>
      <c r="DH51" s="390"/>
      <c r="DI51" s="290"/>
      <c r="DJ51" s="649"/>
      <c r="DK51" s="649"/>
      <c r="DL51" s="649"/>
      <c r="DM51" s="649"/>
      <c r="DN51" s="649"/>
      <c r="DO51" s="649"/>
      <c r="DP51" s="649"/>
      <c r="DQ51" s="649"/>
      <c r="DR51" s="649"/>
      <c r="DS51" s="649"/>
      <c r="DT51" s="649"/>
      <c r="DU51" s="530"/>
      <c r="DV51" s="530"/>
      <c r="DW51" s="530"/>
      <c r="DX51" s="530"/>
      <c r="DY51" s="530"/>
      <c r="DZ51" s="530"/>
      <c r="EA51" s="530"/>
      <c r="EB51" s="530"/>
      <c r="EC51" s="530"/>
      <c r="ED51" s="530"/>
      <c r="EE51" s="530"/>
      <c r="EF51" s="530"/>
      <c r="EG51" s="530"/>
      <c r="EH51" s="530"/>
      <c r="EI51" s="530"/>
      <c r="EJ51" s="530"/>
      <c r="EK51" s="530"/>
      <c r="EL51" s="530"/>
      <c r="EM51" s="530"/>
      <c r="EN51" s="530"/>
      <c r="EO51" s="530"/>
      <c r="EP51" s="530"/>
      <c r="EQ51" s="530"/>
      <c r="ER51" s="530"/>
      <c r="ES51" s="530"/>
      <c r="ET51" s="530"/>
      <c r="EU51" s="530"/>
      <c r="EV51" s="530"/>
      <c r="EW51" s="530"/>
      <c r="EX51" s="530"/>
      <c r="EY51" s="530"/>
      <c r="EZ51" s="530"/>
      <c r="FA51" s="530"/>
      <c r="FB51" s="530"/>
      <c r="FC51" s="530"/>
      <c r="FD51" s="530"/>
      <c r="FE51" s="530"/>
      <c r="FF51" s="530"/>
      <c r="FG51" s="530"/>
      <c r="FH51" s="530"/>
      <c r="FI51" s="530"/>
      <c r="FJ51" s="530"/>
      <c r="FK51" s="530"/>
      <c r="FL51" s="530"/>
      <c r="FM51" s="530"/>
      <c r="FN51" s="530"/>
      <c r="FO51" s="530"/>
      <c r="FP51" s="530"/>
      <c r="FQ51" s="530"/>
      <c r="FR51" s="530"/>
      <c r="FS51" s="530"/>
      <c r="FT51" s="530"/>
      <c r="FU51" s="530"/>
      <c r="FV51" s="530"/>
      <c r="FW51" s="530"/>
      <c r="FX51" s="530"/>
      <c r="FY51" s="530"/>
      <c r="FZ51" s="530"/>
      <c r="GA51" s="530"/>
      <c r="GB51" s="530"/>
      <c r="GC51" s="530"/>
      <c r="GD51" s="530"/>
      <c r="GE51" s="530"/>
      <c r="GF51" s="530"/>
      <c r="GG51" s="530"/>
      <c r="GH51" s="530"/>
      <c r="GI51" s="530"/>
      <c r="GJ51" s="530"/>
      <c r="GK51" s="530"/>
      <c r="GL51" s="530"/>
      <c r="GM51" s="530"/>
      <c r="GN51" s="530"/>
      <c r="GO51" s="530"/>
      <c r="GP51" s="530"/>
      <c r="GQ51" s="530"/>
      <c r="GR51" s="530"/>
      <c r="GS51" s="530"/>
      <c r="GT51" s="530"/>
      <c r="GU51" s="530"/>
      <c r="GV51" s="530"/>
      <c r="GW51" s="530"/>
      <c r="GX51" s="530"/>
      <c r="GY51" s="530"/>
      <c r="GZ51" s="530"/>
      <c r="HA51" s="530"/>
      <c r="HB51" s="530"/>
      <c r="HC51" s="530"/>
      <c r="HD51" s="530"/>
      <c r="HE51" s="530"/>
      <c r="HF51" s="530"/>
      <c r="HG51" s="530"/>
      <c r="HH51" s="530"/>
      <c r="HI51" s="530"/>
      <c r="HJ51" s="530"/>
      <c r="HK51" s="530"/>
      <c r="HL51" s="530"/>
      <c r="HM51" s="530"/>
      <c r="HN51" s="530"/>
      <c r="HO51" s="530"/>
      <c r="HP51" s="530"/>
    </row>
    <row r="52" spans="1:224" ht="15.75" customHeight="1" x14ac:dyDescent="0.25">
      <c r="E52" s="849" t="s">
        <v>421</v>
      </c>
      <c r="F52" s="849"/>
      <c r="G52" s="849"/>
      <c r="H52" s="849"/>
      <c r="I52" s="849"/>
      <c r="J52" s="849"/>
      <c r="K52" s="849"/>
      <c r="L52" s="849"/>
      <c r="M52" s="849"/>
      <c r="N52" s="849"/>
      <c r="O52" s="849"/>
      <c r="P52" s="849"/>
      <c r="Q52" s="849"/>
      <c r="R52" s="849"/>
      <c r="S52" s="849"/>
      <c r="T52" s="849"/>
      <c r="U52" s="849"/>
      <c r="V52" s="849"/>
      <c r="W52" s="849"/>
      <c r="X52" s="849"/>
      <c r="Y52" s="849"/>
      <c r="Z52" s="849"/>
      <c r="AA52" s="849"/>
      <c r="AB52" s="849"/>
      <c r="AC52" s="849"/>
      <c r="AD52" s="849"/>
      <c r="AE52" s="849"/>
      <c r="AF52" s="849"/>
      <c r="AG52" s="849"/>
      <c r="AH52" s="849"/>
      <c r="AI52" s="849"/>
      <c r="AJ52" s="849"/>
      <c r="AK52" s="849"/>
      <c r="AL52" s="849"/>
      <c r="AM52" s="849"/>
      <c r="AN52" s="849"/>
      <c r="AO52" s="849"/>
      <c r="AP52" s="849"/>
      <c r="AQ52" s="849"/>
      <c r="AR52" s="849"/>
      <c r="AS52" s="849"/>
      <c r="AT52" s="849"/>
      <c r="AU52" s="849"/>
      <c r="AV52" s="849"/>
      <c r="AW52" s="849"/>
      <c r="AX52" s="849"/>
      <c r="AY52" s="849"/>
      <c r="AZ52" s="849"/>
      <c r="BA52" s="849"/>
      <c r="BB52" s="849"/>
      <c r="BC52" s="849"/>
      <c r="BD52" s="849"/>
      <c r="BE52" s="849"/>
      <c r="BF52" s="849"/>
      <c r="BG52" s="849"/>
      <c r="BH52" s="849"/>
      <c r="BI52" s="849"/>
      <c r="BJ52" s="849"/>
      <c r="BK52" s="849"/>
      <c r="BL52" s="849"/>
      <c r="BM52" s="849"/>
      <c r="BN52" s="849"/>
      <c r="BO52" s="849"/>
      <c r="BP52" s="849"/>
      <c r="BQ52" s="849"/>
      <c r="BR52" s="849"/>
      <c r="BS52" s="849"/>
      <c r="BT52" s="849"/>
      <c r="BU52" s="849"/>
      <c r="BV52" s="849"/>
      <c r="BW52" s="849"/>
      <c r="BX52" s="849"/>
      <c r="BY52" s="849"/>
      <c r="BZ52" s="849"/>
      <c r="CA52" s="849"/>
      <c r="CB52" s="849"/>
      <c r="CC52" s="849"/>
      <c r="CD52" s="849"/>
      <c r="CE52" s="849"/>
      <c r="CF52" s="849"/>
      <c r="CG52" s="849"/>
      <c r="CH52" s="849"/>
      <c r="CI52" s="849"/>
      <c r="CJ52" s="849"/>
      <c r="CK52" s="849"/>
      <c r="CL52" s="849"/>
      <c r="CM52" s="849"/>
      <c r="CN52" s="849"/>
      <c r="CO52" s="849"/>
      <c r="CP52" s="849"/>
      <c r="CQ52" s="849"/>
      <c r="CR52" s="849"/>
      <c r="CS52" s="849"/>
      <c r="CT52" s="849"/>
      <c r="CU52" s="849"/>
      <c r="CV52" s="849"/>
      <c r="CW52" s="849"/>
      <c r="CX52" s="849"/>
      <c r="CY52" s="849"/>
      <c r="CZ52" s="849"/>
      <c r="DA52" s="849"/>
      <c r="DB52" s="849"/>
      <c r="DC52" s="849"/>
      <c r="DD52" s="849"/>
      <c r="DE52" s="849"/>
      <c r="DF52" s="849"/>
      <c r="DG52" s="849"/>
      <c r="DH52" s="390"/>
      <c r="DI52" s="290"/>
      <c r="DJ52" s="649"/>
      <c r="DK52" s="649"/>
      <c r="DL52" s="649"/>
      <c r="DM52" s="649"/>
      <c r="DN52" s="649"/>
      <c r="DO52" s="649"/>
      <c r="DP52" s="649"/>
      <c r="DQ52" s="649"/>
      <c r="DR52" s="649"/>
      <c r="DS52" s="649"/>
      <c r="DT52" s="649"/>
      <c r="DU52" s="530"/>
      <c r="DV52" s="530"/>
      <c r="DW52" s="530"/>
      <c r="DX52" s="530"/>
      <c r="DY52" s="530"/>
      <c r="DZ52" s="530"/>
      <c r="EA52" s="530"/>
      <c r="EB52" s="530"/>
      <c r="EC52" s="530"/>
      <c r="ED52" s="530"/>
      <c r="EE52" s="530"/>
      <c r="EF52" s="530"/>
      <c r="EG52" s="530"/>
      <c r="EH52" s="530"/>
      <c r="EI52" s="530"/>
      <c r="EJ52" s="530"/>
      <c r="EK52" s="530"/>
      <c r="EL52" s="530"/>
      <c r="EM52" s="530"/>
      <c r="EN52" s="530"/>
      <c r="EO52" s="530"/>
      <c r="EP52" s="530"/>
      <c r="EQ52" s="530"/>
      <c r="ER52" s="530"/>
      <c r="ES52" s="530"/>
      <c r="ET52" s="530"/>
      <c r="EU52" s="530"/>
      <c r="EV52" s="530"/>
      <c r="EW52" s="530"/>
      <c r="EX52" s="530"/>
      <c r="EY52" s="530"/>
      <c r="EZ52" s="530"/>
      <c r="FA52" s="530"/>
      <c r="FB52" s="530"/>
      <c r="FC52" s="530"/>
      <c r="FD52" s="530"/>
      <c r="FE52" s="530"/>
      <c r="FF52" s="530"/>
      <c r="FG52" s="530"/>
      <c r="FH52" s="530"/>
      <c r="FI52" s="530"/>
      <c r="FJ52" s="530"/>
      <c r="FK52" s="530"/>
      <c r="FL52" s="530"/>
      <c r="FM52" s="530"/>
      <c r="FN52" s="530"/>
      <c r="FO52" s="530"/>
      <c r="FP52" s="530"/>
      <c r="FQ52" s="530"/>
      <c r="FR52" s="530"/>
      <c r="FS52" s="530"/>
      <c r="FT52" s="530"/>
      <c r="FU52" s="530"/>
      <c r="FV52" s="530"/>
      <c r="FW52" s="530"/>
      <c r="FX52" s="530"/>
      <c r="FY52" s="530"/>
      <c r="FZ52" s="530"/>
      <c r="GA52" s="530"/>
      <c r="GB52" s="530"/>
      <c r="GC52" s="530"/>
      <c r="GD52" s="530"/>
      <c r="GE52" s="530"/>
      <c r="GF52" s="530"/>
      <c r="GG52" s="530"/>
      <c r="GH52" s="530"/>
      <c r="GI52" s="530"/>
      <c r="GJ52" s="530"/>
      <c r="GK52" s="530"/>
      <c r="GL52" s="530"/>
      <c r="GM52" s="530"/>
      <c r="GN52" s="530"/>
      <c r="GO52" s="530"/>
      <c r="GP52" s="530"/>
      <c r="GQ52" s="530"/>
      <c r="GR52" s="530"/>
      <c r="GS52" s="530"/>
      <c r="GT52" s="530"/>
      <c r="GU52" s="530"/>
      <c r="GV52" s="530"/>
      <c r="GW52" s="530"/>
      <c r="GX52" s="530"/>
      <c r="GY52" s="530"/>
      <c r="GZ52" s="530"/>
      <c r="HA52" s="530"/>
      <c r="HB52" s="530"/>
      <c r="HC52" s="530"/>
      <c r="HD52" s="530"/>
      <c r="HE52" s="530"/>
      <c r="HF52" s="530"/>
      <c r="HG52" s="530"/>
      <c r="HH52" s="530"/>
      <c r="HI52" s="530"/>
      <c r="HJ52" s="530"/>
      <c r="HK52" s="530"/>
      <c r="HL52" s="530"/>
      <c r="HM52" s="530"/>
      <c r="HN52" s="530"/>
      <c r="HO52" s="530"/>
      <c r="HP52" s="530"/>
    </row>
    <row r="53" spans="1:224" ht="15.75" customHeight="1" x14ac:dyDescent="0.25">
      <c r="E53" s="849" t="s">
        <v>40</v>
      </c>
      <c r="F53" s="849"/>
      <c r="G53" s="849"/>
      <c r="H53" s="849"/>
      <c r="I53" s="849"/>
      <c r="J53" s="849"/>
      <c r="K53" s="849"/>
      <c r="L53" s="849"/>
      <c r="M53" s="849"/>
      <c r="N53" s="849"/>
      <c r="O53" s="849"/>
      <c r="P53" s="849"/>
      <c r="Q53" s="849"/>
      <c r="R53" s="849"/>
      <c r="S53" s="849"/>
      <c r="T53" s="849"/>
      <c r="U53" s="849"/>
      <c r="V53" s="849"/>
      <c r="W53" s="849"/>
      <c r="X53" s="849"/>
      <c r="Y53" s="849"/>
      <c r="Z53" s="849"/>
      <c r="AA53" s="849"/>
      <c r="AB53" s="849"/>
      <c r="AC53" s="849"/>
      <c r="AD53" s="849"/>
      <c r="AE53" s="849"/>
      <c r="AF53" s="849"/>
      <c r="AG53" s="849"/>
      <c r="AH53" s="849"/>
      <c r="AI53" s="849"/>
      <c r="AJ53" s="849"/>
      <c r="AK53" s="849"/>
      <c r="AL53" s="849"/>
      <c r="AM53" s="849"/>
      <c r="AN53" s="849"/>
      <c r="AO53" s="849"/>
      <c r="AP53" s="849"/>
      <c r="AQ53" s="849"/>
      <c r="AR53" s="849"/>
      <c r="AS53" s="849"/>
      <c r="AT53" s="849"/>
      <c r="AU53" s="849"/>
      <c r="AV53" s="849"/>
      <c r="AW53" s="849"/>
      <c r="AX53" s="849"/>
      <c r="AY53" s="849"/>
      <c r="AZ53" s="849"/>
      <c r="BA53" s="849"/>
      <c r="BB53" s="849"/>
      <c r="BC53" s="849"/>
      <c r="BD53" s="849"/>
      <c r="BE53" s="849"/>
      <c r="BF53" s="849"/>
      <c r="BG53" s="849"/>
      <c r="BH53" s="849"/>
      <c r="BI53" s="849"/>
      <c r="BJ53" s="849"/>
      <c r="BK53" s="849"/>
      <c r="BL53" s="849"/>
      <c r="BM53" s="849"/>
      <c r="BN53" s="849"/>
      <c r="BO53" s="849"/>
      <c r="BP53" s="849"/>
      <c r="BQ53" s="849"/>
      <c r="BR53" s="849"/>
      <c r="BS53" s="849"/>
      <c r="BT53" s="849"/>
      <c r="BU53" s="849"/>
      <c r="BV53" s="849"/>
      <c r="BW53" s="849"/>
      <c r="BX53" s="849"/>
      <c r="BY53" s="849"/>
      <c r="BZ53" s="849"/>
      <c r="CA53" s="849"/>
      <c r="CB53" s="849"/>
      <c r="CC53" s="849"/>
      <c r="CD53" s="849"/>
      <c r="CE53" s="849"/>
      <c r="CF53" s="849"/>
      <c r="CG53" s="849"/>
      <c r="CH53" s="849"/>
      <c r="CI53" s="849"/>
      <c r="CJ53" s="849"/>
      <c r="CK53" s="849"/>
      <c r="CL53" s="849"/>
      <c r="CM53" s="849"/>
      <c r="CN53" s="849"/>
      <c r="CO53" s="849"/>
      <c r="CP53" s="849"/>
      <c r="CQ53" s="849"/>
      <c r="CR53" s="849"/>
      <c r="CS53" s="849"/>
      <c r="CT53" s="849"/>
      <c r="CU53" s="849"/>
      <c r="CV53" s="849"/>
      <c r="CW53" s="849"/>
      <c r="CX53" s="849"/>
      <c r="CY53" s="849"/>
      <c r="CZ53" s="849"/>
      <c r="DA53" s="849"/>
      <c r="DB53" s="849"/>
      <c r="DC53" s="849"/>
      <c r="DD53" s="849"/>
      <c r="DE53" s="849"/>
      <c r="DF53" s="849"/>
      <c r="DG53" s="849"/>
      <c r="DH53" s="390"/>
      <c r="DI53" s="290"/>
      <c r="DJ53" s="649"/>
      <c r="DK53" s="649"/>
      <c r="DL53" s="649"/>
      <c r="DM53" s="649"/>
      <c r="DN53" s="649"/>
      <c r="DO53" s="649"/>
      <c r="DP53" s="649"/>
      <c r="DQ53" s="649"/>
      <c r="DR53" s="649"/>
      <c r="DS53" s="649"/>
      <c r="DT53" s="649"/>
      <c r="DU53" s="530"/>
      <c r="DV53" s="530"/>
      <c r="DW53" s="530"/>
      <c r="DX53" s="530"/>
      <c r="DY53" s="530"/>
      <c r="DZ53" s="530"/>
      <c r="EA53" s="530"/>
      <c r="EB53" s="530"/>
      <c r="EC53" s="530"/>
      <c r="ED53" s="530"/>
      <c r="EE53" s="530"/>
      <c r="EF53" s="530"/>
      <c r="EG53" s="530"/>
      <c r="EH53" s="530"/>
      <c r="EI53" s="530"/>
      <c r="EJ53" s="530"/>
      <c r="EK53" s="530"/>
      <c r="EL53" s="530"/>
      <c r="EM53" s="530"/>
      <c r="EN53" s="530"/>
      <c r="EO53" s="530"/>
      <c r="EP53" s="530"/>
      <c r="EQ53" s="530"/>
      <c r="ER53" s="530"/>
      <c r="ES53" s="530"/>
      <c r="ET53" s="530"/>
      <c r="EU53" s="530"/>
      <c r="EV53" s="530"/>
      <c r="EW53" s="530"/>
      <c r="EX53" s="530"/>
      <c r="EY53" s="530"/>
      <c r="EZ53" s="530"/>
      <c r="FA53" s="530"/>
      <c r="FB53" s="530"/>
      <c r="FC53" s="530"/>
      <c r="FD53" s="530"/>
      <c r="FE53" s="530"/>
      <c r="FF53" s="530"/>
      <c r="FG53" s="530"/>
      <c r="FH53" s="530"/>
      <c r="FI53" s="530"/>
      <c r="FJ53" s="530"/>
      <c r="FK53" s="530"/>
      <c r="FL53" s="530"/>
      <c r="FM53" s="530"/>
      <c r="FN53" s="530"/>
      <c r="FO53" s="530"/>
      <c r="FP53" s="530"/>
      <c r="FQ53" s="530"/>
      <c r="FR53" s="530"/>
      <c r="FS53" s="530"/>
      <c r="FT53" s="530"/>
      <c r="FU53" s="530"/>
      <c r="FV53" s="530"/>
      <c r="FW53" s="530"/>
      <c r="FX53" s="530"/>
      <c r="FY53" s="530"/>
      <c r="FZ53" s="530"/>
      <c r="GA53" s="530"/>
      <c r="GB53" s="530"/>
      <c r="GC53" s="530"/>
      <c r="GD53" s="530"/>
      <c r="GE53" s="530"/>
      <c r="GF53" s="530"/>
      <c r="GG53" s="530"/>
      <c r="GH53" s="530"/>
      <c r="GI53" s="530"/>
      <c r="GJ53" s="530"/>
      <c r="GK53" s="530"/>
      <c r="GL53" s="530"/>
      <c r="GM53" s="530"/>
      <c r="GN53" s="530"/>
      <c r="GO53" s="530"/>
      <c r="GP53" s="530"/>
      <c r="GQ53" s="530"/>
      <c r="GR53" s="530"/>
      <c r="GS53" s="530"/>
      <c r="GT53" s="530"/>
      <c r="GU53" s="530"/>
      <c r="GV53" s="530"/>
      <c r="GW53" s="530"/>
      <c r="GX53" s="530"/>
      <c r="GY53" s="530"/>
      <c r="GZ53" s="530"/>
      <c r="HA53" s="530"/>
      <c r="HB53" s="530"/>
      <c r="HC53" s="530"/>
      <c r="HD53" s="530"/>
      <c r="HE53" s="530"/>
      <c r="HF53" s="530"/>
      <c r="HG53" s="530"/>
      <c r="HH53" s="530"/>
      <c r="HI53" s="530"/>
      <c r="HJ53" s="530"/>
      <c r="HK53" s="530"/>
      <c r="HL53" s="530"/>
      <c r="HM53" s="530"/>
      <c r="HN53" s="530"/>
      <c r="HO53" s="530"/>
      <c r="HP53" s="530"/>
    </row>
    <row r="54" spans="1:224" s="275" customFormat="1" x14ac:dyDescent="0.25">
      <c r="E54" s="76" t="s">
        <v>34</v>
      </c>
      <c r="F54" s="76"/>
      <c r="G54" s="76"/>
      <c r="H54" s="76"/>
      <c r="I54" s="847" t="s">
        <v>33</v>
      </c>
      <c r="J54" s="847"/>
      <c r="K54" s="847"/>
      <c r="L54" s="847"/>
      <c r="M54" s="847"/>
      <c r="N54" s="847"/>
      <c r="O54" s="847"/>
      <c r="P54" s="847"/>
      <c r="Q54" s="847"/>
      <c r="R54" s="847"/>
      <c r="S54" s="847"/>
      <c r="T54" s="847"/>
      <c r="U54" s="847"/>
      <c r="V54" s="847"/>
      <c r="W54" s="847"/>
      <c r="X54" s="847"/>
      <c r="Y54" s="847"/>
      <c r="Z54" s="847"/>
      <c r="AA54" s="847"/>
      <c r="AB54" s="847"/>
      <c r="AC54" s="847"/>
      <c r="AD54" s="847"/>
      <c r="AE54" s="847"/>
      <c r="AF54" s="847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47"/>
      <c r="AR54" s="847"/>
      <c r="AS54" s="847"/>
      <c r="AT54" s="847"/>
      <c r="AU54" s="847"/>
      <c r="AV54" s="847"/>
      <c r="AW54" s="847"/>
      <c r="AX54" s="847"/>
      <c r="AY54" s="847"/>
      <c r="AZ54" s="847"/>
      <c r="BA54" s="847"/>
      <c r="BB54" s="847"/>
      <c r="BC54" s="847"/>
      <c r="BD54" s="847"/>
      <c r="BE54" s="847"/>
      <c r="BF54" s="847"/>
      <c r="BG54" s="847"/>
      <c r="BH54" s="847"/>
      <c r="BI54" s="847"/>
      <c r="BJ54" s="847"/>
      <c r="BK54" s="847"/>
      <c r="BL54" s="847"/>
      <c r="BM54" s="847"/>
      <c r="BN54" s="847"/>
      <c r="BO54" s="847"/>
      <c r="BP54" s="847"/>
      <c r="BQ54" s="847"/>
      <c r="BR54" s="847"/>
      <c r="BS54" s="847"/>
      <c r="BT54" s="847"/>
      <c r="BU54" s="847"/>
      <c r="BV54" s="847"/>
      <c r="BW54" s="847"/>
      <c r="BX54" s="847"/>
      <c r="BY54" s="848"/>
      <c r="BZ54" s="848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50"/>
      <c r="DK54" s="650"/>
      <c r="DL54" s="650"/>
      <c r="DM54" s="651"/>
      <c r="DN54" s="651"/>
      <c r="DO54" s="651"/>
      <c r="DP54" s="651"/>
      <c r="DQ54" s="651"/>
      <c r="DR54" s="651"/>
      <c r="DS54" s="651"/>
      <c r="DT54" s="651"/>
      <c r="DU54" s="651"/>
      <c r="DV54" s="651"/>
      <c r="DW54" s="651"/>
      <c r="DX54" s="651"/>
      <c r="DY54" s="651"/>
      <c r="DZ54" s="651"/>
      <c r="EA54" s="651"/>
      <c r="EB54" s="651"/>
      <c r="EC54" s="651"/>
      <c r="ED54" s="651"/>
      <c r="EE54" s="651"/>
      <c r="EF54" s="651"/>
      <c r="EG54" s="651"/>
      <c r="EH54" s="651"/>
      <c r="EI54" s="651"/>
      <c r="EJ54" s="651"/>
      <c r="EK54" s="651"/>
      <c r="EL54" s="651"/>
      <c r="EM54" s="651"/>
      <c r="EN54" s="651"/>
      <c r="EO54" s="651"/>
      <c r="EP54" s="651"/>
      <c r="EQ54" s="651"/>
      <c r="ER54" s="651"/>
      <c r="ES54" s="651"/>
      <c r="ET54" s="651"/>
      <c r="EU54" s="651"/>
      <c r="EV54" s="651"/>
      <c r="EW54" s="651"/>
      <c r="EX54" s="651"/>
      <c r="EY54" s="651"/>
      <c r="EZ54" s="651"/>
      <c r="FA54" s="651"/>
      <c r="FB54" s="651"/>
      <c r="FC54" s="651"/>
      <c r="FD54" s="651"/>
      <c r="FE54" s="651"/>
      <c r="FF54" s="651"/>
      <c r="FG54" s="651"/>
      <c r="FH54" s="651"/>
      <c r="FI54" s="651"/>
      <c r="FJ54" s="651"/>
      <c r="FK54" s="651"/>
      <c r="FL54" s="651"/>
      <c r="FM54" s="651"/>
      <c r="FN54" s="651"/>
      <c r="FO54" s="651"/>
      <c r="FP54" s="651"/>
      <c r="FQ54" s="651"/>
      <c r="FR54" s="651"/>
      <c r="FS54" s="651"/>
      <c r="FT54" s="651"/>
      <c r="FU54" s="651"/>
      <c r="FV54" s="651"/>
      <c r="FW54" s="651"/>
      <c r="FX54" s="651"/>
      <c r="FY54" s="651"/>
      <c r="FZ54" s="651"/>
      <c r="GA54" s="651"/>
      <c r="GB54" s="651"/>
      <c r="GC54" s="651"/>
      <c r="GD54" s="651"/>
      <c r="GE54" s="651"/>
      <c r="GF54" s="651"/>
      <c r="GG54" s="651"/>
      <c r="GH54" s="651"/>
      <c r="GI54" s="651"/>
      <c r="GJ54" s="651"/>
      <c r="GK54" s="651"/>
      <c r="GL54" s="651"/>
      <c r="GM54" s="651"/>
      <c r="GN54" s="651"/>
      <c r="GO54" s="651"/>
      <c r="GP54" s="651"/>
      <c r="GQ54" s="651"/>
      <c r="GR54" s="651"/>
      <c r="GS54" s="651"/>
      <c r="GT54" s="651"/>
      <c r="GU54" s="651"/>
      <c r="GV54" s="651"/>
      <c r="GW54" s="651"/>
      <c r="GX54" s="651"/>
      <c r="GY54" s="651"/>
      <c r="GZ54" s="651"/>
      <c r="HA54" s="651"/>
      <c r="HB54" s="651"/>
      <c r="HC54" s="651"/>
      <c r="HD54" s="651"/>
      <c r="HE54" s="651"/>
      <c r="HF54" s="651"/>
      <c r="HG54" s="651"/>
      <c r="HH54" s="651"/>
      <c r="HI54" s="651"/>
      <c r="HJ54" s="651"/>
      <c r="HK54" s="651"/>
      <c r="HL54" s="651"/>
      <c r="HM54" s="651"/>
      <c r="HN54" s="651"/>
      <c r="HO54" s="651"/>
      <c r="HP54" s="651"/>
    </row>
    <row r="55" spans="1:224" s="275" customFormat="1" x14ac:dyDescent="0.25">
      <c r="E55" s="76" t="s">
        <v>35</v>
      </c>
      <c r="F55" s="76"/>
      <c r="G55" s="76"/>
      <c r="H55" s="76"/>
      <c r="I55" s="847" t="s">
        <v>41</v>
      </c>
      <c r="J55" s="847"/>
      <c r="K55" s="847"/>
      <c r="L55" s="847"/>
      <c r="M55" s="847"/>
      <c r="N55" s="847"/>
      <c r="O55" s="847"/>
      <c r="P55" s="847"/>
      <c r="Q55" s="847"/>
      <c r="R55" s="847"/>
      <c r="S55" s="847"/>
      <c r="T55" s="847"/>
      <c r="U55" s="847"/>
      <c r="V55" s="847"/>
      <c r="W55" s="847"/>
      <c r="X55" s="847"/>
      <c r="Y55" s="847"/>
      <c r="Z55" s="847"/>
      <c r="AA55" s="847"/>
      <c r="AB55" s="847"/>
      <c r="AC55" s="847"/>
      <c r="AD55" s="847"/>
      <c r="AE55" s="847"/>
      <c r="AF55" s="847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  <c r="BB55" s="847"/>
      <c r="BC55" s="847"/>
      <c r="BD55" s="847"/>
      <c r="BE55" s="847"/>
      <c r="BF55" s="847"/>
      <c r="BG55" s="847"/>
      <c r="BH55" s="847"/>
      <c r="BI55" s="847"/>
      <c r="BJ55" s="847"/>
      <c r="BK55" s="847"/>
      <c r="BL55" s="847"/>
      <c r="BM55" s="847"/>
      <c r="BN55" s="847"/>
      <c r="BO55" s="847"/>
      <c r="BP55" s="847"/>
      <c r="BQ55" s="847"/>
      <c r="BR55" s="847"/>
      <c r="BS55" s="847"/>
      <c r="BT55" s="847"/>
      <c r="BU55" s="847"/>
      <c r="BV55" s="847"/>
      <c r="BW55" s="847"/>
      <c r="BX55" s="847"/>
      <c r="BY55" s="848"/>
      <c r="BZ55" s="848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50"/>
      <c r="DK55" s="650"/>
      <c r="DL55" s="650"/>
      <c r="DM55" s="651"/>
      <c r="DN55" s="651"/>
      <c r="DO55" s="651"/>
      <c r="DP55" s="651"/>
      <c r="DQ55" s="651"/>
      <c r="DR55" s="651"/>
      <c r="DS55" s="651"/>
      <c r="DT55" s="651"/>
      <c r="DU55" s="651"/>
      <c r="DV55" s="651"/>
      <c r="DW55" s="651"/>
      <c r="DX55" s="651"/>
      <c r="DY55" s="651"/>
      <c r="DZ55" s="651"/>
      <c r="EA55" s="651"/>
      <c r="EB55" s="651"/>
      <c r="EC55" s="651"/>
      <c r="ED55" s="651"/>
      <c r="EE55" s="651"/>
      <c r="EF55" s="651"/>
      <c r="EG55" s="651"/>
      <c r="EH55" s="651"/>
      <c r="EI55" s="651"/>
      <c r="EJ55" s="651"/>
      <c r="EK55" s="651"/>
      <c r="EL55" s="651"/>
      <c r="EM55" s="651"/>
      <c r="EN55" s="651"/>
      <c r="EO55" s="651"/>
      <c r="EP55" s="651"/>
      <c r="EQ55" s="651"/>
      <c r="ER55" s="651"/>
      <c r="ES55" s="651"/>
      <c r="ET55" s="651"/>
      <c r="EU55" s="651"/>
      <c r="EV55" s="651"/>
      <c r="EW55" s="651"/>
      <c r="EX55" s="651"/>
      <c r="EY55" s="651"/>
      <c r="EZ55" s="651"/>
      <c r="FA55" s="651"/>
      <c r="FB55" s="651"/>
      <c r="FC55" s="651"/>
      <c r="FD55" s="651"/>
      <c r="FE55" s="651"/>
      <c r="FF55" s="651"/>
      <c r="FG55" s="651"/>
      <c r="FH55" s="651"/>
      <c r="FI55" s="651"/>
      <c r="FJ55" s="651"/>
      <c r="FK55" s="651"/>
      <c r="FL55" s="651"/>
      <c r="FM55" s="651"/>
      <c r="FN55" s="651"/>
      <c r="FO55" s="651"/>
      <c r="FP55" s="651"/>
      <c r="FQ55" s="651"/>
      <c r="FR55" s="651"/>
      <c r="FS55" s="651"/>
      <c r="FT55" s="651"/>
      <c r="FU55" s="651"/>
      <c r="FV55" s="651"/>
      <c r="FW55" s="651"/>
      <c r="FX55" s="651"/>
      <c r="FY55" s="651"/>
      <c r="FZ55" s="651"/>
      <c r="GA55" s="651"/>
      <c r="GB55" s="651"/>
      <c r="GC55" s="651"/>
      <c r="GD55" s="651"/>
      <c r="GE55" s="651"/>
      <c r="GF55" s="651"/>
      <c r="GG55" s="651"/>
      <c r="GH55" s="651"/>
      <c r="GI55" s="651"/>
      <c r="GJ55" s="651"/>
      <c r="GK55" s="651"/>
      <c r="GL55" s="651"/>
      <c r="GM55" s="651"/>
      <c r="GN55" s="651"/>
      <c r="GO55" s="651"/>
      <c r="GP55" s="651"/>
      <c r="GQ55" s="651"/>
      <c r="GR55" s="651"/>
      <c r="GS55" s="651"/>
      <c r="GT55" s="651"/>
      <c r="GU55" s="651"/>
      <c r="GV55" s="651"/>
      <c r="GW55" s="651"/>
      <c r="GX55" s="651"/>
      <c r="GY55" s="651"/>
      <c r="GZ55" s="651"/>
      <c r="HA55" s="651"/>
      <c r="HB55" s="651"/>
      <c r="HC55" s="651"/>
      <c r="HD55" s="651"/>
      <c r="HE55" s="651"/>
      <c r="HF55" s="651"/>
      <c r="HG55" s="651"/>
      <c r="HH55" s="651"/>
      <c r="HI55" s="651"/>
      <c r="HJ55" s="651"/>
      <c r="HK55" s="651"/>
      <c r="HL55" s="651"/>
      <c r="HM55" s="651"/>
      <c r="HN55" s="651"/>
      <c r="HO55" s="651"/>
      <c r="HP55" s="651"/>
    </row>
    <row r="56" spans="1:224" x14ac:dyDescent="0.25">
      <c r="A56" s="291"/>
      <c r="B56" s="291"/>
      <c r="C56" s="291"/>
      <c r="D56" s="291"/>
      <c r="E56" s="856" t="s">
        <v>32</v>
      </c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856"/>
      <c r="Q56" s="857"/>
      <c r="R56" s="857"/>
      <c r="S56" s="857"/>
      <c r="T56" s="857"/>
      <c r="U56" s="857"/>
      <c r="V56" s="857"/>
      <c r="W56" s="857"/>
      <c r="X56" s="857"/>
      <c r="Y56" s="857"/>
      <c r="Z56" s="857"/>
      <c r="AA56" s="857"/>
      <c r="AB56" s="857"/>
      <c r="AC56" s="857"/>
      <c r="AD56" s="857"/>
      <c r="AE56" s="857"/>
      <c r="AF56" s="857"/>
      <c r="AG56" s="857"/>
      <c r="AH56" s="857"/>
      <c r="AI56" s="857"/>
      <c r="AJ56" s="857"/>
      <c r="AK56" s="857"/>
      <c r="AL56" s="857"/>
      <c r="AM56" s="857"/>
      <c r="AN56" s="857"/>
      <c r="AO56" s="857"/>
      <c r="AP56" s="857"/>
      <c r="AQ56" s="857"/>
      <c r="AR56" s="857"/>
      <c r="AS56" s="857"/>
      <c r="AT56" s="857"/>
      <c r="AU56" s="857"/>
      <c r="AV56" s="857"/>
      <c r="AW56" s="857"/>
      <c r="AX56" s="857"/>
      <c r="AY56" s="857"/>
      <c r="AZ56" s="857"/>
      <c r="BA56" s="857"/>
      <c r="BB56" s="857"/>
      <c r="BC56" s="857"/>
      <c r="BD56" s="857"/>
      <c r="BE56" s="857"/>
      <c r="BF56" s="857"/>
      <c r="BG56" s="857"/>
      <c r="BH56" s="857"/>
      <c r="BI56" s="857"/>
      <c r="BJ56" s="857"/>
      <c r="BK56" s="857"/>
      <c r="BL56" s="857"/>
      <c r="BM56" s="857"/>
      <c r="BN56" s="857"/>
      <c r="BO56" s="857"/>
      <c r="BP56" s="857"/>
      <c r="BQ56" s="857"/>
      <c r="BR56" s="857"/>
      <c r="BS56" s="857"/>
      <c r="BT56" s="857"/>
      <c r="BU56" s="857"/>
      <c r="BV56" s="857"/>
      <c r="BW56" s="857"/>
      <c r="BX56" s="857"/>
      <c r="BY56" s="857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1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2"/>
      <c r="DK56" s="652"/>
      <c r="DL56" s="652"/>
      <c r="DM56" s="652"/>
      <c r="DN56" s="652"/>
      <c r="DO56" s="652"/>
      <c r="DP56" s="652"/>
      <c r="DQ56" s="652"/>
      <c r="DR56" s="652"/>
      <c r="DS56" s="652"/>
      <c r="DT56" s="652"/>
      <c r="DU56" s="652"/>
      <c r="DV56" s="652"/>
      <c r="DW56" s="652"/>
      <c r="DX56" s="530"/>
      <c r="DY56" s="530"/>
      <c r="DZ56" s="530"/>
      <c r="EA56" s="530"/>
      <c r="EB56" s="530"/>
      <c r="EC56" s="530"/>
      <c r="ED56" s="530"/>
      <c r="EE56" s="530"/>
      <c r="EF56" s="530"/>
      <c r="EG56" s="530"/>
      <c r="EH56" s="530"/>
      <c r="EI56" s="530"/>
      <c r="EJ56" s="530"/>
      <c r="EK56" s="530"/>
      <c r="EL56" s="530"/>
      <c r="EM56" s="530"/>
      <c r="EN56" s="530"/>
      <c r="EO56" s="530"/>
      <c r="EP56" s="530"/>
      <c r="EQ56" s="530"/>
      <c r="ER56" s="530"/>
      <c r="ES56" s="530"/>
      <c r="ET56" s="530"/>
      <c r="EU56" s="530"/>
      <c r="EV56" s="530"/>
      <c r="EW56" s="530"/>
      <c r="EX56" s="530"/>
      <c r="EY56" s="530"/>
      <c r="EZ56" s="530"/>
      <c r="FA56" s="530"/>
      <c r="FB56" s="530"/>
      <c r="FC56" s="530"/>
      <c r="FD56" s="530"/>
      <c r="FE56" s="530"/>
      <c r="FF56" s="530"/>
      <c r="FG56" s="530"/>
      <c r="FH56" s="530"/>
      <c r="FI56" s="530"/>
      <c r="FJ56" s="530"/>
      <c r="FK56" s="530"/>
      <c r="FL56" s="530"/>
      <c r="FM56" s="530"/>
      <c r="FN56" s="530"/>
      <c r="FO56" s="530"/>
      <c r="FP56" s="530"/>
      <c r="FQ56" s="530"/>
      <c r="FR56" s="530"/>
      <c r="FS56" s="530"/>
      <c r="FT56" s="530"/>
      <c r="FU56" s="530"/>
      <c r="FV56" s="530"/>
      <c r="FW56" s="530"/>
      <c r="FX56" s="530"/>
      <c r="FY56" s="530"/>
      <c r="FZ56" s="530"/>
      <c r="GA56" s="530"/>
      <c r="GB56" s="530"/>
      <c r="GC56" s="530"/>
      <c r="GD56" s="530"/>
      <c r="GE56" s="530"/>
      <c r="GF56" s="530"/>
      <c r="GG56" s="530"/>
      <c r="GH56" s="530"/>
      <c r="GI56" s="530"/>
      <c r="GJ56" s="530"/>
      <c r="GK56" s="530"/>
      <c r="GL56" s="530"/>
      <c r="GM56" s="530"/>
      <c r="GN56" s="530"/>
      <c r="GO56" s="530"/>
      <c r="GP56" s="530"/>
      <c r="GQ56" s="530"/>
      <c r="GR56" s="530"/>
      <c r="GS56" s="530"/>
      <c r="GT56" s="530"/>
      <c r="GU56" s="530"/>
      <c r="GV56" s="530"/>
      <c r="GW56" s="530"/>
      <c r="GX56" s="530"/>
      <c r="GY56" s="530"/>
      <c r="GZ56" s="530"/>
      <c r="HA56" s="530"/>
      <c r="HB56" s="530"/>
      <c r="HC56" s="530"/>
      <c r="HD56" s="530"/>
      <c r="HE56" s="530"/>
      <c r="HF56" s="530"/>
      <c r="HG56" s="530"/>
      <c r="HH56" s="530"/>
      <c r="HI56" s="530"/>
      <c r="HJ56" s="530"/>
      <c r="HK56" s="530"/>
      <c r="HL56" s="530"/>
      <c r="HM56" s="530"/>
      <c r="HN56" s="530"/>
      <c r="HO56" s="530"/>
      <c r="HP56" s="530"/>
    </row>
    <row r="57" spans="1:224" x14ac:dyDescent="0.25">
      <c r="E57" s="76" t="s">
        <v>26</v>
      </c>
      <c r="F57" s="76"/>
      <c r="G57" s="76"/>
      <c r="H57" s="76"/>
      <c r="I57" s="822" t="s">
        <v>27</v>
      </c>
      <c r="J57" s="822"/>
      <c r="K57" s="822"/>
      <c r="L57" s="822"/>
      <c r="M57" s="822"/>
      <c r="N57" s="822"/>
      <c r="O57" s="822"/>
      <c r="P57" s="822"/>
      <c r="Q57" s="822"/>
      <c r="R57" s="822"/>
      <c r="S57" s="822"/>
      <c r="T57" s="822"/>
      <c r="U57" s="822"/>
      <c r="V57" s="822"/>
      <c r="W57" s="822"/>
      <c r="X57" s="822"/>
      <c r="Y57" s="822"/>
      <c r="Z57" s="822"/>
      <c r="AA57" s="822"/>
      <c r="AB57" s="822"/>
      <c r="AC57" s="822"/>
      <c r="AD57" s="822"/>
      <c r="AE57" s="822"/>
      <c r="AF57" s="822"/>
      <c r="AG57" s="822"/>
      <c r="DJ57" s="530"/>
      <c r="DK57" s="530"/>
      <c r="DL57" s="530"/>
      <c r="DM57" s="530"/>
      <c r="DN57" s="530"/>
      <c r="DO57" s="530"/>
      <c r="DP57" s="530"/>
      <c r="DQ57" s="530"/>
      <c r="DR57" s="530"/>
      <c r="DS57" s="530"/>
      <c r="DT57" s="530"/>
      <c r="DU57" s="530"/>
      <c r="DV57" s="530"/>
      <c r="DW57" s="530"/>
      <c r="DX57" s="530"/>
      <c r="DY57" s="530"/>
      <c r="DZ57" s="530"/>
      <c r="EA57" s="530"/>
      <c r="EB57" s="530"/>
      <c r="EC57" s="530"/>
      <c r="ED57" s="530"/>
      <c r="EE57" s="530"/>
      <c r="EF57" s="530"/>
      <c r="EG57" s="530"/>
      <c r="EH57" s="530"/>
      <c r="EI57" s="530"/>
      <c r="EJ57" s="530"/>
      <c r="EK57" s="530"/>
      <c r="EL57" s="530"/>
      <c r="EM57" s="530"/>
      <c r="EN57" s="530"/>
      <c r="EO57" s="530"/>
      <c r="EP57" s="530"/>
      <c r="EQ57" s="530"/>
      <c r="ER57" s="530"/>
      <c r="ES57" s="530"/>
      <c r="ET57" s="530"/>
      <c r="EU57" s="530"/>
      <c r="EV57" s="530"/>
      <c r="EW57" s="530"/>
      <c r="EX57" s="530"/>
      <c r="EY57" s="530"/>
      <c r="EZ57" s="530"/>
      <c r="FA57" s="530"/>
      <c r="FB57" s="530"/>
      <c r="FC57" s="530"/>
      <c r="FD57" s="530"/>
      <c r="FE57" s="530"/>
      <c r="FF57" s="530"/>
      <c r="FG57" s="530"/>
      <c r="FH57" s="530"/>
      <c r="FI57" s="530"/>
      <c r="FJ57" s="530"/>
      <c r="FK57" s="530"/>
      <c r="FL57" s="530"/>
      <c r="FM57" s="530"/>
      <c r="FN57" s="530"/>
      <c r="FO57" s="530"/>
      <c r="FP57" s="530"/>
      <c r="FQ57" s="530"/>
      <c r="FR57" s="530"/>
      <c r="FS57" s="530"/>
      <c r="FT57" s="530"/>
      <c r="FU57" s="530"/>
      <c r="FV57" s="530"/>
      <c r="FW57" s="530"/>
      <c r="FX57" s="530"/>
      <c r="FY57" s="530"/>
      <c r="FZ57" s="530"/>
      <c r="GA57" s="530"/>
      <c r="GB57" s="530"/>
      <c r="GC57" s="530"/>
      <c r="GD57" s="530"/>
      <c r="GE57" s="530"/>
      <c r="GF57" s="530"/>
      <c r="GG57" s="530"/>
      <c r="GH57" s="530"/>
      <c r="GI57" s="530"/>
      <c r="GJ57" s="530"/>
      <c r="GK57" s="530"/>
      <c r="GL57" s="530"/>
      <c r="GM57" s="530"/>
      <c r="GN57" s="530"/>
      <c r="GO57" s="530"/>
      <c r="GP57" s="530"/>
      <c r="GQ57" s="530"/>
      <c r="GR57" s="530"/>
      <c r="GS57" s="530"/>
      <c r="GT57" s="530"/>
      <c r="GU57" s="530"/>
      <c r="GV57" s="530"/>
      <c r="GW57" s="530"/>
      <c r="GX57" s="530"/>
      <c r="GY57" s="530"/>
      <c r="GZ57" s="530"/>
      <c r="HA57" s="530"/>
      <c r="HB57" s="530"/>
      <c r="HC57" s="530"/>
      <c r="HD57" s="530"/>
      <c r="HE57" s="530"/>
      <c r="HF57" s="530"/>
      <c r="HG57" s="530"/>
      <c r="HH57" s="530"/>
      <c r="HI57" s="530"/>
      <c r="HJ57" s="530"/>
      <c r="HK57" s="530"/>
      <c r="HL57" s="530"/>
      <c r="HM57" s="530"/>
      <c r="HN57" s="530"/>
      <c r="HO57" s="530"/>
      <c r="HP57" s="530"/>
    </row>
    <row r="58" spans="1:224" x14ac:dyDescent="0.25">
      <c r="E58" s="76" t="s">
        <v>28</v>
      </c>
      <c r="F58" s="76"/>
      <c r="G58" s="76"/>
      <c r="H58" s="76"/>
      <c r="I58" s="822" t="s">
        <v>29</v>
      </c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A58" s="822"/>
      <c r="AB58" s="822"/>
      <c r="AC58" s="822"/>
      <c r="AD58" s="822"/>
      <c r="AE58" s="822"/>
      <c r="AF58" s="822"/>
      <c r="AG58" s="822"/>
      <c r="DJ58" s="530"/>
      <c r="DK58" s="530"/>
      <c r="DL58" s="530"/>
      <c r="DM58" s="530"/>
      <c r="DN58" s="530"/>
      <c r="DO58" s="530"/>
      <c r="DP58" s="530"/>
      <c r="DQ58" s="530"/>
      <c r="DR58" s="530"/>
      <c r="DS58" s="530"/>
      <c r="DT58" s="530"/>
      <c r="DU58" s="530"/>
      <c r="DV58" s="530"/>
      <c r="DW58" s="530"/>
      <c r="DX58" s="530"/>
      <c r="DY58" s="530"/>
      <c r="DZ58" s="530"/>
      <c r="EA58" s="530"/>
      <c r="EB58" s="530"/>
      <c r="EC58" s="530"/>
      <c r="ED58" s="530"/>
      <c r="EE58" s="530"/>
      <c r="EF58" s="530"/>
      <c r="EG58" s="530"/>
      <c r="EH58" s="530"/>
      <c r="EI58" s="530"/>
      <c r="EJ58" s="530"/>
      <c r="EK58" s="530"/>
      <c r="EL58" s="530"/>
      <c r="EM58" s="530"/>
      <c r="EN58" s="530"/>
      <c r="EO58" s="530"/>
      <c r="EP58" s="530"/>
      <c r="EQ58" s="530"/>
      <c r="ER58" s="530"/>
      <c r="ES58" s="530"/>
      <c r="ET58" s="530"/>
      <c r="EU58" s="530"/>
      <c r="EV58" s="530"/>
      <c r="EW58" s="530"/>
      <c r="EX58" s="530"/>
      <c r="EY58" s="530"/>
      <c r="EZ58" s="530"/>
      <c r="FA58" s="530"/>
      <c r="FB58" s="530"/>
      <c r="FC58" s="530"/>
      <c r="FD58" s="530"/>
      <c r="FE58" s="530"/>
      <c r="FF58" s="530"/>
      <c r="FG58" s="530"/>
      <c r="FH58" s="530"/>
      <c r="FI58" s="530"/>
      <c r="FJ58" s="530"/>
      <c r="FK58" s="530"/>
      <c r="FL58" s="530"/>
      <c r="FM58" s="530"/>
      <c r="FN58" s="530"/>
      <c r="FO58" s="530"/>
      <c r="FP58" s="530"/>
      <c r="FQ58" s="530"/>
      <c r="FR58" s="530"/>
      <c r="FS58" s="530"/>
      <c r="FT58" s="530"/>
      <c r="FU58" s="530"/>
      <c r="FV58" s="530"/>
      <c r="FW58" s="530"/>
      <c r="FX58" s="530"/>
      <c r="FY58" s="530"/>
      <c r="FZ58" s="530"/>
      <c r="GA58" s="530"/>
      <c r="GB58" s="530"/>
      <c r="GC58" s="530"/>
      <c r="GD58" s="530"/>
      <c r="GE58" s="530"/>
      <c r="GF58" s="530"/>
      <c r="GG58" s="530"/>
      <c r="GH58" s="530"/>
      <c r="GI58" s="530"/>
      <c r="GJ58" s="530"/>
      <c r="GK58" s="530"/>
      <c r="GL58" s="530"/>
      <c r="GM58" s="530"/>
      <c r="GN58" s="530"/>
      <c r="GO58" s="530"/>
      <c r="GP58" s="530"/>
      <c r="GQ58" s="530"/>
      <c r="GR58" s="530"/>
      <c r="GS58" s="530"/>
      <c r="GT58" s="530"/>
      <c r="GU58" s="530"/>
      <c r="GV58" s="530"/>
      <c r="GW58" s="530"/>
      <c r="GX58" s="530"/>
      <c r="GY58" s="530"/>
      <c r="GZ58" s="530"/>
      <c r="HA58" s="530"/>
      <c r="HB58" s="530"/>
      <c r="HC58" s="530"/>
      <c r="HD58" s="530"/>
      <c r="HE58" s="530"/>
      <c r="HF58" s="530"/>
      <c r="HG58" s="530"/>
      <c r="HH58" s="530"/>
      <c r="HI58" s="530"/>
      <c r="HJ58" s="530"/>
      <c r="HK58" s="530"/>
      <c r="HL58" s="530"/>
      <c r="HM58" s="530"/>
      <c r="HN58" s="530"/>
      <c r="HO58" s="530"/>
      <c r="HP58" s="530"/>
    </row>
    <row r="59" spans="1:224" x14ac:dyDescent="0.25">
      <c r="E59" s="76" t="s">
        <v>30</v>
      </c>
      <c r="F59" s="76"/>
      <c r="G59" s="76"/>
      <c r="H59" s="76"/>
      <c r="I59" s="822" t="s">
        <v>31</v>
      </c>
      <c r="J59" s="822"/>
      <c r="K59" s="822"/>
      <c r="L59" s="822"/>
      <c r="M59" s="822"/>
      <c r="N59" s="822"/>
      <c r="O59" s="822"/>
      <c r="P59" s="822"/>
      <c r="Q59" s="822"/>
      <c r="R59" s="822"/>
      <c r="S59" s="822"/>
      <c r="T59" s="822"/>
      <c r="U59" s="822"/>
      <c r="V59" s="822"/>
      <c r="W59" s="822"/>
      <c r="X59" s="822"/>
      <c r="Y59" s="822"/>
      <c r="Z59" s="822"/>
      <c r="AA59" s="822"/>
      <c r="AB59" s="822"/>
      <c r="AC59" s="822"/>
      <c r="AD59" s="822"/>
      <c r="AE59" s="822"/>
      <c r="AF59" s="822"/>
      <c r="AG59" s="822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0"/>
      <c r="FA59" s="530"/>
      <c r="FB59" s="530"/>
      <c r="FC59" s="530"/>
      <c r="FD59" s="530"/>
      <c r="FE59" s="530"/>
      <c r="FF59" s="530"/>
      <c r="FG59" s="530"/>
      <c r="FH59" s="530"/>
      <c r="FI59" s="530"/>
      <c r="FJ59" s="530"/>
      <c r="FK59" s="530"/>
      <c r="FL59" s="530"/>
      <c r="FM59" s="530"/>
      <c r="FN59" s="530"/>
      <c r="FO59" s="530"/>
      <c r="FP59" s="530"/>
      <c r="FQ59" s="530"/>
      <c r="FR59" s="530"/>
      <c r="FS59" s="530"/>
      <c r="FT59" s="530"/>
      <c r="FU59" s="530"/>
      <c r="FV59" s="530"/>
      <c r="FW59" s="530"/>
      <c r="FX59" s="530"/>
      <c r="FY59" s="530"/>
      <c r="FZ59" s="530"/>
      <c r="GA59" s="530"/>
      <c r="GB59" s="530"/>
      <c r="GC59" s="530"/>
      <c r="GD59" s="530"/>
      <c r="GE59" s="530"/>
      <c r="GF59" s="530"/>
      <c r="GG59" s="530"/>
      <c r="GH59" s="530"/>
      <c r="GI59" s="530"/>
      <c r="GJ59" s="530"/>
      <c r="GK59" s="530"/>
      <c r="GL59" s="530"/>
      <c r="GM59" s="530"/>
      <c r="GN59" s="530"/>
      <c r="GO59" s="530"/>
      <c r="GP59" s="530"/>
      <c r="GQ59" s="530"/>
      <c r="GR59" s="530"/>
      <c r="GS59" s="530"/>
      <c r="GT59" s="530"/>
      <c r="GU59" s="530"/>
      <c r="GV59" s="530"/>
      <c r="GW59" s="530"/>
      <c r="GX59" s="530"/>
      <c r="GY59" s="530"/>
      <c r="GZ59" s="530"/>
      <c r="HA59" s="530"/>
      <c r="HB59" s="530"/>
      <c r="HC59" s="530"/>
      <c r="HD59" s="530"/>
      <c r="HE59" s="530"/>
      <c r="HF59" s="530"/>
      <c r="HG59" s="530"/>
      <c r="HH59" s="530"/>
      <c r="HI59" s="530"/>
      <c r="HJ59" s="530"/>
      <c r="HK59" s="530"/>
      <c r="HL59" s="530"/>
      <c r="HM59" s="530"/>
      <c r="HN59" s="530"/>
      <c r="HO59" s="530"/>
      <c r="HP59" s="530"/>
    </row>
    <row r="60" spans="1:224" x14ac:dyDescent="0.25">
      <c r="DJ60" s="530"/>
      <c r="DK60" s="530"/>
      <c r="DL60" s="530"/>
      <c r="DM60" s="530"/>
      <c r="DN60" s="530"/>
      <c r="DO60" s="530"/>
      <c r="DP60" s="530"/>
      <c r="DQ60" s="530"/>
      <c r="DR60" s="530"/>
      <c r="DS60" s="530"/>
      <c r="DT60" s="530"/>
      <c r="DU60" s="530"/>
      <c r="DV60" s="530"/>
      <c r="DW60" s="530"/>
      <c r="DX60" s="530"/>
      <c r="DY60" s="530"/>
      <c r="DZ60" s="530"/>
      <c r="EA60" s="530"/>
      <c r="EB60" s="530"/>
      <c r="EC60" s="530"/>
      <c r="ED60" s="530"/>
      <c r="EE60" s="530"/>
      <c r="EF60" s="530"/>
      <c r="EG60" s="530"/>
      <c r="EH60" s="530"/>
      <c r="EI60" s="530"/>
      <c r="EJ60" s="530"/>
      <c r="EK60" s="530"/>
      <c r="EL60" s="530"/>
      <c r="EM60" s="530"/>
      <c r="EN60" s="530"/>
      <c r="EO60" s="530"/>
      <c r="EP60" s="530"/>
      <c r="EQ60" s="530"/>
      <c r="ER60" s="530"/>
      <c r="ES60" s="530"/>
      <c r="ET60" s="530"/>
      <c r="EU60" s="530"/>
      <c r="EV60" s="530"/>
      <c r="EW60" s="530"/>
      <c r="EX60" s="530"/>
      <c r="EY60" s="530"/>
      <c r="EZ60" s="530"/>
      <c r="FA60" s="530"/>
      <c r="FB60" s="530"/>
      <c r="FC60" s="530"/>
      <c r="FD60" s="530"/>
      <c r="FE60" s="530"/>
      <c r="FF60" s="530"/>
      <c r="FG60" s="530"/>
      <c r="FH60" s="530"/>
      <c r="FI60" s="530"/>
      <c r="FJ60" s="530"/>
      <c r="FK60" s="530"/>
      <c r="FL60" s="530"/>
      <c r="FM60" s="530"/>
      <c r="FN60" s="530"/>
      <c r="FO60" s="530"/>
      <c r="FP60" s="530"/>
      <c r="FQ60" s="530"/>
      <c r="FR60" s="530"/>
      <c r="FS60" s="530"/>
      <c r="FT60" s="530"/>
      <c r="FU60" s="530"/>
      <c r="FV60" s="530"/>
      <c r="FW60" s="530"/>
      <c r="FX60" s="530"/>
      <c r="FY60" s="530"/>
      <c r="FZ60" s="530"/>
      <c r="GA60" s="530"/>
      <c r="GB60" s="530"/>
      <c r="GC60" s="530"/>
      <c r="GD60" s="530"/>
      <c r="GE60" s="530"/>
      <c r="GF60" s="530"/>
      <c r="GG60" s="530"/>
      <c r="GH60" s="530"/>
      <c r="GI60" s="530"/>
      <c r="GJ60" s="530"/>
      <c r="GK60" s="530"/>
      <c r="GL60" s="530"/>
      <c r="GM60" s="530"/>
      <c r="GN60" s="530"/>
      <c r="GO60" s="530"/>
      <c r="GP60" s="530"/>
      <c r="GQ60" s="530"/>
      <c r="GR60" s="530"/>
      <c r="GS60" s="530"/>
      <c r="GT60" s="530"/>
      <c r="GU60" s="530"/>
      <c r="GV60" s="530"/>
      <c r="GW60" s="530"/>
      <c r="GX60" s="530"/>
      <c r="GY60" s="530"/>
      <c r="GZ60" s="530"/>
      <c r="HA60" s="530"/>
      <c r="HB60" s="530"/>
      <c r="HC60" s="530"/>
      <c r="HD60" s="530"/>
      <c r="HE60" s="530"/>
      <c r="HF60" s="530"/>
      <c r="HG60" s="530"/>
      <c r="HH60" s="530"/>
      <c r="HI60" s="530"/>
      <c r="HJ60" s="530"/>
      <c r="HK60" s="530"/>
      <c r="HL60" s="530"/>
      <c r="HM60" s="530"/>
      <c r="HN60" s="530"/>
      <c r="HO60" s="530"/>
      <c r="HP60" s="530"/>
    </row>
    <row r="61" spans="1:224" ht="60" customHeight="1" x14ac:dyDescent="0.25">
      <c r="A61" s="810" t="s">
        <v>163</v>
      </c>
      <c r="B61" s="811"/>
      <c r="C61" s="853" t="s">
        <v>426</v>
      </c>
      <c r="D61" s="853"/>
      <c r="E61" s="853"/>
      <c r="F61" s="853"/>
      <c r="G61" s="853"/>
      <c r="H61" s="853"/>
      <c r="I61" s="853"/>
      <c r="J61" s="853"/>
      <c r="K61" s="853"/>
      <c r="L61" s="853"/>
      <c r="M61" s="853"/>
      <c r="N61" s="853"/>
      <c r="O61" s="853"/>
      <c r="P61" s="853"/>
      <c r="Q61" s="853"/>
      <c r="R61" s="853"/>
      <c r="S61" s="853"/>
      <c r="T61" s="853"/>
      <c r="U61" s="853"/>
      <c r="V61" s="853"/>
      <c r="W61" s="853"/>
      <c r="X61" s="853"/>
      <c r="Y61" s="853"/>
      <c r="Z61" s="853"/>
      <c r="AA61" s="853"/>
      <c r="AB61" s="853"/>
      <c r="AC61" s="853"/>
      <c r="AD61" s="853"/>
      <c r="AE61" s="853"/>
      <c r="AF61" s="853"/>
      <c r="AG61" s="853"/>
      <c r="AH61" s="853"/>
      <c r="AI61" s="853"/>
      <c r="AJ61" s="853"/>
      <c r="AK61" s="853"/>
      <c r="AL61" s="853"/>
      <c r="AM61" s="853"/>
      <c r="AN61" s="853"/>
      <c r="AO61" s="853"/>
      <c r="AP61" s="853"/>
      <c r="AQ61" s="853"/>
      <c r="AR61" s="853"/>
      <c r="AS61" s="853"/>
      <c r="AT61" s="853"/>
      <c r="AU61" s="853"/>
      <c r="AV61" s="853"/>
      <c r="AW61" s="853"/>
      <c r="AX61" s="853"/>
      <c r="AY61" s="853"/>
      <c r="AZ61" s="853"/>
      <c r="BA61" s="853"/>
      <c r="BB61" s="853"/>
      <c r="BC61" s="853"/>
      <c r="BD61" s="853"/>
      <c r="BE61" s="853"/>
      <c r="BF61" s="853"/>
      <c r="BG61" s="853"/>
      <c r="BH61" s="853"/>
      <c r="BI61" s="853"/>
      <c r="BJ61" s="853"/>
      <c r="BK61" s="853"/>
      <c r="BL61" s="853"/>
      <c r="BM61" s="853"/>
      <c r="BN61" s="853"/>
      <c r="BO61" s="853"/>
      <c r="BP61" s="853"/>
      <c r="BQ61" s="853"/>
      <c r="BR61" s="853"/>
      <c r="BS61" s="853"/>
      <c r="BT61" s="853"/>
      <c r="BU61" s="853"/>
      <c r="BV61" s="853"/>
      <c r="BW61" s="853"/>
      <c r="BX61" s="853"/>
      <c r="BY61" s="853"/>
      <c r="BZ61" s="853"/>
      <c r="CA61" s="853"/>
      <c r="CB61" s="853"/>
      <c r="CC61" s="853"/>
      <c r="CD61" s="853"/>
      <c r="CE61" s="853"/>
      <c r="CF61" s="853"/>
      <c r="CG61" s="853"/>
      <c r="CH61" s="853"/>
      <c r="CI61" s="853"/>
      <c r="CJ61" s="853"/>
      <c r="CK61" s="853"/>
      <c r="CL61" s="853"/>
      <c r="CM61" s="853"/>
      <c r="CN61" s="853"/>
      <c r="CO61" s="853"/>
      <c r="CP61" s="853"/>
      <c r="CQ61" s="853"/>
      <c r="CR61" s="853"/>
      <c r="CS61" s="853"/>
      <c r="CT61" s="853"/>
      <c r="CU61" s="853"/>
      <c r="CV61" s="853"/>
      <c r="CW61" s="853"/>
      <c r="CX61" s="853"/>
      <c r="CY61" s="853"/>
      <c r="CZ61" s="853"/>
      <c r="DA61" s="853"/>
      <c r="DB61" s="853"/>
      <c r="DC61" s="853"/>
      <c r="DD61" s="853"/>
      <c r="DE61" s="853"/>
      <c r="DF61" s="853"/>
      <c r="DG61" s="853"/>
      <c r="DH61" s="143"/>
      <c r="DI61" s="143"/>
      <c r="DJ61" s="653"/>
      <c r="DK61" s="653"/>
      <c r="DL61" s="653"/>
      <c r="DM61" s="653"/>
      <c r="DN61" s="653"/>
      <c r="DO61" s="653"/>
      <c r="DP61" s="653"/>
      <c r="DQ61" s="653"/>
      <c r="DR61" s="653"/>
      <c r="DS61" s="653"/>
      <c r="DT61" s="653"/>
      <c r="DU61" s="654"/>
      <c r="DV61" s="654"/>
      <c r="DW61" s="654"/>
      <c r="DX61" s="654"/>
      <c r="DY61" s="654"/>
      <c r="DZ61" s="654"/>
      <c r="EA61" s="654"/>
      <c r="EB61" s="654"/>
      <c r="EC61" s="654"/>
      <c r="ED61" s="530"/>
      <c r="EE61" s="530"/>
      <c r="EF61" s="530"/>
      <c r="EG61" s="530"/>
      <c r="EH61" s="530"/>
      <c r="EI61" s="530"/>
      <c r="EJ61" s="530"/>
      <c r="EK61" s="530"/>
      <c r="EL61" s="530"/>
      <c r="EM61" s="530"/>
      <c r="EN61" s="530"/>
      <c r="EO61" s="530"/>
      <c r="EP61" s="530"/>
      <c r="EQ61" s="530"/>
      <c r="ER61" s="530"/>
      <c r="ES61" s="530"/>
      <c r="ET61" s="530"/>
      <c r="EU61" s="530"/>
      <c r="EV61" s="530"/>
      <c r="EW61" s="530"/>
      <c r="EX61" s="530"/>
      <c r="EY61" s="530"/>
      <c r="EZ61" s="530"/>
      <c r="FA61" s="530"/>
      <c r="FB61" s="530"/>
      <c r="FC61" s="530"/>
      <c r="FD61" s="530"/>
      <c r="FE61" s="530"/>
      <c r="FF61" s="530"/>
      <c r="FG61" s="530"/>
      <c r="FH61" s="530"/>
      <c r="FI61" s="530"/>
      <c r="FJ61" s="530"/>
      <c r="FK61" s="530"/>
      <c r="FL61" s="530"/>
      <c r="FM61" s="530"/>
      <c r="FN61" s="530"/>
      <c r="FO61" s="530"/>
      <c r="FP61" s="530"/>
      <c r="FQ61" s="530"/>
      <c r="FR61" s="530"/>
      <c r="FS61" s="530"/>
      <c r="FT61" s="530"/>
      <c r="FU61" s="530"/>
      <c r="FV61" s="530"/>
      <c r="FW61" s="530"/>
      <c r="FX61" s="530"/>
      <c r="FY61" s="530"/>
      <c r="FZ61" s="530"/>
      <c r="GA61" s="530"/>
      <c r="GB61" s="530"/>
      <c r="GC61" s="530"/>
      <c r="GD61" s="530"/>
      <c r="GE61" s="530"/>
      <c r="GF61" s="530"/>
      <c r="GG61" s="530"/>
      <c r="GH61" s="530"/>
      <c r="GI61" s="530"/>
      <c r="GJ61" s="530"/>
      <c r="GK61" s="530"/>
      <c r="GL61" s="530"/>
      <c r="GM61" s="530"/>
      <c r="GN61" s="530"/>
      <c r="GO61" s="530"/>
      <c r="GP61" s="530"/>
      <c r="GQ61" s="530"/>
      <c r="GR61" s="530"/>
      <c r="GS61" s="530"/>
      <c r="GT61" s="530"/>
      <c r="GU61" s="530"/>
      <c r="GV61" s="530"/>
      <c r="GW61" s="530"/>
      <c r="GX61" s="530"/>
      <c r="GY61" s="530"/>
      <c r="GZ61" s="530"/>
      <c r="HA61" s="530"/>
      <c r="HB61" s="530"/>
      <c r="HC61" s="530"/>
      <c r="HD61" s="530"/>
      <c r="HE61" s="530"/>
      <c r="HF61" s="530"/>
      <c r="HG61" s="530"/>
      <c r="HH61" s="530"/>
      <c r="HI61" s="530"/>
      <c r="HJ61" s="530"/>
      <c r="HK61" s="530"/>
      <c r="HL61" s="530"/>
      <c r="HM61" s="530"/>
      <c r="HN61" s="530"/>
      <c r="HO61" s="530"/>
      <c r="HP61" s="530"/>
    </row>
    <row r="62" spans="1:224" x14ac:dyDescent="0.25">
      <c r="DJ62" s="530"/>
      <c r="DK62" s="530"/>
      <c r="DL62" s="530"/>
      <c r="DM62" s="530"/>
      <c r="DN62" s="530"/>
      <c r="DO62" s="530"/>
      <c r="DP62" s="530"/>
      <c r="DQ62" s="530"/>
      <c r="DR62" s="530"/>
      <c r="DS62" s="530"/>
      <c r="DT62" s="530"/>
      <c r="DU62" s="530"/>
      <c r="DV62" s="530"/>
      <c r="DW62" s="530"/>
      <c r="DX62" s="530"/>
      <c r="DY62" s="530"/>
      <c r="DZ62" s="530"/>
      <c r="EA62" s="530"/>
      <c r="EB62" s="530"/>
      <c r="EC62" s="530"/>
      <c r="ED62" s="530"/>
      <c r="EE62" s="530"/>
      <c r="EF62" s="530"/>
      <c r="EG62" s="530"/>
      <c r="EH62" s="530"/>
      <c r="EI62" s="530"/>
      <c r="EJ62" s="530"/>
      <c r="EK62" s="530"/>
      <c r="EL62" s="530"/>
      <c r="EM62" s="530"/>
      <c r="EN62" s="530"/>
      <c r="EO62" s="530"/>
      <c r="EP62" s="530"/>
      <c r="EQ62" s="530"/>
      <c r="ER62" s="530"/>
      <c r="ES62" s="530"/>
      <c r="ET62" s="530"/>
      <c r="EU62" s="530"/>
      <c r="EV62" s="530"/>
      <c r="EW62" s="530"/>
      <c r="EX62" s="530"/>
      <c r="EY62" s="530"/>
      <c r="EZ62" s="530"/>
      <c r="FA62" s="530"/>
      <c r="FB62" s="530"/>
      <c r="FC62" s="530"/>
      <c r="FD62" s="530"/>
      <c r="FE62" s="530"/>
      <c r="FF62" s="530"/>
      <c r="FG62" s="530"/>
      <c r="FH62" s="530"/>
      <c r="FI62" s="530"/>
      <c r="FJ62" s="530"/>
      <c r="FK62" s="530"/>
      <c r="FL62" s="530"/>
      <c r="FM62" s="530"/>
      <c r="FN62" s="530"/>
      <c r="FO62" s="530"/>
      <c r="FP62" s="530"/>
      <c r="FQ62" s="530"/>
      <c r="FR62" s="530"/>
      <c r="FS62" s="530"/>
      <c r="FT62" s="530"/>
      <c r="FU62" s="530"/>
      <c r="FV62" s="530"/>
      <c r="FW62" s="530"/>
      <c r="FX62" s="530"/>
      <c r="FY62" s="530"/>
      <c r="FZ62" s="530"/>
      <c r="GA62" s="530"/>
      <c r="GB62" s="530"/>
      <c r="GC62" s="530"/>
      <c r="GD62" s="530"/>
      <c r="GE62" s="530"/>
      <c r="GF62" s="530"/>
      <c r="GG62" s="530"/>
      <c r="GH62" s="530"/>
      <c r="GI62" s="530"/>
      <c r="GJ62" s="530"/>
      <c r="GK62" s="530"/>
      <c r="GL62" s="530"/>
      <c r="GM62" s="530"/>
      <c r="GN62" s="530"/>
      <c r="GO62" s="530"/>
      <c r="GP62" s="530"/>
      <c r="GQ62" s="530"/>
      <c r="GR62" s="530"/>
      <c r="GS62" s="530"/>
      <c r="GT62" s="530"/>
      <c r="GU62" s="530"/>
      <c r="GV62" s="530"/>
      <c r="GW62" s="530"/>
      <c r="GX62" s="530"/>
      <c r="GY62" s="530"/>
      <c r="GZ62" s="530"/>
      <c r="HA62" s="530"/>
      <c r="HB62" s="530"/>
      <c r="HC62" s="530"/>
      <c r="HD62" s="530"/>
      <c r="HE62" s="530"/>
      <c r="HF62" s="530"/>
      <c r="HG62" s="530"/>
      <c r="HH62" s="530"/>
      <c r="HI62" s="530"/>
      <c r="HJ62" s="530"/>
      <c r="HK62" s="530"/>
      <c r="HL62" s="530"/>
      <c r="HM62" s="530"/>
      <c r="HN62" s="530"/>
      <c r="HO62" s="530"/>
      <c r="HP62" s="530"/>
    </row>
    <row r="63" spans="1:224" ht="39" customHeight="1" x14ac:dyDescent="0.25">
      <c r="A63" s="850" t="s">
        <v>494</v>
      </c>
      <c r="B63" s="851"/>
      <c r="C63" s="145"/>
      <c r="D63" s="145"/>
      <c r="E63" s="852" t="s">
        <v>495</v>
      </c>
      <c r="F63" s="852"/>
      <c r="G63" s="852"/>
      <c r="H63" s="852"/>
      <c r="I63" s="852"/>
      <c r="J63" s="852"/>
      <c r="K63" s="852"/>
      <c r="L63" s="852"/>
      <c r="M63" s="852"/>
      <c r="N63" s="852"/>
      <c r="O63" s="852"/>
      <c r="P63" s="852"/>
      <c r="Q63" s="852"/>
      <c r="R63" s="852"/>
      <c r="S63" s="852"/>
      <c r="T63" s="852"/>
      <c r="U63" s="852"/>
      <c r="V63" s="852"/>
      <c r="W63" s="852"/>
      <c r="X63" s="852"/>
      <c r="Y63" s="852"/>
      <c r="Z63" s="852"/>
      <c r="AA63" s="852"/>
      <c r="AB63" s="852"/>
      <c r="AC63" s="852"/>
      <c r="AD63" s="852"/>
      <c r="AE63" s="852"/>
      <c r="AF63" s="852"/>
      <c r="AG63" s="852"/>
      <c r="AH63" s="852"/>
      <c r="AI63" s="852"/>
      <c r="AJ63" s="852"/>
      <c r="AK63" s="852"/>
      <c r="AL63" s="852"/>
      <c r="AM63" s="852"/>
      <c r="AN63" s="852"/>
      <c r="AO63" s="852"/>
      <c r="AP63" s="852"/>
      <c r="AQ63" s="852"/>
      <c r="AR63" s="852"/>
      <c r="AS63" s="852"/>
      <c r="AT63" s="852"/>
      <c r="AU63" s="852"/>
      <c r="AV63" s="852"/>
      <c r="AW63" s="852"/>
      <c r="AX63" s="852"/>
      <c r="AY63" s="852"/>
      <c r="AZ63" s="852"/>
      <c r="BA63" s="852"/>
      <c r="BB63" s="852"/>
      <c r="BC63" s="852"/>
      <c r="BD63" s="852"/>
      <c r="BE63" s="852"/>
      <c r="BF63" s="852"/>
      <c r="BG63" s="852"/>
      <c r="BH63" s="852"/>
      <c r="BI63" s="852"/>
      <c r="BJ63" s="852"/>
      <c r="BK63" s="852"/>
      <c r="BL63" s="852"/>
      <c r="BM63" s="852"/>
      <c r="BN63" s="852"/>
      <c r="BO63" s="852"/>
      <c r="BP63" s="852"/>
      <c r="BQ63" s="852"/>
      <c r="BR63" s="852"/>
      <c r="BS63" s="852"/>
      <c r="BT63" s="852"/>
      <c r="BU63" s="852"/>
      <c r="BV63" s="852"/>
      <c r="BW63" s="852"/>
      <c r="BX63" s="852"/>
      <c r="BY63" s="852"/>
      <c r="BZ63" s="852"/>
      <c r="CA63" s="852"/>
      <c r="CB63" s="852"/>
      <c r="CC63" s="852"/>
      <c r="CD63" s="852"/>
      <c r="CE63" s="852"/>
      <c r="CF63" s="852"/>
      <c r="CG63" s="852"/>
      <c r="CH63" s="852"/>
      <c r="CI63" s="852"/>
      <c r="CJ63" s="852"/>
      <c r="CK63" s="852"/>
      <c r="CL63" s="852"/>
      <c r="CM63" s="852"/>
      <c r="CN63" s="852"/>
      <c r="CO63" s="852"/>
      <c r="CP63" s="852"/>
      <c r="CQ63" s="852"/>
      <c r="CR63" s="852"/>
      <c r="CS63" s="852"/>
      <c r="CT63" s="852"/>
      <c r="CU63" s="852"/>
      <c r="CV63" s="852"/>
      <c r="CW63" s="852"/>
      <c r="CX63" s="852"/>
      <c r="CY63" s="852"/>
      <c r="CZ63" s="852"/>
      <c r="DA63" s="852"/>
      <c r="DB63" s="852"/>
      <c r="DC63" s="852"/>
      <c r="DD63" s="852"/>
      <c r="DE63" s="852"/>
      <c r="DF63" s="852"/>
      <c r="DG63" s="852"/>
      <c r="DH63" s="852"/>
      <c r="DI63" s="852"/>
      <c r="DJ63" s="530"/>
      <c r="DK63" s="530"/>
      <c r="DL63" s="530"/>
      <c r="DM63" s="530"/>
      <c r="DN63" s="530"/>
      <c r="DO63" s="530"/>
      <c r="DP63" s="530"/>
      <c r="DQ63" s="530"/>
      <c r="DR63" s="530"/>
      <c r="DS63" s="530"/>
      <c r="DT63" s="530"/>
      <c r="DU63" s="530"/>
      <c r="DV63" s="530"/>
      <c r="DW63" s="530"/>
      <c r="DX63" s="530"/>
      <c r="DY63" s="530"/>
      <c r="DZ63" s="530"/>
      <c r="EA63" s="530"/>
      <c r="EB63" s="530"/>
      <c r="EC63" s="530"/>
      <c r="ED63" s="530"/>
      <c r="EE63" s="530"/>
      <c r="EF63" s="530"/>
      <c r="EG63" s="530"/>
      <c r="EH63" s="530"/>
      <c r="EI63" s="530"/>
      <c r="EJ63" s="530"/>
      <c r="EK63" s="530"/>
      <c r="EL63" s="530"/>
      <c r="EM63" s="530"/>
      <c r="EN63" s="530"/>
      <c r="EO63" s="530"/>
      <c r="EP63" s="530"/>
      <c r="EQ63" s="530"/>
      <c r="ER63" s="530"/>
      <c r="ES63" s="530"/>
      <c r="ET63" s="530"/>
      <c r="EU63" s="530"/>
      <c r="EV63" s="530"/>
      <c r="EW63" s="530"/>
      <c r="EX63" s="530"/>
      <c r="EY63" s="530"/>
      <c r="EZ63" s="530"/>
      <c r="FA63" s="530"/>
      <c r="FB63" s="530"/>
      <c r="FC63" s="530"/>
      <c r="FD63" s="530"/>
      <c r="FE63" s="530"/>
      <c r="FF63" s="530"/>
      <c r="FG63" s="530"/>
      <c r="FH63" s="530"/>
      <c r="FI63" s="530"/>
      <c r="FJ63" s="530"/>
      <c r="FK63" s="530"/>
      <c r="FL63" s="530"/>
      <c r="FM63" s="530"/>
      <c r="FN63" s="530"/>
      <c r="FO63" s="530"/>
      <c r="FP63" s="530"/>
      <c r="FQ63" s="530"/>
      <c r="FR63" s="530"/>
      <c r="FS63" s="530"/>
      <c r="FT63" s="530"/>
      <c r="FU63" s="530"/>
      <c r="FV63" s="530"/>
      <c r="FW63" s="530"/>
      <c r="FX63" s="530"/>
      <c r="FY63" s="530"/>
      <c r="FZ63" s="530"/>
      <c r="GA63" s="530"/>
      <c r="GB63" s="530"/>
      <c r="GC63" s="530"/>
      <c r="GD63" s="530"/>
      <c r="GE63" s="530"/>
      <c r="GF63" s="530"/>
      <c r="GG63" s="530"/>
      <c r="GH63" s="530"/>
      <c r="GI63" s="530"/>
      <c r="GJ63" s="530"/>
      <c r="GK63" s="530"/>
      <c r="GL63" s="530"/>
      <c r="GM63" s="530"/>
      <c r="GN63" s="530"/>
      <c r="GO63" s="530"/>
      <c r="GP63" s="530"/>
      <c r="GQ63" s="530"/>
      <c r="GR63" s="530"/>
      <c r="GS63" s="530"/>
      <c r="GT63" s="530"/>
      <c r="GU63" s="530"/>
      <c r="GV63" s="530"/>
      <c r="GW63" s="530"/>
      <c r="GX63" s="530"/>
      <c r="GY63" s="530"/>
      <c r="GZ63" s="530"/>
      <c r="HA63" s="530"/>
      <c r="HB63" s="530"/>
      <c r="HC63" s="530"/>
      <c r="HD63" s="530"/>
      <c r="HE63" s="530"/>
      <c r="HF63" s="530"/>
      <c r="HG63" s="530"/>
      <c r="HH63" s="530"/>
      <c r="HI63" s="530"/>
      <c r="HJ63" s="530"/>
      <c r="HK63" s="530"/>
      <c r="HL63" s="530"/>
      <c r="HM63" s="530"/>
      <c r="HN63" s="530">
        <v>1</v>
      </c>
      <c r="HO63" s="530"/>
      <c r="HP63" s="379" t="s">
        <v>399</v>
      </c>
    </row>
  </sheetData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 x14ac:dyDescent="0.25"/>
  <sheetData>
    <row r="1" spans="1:216" x14ac:dyDescent="0.25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 x14ac:dyDescent="0.25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 x14ac:dyDescent="0.25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 x14ac:dyDescent="0.25">
      <c r="A4" s="234"/>
      <c r="B4" s="785" t="s">
        <v>400</v>
      </c>
      <c r="C4" s="786"/>
      <c r="D4" s="786"/>
      <c r="E4" s="786"/>
      <c r="F4" s="786"/>
      <c r="G4" s="786"/>
      <c r="H4" s="786"/>
      <c r="I4" s="786"/>
      <c r="J4" s="786"/>
      <c r="K4" s="786"/>
      <c r="L4" s="787"/>
      <c r="M4" s="484"/>
      <c r="N4" s="785" t="s">
        <v>401</v>
      </c>
      <c r="O4" s="786"/>
      <c r="P4" s="786"/>
      <c r="Q4" s="786"/>
      <c r="R4" s="786"/>
      <c r="S4" s="786"/>
      <c r="T4" s="786"/>
      <c r="U4" s="786"/>
      <c r="V4" s="786"/>
      <c r="W4" s="786"/>
      <c r="X4" s="787"/>
      <c r="Y4" s="484"/>
      <c r="Z4" s="785" t="s">
        <v>402</v>
      </c>
      <c r="AA4" s="786"/>
      <c r="AB4" s="786"/>
      <c r="AC4" s="786"/>
      <c r="AD4" s="786"/>
      <c r="AE4" s="786"/>
      <c r="AF4" s="786"/>
      <c r="AG4" s="786"/>
      <c r="AH4" s="786"/>
      <c r="AI4" s="786"/>
      <c r="AJ4" s="787"/>
      <c r="AK4" s="484"/>
      <c r="AL4" s="785" t="s">
        <v>403</v>
      </c>
      <c r="AM4" s="786"/>
      <c r="AN4" s="786"/>
      <c r="AO4" s="786"/>
      <c r="AP4" s="786"/>
      <c r="AQ4" s="786"/>
      <c r="AR4" s="786"/>
      <c r="AS4" s="786"/>
      <c r="AT4" s="786"/>
      <c r="AU4" s="786"/>
      <c r="AV4" s="787"/>
      <c r="AW4" s="484"/>
      <c r="AX4" s="785" t="s">
        <v>404</v>
      </c>
      <c r="AY4" s="786"/>
      <c r="AZ4" s="786"/>
      <c r="BA4" s="786"/>
      <c r="BB4" s="786"/>
      <c r="BC4" s="786"/>
      <c r="BD4" s="786"/>
      <c r="BE4" s="786"/>
      <c r="BF4" s="786"/>
      <c r="BG4" s="786"/>
      <c r="BH4" s="787"/>
      <c r="BI4" s="484"/>
      <c r="BJ4" s="785" t="s">
        <v>405</v>
      </c>
      <c r="BK4" s="786"/>
      <c r="BL4" s="786"/>
      <c r="BM4" s="786"/>
      <c r="BN4" s="786"/>
      <c r="BO4" s="786"/>
      <c r="BP4" s="786"/>
      <c r="BQ4" s="786"/>
      <c r="BR4" s="786"/>
      <c r="BS4" s="786"/>
      <c r="BT4" s="787"/>
      <c r="BU4" s="484"/>
      <c r="BV4" s="785" t="s">
        <v>406</v>
      </c>
      <c r="BW4" s="786"/>
      <c r="BX4" s="786"/>
      <c r="BY4" s="786"/>
      <c r="BZ4" s="786"/>
      <c r="CA4" s="786"/>
      <c r="CB4" s="786"/>
      <c r="CC4" s="786"/>
      <c r="CD4" s="786"/>
      <c r="CE4" s="786"/>
      <c r="CF4" s="787"/>
      <c r="CG4" s="484"/>
      <c r="CH4" s="785" t="s">
        <v>407</v>
      </c>
      <c r="CI4" s="786"/>
      <c r="CJ4" s="786"/>
      <c r="CK4" s="786"/>
      <c r="CL4" s="786"/>
      <c r="CM4" s="786"/>
      <c r="CN4" s="786"/>
      <c r="CO4" s="786"/>
      <c r="CP4" s="786"/>
      <c r="CQ4" s="786"/>
      <c r="CR4" s="787"/>
      <c r="CS4" s="484"/>
      <c r="CT4" s="785" t="s">
        <v>408</v>
      </c>
      <c r="CU4" s="786"/>
      <c r="CV4" s="786"/>
      <c r="CW4" s="786"/>
      <c r="CX4" s="786"/>
      <c r="CY4" s="786"/>
      <c r="CZ4" s="786"/>
      <c r="DA4" s="786"/>
      <c r="DB4" s="786"/>
      <c r="DC4" s="786"/>
      <c r="DD4" s="787"/>
      <c r="DE4" s="484"/>
      <c r="DF4" s="785" t="s">
        <v>409</v>
      </c>
      <c r="DG4" s="786"/>
      <c r="DH4" s="786"/>
      <c r="DI4" s="786"/>
      <c r="DJ4" s="786"/>
      <c r="DK4" s="786"/>
      <c r="DL4" s="786"/>
      <c r="DM4" s="786"/>
      <c r="DN4" s="786"/>
      <c r="DO4" s="786"/>
      <c r="DP4" s="787"/>
      <c r="DQ4" s="484"/>
      <c r="DR4" s="785" t="s">
        <v>410</v>
      </c>
      <c r="DS4" s="786"/>
      <c r="DT4" s="786"/>
      <c r="DU4" s="786"/>
      <c r="DV4" s="786"/>
      <c r="DW4" s="786"/>
      <c r="DX4" s="786"/>
      <c r="DY4" s="786"/>
      <c r="DZ4" s="786"/>
      <c r="EA4" s="786"/>
      <c r="EB4" s="787"/>
      <c r="EC4" s="484"/>
      <c r="ED4" s="785" t="s">
        <v>411</v>
      </c>
      <c r="EE4" s="786"/>
      <c r="EF4" s="786"/>
      <c r="EG4" s="786"/>
      <c r="EH4" s="786"/>
      <c r="EI4" s="786"/>
      <c r="EJ4" s="786"/>
      <c r="EK4" s="786"/>
      <c r="EL4" s="786"/>
      <c r="EM4" s="786"/>
      <c r="EN4" s="787"/>
      <c r="EO4" s="484"/>
      <c r="EP4" s="785" t="s">
        <v>412</v>
      </c>
      <c r="EQ4" s="786"/>
      <c r="ER4" s="786"/>
      <c r="ES4" s="786"/>
      <c r="ET4" s="786"/>
      <c r="EU4" s="786"/>
      <c r="EV4" s="786"/>
      <c r="EW4" s="786"/>
      <c r="EX4" s="786"/>
      <c r="EY4" s="786"/>
      <c r="EZ4" s="787"/>
      <c r="FA4" s="484"/>
      <c r="FB4" s="785" t="s">
        <v>413</v>
      </c>
      <c r="FC4" s="786"/>
      <c r="FD4" s="786"/>
      <c r="FE4" s="786"/>
      <c r="FF4" s="786"/>
      <c r="FG4" s="786"/>
      <c r="FH4" s="786"/>
      <c r="FI4" s="786"/>
      <c r="FJ4" s="786"/>
      <c r="FK4" s="786"/>
      <c r="FL4" s="787"/>
      <c r="FM4" s="484"/>
      <c r="FN4" s="785" t="s">
        <v>414</v>
      </c>
      <c r="FO4" s="786"/>
      <c r="FP4" s="786"/>
      <c r="FQ4" s="786"/>
      <c r="FR4" s="786"/>
      <c r="FS4" s="786"/>
      <c r="FT4" s="786"/>
      <c r="FU4" s="786"/>
      <c r="FV4" s="786"/>
      <c r="FW4" s="786"/>
      <c r="FX4" s="787"/>
      <c r="FY4" s="484"/>
      <c r="FZ4" s="785" t="s">
        <v>415</v>
      </c>
      <c r="GA4" s="786"/>
      <c r="GB4" s="786"/>
      <c r="GC4" s="786"/>
      <c r="GD4" s="786"/>
      <c r="GE4" s="786"/>
      <c r="GF4" s="786"/>
      <c r="GG4" s="786"/>
      <c r="GH4" s="786"/>
      <c r="GI4" s="786"/>
      <c r="GJ4" s="787"/>
      <c r="GK4" s="484"/>
      <c r="GL4" s="785" t="s">
        <v>416</v>
      </c>
      <c r="GM4" s="786"/>
      <c r="GN4" s="786"/>
      <c r="GO4" s="786"/>
      <c r="GP4" s="786"/>
      <c r="GQ4" s="786"/>
      <c r="GR4" s="786"/>
      <c r="GS4" s="786"/>
      <c r="GT4" s="786"/>
      <c r="GU4" s="786"/>
      <c r="GV4" s="787"/>
      <c r="GW4" s="484"/>
      <c r="GX4" s="785" t="s">
        <v>906</v>
      </c>
      <c r="GY4" s="786"/>
      <c r="GZ4" s="786"/>
      <c r="HA4" s="786"/>
      <c r="HB4" s="786"/>
      <c r="HC4" s="786"/>
      <c r="HD4" s="786"/>
      <c r="HE4" s="786"/>
      <c r="HF4" s="786"/>
      <c r="HG4" s="786"/>
      <c r="HH4" s="787"/>
    </row>
    <row r="5" spans="1:216" ht="15.75" x14ac:dyDescent="0.2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 x14ac:dyDescent="0.2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 x14ac:dyDescent="0.2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 x14ac:dyDescent="0.2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 x14ac:dyDescent="0.2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 x14ac:dyDescent="0.2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 x14ac:dyDescent="0.2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 x14ac:dyDescent="0.2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 x14ac:dyDescent="0.2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 x14ac:dyDescent="0.2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 x14ac:dyDescent="0.2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 x14ac:dyDescent="0.2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 x14ac:dyDescent="0.2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 x14ac:dyDescent="0.2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 x14ac:dyDescent="0.2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 x14ac:dyDescent="0.2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 x14ac:dyDescent="0.2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 x14ac:dyDescent="0.2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 x14ac:dyDescent="0.2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 x14ac:dyDescent="0.2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 x14ac:dyDescent="0.2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 x14ac:dyDescent="0.2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 x14ac:dyDescent="0.2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 x14ac:dyDescent="0.2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 x14ac:dyDescent="0.2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 x14ac:dyDescent="0.2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 x14ac:dyDescent="0.2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 x14ac:dyDescent="0.2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 x14ac:dyDescent="0.2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 x14ac:dyDescent="0.2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 x14ac:dyDescent="0.2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 x14ac:dyDescent="0.2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 x14ac:dyDescent="0.2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 x14ac:dyDescent="0.2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 x14ac:dyDescent="0.2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 x14ac:dyDescent="0.2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 x14ac:dyDescent="0.2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 x14ac:dyDescent="0.2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 x14ac:dyDescent="0.2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 x14ac:dyDescent="0.2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 x14ac:dyDescent="0.2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 x14ac:dyDescent="0.2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 x14ac:dyDescent="0.2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 x14ac:dyDescent="0.2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 x14ac:dyDescent="0.2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 x14ac:dyDescent="0.2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 x14ac:dyDescent="0.2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 x14ac:dyDescent="0.2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 x14ac:dyDescent="0.2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 x14ac:dyDescent="0.2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 x14ac:dyDescent="0.2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 x14ac:dyDescent="0.2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 x14ac:dyDescent="0.2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 x14ac:dyDescent="0.2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 x14ac:dyDescent="0.2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 x14ac:dyDescent="0.2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 x14ac:dyDescent="0.2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 x14ac:dyDescent="0.2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 x14ac:dyDescent="0.2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 x14ac:dyDescent="0.2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 x14ac:dyDescent="0.2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 x14ac:dyDescent="0.2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 x14ac:dyDescent="0.2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 x14ac:dyDescent="0.2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 x14ac:dyDescent="0.2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 x14ac:dyDescent="0.2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 x14ac:dyDescent="0.2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 x14ac:dyDescent="0.2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 x14ac:dyDescent="0.2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 x14ac:dyDescent="0.2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 x14ac:dyDescent="0.2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 x14ac:dyDescent="0.2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 x14ac:dyDescent="0.2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 x14ac:dyDescent="0.2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 x14ac:dyDescent="0.2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 x14ac:dyDescent="0.2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 x14ac:dyDescent="0.2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 x14ac:dyDescent="0.2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 x14ac:dyDescent="0.2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 x14ac:dyDescent="0.2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 x14ac:dyDescent="0.2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 x14ac:dyDescent="0.2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 x14ac:dyDescent="0.25">
      <c r="HI87" s="497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FF00"/>
  </sheetPr>
  <dimension ref="A1:HP144"/>
  <sheetViews>
    <sheetView zoomScale="60" zoomScaleNormal="60" zoomScaleSheetLayoutView="70" workbookViewId="0">
      <selection activeCell="I22" sqref="I22"/>
    </sheetView>
  </sheetViews>
  <sheetFormatPr defaultRowHeight="15" x14ac:dyDescent="0.2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 x14ac:dyDescent="0.25">
      <c r="A1" s="678"/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</row>
    <row r="2" spans="1:21" ht="23.25" x14ac:dyDescent="0.35">
      <c r="A2" s="678"/>
      <c r="B2" s="678"/>
      <c r="C2" s="880" t="s">
        <v>2</v>
      </c>
      <c r="D2" s="880"/>
      <c r="E2" s="880"/>
      <c r="F2" s="880"/>
      <c r="G2" s="880"/>
      <c r="H2" s="880"/>
      <c r="I2" s="880"/>
      <c r="J2" s="679"/>
      <c r="K2" s="679"/>
      <c r="L2" s="679"/>
      <c r="M2" s="679"/>
      <c r="N2" s="679"/>
      <c r="O2" s="679"/>
      <c r="P2" s="679"/>
      <c r="Q2" s="680"/>
      <c r="R2" s="678"/>
      <c r="S2" s="678"/>
      <c r="T2" s="678"/>
    </row>
    <row r="3" spans="1:21" ht="23.25" x14ac:dyDescent="0.35">
      <c r="A3" s="681"/>
      <c r="B3" s="678"/>
      <c r="C3" s="880" t="s">
        <v>3</v>
      </c>
      <c r="D3" s="880"/>
      <c r="E3" s="880"/>
      <c r="F3" s="880"/>
      <c r="G3" s="880"/>
      <c r="H3" s="880"/>
      <c r="I3" s="880"/>
      <c r="J3" s="679"/>
      <c r="K3" s="679"/>
      <c r="L3" s="679"/>
      <c r="M3" s="679"/>
      <c r="N3" s="679"/>
      <c r="O3" s="679"/>
      <c r="P3" s="679"/>
      <c r="Q3" s="680"/>
      <c r="R3" s="678"/>
      <c r="S3" s="678"/>
      <c r="T3" s="678"/>
    </row>
    <row r="4" spans="1:21" ht="23.25" x14ac:dyDescent="0.25">
      <c r="A4" s="678"/>
      <c r="B4" s="678"/>
      <c r="C4" s="883">
        <f>'Настройки УИК'!$C$26</f>
        <v>0</v>
      </c>
      <c r="D4" s="881"/>
      <c r="E4" s="881"/>
      <c r="F4" s="881"/>
      <c r="G4" s="881"/>
      <c r="H4" s="881"/>
      <c r="I4" s="881"/>
      <c r="J4" s="682"/>
      <c r="K4" s="884"/>
      <c r="L4" s="884"/>
      <c r="M4" s="683"/>
      <c r="N4" s="879" t="str">
        <f ca="1">'Настройки УИК'!$I$26</f>
        <v/>
      </c>
      <c r="O4" s="879"/>
      <c r="P4" s="879"/>
      <c r="Q4" s="879"/>
      <c r="R4" s="879"/>
      <c r="S4" s="678"/>
      <c r="T4" s="678"/>
      <c r="U4" s="441">
        <f>'Настройки ТИК'!$H$17</f>
        <v>0</v>
      </c>
    </row>
    <row r="5" spans="1:21" ht="18.75" customHeight="1" x14ac:dyDescent="0.25">
      <c r="A5" s="678"/>
      <c r="B5" s="678"/>
      <c r="C5" s="882" t="s">
        <v>4</v>
      </c>
      <c r="D5" s="882"/>
      <c r="E5" s="882"/>
      <c r="F5" s="882"/>
      <c r="G5" s="882"/>
      <c r="H5" s="882"/>
      <c r="I5" s="882"/>
      <c r="J5" s="684"/>
      <c r="K5" s="878" t="s">
        <v>5</v>
      </c>
      <c r="L5" s="878"/>
      <c r="M5" s="684"/>
      <c r="N5" s="878" t="s">
        <v>6</v>
      </c>
      <c r="O5" s="878"/>
      <c r="P5" s="878"/>
      <c r="Q5" s="878"/>
      <c r="R5" s="878"/>
      <c r="S5" s="678"/>
      <c r="T5" s="678"/>
    </row>
    <row r="6" spans="1:21" ht="12.75" customHeight="1" x14ac:dyDescent="0.25">
      <c r="A6" s="678"/>
      <c r="B6" s="678"/>
      <c r="C6" s="680"/>
      <c r="D6" s="680"/>
      <c r="E6" s="680"/>
      <c r="F6" s="680"/>
      <c r="G6" s="680"/>
      <c r="H6" s="680"/>
      <c r="I6" s="680"/>
      <c r="J6" s="680"/>
      <c r="K6" s="680"/>
      <c r="L6" s="680"/>
      <c r="M6" s="680"/>
      <c r="N6" s="680"/>
      <c r="O6" s="680"/>
      <c r="P6" s="680"/>
      <c r="Q6" s="680"/>
      <c r="R6" s="678"/>
      <c r="S6" s="678"/>
      <c r="T6" s="678"/>
    </row>
    <row r="7" spans="1:21" ht="23.25" x14ac:dyDescent="0.35">
      <c r="A7" s="678"/>
      <c r="B7" s="678"/>
      <c r="C7" s="880" t="s">
        <v>7</v>
      </c>
      <c r="D7" s="880"/>
      <c r="E7" s="880"/>
      <c r="F7" s="880"/>
      <c r="G7" s="880"/>
      <c r="H7" s="880"/>
      <c r="I7" s="880"/>
      <c r="J7" s="880"/>
      <c r="K7" s="880"/>
      <c r="L7" s="880"/>
      <c r="M7" s="880"/>
      <c r="N7" s="880"/>
      <c r="O7" s="880"/>
      <c r="P7" s="880"/>
      <c r="Q7" s="880"/>
      <c r="R7" s="678"/>
      <c r="S7" s="678"/>
      <c r="T7" s="678"/>
    </row>
    <row r="8" spans="1:21" ht="23.25" x14ac:dyDescent="0.35">
      <c r="A8" s="678"/>
      <c r="B8" s="678"/>
      <c r="C8" s="880" t="s">
        <v>8</v>
      </c>
      <c r="D8" s="880"/>
      <c r="E8" s="880"/>
      <c r="F8" s="880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678"/>
      <c r="S8" s="678"/>
      <c r="T8" s="678"/>
    </row>
    <row r="9" spans="1:21" ht="23.25" x14ac:dyDescent="0.25">
      <c r="A9" s="678"/>
      <c r="B9" s="881">
        <f>'Настройки УИК'!$C$26</f>
        <v>0</v>
      </c>
      <c r="C9" s="881"/>
      <c r="D9" s="881"/>
      <c r="E9" s="881"/>
      <c r="F9" s="881"/>
      <c r="G9" s="881"/>
      <c r="H9" s="881"/>
      <c r="I9" s="881"/>
      <c r="J9" s="881"/>
      <c r="K9" s="881"/>
      <c r="L9" s="881"/>
      <c r="M9" s="881"/>
      <c r="N9" s="881"/>
      <c r="O9" s="881"/>
      <c r="P9" s="881"/>
      <c r="Q9" s="881"/>
      <c r="R9" s="881"/>
      <c r="S9" s="678"/>
      <c r="T9" s="678"/>
    </row>
    <row r="10" spans="1:21" ht="18.75" x14ac:dyDescent="0.25">
      <c r="A10" s="678"/>
      <c r="B10" s="882" t="s">
        <v>4</v>
      </c>
      <c r="C10" s="882"/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678"/>
      <c r="T10" s="678"/>
    </row>
    <row r="11" spans="1:21" ht="6" customHeight="1" x14ac:dyDescent="0.25">
      <c r="A11" s="678"/>
      <c r="B11" s="678"/>
      <c r="C11" s="680"/>
      <c r="D11" s="680"/>
      <c r="E11" s="680"/>
      <c r="F11" s="680"/>
      <c r="G11" s="680"/>
      <c r="H11" s="680"/>
      <c r="I11" s="680"/>
      <c r="J11" s="680"/>
      <c r="K11" s="680"/>
      <c r="L11" s="680"/>
      <c r="M11" s="680"/>
      <c r="N11" s="680"/>
      <c r="O11" s="680"/>
      <c r="P11" s="680"/>
      <c r="Q11" s="680"/>
      <c r="R11" s="678"/>
      <c r="S11" s="678"/>
      <c r="T11" s="678"/>
    </row>
    <row r="12" spans="1:21" ht="23.25" x14ac:dyDescent="0.35">
      <c r="A12" s="678"/>
      <c r="B12" s="880" t="s">
        <v>9</v>
      </c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678"/>
      <c r="T12" s="678"/>
    </row>
    <row r="13" spans="1:21" ht="61.5" customHeight="1" x14ac:dyDescent="0.25">
      <c r="A13" s="678"/>
      <c r="B13" s="881">
        <f>'Настройки ТИК'!$B$9:$C$9</f>
        <v>0</v>
      </c>
      <c r="C13" s="881"/>
      <c r="D13" s="881"/>
      <c r="E13" s="881"/>
      <c r="F13" s="881"/>
      <c r="G13" s="881"/>
      <c r="H13" s="881"/>
      <c r="I13" s="881"/>
      <c r="J13" s="881"/>
      <c r="K13" s="881"/>
      <c r="L13" s="881"/>
      <c r="M13" s="881"/>
      <c r="N13" s="881"/>
      <c r="O13" s="881"/>
      <c r="P13" s="881"/>
      <c r="Q13" s="881"/>
      <c r="R13" s="881"/>
      <c r="S13" s="678"/>
      <c r="T13" s="678"/>
    </row>
    <row r="14" spans="1:21" ht="6" customHeight="1" x14ac:dyDescent="0.25">
      <c r="A14" s="678"/>
      <c r="B14" s="678"/>
      <c r="C14" s="680"/>
      <c r="D14" s="680"/>
      <c r="E14" s="680"/>
      <c r="F14" s="680"/>
      <c r="G14" s="680"/>
      <c r="H14" s="680"/>
      <c r="I14" s="680"/>
      <c r="J14" s="680"/>
      <c r="K14" s="680"/>
      <c r="L14" s="680"/>
      <c r="M14" s="680"/>
      <c r="N14" s="680"/>
      <c r="O14" s="680"/>
      <c r="P14" s="680"/>
      <c r="Q14" s="680"/>
      <c r="R14" s="678"/>
      <c r="S14" s="678"/>
      <c r="T14" s="678"/>
    </row>
    <row r="15" spans="1:21" ht="23.25" x14ac:dyDescent="0.25">
      <c r="A15" s="678"/>
      <c r="B15" s="881" t="str">
        <f>IF('Сведения ФОВ'!$E$14="","",('Сведения ФОВ'!$E$14))</f>
        <v/>
      </c>
      <c r="C15" s="881"/>
      <c r="D15" s="881"/>
      <c r="E15" s="881"/>
      <c r="F15" s="881"/>
      <c r="G15" s="881"/>
      <c r="H15" s="881"/>
      <c r="I15" s="881"/>
      <c r="J15" s="881"/>
      <c r="K15" s="881"/>
      <c r="L15" s="881"/>
      <c r="M15" s="881"/>
      <c r="N15" s="881"/>
      <c r="O15" s="881"/>
      <c r="P15" s="881"/>
      <c r="Q15" s="881"/>
      <c r="R15" s="881"/>
      <c r="S15" s="678"/>
      <c r="T15" s="678"/>
    </row>
    <row r="16" spans="1:21" ht="18.75" x14ac:dyDescent="0.25">
      <c r="A16" s="678"/>
      <c r="B16" s="678"/>
      <c r="C16" s="882" t="s">
        <v>10</v>
      </c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678"/>
      <c r="S16" s="678"/>
      <c r="T16" s="678"/>
    </row>
    <row r="17" spans="1:21" ht="11.25" customHeight="1" x14ac:dyDescent="0.25">
      <c r="A17" s="678"/>
      <c r="B17" s="678"/>
      <c r="C17" s="684"/>
      <c r="D17" s="684"/>
      <c r="E17" s="684"/>
      <c r="F17" s="684"/>
      <c r="G17" s="684"/>
      <c r="H17" s="684"/>
      <c r="I17" s="684"/>
      <c r="J17" s="684"/>
      <c r="K17" s="684"/>
      <c r="L17" s="684"/>
      <c r="M17" s="684"/>
      <c r="N17" s="684"/>
      <c r="O17" s="684"/>
      <c r="P17" s="684"/>
      <c r="Q17" s="684"/>
      <c r="R17" s="678"/>
      <c r="S17" s="678"/>
      <c r="T17" s="678"/>
    </row>
    <row r="18" spans="1:21" ht="23.25" customHeight="1" x14ac:dyDescent="0.25">
      <c r="A18" s="678"/>
      <c r="B18" s="678"/>
      <c r="C18" s="681"/>
      <c r="D18" s="681"/>
      <c r="E18" s="684"/>
      <c r="F18" s="684"/>
      <c r="G18" s="684"/>
      <c r="H18" s="685" t="s">
        <v>11</v>
      </c>
      <c r="I18" s="881" t="e">
        <f ca="1">IF('Настройки ТИК'!$I$17='Настройки ТИК'!$J$17,'Настройки ТИК'!$I$17,'Настройки ТИК'!$I$17&amp;"-"&amp;'Настройки ТИК'!$J$17)</f>
        <v>#VALUE!</v>
      </c>
      <c r="J18" s="881"/>
      <c r="K18" s="881"/>
      <c r="L18" s="686" t="str">
        <f>'Настройки ТИК'!$I$15</f>
        <v/>
      </c>
      <c r="M18" s="687" t="s">
        <v>152</v>
      </c>
      <c r="N18" s="684"/>
      <c r="O18" s="684"/>
      <c r="P18" s="684"/>
      <c r="Q18" s="684"/>
      <c r="R18" s="678"/>
      <c r="S18" s="678"/>
      <c r="T18" s="678"/>
      <c r="U18" s="529" t="str">
        <f>TEXT('Настройки ТИК'!C17,"ММММ")</f>
        <v>Январь</v>
      </c>
    </row>
    <row r="19" spans="1:21" ht="18.75" x14ac:dyDescent="0.25">
      <c r="A19" s="678"/>
      <c r="B19" s="678"/>
      <c r="C19" s="684"/>
      <c r="D19" s="684"/>
      <c r="E19" s="684"/>
      <c r="F19" s="684"/>
      <c r="G19" s="684"/>
      <c r="H19" s="684"/>
      <c r="I19" s="878" t="s">
        <v>149</v>
      </c>
      <c r="J19" s="878"/>
      <c r="K19" s="878"/>
      <c r="L19" s="684"/>
      <c r="M19" s="684"/>
      <c r="N19" s="684"/>
      <c r="O19" s="684"/>
      <c r="P19" s="684"/>
      <c r="Q19" s="684"/>
      <c r="R19" s="678"/>
      <c r="S19" s="678"/>
      <c r="T19" s="678"/>
      <c r="U19" s="529" t="str">
        <f>TEXT('Настройки ТИК'!D17,"ММММ")</f>
        <v>Январь</v>
      </c>
    </row>
    <row r="20" spans="1:21" ht="6.75" customHeight="1" x14ac:dyDescent="0.25">
      <c r="A20" s="678"/>
      <c r="B20" s="678"/>
      <c r="C20" s="678"/>
      <c r="D20" s="678"/>
      <c r="E20" s="678"/>
      <c r="F20" s="678"/>
      <c r="G20" s="678"/>
      <c r="H20" s="678"/>
      <c r="I20" s="678"/>
      <c r="J20" s="678"/>
      <c r="K20" s="678"/>
      <c r="L20" s="678"/>
      <c r="M20" s="678"/>
      <c r="N20" s="678"/>
      <c r="O20" s="678"/>
      <c r="P20" s="678"/>
      <c r="Q20" s="678"/>
      <c r="R20" s="678"/>
      <c r="S20" s="678"/>
      <c r="T20" s="678"/>
    </row>
    <row r="21" spans="1:21" ht="18.75" x14ac:dyDescent="0.3">
      <c r="A21" s="874" t="s">
        <v>0</v>
      </c>
      <c r="B21" s="875"/>
      <c r="C21" s="867" t="s">
        <v>1</v>
      </c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</row>
    <row r="22" spans="1:21" ht="76.5" customHeight="1" x14ac:dyDescent="0.25">
      <c r="A22" s="876"/>
      <c r="B22" s="877"/>
      <c r="C22" s="688" t="str">
        <f ca="1">'Сведения ФОВ'!E20</f>
        <v/>
      </c>
      <c r="D22" s="688" t="str">
        <f ca="1">'Сведения ФОВ'!Q20</f>
        <v/>
      </c>
      <c r="E22" s="688" t="str">
        <f ca="1">'Сведения ФОВ'!AC20</f>
        <v>Склонение по падежам УИК</v>
      </c>
      <c r="F22" s="688" t="str">
        <f ca="1">'Сведения ФОВ'!AO20</f>
        <v>для печати документов</v>
      </c>
      <c r="G22" s="688" t="str">
        <f ca="1">'Сведения ФОВ'!BA20</f>
        <v xml:space="preserve">Родительный </v>
      </c>
      <c r="H22" s="688" t="str">
        <f ca="1">'Сведения ФОВ'!BM20</f>
        <v xml:space="preserve">Дательный </v>
      </c>
      <c r="I22" s="688" t="str">
        <f ca="1">'Сведения ФОВ'!BY20</f>
        <v>Творительный</v>
      </c>
      <c r="J22" s="688" t="str">
        <f ca="1">'Сведения ФОВ'!CK20</f>
        <v>Винительный</v>
      </c>
      <c r="K22" s="688" t="str">
        <f ca="1">'Сведения ФОВ'!CW20</f>
        <v/>
      </c>
      <c r="L22" s="688" t="str">
        <f ca="1">'Сведения ФОВ'!DI20</f>
        <v/>
      </c>
      <c r="M22" s="688" t="str">
        <f ca="1">'Сведения ФОВ'!DU20</f>
        <v/>
      </c>
      <c r="N22" s="688" t="str">
        <f ca="1">'Сведения ФОВ'!EG20</f>
        <v>Должности</v>
      </c>
      <c r="O22" s="688" t="str">
        <f ca="1">'Сведения ФОВ'!ES20</f>
        <v/>
      </c>
      <c r="P22" s="688" t="str">
        <f ca="1">'Сведения ФОВ'!FE20</f>
        <v>Председатель</v>
      </c>
      <c r="Q22" s="688" t="str">
        <f ca="1">'Сведения ФОВ'!FQ20</f>
        <v/>
      </c>
      <c r="R22" s="688" t="str">
        <f ca="1">'Сведения ФОВ'!GC20</f>
        <v/>
      </c>
      <c r="S22" s="688" t="str">
        <f ca="1">'Сведения ФОВ'!GO20</f>
        <v/>
      </c>
      <c r="T22" s="688" t="str">
        <f ca="1">'Сведения ФОВ'!HA20</f>
        <v/>
      </c>
    </row>
    <row r="23" spans="1:21" ht="18.75" x14ac:dyDescent="0.3">
      <c r="A23" s="868" t="s">
        <v>399</v>
      </c>
      <c r="B23" s="869"/>
      <c r="C23" s="421" t="s">
        <v>400</v>
      </c>
      <c r="D23" s="422" t="s">
        <v>401</v>
      </c>
      <c r="E23" s="422" t="s">
        <v>402</v>
      </c>
      <c r="F23" s="422" t="s">
        <v>403</v>
      </c>
      <c r="G23" s="422" t="s">
        <v>404</v>
      </c>
      <c r="H23" s="422" t="s">
        <v>405</v>
      </c>
      <c r="I23" s="422" t="s">
        <v>406</v>
      </c>
      <c r="J23" s="422" t="s">
        <v>407</v>
      </c>
      <c r="K23" s="422" t="s">
        <v>408</v>
      </c>
      <c r="L23" s="422" t="s">
        <v>409</v>
      </c>
      <c r="M23" s="422" t="s">
        <v>410</v>
      </c>
      <c r="N23" s="422" t="s">
        <v>411</v>
      </c>
      <c r="O23" s="422" t="s">
        <v>412</v>
      </c>
      <c r="P23" s="422" t="s">
        <v>413</v>
      </c>
      <c r="Q23" s="422" t="s">
        <v>414</v>
      </c>
      <c r="R23" s="422" t="s">
        <v>415</v>
      </c>
      <c r="S23" s="422" t="s">
        <v>416</v>
      </c>
      <c r="T23" s="422" t="s">
        <v>906</v>
      </c>
    </row>
    <row r="24" spans="1:21" s="234" customFormat="1" ht="51" customHeight="1" x14ac:dyDescent="0.25">
      <c r="A24" s="408" t="s">
        <v>903</v>
      </c>
      <c r="B24" s="409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 x14ac:dyDescent="0.25">
      <c r="A25" s="408" t="s">
        <v>903</v>
      </c>
      <c r="B25" s="409" t="s">
        <v>904</v>
      </c>
      <c r="C25" s="656" t="str">
        <f>IF('Сведения ФОВ'!I30=0,"",('Сведения ФОВ'!I30&amp;CHAR(10)&amp;'Сведения ФОВ'!G30&amp;"-"&amp;'Сведения ФОВ'!H30&amp;CHAR(10)&amp;'Сведения ФОВ'!O30))</f>
        <v/>
      </c>
      <c r="D25" s="656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6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6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6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6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6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6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6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6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6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6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6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6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6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6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6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6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 x14ac:dyDescent="0.25">
      <c r="A26" s="408" t="s">
        <v>903</v>
      </c>
      <c r="B26" s="409" t="s">
        <v>904</v>
      </c>
      <c r="C26" s="656" t="str">
        <f>IF('Сведения ФОВ'!I31=0,"",('Сведения ФОВ'!I31&amp;CHAR(10)&amp;'Сведения ФОВ'!G31&amp;"-"&amp;'Сведения ФОВ'!H31&amp;CHAR(10)&amp;'Сведения ФОВ'!O31))</f>
        <v/>
      </c>
      <c r="D26" s="656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6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6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6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6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6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6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6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6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6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6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6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6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6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6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6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6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 x14ac:dyDescent="0.25">
      <c r="A27" s="408" t="s">
        <v>903</v>
      </c>
      <c r="B27" s="409" t="s">
        <v>904</v>
      </c>
      <c r="C27" s="656" t="str">
        <f>IF('Сведения ФОВ'!I32=0,"",('Сведения ФОВ'!I32&amp;CHAR(10)&amp;'Сведения ФОВ'!G32&amp;"-"&amp;'Сведения ФОВ'!H32&amp;CHAR(10)&amp;'Сведения ФОВ'!O32))</f>
        <v/>
      </c>
      <c r="D27" s="656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6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6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6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6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6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6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6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6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6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6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6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6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6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6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6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6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 x14ac:dyDescent="0.25">
      <c r="A28" s="408" t="s">
        <v>903</v>
      </c>
      <c r="B28" s="409" t="s">
        <v>904</v>
      </c>
      <c r="C28" s="656" t="str">
        <f>IF('Сведения ФОВ'!I33=0,"",('Сведения ФОВ'!I33&amp;CHAR(10)&amp;'Сведения ФОВ'!G33&amp;"-"&amp;'Сведения ФОВ'!H33&amp;CHAR(10)&amp;'Сведения ФОВ'!O33))</f>
        <v/>
      </c>
      <c r="D28" s="656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6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6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6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6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6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6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6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6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6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6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6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6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6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6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6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6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 x14ac:dyDescent="0.25">
      <c r="A29" s="408" t="s">
        <v>903</v>
      </c>
      <c r="B29" s="409" t="s">
        <v>904</v>
      </c>
      <c r="C29" s="656" t="str">
        <f>IF('Сведения ФОВ'!I34=0,"",('Сведения ФОВ'!I34&amp;CHAR(10)&amp;'Сведения ФОВ'!G34&amp;"-"&amp;'Сведения ФОВ'!H34&amp;CHAR(10)&amp;'Сведения ФОВ'!O34))</f>
        <v/>
      </c>
      <c r="D29" s="656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6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6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6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6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6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6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6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6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6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6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6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6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6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6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6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6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 x14ac:dyDescent="0.25">
      <c r="A30" s="408" t="s">
        <v>903</v>
      </c>
      <c r="B30" s="409" t="s">
        <v>904</v>
      </c>
      <c r="C30" s="656" t="str">
        <f>IF('Сведения ФОВ'!I35=0,"",('Сведения ФОВ'!I35&amp;CHAR(10)&amp;'Сведения ФОВ'!G35&amp;"-"&amp;'Сведения ФОВ'!H35&amp;CHAR(10)&amp;'Сведения ФОВ'!O35))</f>
        <v/>
      </c>
      <c r="D30" s="656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6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6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6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6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6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6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6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6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6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6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6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6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6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6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6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6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 x14ac:dyDescent="0.25">
      <c r="A31" s="408" t="s">
        <v>903</v>
      </c>
      <c r="B31" s="409" t="s">
        <v>904</v>
      </c>
      <c r="C31" s="656" t="str">
        <f>IF('Сведения ФОВ'!I36=0,"",('Сведения ФОВ'!I36&amp;CHAR(10)&amp;'Сведения ФОВ'!G36&amp;"-"&amp;'Сведения ФОВ'!H36&amp;CHAR(10)&amp;'Сведения ФОВ'!O36))</f>
        <v/>
      </c>
      <c r="D31" s="656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6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6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6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6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6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6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6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6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6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6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6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6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6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6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6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6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 x14ac:dyDescent="0.25">
      <c r="A32" s="408" t="s">
        <v>903</v>
      </c>
      <c r="B32" s="409" t="s">
        <v>904</v>
      </c>
      <c r="C32" s="656" t="str">
        <f>IF('Сведения ФОВ'!I37=0,"",('Сведения ФОВ'!I37&amp;CHAR(10)&amp;'Сведения ФОВ'!G37&amp;"-"&amp;'Сведения ФОВ'!H37&amp;CHAR(10)&amp;'Сведения ФОВ'!O37))</f>
        <v/>
      </c>
      <c r="D32" s="656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6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6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6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6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6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6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6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6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6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6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6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6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6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6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6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6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 x14ac:dyDescent="0.25">
      <c r="A33" s="408" t="s">
        <v>903</v>
      </c>
      <c r="B33" s="409" t="s">
        <v>904</v>
      </c>
      <c r="C33" s="656" t="str">
        <f>IF('Сведения ФОВ'!I38=0,"",('Сведения ФОВ'!I38&amp;CHAR(10)&amp;'Сведения ФОВ'!G38&amp;"-"&amp;'Сведения ФОВ'!H38&amp;CHAR(10)&amp;'Сведения ФОВ'!O38))</f>
        <v/>
      </c>
      <c r="D33" s="656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6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6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6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6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6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6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6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6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6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6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6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6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6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6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6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6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 x14ac:dyDescent="0.25">
      <c r="A34" s="408" t="s">
        <v>903</v>
      </c>
      <c r="B34" s="409" t="s">
        <v>904</v>
      </c>
      <c r="C34" s="656" t="str">
        <f>IF('Сведения ФОВ'!I39=0,"",('Сведения ФОВ'!I39&amp;CHAR(10)&amp;'Сведения ФОВ'!G39&amp;"-"&amp;'Сведения ФОВ'!H39&amp;CHAR(10)&amp;'Сведения ФОВ'!O39))</f>
        <v/>
      </c>
      <c r="D34" s="656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6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6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6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6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6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6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6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6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6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6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6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6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6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6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6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6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 x14ac:dyDescent="0.25">
      <c r="A35" s="408" t="s">
        <v>903</v>
      </c>
      <c r="B35" s="409" t="s">
        <v>904</v>
      </c>
      <c r="C35" s="656" t="str">
        <f>IF('Сведения ФОВ'!I40=0,"",('Сведения ФОВ'!I40&amp;CHAR(10)&amp;'Сведения ФОВ'!G40&amp;"-"&amp;'Сведения ФОВ'!H40&amp;CHAR(10)&amp;'Сведения ФОВ'!O40))</f>
        <v/>
      </c>
      <c r="D35" s="656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6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6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6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6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6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6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6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6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6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6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6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6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6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6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6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6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 x14ac:dyDescent="0.25">
      <c r="A36" s="408" t="s">
        <v>903</v>
      </c>
      <c r="B36" s="409" t="s">
        <v>904</v>
      </c>
      <c r="C36" s="656" t="str">
        <f>IF('Сведения ФОВ'!I41=0,"",('Сведения ФОВ'!I41&amp;CHAR(10)&amp;'Сведения ФОВ'!G41&amp;"-"&amp;'Сведения ФОВ'!H41&amp;CHAR(10)&amp;'Сведения ФОВ'!O41))</f>
        <v/>
      </c>
      <c r="D36" s="656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6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6" t="str">
        <f ca="1">IF('Сведения ФОВ'!AS41=0,"",('Сведения ФОВ'!AS41&amp;CHAR(10)&amp;'Сведения ФОВ'!AQ41&amp;"-"&amp;'Сведения ФОВ'!AR41&amp;CHAR(10)&amp;'Сведения ФОВ'!AY41))</f>
        <v xml:space="preserve">
-
</v>
      </c>
      <c r="G36" s="656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6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6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6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6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6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6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6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6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6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6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6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6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6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 x14ac:dyDescent="0.25">
      <c r="A37" s="408" t="s">
        <v>903</v>
      </c>
      <c r="B37" s="409" t="s">
        <v>904</v>
      </c>
      <c r="C37" s="656" t="str">
        <f>IF('Сведения ФОВ'!I42=0,"",('Сведения ФОВ'!I42&amp;CHAR(10)&amp;'Сведения ФОВ'!G42&amp;"-"&amp;'Сведения ФОВ'!H42&amp;CHAR(10)&amp;'Сведения ФОВ'!O42))</f>
        <v/>
      </c>
      <c r="D37" s="656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6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6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6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6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6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6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6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6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6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6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6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6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6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6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6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6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 x14ac:dyDescent="0.25">
      <c r="A38" s="408" t="s">
        <v>903</v>
      </c>
      <c r="B38" s="409" t="s">
        <v>904</v>
      </c>
      <c r="C38" s="656" t="str">
        <f>IF('Сведения ФОВ'!I43=0,"",('Сведения ФОВ'!I43&amp;CHAR(10)&amp;'Сведения ФОВ'!G43&amp;"-"&amp;'Сведения ФОВ'!H43&amp;CHAR(10)&amp;'Сведения ФОВ'!O43))</f>
        <v/>
      </c>
      <c r="D38" s="656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6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6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6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6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6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6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6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6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6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6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6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6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6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6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6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6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 x14ac:dyDescent="0.25">
      <c r="A39" s="408" t="s">
        <v>903</v>
      </c>
      <c r="B39" s="409" t="s">
        <v>904</v>
      </c>
      <c r="C39" s="656" t="str">
        <f>IF('Сведения ФОВ'!I44=0,"",('Сведения ФОВ'!I44&amp;CHAR(10)&amp;'Сведения ФОВ'!G44&amp;"-"&amp;'Сведения ФОВ'!H44&amp;CHAR(10)&amp;'Сведения ФОВ'!O44))</f>
        <v/>
      </c>
      <c r="D39" s="656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6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6" t="str">
        <f ca="1">IF('Сведения ФОВ'!AS44=0,"",('Сведения ФОВ'!AS44&amp;CHAR(10)&amp;'Сведения ФОВ'!AQ44&amp;"-"&amp;'Сведения ФОВ'!AR44&amp;CHAR(10)&amp;'Сведения ФОВ'!AY44))</f>
        <v xml:space="preserve">
-
</v>
      </c>
      <c r="G39" s="656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6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6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6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6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6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6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6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6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6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6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6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6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6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 x14ac:dyDescent="0.25">
      <c r="A40" s="408" t="s">
        <v>903</v>
      </c>
      <c r="B40" s="409" t="s">
        <v>904</v>
      </c>
      <c r="C40" s="656" t="str">
        <f>IF('Сведения ФОВ'!I45=0,"",('Сведения ФОВ'!I45&amp;CHAR(10)&amp;'Сведения ФОВ'!G45&amp;"-"&amp;'Сведения ФОВ'!H45&amp;CHAR(10)&amp;'Сведения ФОВ'!O45))</f>
        <v/>
      </c>
      <c r="D40" s="656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6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6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6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6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6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6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6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6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6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6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6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6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6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6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6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6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 x14ac:dyDescent="0.25">
      <c r="A41" s="408" t="s">
        <v>903</v>
      </c>
      <c r="B41" s="409" t="s">
        <v>904</v>
      </c>
      <c r="C41" s="656" t="str">
        <f>IF('Сведения ФОВ'!I46=0,"",('Сведения ФОВ'!I46&amp;CHAR(10)&amp;'Сведения ФОВ'!G46&amp;"-"&amp;'Сведения ФОВ'!H46&amp;CHAR(10)&amp;'Сведения ФОВ'!O46))</f>
        <v/>
      </c>
      <c r="D41" s="656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6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6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6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6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6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6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6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6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6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6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6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6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6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6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6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6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 x14ac:dyDescent="0.25">
      <c r="A42" s="408" t="s">
        <v>903</v>
      </c>
      <c r="B42" s="409" t="s">
        <v>904</v>
      </c>
      <c r="C42" s="656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6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6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6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6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6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6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6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6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6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6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6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6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6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6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6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6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6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 x14ac:dyDescent="0.25">
      <c r="A43" s="408" t="s">
        <v>903</v>
      </c>
      <c r="B43" s="409" t="s">
        <v>904</v>
      </c>
      <c r="C43" s="656" t="str">
        <f>IF('Сведения ФОВ'!I48=0,"",('Сведения ФОВ'!I48&amp;CHAR(10)&amp;'Сведения ФОВ'!G48&amp;"-"&amp;'Сведения ФОВ'!H48&amp;CHAR(10)&amp;'Сведения ФОВ'!O48))</f>
        <v/>
      </c>
      <c r="D43" s="656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6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6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6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6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6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6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6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6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6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6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6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6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6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6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6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6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 x14ac:dyDescent="0.25">
      <c r="A44" s="408" t="s">
        <v>903</v>
      </c>
      <c r="B44" s="409" t="s">
        <v>904</v>
      </c>
      <c r="C44" s="656" t="str">
        <f>IF('Сведения ФОВ'!I49=0,"",('Сведения ФОВ'!I49&amp;CHAR(10)&amp;'Сведения ФОВ'!G49&amp;"-"&amp;'Сведения ФОВ'!H49&amp;CHAR(10)&amp;'Сведения ФОВ'!O49))</f>
        <v/>
      </c>
      <c r="D44" s="656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6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6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6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6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6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6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6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6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6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6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6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6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6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6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6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6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 x14ac:dyDescent="0.25">
      <c r="A45" s="408" t="s">
        <v>903</v>
      </c>
      <c r="B45" s="409" t="s">
        <v>904</v>
      </c>
      <c r="C45" s="656" t="str">
        <f>IF('Сведения ФОВ'!I50=0,"",('Сведения ФОВ'!I50&amp;CHAR(10)&amp;'Сведения ФОВ'!G50&amp;"-"&amp;'Сведения ФОВ'!H50&amp;CHAR(10)&amp;'Сведения ФОВ'!O50))</f>
        <v/>
      </c>
      <c r="D45" s="656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6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6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6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6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6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6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6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6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6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6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6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6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6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6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6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6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 x14ac:dyDescent="0.25">
      <c r="A46" s="408" t="s">
        <v>903</v>
      </c>
      <c r="B46" s="409" t="s">
        <v>904</v>
      </c>
      <c r="C46" s="656" t="str">
        <f>IF('Сведения ФОВ'!I51=0,"",('Сведения ФОВ'!I51&amp;CHAR(10)&amp;'Сведения ФОВ'!G51&amp;"-"&amp;'Сведения ФОВ'!H51&amp;CHAR(10)&amp;'Сведения ФОВ'!O51))</f>
        <v/>
      </c>
      <c r="D46" s="656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6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6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6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6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6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6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6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6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6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6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6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6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6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6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6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6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 x14ac:dyDescent="0.25">
      <c r="A47" s="408" t="s">
        <v>903</v>
      </c>
      <c r="B47" s="409" t="s">
        <v>904</v>
      </c>
      <c r="C47" s="656" t="str">
        <f>IF('Сведения ФОВ'!I52=0,"",('Сведения ФОВ'!I52&amp;CHAR(10)&amp;'Сведения ФОВ'!G52&amp;"-"&amp;'Сведения ФОВ'!H52&amp;CHAR(10)&amp;'Сведения ФОВ'!O52))</f>
        <v/>
      </c>
      <c r="D47" s="656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6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6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6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6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6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6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6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6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6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6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6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6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6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6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6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6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 x14ac:dyDescent="0.25">
      <c r="A48" s="408" t="s">
        <v>903</v>
      </c>
      <c r="B48" s="409" t="s">
        <v>904</v>
      </c>
      <c r="C48" s="656" t="str">
        <f>IF('Сведения ФОВ'!I53=0,"",('Сведения ФОВ'!I53&amp;CHAR(10)&amp;'Сведения ФОВ'!G53&amp;"-"&amp;'Сведения ФОВ'!H53&amp;CHAR(10)&amp;'Сведения ФОВ'!O53))</f>
        <v/>
      </c>
      <c r="D48" s="656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6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6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6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6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6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6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6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6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6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6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6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6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6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6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6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6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 x14ac:dyDescent="0.25">
      <c r="A49" s="408" t="s">
        <v>903</v>
      </c>
      <c r="B49" s="409" t="s">
        <v>904</v>
      </c>
      <c r="C49" s="656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6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6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6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6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6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6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6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6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6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6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6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6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6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6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6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6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6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 x14ac:dyDescent="0.25">
      <c r="A50" s="408" t="s">
        <v>903</v>
      </c>
      <c r="B50" s="409" t="s">
        <v>904</v>
      </c>
      <c r="C50" s="656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6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6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6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6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6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6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6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6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6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6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6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6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6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6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6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6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6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 x14ac:dyDescent="0.25">
      <c r="A51" s="408" t="s">
        <v>903</v>
      </c>
      <c r="B51" s="409" t="s">
        <v>904</v>
      </c>
      <c r="C51" s="656" t="str">
        <f>IF('Сведения ФОВ'!I56=0,"",('Сведения ФОВ'!I56&amp;CHAR(10)&amp;'Сведения ФОВ'!G56&amp;"-"&amp;'Сведения ФОВ'!H56&amp;CHAR(10)&amp;'Сведения ФОВ'!O56))</f>
        <v/>
      </c>
      <c r="D51" s="656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6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6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6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6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6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6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6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6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6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6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6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6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6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6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6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6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 x14ac:dyDescent="0.25">
      <c r="A52" s="408" t="s">
        <v>903</v>
      </c>
      <c r="B52" s="409" t="s">
        <v>904</v>
      </c>
      <c r="C52" s="656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6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6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6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6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6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6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6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6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6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6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6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6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6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6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6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6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6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 x14ac:dyDescent="0.25">
      <c r="A53" s="408" t="s">
        <v>903</v>
      </c>
      <c r="B53" s="409" t="s">
        <v>904</v>
      </c>
      <c r="C53" s="656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6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6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6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6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6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6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6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6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6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6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6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6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6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6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6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6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6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 x14ac:dyDescent="0.25">
      <c r="A54" s="408" t="s">
        <v>903</v>
      </c>
      <c r="B54" s="409" t="s">
        <v>904</v>
      </c>
      <c r="C54" s="656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6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6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6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6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6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6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6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6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6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6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6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6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6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6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6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6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6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 x14ac:dyDescent="0.25">
      <c r="A55" s="408" t="s">
        <v>903</v>
      </c>
      <c r="B55" s="409" t="s">
        <v>904</v>
      </c>
      <c r="C55" s="656" t="str">
        <f>IF('Сведения ФОВ'!I60=0,"",('Сведения ФОВ'!I60&amp;CHAR(10)&amp;'Сведения ФОВ'!G60&amp;"-"&amp;'Сведения ФОВ'!H60&amp;CHAR(10)&amp;'Сведения ФОВ'!O60))</f>
        <v/>
      </c>
      <c r="D55" s="656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6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6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6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6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6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6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6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6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6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6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6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6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6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6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6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6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 x14ac:dyDescent="0.25">
      <c r="A56" s="408" t="s">
        <v>903</v>
      </c>
      <c r="B56" s="409" t="s">
        <v>904</v>
      </c>
      <c r="C56" s="656" t="str">
        <f>IF('Сведения ФОВ'!I61=0,"",('Сведения ФОВ'!I61&amp;CHAR(10)&amp;'Сведения ФОВ'!G61&amp;"-"&amp;'Сведения ФОВ'!H61&amp;CHAR(10)&amp;'Сведения ФОВ'!O61))</f>
        <v/>
      </c>
      <c r="D56" s="656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6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6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6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6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6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6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6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6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6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6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6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6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6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6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6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6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 x14ac:dyDescent="0.25">
      <c r="A57" s="408" t="s">
        <v>903</v>
      </c>
      <c r="B57" s="409" t="s">
        <v>904</v>
      </c>
      <c r="C57" s="656" t="str">
        <f>IF('Сведения ФОВ'!I62=0,"",('Сведения ФОВ'!I62&amp;CHAR(10)&amp;'Сведения ФОВ'!G62&amp;"-"&amp;'Сведения ФОВ'!H62&amp;CHAR(10)&amp;'Сведения ФОВ'!O62))</f>
        <v/>
      </c>
      <c r="D57" s="656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6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6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6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6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6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6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6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6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6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6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6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6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6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6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6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6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 x14ac:dyDescent="0.25">
      <c r="A58" s="408" t="s">
        <v>903</v>
      </c>
      <c r="B58" s="409" t="s">
        <v>904</v>
      </c>
      <c r="C58" s="656" t="str">
        <f>IF('Сведения ФОВ'!I63=0,"",('Сведения ФОВ'!I63&amp;CHAR(10)&amp;'Сведения ФОВ'!G63&amp;"-"&amp;'Сведения ФОВ'!H63&amp;CHAR(10)&amp;'Сведения ФОВ'!O63))</f>
        <v/>
      </c>
      <c r="D58" s="656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6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6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6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6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6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6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6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6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6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6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6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6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6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6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6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6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 x14ac:dyDescent="0.25">
      <c r="A59" s="408" t="s">
        <v>903</v>
      </c>
      <c r="B59" s="409" t="s">
        <v>904</v>
      </c>
      <c r="C59" s="656" t="str">
        <f>IF('Сведения ФОВ'!I64=0,"",('Сведения ФОВ'!I64&amp;CHAR(10)&amp;'Сведения ФОВ'!G64&amp;"-"&amp;'Сведения ФОВ'!H64&amp;CHAR(10)&amp;'Сведения ФОВ'!O64))</f>
        <v/>
      </c>
      <c r="D59" s="656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6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6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6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6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6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6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6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6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6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6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6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6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6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6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6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6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 x14ac:dyDescent="0.25">
      <c r="A60" s="408" t="s">
        <v>903</v>
      </c>
      <c r="B60" s="409" t="s">
        <v>904</v>
      </c>
      <c r="C60" s="656" t="str">
        <f>IF('Сведения ФОВ'!I65=0,"",('Сведения ФОВ'!I65&amp;CHAR(10)&amp;'Сведения ФОВ'!G65&amp;"-"&amp;'Сведения ФОВ'!H65&amp;CHAR(10)&amp;'Сведения ФОВ'!O65))</f>
        <v/>
      </c>
      <c r="D60" s="656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6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6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6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6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6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6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6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6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6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6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6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6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6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6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6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6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 x14ac:dyDescent="0.25">
      <c r="A61" s="408" t="s">
        <v>903</v>
      </c>
      <c r="B61" s="409" t="s">
        <v>904</v>
      </c>
      <c r="C61" s="656" t="str">
        <f>IF('Сведения ФОВ'!I66=0,"",('Сведения ФОВ'!I66&amp;CHAR(10)&amp;'Сведения ФОВ'!G66&amp;"-"&amp;'Сведения ФОВ'!H66&amp;CHAR(10)&amp;'Сведения ФОВ'!O66))</f>
        <v/>
      </c>
      <c r="D61" s="656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6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6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6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6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6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6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6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6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6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6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6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6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6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6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6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6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 x14ac:dyDescent="0.25">
      <c r="A62" s="408" t="s">
        <v>903</v>
      </c>
      <c r="B62" s="409" t="s">
        <v>904</v>
      </c>
      <c r="C62" s="656" t="str">
        <f>IF('Сведения ФОВ'!I67=0,"",('Сведения ФОВ'!I67&amp;CHAR(10)&amp;'Сведения ФОВ'!G67&amp;"-"&amp;'Сведения ФОВ'!H67&amp;CHAR(10)&amp;'Сведения ФОВ'!O67))</f>
        <v/>
      </c>
      <c r="D62" s="656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6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6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6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6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6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6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6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6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6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6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6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6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6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6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6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6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 x14ac:dyDescent="0.25">
      <c r="A63" s="408" t="s">
        <v>903</v>
      </c>
      <c r="B63" s="409" t="s">
        <v>904</v>
      </c>
      <c r="C63" s="656" t="str">
        <f>IF('Сведения ФОВ'!I68=0,"",('Сведения ФОВ'!I68&amp;CHAR(10)&amp;'Сведения ФОВ'!G68&amp;"-"&amp;'Сведения ФОВ'!H68&amp;CHAR(10)&amp;'Сведения ФОВ'!O68))</f>
        <v/>
      </c>
      <c r="D63" s="656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6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6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6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6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6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6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6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6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6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6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6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6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6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6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6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6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 x14ac:dyDescent="0.25">
      <c r="A64" s="408" t="s">
        <v>903</v>
      </c>
      <c r="B64" s="409" t="s">
        <v>904</v>
      </c>
      <c r="C64" s="656" t="str">
        <f>IF('Сведения ФОВ'!I69=0,"",('Сведения ФОВ'!I69&amp;CHAR(10)&amp;'Сведения ФОВ'!G69&amp;"-"&amp;'Сведения ФОВ'!H69&amp;CHAR(10)&amp;'Сведения ФОВ'!O69))</f>
        <v/>
      </c>
      <c r="D64" s="656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6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6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6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6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6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6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6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6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6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6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6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6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6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6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6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6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 x14ac:dyDescent="0.25">
      <c r="A65" s="408" t="s">
        <v>903</v>
      </c>
      <c r="B65" s="409" t="s">
        <v>904</v>
      </c>
      <c r="C65" s="656" t="str">
        <f>IF('Сведения ФОВ'!I70=0,"",('Сведения ФОВ'!I70&amp;CHAR(10)&amp;'Сведения ФОВ'!G70&amp;"-"&amp;'Сведения ФОВ'!H70&amp;CHAR(10)&amp;'Сведения ФОВ'!O70))</f>
        <v/>
      </c>
      <c r="D65" s="656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6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6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6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6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6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6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6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6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6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6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6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6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6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6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6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6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 x14ac:dyDescent="0.25">
      <c r="A66" s="408" t="s">
        <v>903</v>
      </c>
      <c r="B66" s="409" t="s">
        <v>904</v>
      </c>
      <c r="C66" s="656" t="str">
        <f>IF('Сведения ФОВ'!I71=0,"",('Сведения ФОВ'!I71&amp;CHAR(10)&amp;'Сведения ФОВ'!G71&amp;"-"&amp;'Сведения ФОВ'!H71&amp;CHAR(10)&amp;'Сведения ФОВ'!O71))</f>
        <v/>
      </c>
      <c r="D66" s="656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6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6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6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6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6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6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6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6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6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6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6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6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6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6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6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6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 x14ac:dyDescent="0.25">
      <c r="A67" s="408" t="s">
        <v>903</v>
      </c>
      <c r="B67" s="409" t="s">
        <v>904</v>
      </c>
      <c r="C67" s="656" t="str">
        <f>IF('Сведения ФОВ'!I72=0,"",('Сведения ФОВ'!I72&amp;CHAR(10)&amp;'Сведения ФОВ'!G72&amp;"-"&amp;'Сведения ФОВ'!H72&amp;CHAR(10)&amp;'Сведения ФОВ'!O72))</f>
        <v/>
      </c>
      <c r="D67" s="656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6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6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6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6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6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6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6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6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6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6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6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6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6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6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6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6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 x14ac:dyDescent="0.25">
      <c r="A68" s="408" t="s">
        <v>903</v>
      </c>
      <c r="B68" s="409" t="s">
        <v>904</v>
      </c>
      <c r="C68" s="656" t="str">
        <f>IF('Сведения ФОВ'!I73=0,"",('Сведения ФОВ'!I73&amp;CHAR(10)&amp;'Сведения ФОВ'!G73&amp;"-"&amp;'Сведения ФОВ'!H73&amp;CHAR(10)&amp;'Сведения ФОВ'!O73))</f>
        <v/>
      </c>
      <c r="D68" s="656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6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6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6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6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6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6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6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6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6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6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6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6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6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6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6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6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 x14ac:dyDescent="0.25">
      <c r="A69" s="408" t="s">
        <v>903</v>
      </c>
      <c r="B69" s="409" t="s">
        <v>904</v>
      </c>
      <c r="C69" s="656" t="str">
        <f>IF('Сведения ФОВ'!I74=0,"",('Сведения ФОВ'!I74&amp;CHAR(10)&amp;'Сведения ФОВ'!G74&amp;"-"&amp;'Сведения ФОВ'!H74&amp;CHAR(10)&amp;'Сведения ФОВ'!O74))</f>
        <v/>
      </c>
      <c r="D69" s="656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6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6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6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6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6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6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6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6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6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6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6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6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6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6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6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6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 x14ac:dyDescent="0.25">
      <c r="A70" s="408" t="s">
        <v>903</v>
      </c>
      <c r="B70" s="409" t="s">
        <v>904</v>
      </c>
      <c r="C70" s="656" t="str">
        <f>IF('Сведения ФОВ'!I75=0,"",('Сведения ФОВ'!I75&amp;CHAR(10)&amp;'Сведения ФОВ'!G75&amp;"-"&amp;'Сведения ФОВ'!H75&amp;CHAR(10)&amp;'Сведения ФОВ'!O75))</f>
        <v/>
      </c>
      <c r="D70" s="656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6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6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6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6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6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6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6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6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6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6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6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6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6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6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6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6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 x14ac:dyDescent="0.25">
      <c r="A71" s="408" t="s">
        <v>903</v>
      </c>
      <c r="B71" s="409" t="s">
        <v>904</v>
      </c>
      <c r="C71" s="656" t="str">
        <f>IF('Сведения ФОВ'!I76=0,"",('Сведения ФОВ'!I76&amp;CHAR(10)&amp;'Сведения ФОВ'!G76&amp;"-"&amp;'Сведения ФОВ'!H76&amp;CHAR(10)&amp;'Сведения ФОВ'!O76))</f>
        <v/>
      </c>
      <c r="D71" s="656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6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6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6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6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6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6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6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6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6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6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6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6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6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6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6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6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 x14ac:dyDescent="0.25">
      <c r="A72" s="408" t="s">
        <v>903</v>
      </c>
      <c r="B72" s="409" t="s">
        <v>904</v>
      </c>
      <c r="C72" s="656" t="str">
        <f>IF('Сведения ФОВ'!I77=0,"",('Сведения ФОВ'!I77&amp;CHAR(10)&amp;'Сведения ФОВ'!G77&amp;"-"&amp;'Сведения ФОВ'!H77&amp;CHAR(10)&amp;'Сведения ФОВ'!O77))</f>
        <v/>
      </c>
      <c r="D72" s="656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6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6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6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6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6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6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6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6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6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6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6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6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6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6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6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6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 x14ac:dyDescent="0.25">
      <c r="A73" s="408" t="s">
        <v>903</v>
      </c>
      <c r="B73" s="409" t="s">
        <v>904</v>
      </c>
      <c r="C73" s="656" t="str">
        <f>IF('Сведения ФОВ'!I78=0,"",('Сведения ФОВ'!I78&amp;CHAR(10)&amp;'Сведения ФОВ'!G78&amp;"-"&amp;'Сведения ФОВ'!H78&amp;CHAR(10)&amp;'Сведения ФОВ'!O78))</f>
        <v/>
      </c>
      <c r="D73" s="656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6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6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6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6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6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6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6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6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6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6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6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6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6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6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6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6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 x14ac:dyDescent="0.25">
      <c r="A74" s="408" t="s">
        <v>903</v>
      </c>
      <c r="B74" s="409" t="s">
        <v>904</v>
      </c>
      <c r="C74" s="656" t="str">
        <f>IF('Сведения ФОВ'!I79=0,"",('Сведения ФОВ'!I79&amp;CHAR(10)&amp;'Сведения ФОВ'!G79&amp;"-"&amp;'Сведения ФОВ'!H79&amp;CHAR(10)&amp;'Сведения ФОВ'!O79))</f>
        <v/>
      </c>
      <c r="D74" s="656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6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6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6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6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6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6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6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6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6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6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6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6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6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6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6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6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 x14ac:dyDescent="0.25">
      <c r="A75" s="408" t="s">
        <v>903</v>
      </c>
      <c r="B75" s="409" t="s">
        <v>904</v>
      </c>
      <c r="C75" s="656" t="str">
        <f>IF('Сведения ФОВ'!I80=0,"",('Сведения ФОВ'!I80&amp;CHAR(10)&amp;'Сведения ФОВ'!G80&amp;"-"&amp;'Сведения ФОВ'!H80&amp;CHAR(10)&amp;'Сведения ФОВ'!O80))</f>
        <v/>
      </c>
      <c r="D75" s="656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6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6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6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6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6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6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6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6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6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6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6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6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6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6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6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6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 x14ac:dyDescent="0.25">
      <c r="A76" s="408" t="s">
        <v>903</v>
      </c>
      <c r="B76" s="409" t="s">
        <v>904</v>
      </c>
      <c r="C76" s="656" t="str">
        <f>IF('Сведения ФОВ'!I81=0,"",('Сведения ФОВ'!I81&amp;CHAR(10)&amp;'Сведения ФОВ'!G81&amp;"-"&amp;'Сведения ФОВ'!H81&amp;CHAR(10)&amp;'Сведения ФОВ'!O81))</f>
        <v/>
      </c>
      <c r="D76" s="656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6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6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6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6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6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6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6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6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6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6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6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6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6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6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6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6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 x14ac:dyDescent="0.25">
      <c r="A77" s="408" t="s">
        <v>903</v>
      </c>
      <c r="B77" s="409" t="s">
        <v>904</v>
      </c>
      <c r="C77" s="656" t="str">
        <f>IF('Сведения ФОВ'!I82=0,"",('Сведения ФОВ'!I82&amp;CHAR(10)&amp;'Сведения ФОВ'!G82&amp;"-"&amp;'Сведения ФОВ'!H82&amp;CHAR(10)&amp;'Сведения ФОВ'!O82))</f>
        <v/>
      </c>
      <c r="D77" s="656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6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6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6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6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6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6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6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6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6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6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6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6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6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6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6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6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 x14ac:dyDescent="0.25">
      <c r="A78" s="408" t="s">
        <v>903</v>
      </c>
      <c r="B78" s="409" t="s">
        <v>904</v>
      </c>
      <c r="C78" s="656" t="str">
        <f>IF('Сведения ФОВ'!I83=0,"",('Сведения ФОВ'!I83&amp;CHAR(10)&amp;'Сведения ФОВ'!G83&amp;"-"&amp;'Сведения ФОВ'!H83&amp;CHAR(10)&amp;'Сведения ФОВ'!O83))</f>
        <v/>
      </c>
      <c r="D78" s="656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6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6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6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6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6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6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6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6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6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6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6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6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6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6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6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6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 x14ac:dyDescent="0.25">
      <c r="A79" s="408" t="s">
        <v>903</v>
      </c>
      <c r="B79" s="409" t="s">
        <v>904</v>
      </c>
      <c r="C79" s="656" t="str">
        <f>IF('Сведения ФОВ'!I84=0,"",('Сведения ФОВ'!I84&amp;CHAR(10)&amp;'Сведения ФОВ'!G84&amp;"-"&amp;'Сведения ФОВ'!H84&amp;CHAR(10)&amp;'Сведения ФОВ'!O84))</f>
        <v/>
      </c>
      <c r="D79" s="656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6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6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6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6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6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6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6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6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6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6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6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6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6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6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6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6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 x14ac:dyDescent="0.25">
      <c r="A80" s="408" t="s">
        <v>903</v>
      </c>
      <c r="B80" s="409" t="s">
        <v>904</v>
      </c>
      <c r="C80" s="656" t="str">
        <f>IF('Сведения ФОВ'!I85=0,"",('Сведения ФОВ'!I85&amp;CHAR(10)&amp;'Сведения ФОВ'!G85&amp;"-"&amp;'Сведения ФОВ'!H85&amp;CHAR(10)&amp;'Сведения ФОВ'!O85))</f>
        <v/>
      </c>
      <c r="D80" s="656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6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6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6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6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6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6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6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6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6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6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6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6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6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6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6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6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 x14ac:dyDescent="0.25">
      <c r="A81" s="408" t="s">
        <v>903</v>
      </c>
      <c r="B81" s="409" t="s">
        <v>904</v>
      </c>
      <c r="C81" s="656" t="str">
        <f>IF('Сведения ФОВ'!I86=0,"",('Сведения ФОВ'!I86&amp;CHAR(10)&amp;'Сведения ФОВ'!G86&amp;"-"&amp;'Сведения ФОВ'!H86&amp;CHAR(10)&amp;'Сведения ФОВ'!O86))</f>
        <v/>
      </c>
      <c r="D81" s="656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6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6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6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6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6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6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6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6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6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6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6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6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6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6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6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6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 x14ac:dyDescent="0.25">
      <c r="A82" s="408" t="s">
        <v>903</v>
      </c>
      <c r="B82" s="409" t="s">
        <v>904</v>
      </c>
      <c r="C82" s="656" t="str">
        <f>IF('Сведения ФОВ'!I87=0,"",('Сведения ФОВ'!I87&amp;CHAR(10)&amp;'Сведения ФОВ'!G87&amp;"-"&amp;'Сведения ФОВ'!H87&amp;CHAR(10)&amp;'Сведения ФОВ'!O87))</f>
        <v/>
      </c>
      <c r="D82" s="656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6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6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6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6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6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6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6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6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6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6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6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6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6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6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6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6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 x14ac:dyDescent="0.25">
      <c r="A83" s="408" t="s">
        <v>903</v>
      </c>
      <c r="B83" s="409" t="s">
        <v>904</v>
      </c>
      <c r="C83" s="656" t="str">
        <f>IF('Сведения ФОВ'!I88=0,"",('Сведения ФОВ'!I88&amp;CHAR(10)&amp;'Сведения ФОВ'!G88&amp;"-"&amp;'Сведения ФОВ'!H88&amp;CHAR(10)&amp;'Сведения ФОВ'!O88))</f>
        <v/>
      </c>
      <c r="D83" s="656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6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6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6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6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6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6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6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6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6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6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6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6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6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6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6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6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 x14ac:dyDescent="0.25">
      <c r="A84" s="408" t="s">
        <v>903</v>
      </c>
      <c r="B84" s="409" t="s">
        <v>904</v>
      </c>
      <c r="C84" s="656" t="str">
        <f>IF('Сведения ФОВ'!I89=0,"",('Сведения ФОВ'!I89&amp;CHAR(10)&amp;'Сведения ФОВ'!G89&amp;"-"&amp;'Сведения ФОВ'!H89&amp;CHAR(10)&amp;'Сведения ФОВ'!O89))</f>
        <v/>
      </c>
      <c r="D84" s="656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6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6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6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6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6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6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6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6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6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6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6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6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6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6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6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6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 x14ac:dyDescent="0.25">
      <c r="A85" s="408" t="s">
        <v>903</v>
      </c>
      <c r="B85" s="409" t="s">
        <v>904</v>
      </c>
      <c r="C85" s="656" t="str">
        <f>IF('Сведения ФОВ'!I90=0,"",('Сведения ФОВ'!I90&amp;CHAR(10)&amp;'Сведения ФОВ'!G90&amp;"-"&amp;'Сведения ФОВ'!H90&amp;CHAR(10)&amp;'Сведения ФОВ'!O90))</f>
        <v/>
      </c>
      <c r="D85" s="656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6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6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6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6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6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6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6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6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6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6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6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6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6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6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6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6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 x14ac:dyDescent="0.25">
      <c r="A86" s="408" t="s">
        <v>903</v>
      </c>
      <c r="B86" s="409" t="s">
        <v>904</v>
      </c>
      <c r="C86" s="656" t="str">
        <f>IF('Сведения ФОВ'!I91=0,"",('Сведения ФОВ'!I91&amp;CHAR(10)&amp;'Сведения ФОВ'!G91&amp;"-"&amp;'Сведения ФОВ'!H91&amp;CHAR(10)&amp;'Сведения ФОВ'!O91))</f>
        <v/>
      </c>
      <c r="D86" s="656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6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6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6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6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6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6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6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6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6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6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6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6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6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6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6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6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 x14ac:dyDescent="0.25">
      <c r="A87" s="408" t="s">
        <v>903</v>
      </c>
      <c r="B87" s="409" t="s">
        <v>904</v>
      </c>
      <c r="C87" s="656" t="str">
        <f>IF('Сведения ФОВ'!I92=0,"",('Сведения ФОВ'!I92&amp;CHAR(10)&amp;'Сведения ФОВ'!G92&amp;"-"&amp;'Сведения ФОВ'!H92&amp;CHAR(10)&amp;'Сведения ФОВ'!O92))</f>
        <v/>
      </c>
      <c r="D87" s="656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6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6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6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6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6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6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6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6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6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6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6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6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6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6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6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6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 x14ac:dyDescent="0.25">
      <c r="A88" s="408" t="s">
        <v>903</v>
      </c>
      <c r="B88" s="409" t="s">
        <v>904</v>
      </c>
      <c r="C88" s="656" t="str">
        <f>IF('Сведения ФОВ'!I93=0,"",('Сведения ФОВ'!I93&amp;CHAR(10)&amp;'Сведения ФОВ'!G93&amp;"-"&amp;'Сведения ФОВ'!H93&amp;CHAR(10)&amp;'Сведения ФОВ'!O93))</f>
        <v/>
      </c>
      <c r="D88" s="656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6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6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6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6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6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6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6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6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6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6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6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6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6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6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6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6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 x14ac:dyDescent="0.25">
      <c r="A89" s="408" t="s">
        <v>903</v>
      </c>
      <c r="B89" s="409" t="s">
        <v>904</v>
      </c>
      <c r="C89" s="656" t="str">
        <f>IF('Сведения ФОВ'!I94=0,"",('Сведения ФОВ'!I94&amp;CHAR(10)&amp;'Сведения ФОВ'!G94&amp;"-"&amp;'Сведения ФОВ'!H94&amp;CHAR(10)&amp;'Сведения ФОВ'!O94))</f>
        <v/>
      </c>
      <c r="D89" s="656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6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6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6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6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6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6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6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6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6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6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6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6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6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6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6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6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 x14ac:dyDescent="0.25">
      <c r="A90" s="408" t="s">
        <v>903</v>
      </c>
      <c r="B90" s="409" t="s">
        <v>904</v>
      </c>
      <c r="C90" s="656" t="str">
        <f>IF('Сведения ФОВ'!I95=0,"",('Сведения ФОВ'!I95&amp;CHAR(10)&amp;'Сведения ФОВ'!G95&amp;"-"&amp;'Сведения ФОВ'!H95&amp;CHAR(10)&amp;'Сведения ФОВ'!O95))</f>
        <v/>
      </c>
      <c r="D90" s="656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6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6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6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6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6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6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6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6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6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6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6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6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6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6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6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6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 x14ac:dyDescent="0.25">
      <c r="A91" s="408" t="s">
        <v>903</v>
      </c>
      <c r="B91" s="409" t="s">
        <v>904</v>
      </c>
      <c r="C91" s="656" t="str">
        <f>IF('Сведения ФОВ'!I96=0,"",('Сведения ФОВ'!I96&amp;CHAR(10)&amp;'Сведения ФОВ'!G96&amp;"-"&amp;'Сведения ФОВ'!H96&amp;CHAR(10)&amp;'Сведения ФОВ'!O96))</f>
        <v/>
      </c>
      <c r="D91" s="656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6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6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6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6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6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6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6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6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6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6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6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6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6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6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6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6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 x14ac:dyDescent="0.25">
      <c r="A92" s="408" t="s">
        <v>903</v>
      </c>
      <c r="B92" s="409" t="s">
        <v>904</v>
      </c>
      <c r="C92" s="656" t="str">
        <f>IF('Сведения ФОВ'!I97=0,"",('Сведения ФОВ'!I97&amp;CHAR(10)&amp;'Сведения ФОВ'!G97&amp;"-"&amp;'Сведения ФОВ'!H97&amp;CHAR(10)&amp;'Сведения ФОВ'!O97))</f>
        <v/>
      </c>
      <c r="D92" s="656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6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6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6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6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6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6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6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6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6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6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6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6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6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6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6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6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 x14ac:dyDescent="0.25">
      <c r="A93" s="408" t="s">
        <v>903</v>
      </c>
      <c r="B93" s="409" t="s">
        <v>904</v>
      </c>
      <c r="C93" s="656" t="str">
        <f>IF('Сведения ФОВ'!I98=0,"",('Сведения ФОВ'!I98&amp;CHAR(10)&amp;'Сведения ФОВ'!G98&amp;"-"&amp;'Сведения ФОВ'!H98&amp;CHAR(10)&amp;'Сведения ФОВ'!O98))</f>
        <v/>
      </c>
      <c r="D93" s="656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6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6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6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6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6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6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6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6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6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6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6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6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6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6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6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6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 x14ac:dyDescent="0.25">
      <c r="A94" s="408" t="s">
        <v>903</v>
      </c>
      <c r="B94" s="409" t="s">
        <v>904</v>
      </c>
      <c r="C94" s="656" t="str">
        <f>IF('Сведения ФОВ'!I99=0,"",('Сведения ФОВ'!I99&amp;CHAR(10)&amp;'Сведения ФОВ'!G99&amp;"-"&amp;'Сведения ФОВ'!H99&amp;CHAR(10)&amp;'Сведения ФОВ'!O99))</f>
        <v/>
      </c>
      <c r="D94" s="656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6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6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6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6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6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6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6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6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6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6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6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6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6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6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6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6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 x14ac:dyDescent="0.25">
      <c r="A95" s="408" t="s">
        <v>903</v>
      </c>
      <c r="B95" s="409" t="s">
        <v>904</v>
      </c>
      <c r="C95" s="656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6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6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6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6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6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6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6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6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6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6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6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6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6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6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6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6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6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 x14ac:dyDescent="0.25">
      <c r="A96" s="408" t="s">
        <v>903</v>
      </c>
      <c r="B96" s="409" t="s">
        <v>904</v>
      </c>
      <c r="C96" s="656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6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6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6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6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6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6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6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6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6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6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6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6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6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6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6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6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6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 x14ac:dyDescent="0.25">
      <c r="A97" s="408" t="s">
        <v>903</v>
      </c>
      <c r="B97" s="409" t="s">
        <v>904</v>
      </c>
      <c r="C97" s="656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6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6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6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6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6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6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6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6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6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6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6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6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6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6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6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6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6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 x14ac:dyDescent="0.25">
      <c r="A98" s="408" t="s">
        <v>903</v>
      </c>
      <c r="B98" s="409" t="s">
        <v>904</v>
      </c>
      <c r="C98" s="656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6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6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6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6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6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6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6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6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6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6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6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6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6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6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6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6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6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 x14ac:dyDescent="0.25">
      <c r="A99" s="408" t="s">
        <v>903</v>
      </c>
      <c r="B99" s="409" t="s">
        <v>904</v>
      </c>
      <c r="C99" s="656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6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6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6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6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6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6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6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6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6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6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6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6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6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6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6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6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6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 x14ac:dyDescent="0.25">
      <c r="A100" s="408" t="s">
        <v>903</v>
      </c>
      <c r="B100" s="409" t="s">
        <v>904</v>
      </c>
      <c r="C100" s="656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6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6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6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6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6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6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6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6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6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6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6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6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6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6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6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6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6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 x14ac:dyDescent="0.25">
      <c r="A101" s="408" t="s">
        <v>903</v>
      </c>
      <c r="B101" s="409" t="s">
        <v>904</v>
      </c>
      <c r="C101" s="656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6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6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6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6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6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6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6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6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6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6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6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6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6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6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6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6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6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 x14ac:dyDescent="0.25">
      <c r="A102" s="408" t="s">
        <v>903</v>
      </c>
      <c r="B102" s="409" t="s">
        <v>904</v>
      </c>
      <c r="C102" s="656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6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6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6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6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6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6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6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6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6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6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6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6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6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6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6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6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6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 x14ac:dyDescent="0.25">
      <c r="A103" s="408" t="s">
        <v>903</v>
      </c>
      <c r="B103" s="409" t="s">
        <v>904</v>
      </c>
      <c r="C103" s="656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6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6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6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6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6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6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6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6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6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6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6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6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6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6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6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6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6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 x14ac:dyDescent="0.25">
      <c r="A104" s="408" t="s">
        <v>903</v>
      </c>
      <c r="B104" s="409" t="s">
        <v>904</v>
      </c>
      <c r="C104" s="656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6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6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6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6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6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6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6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6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6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6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6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6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6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6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6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6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6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 x14ac:dyDescent="0.25">
      <c r="A105" s="408" t="s">
        <v>903</v>
      </c>
      <c r="B105" s="409" t="s">
        <v>904</v>
      </c>
      <c r="C105" s="656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6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6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6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6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6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6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6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6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6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6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6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6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6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6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6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6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6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 x14ac:dyDescent="0.25">
      <c r="A106" s="870" t="s">
        <v>12</v>
      </c>
      <c r="B106" s="871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 x14ac:dyDescent="0.25">
      <c r="A107" s="870" t="s">
        <v>496</v>
      </c>
      <c r="B107" s="871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 x14ac:dyDescent="0.25">
      <c r="A108" s="872" t="s">
        <v>13</v>
      </c>
      <c r="B108" s="873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 x14ac:dyDescent="0.25">
      <c r="A109" s="872" t="s">
        <v>497</v>
      </c>
      <c r="B109" s="873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 x14ac:dyDescent="0.25">
      <c r="A110" s="870" t="s">
        <v>16</v>
      </c>
      <c r="B110" s="871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 x14ac:dyDescent="0.25">
      <c r="A111" s="870" t="s">
        <v>420</v>
      </c>
      <c r="B111" s="871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 x14ac:dyDescent="0.3">
      <c r="A112" s="870" t="s">
        <v>17</v>
      </c>
      <c r="B112" s="871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 x14ac:dyDescent="0.3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 x14ac:dyDescent="0.35">
      <c r="A114" s="864" t="s">
        <v>18</v>
      </c>
      <c r="B114" s="864"/>
      <c r="C114" s="864"/>
      <c r="D114" s="864"/>
      <c r="E114" s="864"/>
      <c r="F114" s="864"/>
      <c r="G114" s="864"/>
      <c r="H114" s="864"/>
      <c r="I114" s="865"/>
      <c r="J114" s="866"/>
      <c r="K114" s="158"/>
      <c r="L114" s="863" t="str">
        <f ca="1">'Настройки УИК'!$I$27</f>
        <v/>
      </c>
      <c r="M114" s="863"/>
      <c r="N114" s="863"/>
      <c r="O114" s="863"/>
      <c r="P114" s="863"/>
      <c r="Q114" s="156"/>
      <c r="R114" s="156"/>
      <c r="S114" s="156"/>
      <c r="T114" s="156"/>
    </row>
    <row r="115" spans="1:20" ht="18.75" customHeight="1" x14ac:dyDescent="0.3">
      <c r="A115" s="156"/>
      <c r="B115" s="156"/>
      <c r="C115" s="163"/>
      <c r="D115" s="163"/>
      <c r="E115" s="163"/>
      <c r="F115" s="163"/>
      <c r="G115" s="163"/>
      <c r="H115" s="163"/>
      <c r="I115" s="861" t="s">
        <v>5</v>
      </c>
      <c r="J115" s="861"/>
      <c r="K115" s="164"/>
      <c r="L115" s="861" t="s">
        <v>6</v>
      </c>
      <c r="M115" s="861"/>
      <c r="N115" s="861"/>
      <c r="O115" s="861"/>
      <c r="P115" s="861"/>
      <c r="Q115" s="156"/>
      <c r="R115" s="156"/>
      <c r="S115" s="156"/>
      <c r="T115" s="156"/>
    </row>
    <row r="116" spans="1:20" ht="18.75" x14ac:dyDescent="0.3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 x14ac:dyDescent="0.35">
      <c r="A117" s="156"/>
      <c r="B117" s="156"/>
      <c r="C117" s="864" t="s">
        <v>19</v>
      </c>
      <c r="D117" s="864"/>
      <c r="E117" s="864"/>
      <c r="F117" s="864"/>
      <c r="G117" s="864"/>
      <c r="H117" s="864"/>
      <c r="I117" s="865"/>
      <c r="J117" s="866"/>
      <c r="K117" s="158"/>
      <c r="L117" s="863" t="str">
        <f ca="1">'Настройки УИК'!$I$28</f>
        <v/>
      </c>
      <c r="M117" s="863"/>
      <c r="N117" s="863"/>
      <c r="O117" s="863"/>
      <c r="P117" s="863"/>
      <c r="Q117" s="156"/>
      <c r="R117" s="156"/>
      <c r="S117" s="156"/>
      <c r="T117" s="156"/>
    </row>
    <row r="118" spans="1:20" ht="18.75" customHeight="1" x14ac:dyDescent="0.3">
      <c r="A118" s="156"/>
      <c r="B118" s="156"/>
      <c r="C118" s="163"/>
      <c r="D118" s="163"/>
      <c r="E118" s="163"/>
      <c r="F118" s="163"/>
      <c r="G118" s="163"/>
      <c r="H118" s="163"/>
      <c r="I118" s="861" t="s">
        <v>5</v>
      </c>
      <c r="J118" s="861"/>
      <c r="K118" s="164"/>
      <c r="L118" s="862" t="s">
        <v>6</v>
      </c>
      <c r="M118" s="862"/>
      <c r="N118" s="862"/>
      <c r="O118" s="862"/>
      <c r="P118" s="862"/>
      <c r="Q118" s="156"/>
      <c r="R118" s="156"/>
      <c r="S118" s="156"/>
      <c r="T118" s="156"/>
    </row>
    <row r="119" spans="1:20" ht="9" customHeight="1" x14ac:dyDescent="0.3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 x14ac:dyDescent="0.3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 x14ac:dyDescent="0.3">
      <c r="A121" s="156"/>
      <c r="B121" s="156"/>
      <c r="C121" s="859" t="s">
        <v>25</v>
      </c>
      <c r="D121" s="859"/>
      <c r="E121" s="859"/>
      <c r="F121" s="859"/>
      <c r="G121" s="859"/>
      <c r="H121" s="859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167"/>
    </row>
    <row r="122" spans="1:20" ht="18.75" x14ac:dyDescent="0.3">
      <c r="A122" s="156"/>
      <c r="B122" s="156"/>
      <c r="C122" s="859" t="s">
        <v>36</v>
      </c>
      <c r="D122" s="859"/>
      <c r="E122" s="859"/>
      <c r="F122" s="859"/>
      <c r="G122" s="859"/>
      <c r="H122" s="859"/>
      <c r="I122" s="859"/>
      <c r="J122" s="859"/>
      <c r="K122" s="859"/>
      <c r="L122" s="859"/>
      <c r="M122" s="859"/>
      <c r="N122" s="859"/>
      <c r="O122" s="859"/>
      <c r="P122" s="859"/>
      <c r="Q122" s="859"/>
      <c r="R122" s="859"/>
      <c r="S122" s="859"/>
      <c r="T122" s="167"/>
    </row>
    <row r="123" spans="1:20" ht="18.75" x14ac:dyDescent="0.3">
      <c r="A123" s="156"/>
      <c r="B123" s="156"/>
      <c r="C123" s="859" t="s">
        <v>421</v>
      </c>
      <c r="D123" s="859"/>
      <c r="E123" s="859"/>
      <c r="F123" s="859"/>
      <c r="G123" s="859"/>
      <c r="H123" s="859"/>
      <c r="I123" s="859"/>
      <c r="J123" s="859"/>
      <c r="K123" s="859"/>
      <c r="L123" s="859"/>
      <c r="M123" s="859"/>
      <c r="N123" s="859"/>
      <c r="O123" s="859"/>
      <c r="P123" s="859"/>
      <c r="Q123" s="859"/>
      <c r="R123" s="859"/>
      <c r="S123" s="859"/>
      <c r="T123" s="167"/>
    </row>
    <row r="124" spans="1:20" ht="18.75" x14ac:dyDescent="0.3">
      <c r="A124" s="156"/>
      <c r="B124" s="156"/>
      <c r="C124" s="859" t="s">
        <v>40</v>
      </c>
      <c r="D124" s="859"/>
      <c r="E124" s="859"/>
      <c r="F124" s="859"/>
      <c r="G124" s="859"/>
      <c r="H124" s="859"/>
      <c r="I124" s="859"/>
      <c r="J124" s="859"/>
      <c r="K124" s="859"/>
      <c r="L124" s="859"/>
      <c r="M124" s="859"/>
      <c r="N124" s="859"/>
      <c r="O124" s="859"/>
      <c r="P124" s="859"/>
      <c r="Q124" s="859"/>
      <c r="R124" s="859"/>
      <c r="S124" s="859"/>
      <c r="T124" s="167"/>
    </row>
    <row r="125" spans="1:20" ht="18.75" x14ac:dyDescent="0.25">
      <c r="A125" s="156"/>
      <c r="B125" s="156"/>
      <c r="C125" s="168" t="s">
        <v>34</v>
      </c>
      <c r="D125" s="860" t="s">
        <v>33</v>
      </c>
      <c r="E125" s="860"/>
      <c r="F125" s="860"/>
      <c r="G125" s="860"/>
      <c r="H125" s="860"/>
      <c r="I125" s="860"/>
      <c r="J125" s="860"/>
      <c r="K125" s="860"/>
      <c r="L125" s="860"/>
      <c r="M125" s="860"/>
      <c r="N125" s="860"/>
      <c r="O125" s="860"/>
      <c r="P125" s="860"/>
      <c r="Q125" s="860"/>
      <c r="R125" s="860"/>
      <c r="S125" s="860"/>
      <c r="T125" s="49"/>
    </row>
    <row r="126" spans="1:20" ht="18.75" x14ac:dyDescent="0.25">
      <c r="A126" s="156"/>
      <c r="B126" s="156"/>
      <c r="C126" s="168" t="s">
        <v>35</v>
      </c>
      <c r="D126" s="860" t="s">
        <v>41</v>
      </c>
      <c r="E126" s="860"/>
      <c r="F126" s="860"/>
      <c r="G126" s="860"/>
      <c r="H126" s="860"/>
      <c r="I126" s="860"/>
      <c r="J126" s="860"/>
      <c r="K126" s="860"/>
      <c r="L126" s="860"/>
      <c r="M126" s="860"/>
      <c r="N126" s="860"/>
      <c r="O126" s="860"/>
      <c r="P126" s="860"/>
      <c r="Q126" s="860"/>
      <c r="R126" s="860"/>
      <c r="S126" s="860"/>
      <c r="T126" s="49"/>
    </row>
    <row r="127" spans="1:20" ht="18.75" x14ac:dyDescent="0.3">
      <c r="A127" s="156"/>
      <c r="B127" s="156"/>
      <c r="C127" s="859" t="s">
        <v>32</v>
      </c>
      <c r="D127" s="859"/>
      <c r="E127" s="859"/>
      <c r="F127" s="859"/>
      <c r="G127" s="859"/>
      <c r="H127" s="859"/>
      <c r="I127" s="859"/>
      <c r="J127" s="859"/>
      <c r="K127" s="859"/>
      <c r="L127" s="859"/>
      <c r="M127" s="859"/>
      <c r="N127" s="859"/>
      <c r="O127" s="859"/>
      <c r="P127" s="859"/>
      <c r="Q127" s="859"/>
      <c r="R127" s="859"/>
      <c r="S127" s="859"/>
      <c r="T127" s="141"/>
    </row>
    <row r="128" spans="1:20" ht="18.75" x14ac:dyDescent="0.25">
      <c r="A128" s="156"/>
      <c r="B128" s="156"/>
      <c r="C128" s="168" t="s">
        <v>26</v>
      </c>
      <c r="D128" s="858" t="s">
        <v>27</v>
      </c>
      <c r="E128" s="858"/>
      <c r="F128" s="858"/>
      <c r="G128" s="858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 x14ac:dyDescent="0.25">
      <c r="A129" s="156"/>
      <c r="B129" s="156"/>
      <c r="C129" s="168" t="s">
        <v>28</v>
      </c>
      <c r="D129" s="858" t="s">
        <v>29</v>
      </c>
      <c r="E129" s="858"/>
      <c r="F129" s="858"/>
      <c r="G129" s="858"/>
      <c r="H129" s="858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 x14ac:dyDescent="0.25">
      <c r="A130" s="156"/>
      <c r="B130" s="156"/>
      <c r="C130" s="168" t="s">
        <v>30</v>
      </c>
      <c r="D130" s="858" t="s">
        <v>31</v>
      </c>
      <c r="E130" s="858"/>
      <c r="F130" s="858"/>
      <c r="G130" s="858"/>
      <c r="H130" s="858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 x14ac:dyDescent="0.25">
      <c r="U131" s="497"/>
    </row>
    <row r="144" spans="1:224" x14ac:dyDescent="0.25">
      <c r="HP144" s="497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112:B112"/>
    <mergeCell ref="A109:B109"/>
    <mergeCell ref="A110:B110"/>
    <mergeCell ref="A111:B111"/>
    <mergeCell ref="A21:B22"/>
    <mergeCell ref="C21:T21"/>
    <mergeCell ref="A23:B23"/>
    <mergeCell ref="A106:B106"/>
    <mergeCell ref="A107:B107"/>
    <mergeCell ref="A108:B108"/>
    <mergeCell ref="I115:J115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FF00"/>
    <pageSetUpPr autoPageBreaks="0"/>
  </sheetPr>
  <dimension ref="A1:BX96"/>
  <sheetViews>
    <sheetView showGridLines="0" zoomScale="70" zoomScaleNormal="70" zoomScaleSheetLayoutView="70" workbookViewId="0">
      <selection activeCell="C37" sqref="C37"/>
    </sheetView>
  </sheetViews>
  <sheetFormatPr defaultRowHeight="15.75" x14ac:dyDescent="0.2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 x14ac:dyDescent="0.25">
      <c r="A1" s="665"/>
      <c r="B1" s="665"/>
      <c r="C1" s="665"/>
      <c r="D1" s="665"/>
      <c r="E1" s="665"/>
      <c r="F1" s="665"/>
      <c r="G1" s="665"/>
      <c r="H1" s="665"/>
      <c r="I1" s="665"/>
      <c r="J1" s="665"/>
      <c r="K1" s="665"/>
      <c r="L1" s="665"/>
      <c r="M1" s="665"/>
      <c r="N1" s="665"/>
      <c r="O1" s="665"/>
      <c r="P1" s="668"/>
      <c r="Q1" s="668"/>
      <c r="R1" s="668"/>
      <c r="S1" s="902" t="s">
        <v>167</v>
      </c>
      <c r="T1" s="902"/>
      <c r="U1" s="902"/>
      <c r="W1" s="619">
        <f>'Настройки ТИК'!C55</f>
        <v>0</v>
      </c>
      <c r="X1" s="619"/>
      <c r="Y1" s="619"/>
    </row>
    <row r="2" spans="1:76" ht="22.5" customHeight="1" x14ac:dyDescent="0.25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</row>
    <row r="3" spans="1:76" ht="34.5" customHeight="1" x14ac:dyDescent="0.25">
      <c r="A3" s="665"/>
      <c r="B3" s="903">
        <f>'Настройки ТИК'!B2</f>
        <v>0</v>
      </c>
      <c r="C3" s="903"/>
      <c r="D3" s="903"/>
      <c r="E3" s="903"/>
      <c r="F3" s="903"/>
      <c r="G3" s="903"/>
      <c r="H3" s="903"/>
      <c r="I3" s="903"/>
      <c r="J3" s="903"/>
      <c r="K3" s="903"/>
      <c r="L3" s="903"/>
      <c r="M3" s="903"/>
      <c r="N3" s="903"/>
      <c r="O3" s="903"/>
      <c r="P3" s="903"/>
      <c r="Q3" s="903"/>
      <c r="R3" s="903"/>
      <c r="S3" s="903"/>
      <c r="T3" s="903"/>
      <c r="U3" s="903"/>
      <c r="W3" s="442">
        <f>'Настройки ТИК'!$H$17</f>
        <v>0</v>
      </c>
    </row>
    <row r="4" spans="1:76" ht="19.5" customHeight="1" x14ac:dyDescent="0.25">
      <c r="A4" s="665"/>
      <c r="B4" s="906" t="s">
        <v>55</v>
      </c>
      <c r="C4" s="906"/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7"/>
      <c r="P4" s="907"/>
      <c r="Q4" s="907"/>
      <c r="R4" s="907"/>
      <c r="S4" s="907"/>
      <c r="T4" s="907"/>
      <c r="U4" s="907"/>
      <c r="W4" s="376">
        <f>'Настройки ТИК'!$C$14</f>
        <v>0</v>
      </c>
    </row>
    <row r="5" spans="1:76" ht="66" customHeight="1" x14ac:dyDescent="0.25">
      <c r="A5" s="665"/>
      <c r="B5" s="903">
        <f>'Настройки ТИК'!$B$4</f>
        <v>0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  <c r="U5" s="903"/>
      <c r="W5" s="442" t="str">
        <f>TEXT('Настройки ТИК'!C17,"ММММ")</f>
        <v>Январь</v>
      </c>
    </row>
    <row r="6" spans="1:76" ht="15" customHeight="1" x14ac:dyDescent="0.25">
      <c r="A6" s="665"/>
      <c r="B6" s="906" t="s">
        <v>54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7"/>
      <c r="P6" s="907"/>
      <c r="Q6" s="907"/>
      <c r="R6" s="907"/>
      <c r="S6" s="907"/>
      <c r="T6" s="907"/>
      <c r="U6" s="907"/>
      <c r="W6" s="442" t="str">
        <f>TEXT('Настройки ТИК'!D17,"ММММ")</f>
        <v>Январь</v>
      </c>
    </row>
    <row r="7" spans="1:76" ht="20.25" customHeight="1" x14ac:dyDescent="0.25">
      <c r="A7" s="665"/>
      <c r="B7" s="43"/>
      <c r="C7" s="669"/>
      <c r="D7" s="669"/>
      <c r="E7" s="669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</row>
    <row r="8" spans="1:76" ht="21.75" customHeight="1" x14ac:dyDescent="0.25">
      <c r="A8" s="665"/>
      <c r="B8" s="904" t="s">
        <v>53</v>
      </c>
      <c r="C8" s="904"/>
      <c r="D8" s="904"/>
      <c r="E8" s="904"/>
      <c r="F8" s="904"/>
      <c r="G8" s="904"/>
      <c r="H8" s="904"/>
      <c r="I8" s="904"/>
      <c r="J8" s="904"/>
      <c r="K8" s="904"/>
      <c r="L8" s="904"/>
      <c r="M8" s="904"/>
      <c r="N8" s="904"/>
      <c r="O8" s="904"/>
      <c r="P8" s="904"/>
      <c r="Q8" s="904"/>
      <c r="R8" s="904"/>
      <c r="S8" s="904"/>
      <c r="T8" s="904"/>
      <c r="U8" s="904"/>
    </row>
    <row r="9" spans="1:76" ht="33.75" customHeight="1" x14ac:dyDescent="0.25">
      <c r="A9" s="665"/>
      <c r="B9" s="905" t="s">
        <v>436</v>
      </c>
      <c r="C9" s="905"/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</row>
    <row r="10" spans="1:76" ht="15.75" customHeight="1" x14ac:dyDescent="0.25">
      <c r="A10" s="665"/>
      <c r="B10" s="670"/>
      <c r="C10" s="905" t="s">
        <v>437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671">
        <f>'Настройки УИК'!J5</f>
        <v>0</v>
      </c>
      <c r="Q10" s="672" t="s">
        <v>52</v>
      </c>
      <c r="R10" s="665"/>
      <c r="S10" s="665"/>
      <c r="T10" s="665"/>
      <c r="U10" s="665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 x14ac:dyDescent="0.25">
      <c r="A11" s="665"/>
      <c r="B11" s="670"/>
      <c r="C11" s="673"/>
      <c r="D11" s="673"/>
      <c r="E11" s="673"/>
      <c r="F11" s="673"/>
      <c r="G11" s="673"/>
      <c r="H11" s="673"/>
      <c r="I11" s="673"/>
      <c r="J11" s="673"/>
      <c r="K11" s="673"/>
      <c r="L11" s="673"/>
      <c r="M11" s="673"/>
      <c r="N11" s="673"/>
      <c r="O11" s="673"/>
      <c r="P11" s="674"/>
      <c r="Q11" s="672"/>
      <c r="R11" s="665"/>
      <c r="S11" s="665"/>
      <c r="T11" s="665"/>
      <c r="U11" s="665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 x14ac:dyDescent="0.25">
      <c r="A12" s="665"/>
      <c r="B12" s="903">
        <f>'Настройки ТИК'!B9:C9</f>
        <v>0</v>
      </c>
      <c r="C12" s="903"/>
      <c r="D12" s="903"/>
      <c r="E12" s="903"/>
      <c r="F12" s="903"/>
      <c r="G12" s="903"/>
      <c r="H12" s="903"/>
      <c r="I12" s="903"/>
      <c r="J12" s="908"/>
      <c r="K12" s="908"/>
      <c r="L12" s="903"/>
      <c r="M12" s="903"/>
      <c r="N12" s="903"/>
      <c r="O12" s="903"/>
      <c r="P12" s="903"/>
      <c r="Q12" s="903"/>
      <c r="R12" s="903"/>
      <c r="S12" s="903"/>
      <c r="T12" s="903"/>
      <c r="U12" s="903"/>
      <c r="AC12" s="445"/>
    </row>
    <row r="13" spans="1:76" ht="18.75" customHeight="1" x14ac:dyDescent="0.25">
      <c r="A13" s="665"/>
      <c r="B13" s="674"/>
      <c r="C13" s="674"/>
      <c r="D13" s="674"/>
      <c r="E13" s="674"/>
      <c r="F13" s="674"/>
      <c r="G13" s="674"/>
      <c r="H13" s="674"/>
      <c r="I13" s="674"/>
      <c r="J13" s="675"/>
      <c r="K13" s="675"/>
      <c r="L13" s="674"/>
      <c r="M13" s="674"/>
      <c r="N13" s="674"/>
      <c r="O13" s="674"/>
      <c r="P13" s="674"/>
      <c r="Q13" s="674"/>
      <c r="R13" s="674"/>
      <c r="S13" s="674"/>
      <c r="T13" s="674"/>
      <c r="U13" s="674"/>
    </row>
    <row r="14" spans="1:76" ht="21" customHeight="1" x14ac:dyDescent="0.25">
      <c r="A14" s="665"/>
      <c r="B14" s="665"/>
      <c r="C14" s="665"/>
      <c r="D14" s="665"/>
      <c r="E14" s="676"/>
      <c r="F14" s="665"/>
      <c r="G14" s="665"/>
      <c r="H14" s="665"/>
      <c r="I14" s="676" t="s">
        <v>11</v>
      </c>
      <c r="J14" s="909" t="e">
        <f ca="1">IF('Настройки ТИК'!$I$17='Настройки ТИК'!$J$17,'Настройки ТИК'!$I$17,'Настройки ТИК'!$I$17&amp;"-"&amp;'Настройки ТИК'!$J$17)</f>
        <v>#VALUE!</v>
      </c>
      <c r="K14" s="909"/>
      <c r="L14" s="671" t="str">
        <f>'Настройки ТИК'!$I$15</f>
        <v/>
      </c>
      <c r="M14" s="677" t="s">
        <v>153</v>
      </c>
      <c r="N14" s="665"/>
      <c r="O14" s="665"/>
      <c r="P14" s="665"/>
      <c r="Q14" s="665"/>
      <c r="R14" s="665"/>
      <c r="S14" s="665"/>
      <c r="T14" s="665"/>
      <c r="U14" s="665"/>
      <c r="V14" s="49"/>
    </row>
    <row r="15" spans="1:76" ht="25.5" customHeight="1" x14ac:dyDescent="0.25">
      <c r="A15" s="665"/>
      <c r="B15" s="665"/>
      <c r="C15" s="665"/>
      <c r="D15" s="665"/>
      <c r="E15" s="663"/>
      <c r="F15" s="665"/>
      <c r="G15" s="665"/>
      <c r="H15" s="665"/>
      <c r="I15" s="663"/>
      <c r="J15" s="911" t="s">
        <v>149</v>
      </c>
      <c r="K15" s="911"/>
      <c r="L15" s="663"/>
      <c r="M15" s="663"/>
      <c r="N15" s="665"/>
      <c r="O15" s="665"/>
      <c r="P15" s="665"/>
      <c r="Q15" s="665"/>
      <c r="R15" s="665"/>
      <c r="S15" s="665"/>
      <c r="T15" s="665"/>
      <c r="U15" s="665"/>
    </row>
    <row r="16" spans="1:76" x14ac:dyDescent="0.25">
      <c r="A16" s="665"/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665"/>
      <c r="T16" s="665"/>
      <c r="U16" s="665"/>
    </row>
    <row r="17" spans="1:30" ht="78" customHeight="1" x14ac:dyDescent="0.25">
      <c r="A17" s="757" t="s">
        <v>43</v>
      </c>
      <c r="B17" s="757" t="s">
        <v>44</v>
      </c>
      <c r="C17" s="757" t="s">
        <v>45</v>
      </c>
      <c r="D17" s="897" t="s">
        <v>168</v>
      </c>
      <c r="E17" s="759"/>
      <c r="F17" s="897" t="s">
        <v>46</v>
      </c>
      <c r="G17" s="759"/>
      <c r="H17" s="897" t="s">
        <v>47</v>
      </c>
      <c r="I17" s="759"/>
      <c r="J17" s="897" t="s">
        <v>48</v>
      </c>
      <c r="K17" s="898"/>
      <c r="L17" s="899"/>
      <c r="M17" s="757" t="s">
        <v>49</v>
      </c>
      <c r="N17" s="757" t="s">
        <v>165</v>
      </c>
      <c r="O17" s="897" t="s">
        <v>12</v>
      </c>
      <c r="P17" s="759"/>
      <c r="Q17" s="757" t="s">
        <v>166</v>
      </c>
      <c r="R17" s="757" t="s">
        <v>440</v>
      </c>
      <c r="S17" s="757"/>
      <c r="T17" s="895" t="s">
        <v>441</v>
      </c>
      <c r="U17" s="895" t="s">
        <v>443</v>
      </c>
    </row>
    <row r="18" spans="1:30" ht="132" customHeight="1" x14ac:dyDescent="0.25">
      <c r="A18" s="757"/>
      <c r="B18" s="757"/>
      <c r="C18" s="75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7"/>
      <c r="N18" s="757"/>
      <c r="O18" s="124" t="s">
        <v>449</v>
      </c>
      <c r="P18" s="124" t="s">
        <v>439</v>
      </c>
      <c r="Q18" s="757"/>
      <c r="R18" s="298" t="s">
        <v>50</v>
      </c>
      <c r="S18" s="124" t="s">
        <v>442</v>
      </c>
      <c r="T18" s="910"/>
      <c r="U18" s="896"/>
    </row>
    <row r="19" spans="1:30" x14ac:dyDescent="0.25">
      <c r="A19" s="419" t="s">
        <v>399</v>
      </c>
      <c r="B19" s="419" t="s">
        <v>400</v>
      </c>
      <c r="C19" s="419" t="s">
        <v>401</v>
      </c>
      <c r="D19" s="897" t="s">
        <v>171</v>
      </c>
      <c r="E19" s="899"/>
      <c r="F19" s="758" t="s">
        <v>402</v>
      </c>
      <c r="G19" s="899"/>
      <c r="H19" s="758" t="s">
        <v>403</v>
      </c>
      <c r="I19" s="899"/>
      <c r="J19" s="758" t="s">
        <v>404</v>
      </c>
      <c r="K19" s="900"/>
      <c r="L19" s="899"/>
      <c r="M19" s="419" t="s">
        <v>405</v>
      </c>
      <c r="N19" s="419" t="s">
        <v>406</v>
      </c>
      <c r="O19" s="419" t="s">
        <v>407</v>
      </c>
      <c r="P19" s="419" t="s">
        <v>408</v>
      </c>
      <c r="Q19" s="419" t="s">
        <v>409</v>
      </c>
      <c r="R19" s="419" t="s">
        <v>410</v>
      </c>
      <c r="S19" s="419" t="s">
        <v>411</v>
      </c>
      <c r="T19" s="419" t="s">
        <v>412</v>
      </c>
      <c r="U19" s="419" t="s">
        <v>413</v>
      </c>
    </row>
    <row r="20" spans="1:30" ht="67.5" customHeight="1" x14ac:dyDescent="0.25">
      <c r="A20" s="420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44" t="e">
        <f>'Настройки УИК'!I22</f>
        <v>#DIV/0!</v>
      </c>
      <c r="G20" s="44" t="e">
        <f>'Настройки УИК'!J22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 t="e">
        <f ca="1">ROUND(F20*H20,2)</f>
        <v>#DIV/0!</v>
      </c>
      <c r="K20" s="44" t="e">
        <f ca="1">ROUND(G20*I20,2)</f>
        <v>#DIV/0!</v>
      </c>
      <c r="L20" s="44" t="e">
        <f ca="1">J20+K20</f>
        <v>#DIV/0!</v>
      </c>
      <c r="M20" s="44">
        <f ca="1">'Настройки УИК'!K22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 t="e">
        <f ca="1">ROUND(L20+Q20+S20,2)</f>
        <v>#DIV/0!</v>
      </c>
      <c r="V20" s="49" t="s">
        <v>909</v>
      </c>
      <c r="W20" s="235" t="e">
        <f t="shared" ref="W20:W37" ca="1" si="4">IF(AND(AA20*SUMIF($B$20:$B$37,B20,$L$20:$L$37)&gt;0),1,0)</f>
        <v>#DIV/0!</v>
      </c>
      <c r="X20" s="533">
        <f ca="1">COUNTIF($B$20:B20,$B$17)</f>
        <v>0</v>
      </c>
      <c r="Y20" s="235">
        <f ca="1">IF(X20&gt;0,1,1)</f>
        <v>1</v>
      </c>
      <c r="Z20" s="235" t="e">
        <f ca="1">SUMIF($B$20:$B$37,B20,$U$20:$U$37)</f>
        <v>#DIV/0!</v>
      </c>
      <c r="AA20" s="235" t="e">
        <f t="shared" ref="AA20:AA37" ca="1" si="5">IF(Y20*Z20&gt;0,1,0)</f>
        <v>#DIV/0!</v>
      </c>
      <c r="AC20" s="176">
        <f>'Настройки УИК'!$R22</f>
        <v>0</v>
      </c>
      <c r="AD20" s="552">
        <f>'Настройки ТИК'!$C$55</f>
        <v>0</v>
      </c>
    </row>
    <row r="21" spans="1:30" ht="48" customHeight="1" x14ac:dyDescent="0.25">
      <c r="A21" s="420" t="s">
        <v>400</v>
      </c>
      <c r="B21" s="659" t="str">
        <f ca="1">IF(INDIRECT("'Настройки УИК'!$B$23")=0," ",INDIRECT("'Настройки УИК'!$B$23"))</f>
        <v xml:space="preserve"> </v>
      </c>
      <c r="C21" s="659" t="str">
        <f ca="1">IF(INDIRECT("'Настройки УИК'!$C$23")=0," ",INDIRECT("'Настройки УИК'!$C$23"))</f>
        <v xml:space="preserve"> </v>
      </c>
      <c r="D21" s="660" t="e">
        <f>LOOKUP($B$3,'Настройки ТИК'!$AG$32:$AG$117,'Настройки ТИК'!$AI$32:$AI$117)</f>
        <v>#N/A</v>
      </c>
      <c r="E21" s="660" t="e">
        <f>LOOKUP($B$3,'Настройки ТИК'!$AG$32:$AG$117,'Настройки ТИК'!$AJ$32:$AJ$117)</f>
        <v>#N/A</v>
      </c>
      <c r="F21" s="655">
        <f>'Настройки УИК'!I23</f>
        <v>0</v>
      </c>
      <c r="G21" s="655">
        <f>'Настройки УИК'!J23</f>
        <v>0</v>
      </c>
      <c r="H21" s="661">
        <f t="shared" ca="1" si="0"/>
        <v>0</v>
      </c>
      <c r="I21" s="661">
        <f t="shared" ca="1" si="1"/>
        <v>0</v>
      </c>
      <c r="J21" s="655">
        <f t="shared" ref="J21:J37" ca="1" si="6">ROUND(F21*H21,2)</f>
        <v>0</v>
      </c>
      <c r="K21" s="655">
        <f t="shared" ref="K21:K37" ca="1" si="7">ROUND(G21*I21,2)</f>
        <v>0</v>
      </c>
      <c r="L21" s="655">
        <f t="shared" ref="L21:L37" ca="1" si="8">J21+K21</f>
        <v>0</v>
      </c>
      <c r="M21" s="655">
        <f>'Настройки УИК'!K23</f>
        <v>0</v>
      </c>
      <c r="N21" s="658">
        <f>'Настройки ТИК'!$C$32</f>
        <v>0</v>
      </c>
      <c r="O21" s="658">
        <f t="shared" ca="1" si="2"/>
        <v>0</v>
      </c>
      <c r="P21" s="658">
        <f t="shared" ca="1" si="3"/>
        <v>0</v>
      </c>
      <c r="Q21" s="655">
        <f t="shared" ref="Q21:Q37" ca="1" si="9">ROUND(M21*N21*O21,2)+ROUND(M21*N21*P21*2,2)</f>
        <v>0</v>
      </c>
      <c r="R21" s="662"/>
      <c r="S21" s="655">
        <f t="shared" ref="S21:S37" ca="1" si="10">ROUND(Q21*R21,2)</f>
        <v>0</v>
      </c>
      <c r="T21" s="655">
        <f t="shared" ref="T21:T37" ca="1" si="11">Q21+S21</f>
        <v>0</v>
      </c>
      <c r="U21" s="655">
        <f t="shared" ref="U21:U37" ca="1" si="12">ROUND(L21+Q21+S21,2)</f>
        <v>0</v>
      </c>
      <c r="V21" s="49" t="s">
        <v>910</v>
      </c>
      <c r="W21" s="235" t="e">
        <f t="shared" ca="1" si="4"/>
        <v>#DIV/0!</v>
      </c>
      <c r="X21" s="533">
        <f ca="1">COUNTIF($B$20:B20,B21)</f>
        <v>1</v>
      </c>
      <c r="Y21" s="235">
        <f ca="1">IF(X21&gt;0,0,1)</f>
        <v>0</v>
      </c>
      <c r="Z21" s="235" t="e">
        <f t="shared" ref="Z21:Z37" ca="1" si="13">SUMIF($B$20:$B$37,B21,$U$20:$U$37)</f>
        <v>#DIV/0!</v>
      </c>
      <c r="AA21" s="235" t="e">
        <f t="shared" ca="1" si="5"/>
        <v>#DIV/0!</v>
      </c>
      <c r="AC21" s="176" t="e">
        <f>'Настройки УИК'!#REF!</f>
        <v>#REF!</v>
      </c>
      <c r="AD21" s="552">
        <f>'Настройки ТИК'!$C$55</f>
        <v>0</v>
      </c>
    </row>
    <row r="22" spans="1:30" ht="48" customHeight="1" x14ac:dyDescent="0.25">
      <c r="A22" s="420" t="s">
        <v>401</v>
      </c>
      <c r="B22" s="659" t="str">
        <f ca="1">IF(INDIRECT("'Настройки УИК'!$B$24")=0," ",INDIRECT("'Настройки УИК'!$B$24"))</f>
        <v>Склонение по падежам УИК</v>
      </c>
      <c r="C22" s="659" t="str">
        <f ca="1">IF(INDIRECT("'Настройки УИК'!$C$24")=0," ",INDIRECT("'Настройки УИК'!$C$24"))</f>
        <v xml:space="preserve"> </v>
      </c>
      <c r="D22" s="660" t="e">
        <f>LOOKUP($B$3,'Настройки ТИК'!$AG$32:$AG$117,'Настройки ТИК'!$AI$32:$AI$117)</f>
        <v>#N/A</v>
      </c>
      <c r="E22" s="660" t="e">
        <f>LOOKUP($B$3,'Настройки ТИК'!$AG$32:$AG$117,'Настройки ТИК'!$AJ$32:$AJ$117)</f>
        <v>#N/A</v>
      </c>
      <c r="F22" s="655">
        <f>'Настройки УИК'!I24</f>
        <v>0</v>
      </c>
      <c r="G22" s="655">
        <f>'Настройки УИК'!J24</f>
        <v>0</v>
      </c>
      <c r="H22" s="661">
        <f t="shared" ca="1" si="0"/>
        <v>0</v>
      </c>
      <c r="I22" s="661">
        <f t="shared" ca="1" si="1"/>
        <v>0</v>
      </c>
      <c r="J22" s="655">
        <f t="shared" ca="1" si="6"/>
        <v>0</v>
      </c>
      <c r="K22" s="655">
        <f t="shared" ca="1" si="7"/>
        <v>0</v>
      </c>
      <c r="L22" s="655">
        <f t="shared" ca="1" si="8"/>
        <v>0</v>
      </c>
      <c r="M22" s="655">
        <f>'Настройки УИК'!K24</f>
        <v>0</v>
      </c>
      <c r="N22" s="658">
        <f>'Настройки ТИК'!$C$32</f>
        <v>0</v>
      </c>
      <c r="O22" s="658">
        <f t="shared" ca="1" si="2"/>
        <v>0</v>
      </c>
      <c r="P22" s="658">
        <f t="shared" ca="1" si="3"/>
        <v>0</v>
      </c>
      <c r="Q22" s="655">
        <f t="shared" ca="1" si="9"/>
        <v>0</v>
      </c>
      <c r="R22" s="662"/>
      <c r="S22" s="655">
        <f t="shared" ca="1" si="10"/>
        <v>0</v>
      </c>
      <c r="T22" s="655">
        <f t="shared" ca="1" si="11"/>
        <v>0</v>
      </c>
      <c r="U22" s="655">
        <f t="shared" ca="1" si="12"/>
        <v>0</v>
      </c>
      <c r="V22" s="49" t="s">
        <v>911</v>
      </c>
      <c r="W22" s="235">
        <f t="shared" ca="1" si="4"/>
        <v>0</v>
      </c>
      <c r="X22" s="533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2">
        <f>'Настройки ТИК'!$C$55</f>
        <v>0</v>
      </c>
    </row>
    <row r="23" spans="1:30" ht="48" customHeight="1" x14ac:dyDescent="0.25">
      <c r="A23" s="420" t="s">
        <v>402</v>
      </c>
      <c r="B23" s="659" t="str">
        <f ca="1">IF(INDIRECT("'Настройки УИК'!$B$25")=0," ",INDIRECT("'Настройки УИК'!$B$25"))</f>
        <v>для печати документов</v>
      </c>
      <c r="C23" s="659" t="str">
        <f ca="1">IF(INDIRECT("'Настройки УИК'!$C$25")=0," ",INDIRECT("'Настройки УИК'!$C$25"))</f>
        <v xml:space="preserve"> </v>
      </c>
      <c r="D23" s="660" t="e">
        <f>LOOKUP($B$3,'Настройки ТИК'!$AG$32:$AG$117,'Настройки ТИК'!$AI$32:$AI$117)</f>
        <v>#N/A</v>
      </c>
      <c r="E23" s="660" t="e">
        <f>LOOKUP($B$3,'Настройки ТИК'!$AG$32:$AG$117,'Настройки ТИК'!$AJ$32:$AJ$117)</f>
        <v>#N/A</v>
      </c>
      <c r="F23" s="655">
        <f>'Настройки УИК'!I25</f>
        <v>0</v>
      </c>
      <c r="G23" s="655">
        <f>'Настройки УИК'!J25</f>
        <v>0</v>
      </c>
      <c r="H23" s="661">
        <f t="shared" ca="1" si="0"/>
        <v>0</v>
      </c>
      <c r="I23" s="661">
        <f t="shared" ca="1" si="1"/>
        <v>0</v>
      </c>
      <c r="J23" s="655">
        <f t="shared" ca="1" si="6"/>
        <v>0</v>
      </c>
      <c r="K23" s="655">
        <f t="shared" ca="1" si="7"/>
        <v>0</v>
      </c>
      <c r="L23" s="655">
        <f t="shared" ca="1" si="8"/>
        <v>0</v>
      </c>
      <c r="M23" s="655">
        <f>'Настройки УИК'!K25</f>
        <v>0</v>
      </c>
      <c r="N23" s="658">
        <f>'Настройки ТИК'!$C$32</f>
        <v>0</v>
      </c>
      <c r="O23" s="658">
        <f t="shared" ca="1" si="2"/>
        <v>0</v>
      </c>
      <c r="P23" s="658">
        <f t="shared" ca="1" si="3"/>
        <v>0</v>
      </c>
      <c r="Q23" s="655">
        <f t="shared" ca="1" si="9"/>
        <v>0</v>
      </c>
      <c r="R23" s="662"/>
      <c r="S23" s="655">
        <f t="shared" ca="1" si="10"/>
        <v>0</v>
      </c>
      <c r="T23" s="655">
        <f t="shared" ca="1" si="11"/>
        <v>0</v>
      </c>
      <c r="U23" s="655">
        <f t="shared" ca="1" si="12"/>
        <v>0</v>
      </c>
      <c r="V23" s="49" t="s">
        <v>912</v>
      </c>
      <c r="W23" s="235">
        <f t="shared" ca="1" si="4"/>
        <v>0</v>
      </c>
      <c r="X23" s="533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2">
        <f>'Настройки ТИК'!$C$55</f>
        <v>0</v>
      </c>
    </row>
    <row r="24" spans="1:30" ht="48" customHeight="1" x14ac:dyDescent="0.25">
      <c r="A24" s="420" t="s">
        <v>403</v>
      </c>
      <c r="B24" s="659" t="str">
        <f ca="1">IF(INDIRECT("'Настройки УИК'!$B$26")=0," ",INDIRECT("'Настройки УИК'!$B$26"))</f>
        <v xml:space="preserve">Родительный </v>
      </c>
      <c r="C24" s="659" t="str">
        <f ca="1">IF(INDIRECT("'Настройки УИК'!$C$26")=0," ",INDIRECT("'Настройки УИК'!$C$26"))</f>
        <v xml:space="preserve"> </v>
      </c>
      <c r="D24" s="660" t="e">
        <f>LOOKUP($B$3,'Настройки ТИК'!$AG$32:$AG$117,'Настройки ТИК'!$AI$32:$AI$117)</f>
        <v>#N/A</v>
      </c>
      <c r="E24" s="660" t="e">
        <f>LOOKUP($B$3,'Настройки ТИК'!$AG$32:$AG$117,'Настройки ТИК'!$AJ$32:$AJ$117)</f>
        <v>#N/A</v>
      </c>
      <c r="F24" s="655" t="str">
        <f ca="1">'Настройки УИК'!I26</f>
        <v/>
      </c>
      <c r="G24" s="655">
        <f>'Настройки УИК'!J26</f>
        <v>0</v>
      </c>
      <c r="H24" s="661">
        <f t="shared" ca="1" si="0"/>
        <v>0</v>
      </c>
      <c r="I24" s="661">
        <f t="shared" ca="1" si="1"/>
        <v>0</v>
      </c>
      <c r="J24" s="655" t="e">
        <f t="shared" ca="1" si="6"/>
        <v>#VALUE!</v>
      </c>
      <c r="K24" s="655">
        <f t="shared" ca="1" si="7"/>
        <v>0</v>
      </c>
      <c r="L24" s="655" t="e">
        <f t="shared" ca="1" si="8"/>
        <v>#VALUE!</v>
      </c>
      <c r="M24" s="655">
        <f>'Настройки УИК'!K26</f>
        <v>0</v>
      </c>
      <c r="N24" s="658">
        <f>'Настройки ТИК'!$C$32</f>
        <v>0</v>
      </c>
      <c r="O24" s="658">
        <f t="shared" ca="1" si="2"/>
        <v>0</v>
      </c>
      <c r="P24" s="658">
        <f t="shared" ca="1" si="3"/>
        <v>0</v>
      </c>
      <c r="Q24" s="655">
        <f t="shared" ca="1" si="9"/>
        <v>0</v>
      </c>
      <c r="R24" s="662"/>
      <c r="S24" s="655">
        <f t="shared" ca="1" si="10"/>
        <v>0</v>
      </c>
      <c r="T24" s="655">
        <f t="shared" ca="1" si="11"/>
        <v>0</v>
      </c>
      <c r="U24" s="655" t="e">
        <f t="shared" ca="1" si="12"/>
        <v>#VALUE!</v>
      </c>
      <c r="V24" s="49" t="s">
        <v>913</v>
      </c>
      <c r="W24" s="235" t="e">
        <f t="shared" ca="1" si="4"/>
        <v>#VALUE!</v>
      </c>
      <c r="X24" s="533">
        <f ca="1">COUNTIF($B$20:B23,B24)</f>
        <v>0</v>
      </c>
      <c r="Y24" s="235">
        <f t="shared" ca="1" si="14"/>
        <v>1</v>
      </c>
      <c r="Z24" s="235" t="e">
        <f t="shared" ca="1" si="13"/>
        <v>#VALUE!</v>
      </c>
      <c r="AA24" s="235" t="e">
        <f t="shared" ca="1" si="5"/>
        <v>#VALUE!</v>
      </c>
      <c r="AC24" s="176" t="e">
        <f>'Настройки УИК'!#REF!</f>
        <v>#REF!</v>
      </c>
      <c r="AD24" s="552">
        <f>'Настройки ТИК'!$C$55</f>
        <v>0</v>
      </c>
    </row>
    <row r="25" spans="1:30" ht="48" customHeight="1" x14ac:dyDescent="0.25">
      <c r="A25" s="420" t="s">
        <v>404</v>
      </c>
      <c r="B25" s="659" t="str">
        <f ca="1">IF(INDIRECT("'Настройки УИК'!$B$27")=0," ",INDIRECT("'Настройки УИК'!$B$27"))</f>
        <v xml:space="preserve">Дательный </v>
      </c>
      <c r="C25" s="659" t="str">
        <f ca="1">IF(INDIRECT("'Настройки УИК'!$C$27")=0," ",INDIRECT("'Настройки УИК'!$C$27"))</f>
        <v xml:space="preserve"> </v>
      </c>
      <c r="D25" s="660" t="e">
        <f>LOOKUP($B$3,'Настройки ТИК'!$AG$32:$AG$117,'Настройки ТИК'!$AI$32:$AI$117)</f>
        <v>#N/A</v>
      </c>
      <c r="E25" s="660" t="e">
        <f>LOOKUP($B$3,'Настройки ТИК'!$AG$32:$AG$117,'Настройки ТИК'!$AJ$32:$AJ$117)</f>
        <v>#N/A</v>
      </c>
      <c r="F25" s="655" t="str">
        <f ca="1">'Настройки УИК'!I27</f>
        <v/>
      </c>
      <c r="G25" s="655">
        <f>'Настройки УИК'!J27</f>
        <v>0</v>
      </c>
      <c r="H25" s="661">
        <f t="shared" ca="1" si="0"/>
        <v>0</v>
      </c>
      <c r="I25" s="661">
        <f t="shared" ca="1" si="1"/>
        <v>0</v>
      </c>
      <c r="J25" s="655" t="e">
        <f t="shared" ca="1" si="6"/>
        <v>#VALUE!</v>
      </c>
      <c r="K25" s="655">
        <f t="shared" ca="1" si="7"/>
        <v>0</v>
      </c>
      <c r="L25" s="655" t="e">
        <f t="shared" ca="1" si="8"/>
        <v>#VALUE!</v>
      </c>
      <c r="M25" s="655">
        <f>'Настройки УИК'!K27</f>
        <v>0</v>
      </c>
      <c r="N25" s="658">
        <f>'Настройки ТИК'!$C$32</f>
        <v>0</v>
      </c>
      <c r="O25" s="658">
        <f t="shared" ca="1" si="2"/>
        <v>0</v>
      </c>
      <c r="P25" s="658">
        <f t="shared" ca="1" si="3"/>
        <v>0</v>
      </c>
      <c r="Q25" s="655">
        <f t="shared" ca="1" si="9"/>
        <v>0</v>
      </c>
      <c r="R25" s="662"/>
      <c r="S25" s="655">
        <f t="shared" ca="1" si="10"/>
        <v>0</v>
      </c>
      <c r="T25" s="655">
        <f t="shared" ca="1" si="11"/>
        <v>0</v>
      </c>
      <c r="U25" s="655" t="e">
        <f t="shared" ca="1" si="12"/>
        <v>#VALUE!</v>
      </c>
      <c r="V25" s="49" t="s">
        <v>914</v>
      </c>
      <c r="W25" s="235" t="e">
        <f t="shared" ca="1" si="4"/>
        <v>#VALUE!</v>
      </c>
      <c r="X25" s="533">
        <f ca="1">COUNTIF($B$20:B24,B25)</f>
        <v>0</v>
      </c>
      <c r="Y25" s="235">
        <f t="shared" ca="1" si="14"/>
        <v>1</v>
      </c>
      <c r="Z25" s="235" t="e">
        <f t="shared" ca="1" si="13"/>
        <v>#VALUE!</v>
      </c>
      <c r="AA25" s="235" t="e">
        <f t="shared" ca="1" si="5"/>
        <v>#VALUE!</v>
      </c>
      <c r="AC25" s="176" t="e">
        <f>'Настройки УИК'!#REF!</f>
        <v>#REF!</v>
      </c>
      <c r="AD25" s="552">
        <f>'Настройки ТИК'!$C$55</f>
        <v>0</v>
      </c>
    </row>
    <row r="26" spans="1:30" ht="48" customHeight="1" x14ac:dyDescent="0.25">
      <c r="A26" s="420" t="s">
        <v>405</v>
      </c>
      <c r="B26" s="659" t="str">
        <f ca="1">IF(INDIRECT("'Настройки УИК'!$B$28")=0," ",INDIRECT("'Настройки УИК'!$B$28"))</f>
        <v>Творительный</v>
      </c>
      <c r="C26" s="659" t="str">
        <f ca="1">IF(INDIRECT("'Настройки УИК'!$C$28")=0," ",INDIRECT("'Настройки УИК'!$C$28"))</f>
        <v xml:space="preserve"> </v>
      </c>
      <c r="D26" s="660" t="e">
        <f>LOOKUP($B$3,'Настройки ТИК'!$AG$32:$AG$117,'Настройки ТИК'!$AI$32:$AI$117)</f>
        <v>#N/A</v>
      </c>
      <c r="E26" s="660" t="e">
        <f>LOOKUP($B$3,'Настройки ТИК'!$AG$32:$AG$117,'Настройки ТИК'!$AJ$32:$AJ$117)</f>
        <v>#N/A</v>
      </c>
      <c r="F26" s="655" t="str">
        <f ca="1">'Настройки УИК'!I28</f>
        <v/>
      </c>
      <c r="G26" s="655">
        <f>'Настройки УИК'!J28</f>
        <v>0</v>
      </c>
      <c r="H26" s="661">
        <f t="shared" ca="1" si="0"/>
        <v>0</v>
      </c>
      <c r="I26" s="661">
        <f t="shared" ca="1" si="1"/>
        <v>0</v>
      </c>
      <c r="J26" s="655" t="e">
        <f t="shared" ca="1" si="6"/>
        <v>#VALUE!</v>
      </c>
      <c r="K26" s="655">
        <f t="shared" ca="1" si="7"/>
        <v>0</v>
      </c>
      <c r="L26" s="655" t="e">
        <f t="shared" ca="1" si="8"/>
        <v>#VALUE!</v>
      </c>
      <c r="M26" s="655">
        <f>'Настройки УИК'!K28</f>
        <v>0</v>
      </c>
      <c r="N26" s="658">
        <f>'Настройки ТИК'!$C$32</f>
        <v>0</v>
      </c>
      <c r="O26" s="658">
        <f t="shared" ca="1" si="2"/>
        <v>0</v>
      </c>
      <c r="P26" s="658">
        <f t="shared" ca="1" si="3"/>
        <v>0</v>
      </c>
      <c r="Q26" s="655">
        <f t="shared" ca="1" si="9"/>
        <v>0</v>
      </c>
      <c r="R26" s="662"/>
      <c r="S26" s="655">
        <f t="shared" ca="1" si="10"/>
        <v>0</v>
      </c>
      <c r="T26" s="655">
        <f t="shared" ca="1" si="11"/>
        <v>0</v>
      </c>
      <c r="U26" s="655" t="e">
        <f t="shared" ca="1" si="12"/>
        <v>#VALUE!</v>
      </c>
      <c r="V26" s="49" t="s">
        <v>915</v>
      </c>
      <c r="W26" s="235" t="e">
        <f t="shared" ca="1" si="4"/>
        <v>#VALUE!</v>
      </c>
      <c r="X26" s="533">
        <f ca="1">COUNTIF($B$20:B25,B26)</f>
        <v>0</v>
      </c>
      <c r="Y26" s="235">
        <f t="shared" ca="1" si="14"/>
        <v>1</v>
      </c>
      <c r="Z26" s="235" t="e">
        <f t="shared" ca="1" si="13"/>
        <v>#VALUE!</v>
      </c>
      <c r="AA26" s="235" t="e">
        <f t="shared" ca="1" si="5"/>
        <v>#VALUE!</v>
      </c>
      <c r="AC26" s="176" t="e">
        <f>'Настройки УИК'!#REF!</f>
        <v>#REF!</v>
      </c>
      <c r="AD26" s="552">
        <f>'Настройки ТИК'!$C$55</f>
        <v>0</v>
      </c>
    </row>
    <row r="27" spans="1:30" ht="48" customHeight="1" x14ac:dyDescent="0.25">
      <c r="A27" s="420" t="s">
        <v>406</v>
      </c>
      <c r="B27" s="659" t="str">
        <f ca="1">IF(INDIRECT("'Настройки УИК'!$B$29")=0," ",INDIRECT("'Настройки УИК'!$B$29"))</f>
        <v>Винительный</v>
      </c>
      <c r="C27" s="659" t="str">
        <f ca="1">IF(INDIRECT("'Настройки УИК'!$C$29")=0," ",INDIRECT("'Настройки УИК'!$C$29"))</f>
        <v xml:space="preserve"> </v>
      </c>
      <c r="D27" s="660" t="e">
        <f>LOOKUP($B$3,'Настройки ТИК'!$AG$32:$AG$117,'Настройки ТИК'!$AI$32:$AI$117)</f>
        <v>#N/A</v>
      </c>
      <c r="E27" s="660" t="e">
        <f>LOOKUP($B$3,'Настройки ТИК'!$AG$32:$AG$117,'Настройки ТИК'!$AJ$32:$AJ$117)</f>
        <v>#N/A</v>
      </c>
      <c r="F27" s="655">
        <f>'Настройки УИК'!I29</f>
        <v>0</v>
      </c>
      <c r="G27" s="655">
        <f>'Настройки УИК'!J29</f>
        <v>0</v>
      </c>
      <c r="H27" s="661">
        <f t="shared" ca="1" si="0"/>
        <v>0</v>
      </c>
      <c r="I27" s="661">
        <f t="shared" ca="1" si="1"/>
        <v>0</v>
      </c>
      <c r="J27" s="655">
        <f t="shared" ca="1" si="6"/>
        <v>0</v>
      </c>
      <c r="K27" s="655">
        <f t="shared" ca="1" si="7"/>
        <v>0</v>
      </c>
      <c r="L27" s="655">
        <f t="shared" ca="1" si="8"/>
        <v>0</v>
      </c>
      <c r="M27" s="655">
        <f>'Настройки УИК'!K29</f>
        <v>0</v>
      </c>
      <c r="N27" s="658">
        <f>'Настройки ТИК'!$C$32</f>
        <v>0</v>
      </c>
      <c r="O27" s="658">
        <f t="shared" ca="1" si="2"/>
        <v>0</v>
      </c>
      <c r="P27" s="658">
        <f t="shared" ca="1" si="3"/>
        <v>0</v>
      </c>
      <c r="Q27" s="655">
        <f t="shared" ca="1" si="9"/>
        <v>0</v>
      </c>
      <c r="R27" s="662"/>
      <c r="S27" s="655">
        <f t="shared" ca="1" si="10"/>
        <v>0</v>
      </c>
      <c r="T27" s="655">
        <f t="shared" ca="1" si="11"/>
        <v>0</v>
      </c>
      <c r="U27" s="655">
        <f t="shared" ca="1" si="12"/>
        <v>0</v>
      </c>
      <c r="V27" s="49" t="s">
        <v>916</v>
      </c>
      <c r="W27" s="235">
        <f t="shared" ca="1" si="4"/>
        <v>0</v>
      </c>
      <c r="X27" s="533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2">
        <f>'Настройки ТИК'!$C$55</f>
        <v>0</v>
      </c>
    </row>
    <row r="28" spans="1:30" ht="48" customHeight="1" x14ac:dyDescent="0.25">
      <c r="A28" s="420" t="s">
        <v>407</v>
      </c>
      <c r="B28" s="659" t="str">
        <f ca="1">IF(INDIRECT("'Настройки УИК'!$B$30")=0," ",INDIRECT("'Настройки УИК'!$B$30"))</f>
        <v xml:space="preserve"> </v>
      </c>
      <c r="C28" s="659" t="str">
        <f ca="1">IF(INDIRECT("'Настройки УИК'!$C$30")=0," ",INDIRECT("'Настройки УИК'!$C$30"))</f>
        <v xml:space="preserve"> </v>
      </c>
      <c r="D28" s="660" t="e">
        <f>LOOKUP($B$3,'Настройки ТИК'!$AG$32:$AG$117,'Настройки ТИК'!$AI$32:$AI$117)</f>
        <v>#N/A</v>
      </c>
      <c r="E28" s="660" t="e">
        <f>LOOKUP($B$3,'Настройки ТИК'!$AG$32:$AG$117,'Настройки ТИК'!$AJ$32:$AJ$117)</f>
        <v>#N/A</v>
      </c>
      <c r="F28" s="655">
        <f>'Настройки УИК'!I30</f>
        <v>0</v>
      </c>
      <c r="G28" s="655">
        <f>'Настройки УИК'!J30</f>
        <v>0</v>
      </c>
      <c r="H28" s="661">
        <f t="shared" ca="1" si="0"/>
        <v>0</v>
      </c>
      <c r="I28" s="661">
        <f t="shared" ca="1" si="1"/>
        <v>0</v>
      </c>
      <c r="J28" s="655">
        <f t="shared" ca="1" si="6"/>
        <v>0</v>
      </c>
      <c r="K28" s="655">
        <f t="shared" ca="1" si="7"/>
        <v>0</v>
      </c>
      <c r="L28" s="655">
        <f t="shared" ca="1" si="8"/>
        <v>0</v>
      </c>
      <c r="M28" s="655">
        <f>'Настройки УИК'!K30</f>
        <v>0</v>
      </c>
      <c r="N28" s="658">
        <f>'Настройки ТИК'!$C$32</f>
        <v>0</v>
      </c>
      <c r="O28" s="658">
        <f t="shared" ca="1" si="2"/>
        <v>0</v>
      </c>
      <c r="P28" s="658">
        <f t="shared" ca="1" si="3"/>
        <v>0</v>
      </c>
      <c r="Q28" s="655">
        <f t="shared" ca="1" si="9"/>
        <v>0</v>
      </c>
      <c r="R28" s="662"/>
      <c r="S28" s="655">
        <f t="shared" ca="1" si="10"/>
        <v>0</v>
      </c>
      <c r="T28" s="655">
        <f t="shared" ca="1" si="11"/>
        <v>0</v>
      </c>
      <c r="U28" s="655">
        <f t="shared" ca="1" si="12"/>
        <v>0</v>
      </c>
      <c r="V28" s="49" t="s">
        <v>917</v>
      </c>
      <c r="W28" s="235" t="e">
        <f t="shared" ca="1" si="4"/>
        <v>#DIV/0!</v>
      </c>
      <c r="X28" s="533">
        <f ca="1">COUNTIF($B$20:B27,B28)</f>
        <v>2</v>
      </c>
      <c r="Y28" s="235">
        <f t="shared" ca="1" si="14"/>
        <v>0</v>
      </c>
      <c r="Z28" s="235" t="e">
        <f t="shared" ca="1" si="13"/>
        <v>#DIV/0!</v>
      </c>
      <c r="AA28" s="235" t="e">
        <f t="shared" ca="1" si="5"/>
        <v>#DIV/0!</v>
      </c>
      <c r="AC28" s="176" t="e">
        <f>'Настройки УИК'!#REF!</f>
        <v>#REF!</v>
      </c>
      <c r="AD28" s="552">
        <f>'Настройки ТИК'!$C$55</f>
        <v>0</v>
      </c>
    </row>
    <row r="29" spans="1:30" ht="48" customHeight="1" x14ac:dyDescent="0.25">
      <c r="A29" s="420" t="s">
        <v>408</v>
      </c>
      <c r="B29" s="659" t="str">
        <f ca="1">IF(INDIRECT("'Настройки УИК'!$B$31")=0," ",INDIRECT("'Настройки УИК'!$B$31"))</f>
        <v xml:space="preserve"> </v>
      </c>
      <c r="C29" s="659" t="str">
        <f ca="1">IF(INDIRECT("'Настройки УИК'!$C$31")=0," ",INDIRECT("'Настройки УИК'!$C$31"))</f>
        <v xml:space="preserve"> </v>
      </c>
      <c r="D29" s="660" t="e">
        <f>LOOKUP($B$3,'Настройки ТИК'!$AG$32:$AG$117,'Настройки ТИК'!$AI$32:$AI$117)</f>
        <v>#N/A</v>
      </c>
      <c r="E29" s="660" t="e">
        <f>LOOKUP($B$3,'Настройки ТИК'!$AG$32:$AG$117,'Настройки ТИК'!$AJ$32:$AJ$117)</f>
        <v>#N/A</v>
      </c>
      <c r="F29" s="655">
        <f>'Настройки УИК'!I31</f>
        <v>0</v>
      </c>
      <c r="G29" s="655">
        <f>'Настройки УИК'!J31</f>
        <v>0</v>
      </c>
      <c r="H29" s="661">
        <f t="shared" ca="1" si="0"/>
        <v>0</v>
      </c>
      <c r="I29" s="661">
        <f t="shared" ca="1" si="1"/>
        <v>0</v>
      </c>
      <c r="J29" s="655">
        <f t="shared" ca="1" si="6"/>
        <v>0</v>
      </c>
      <c r="K29" s="655">
        <f t="shared" ca="1" si="7"/>
        <v>0</v>
      </c>
      <c r="L29" s="655">
        <f t="shared" ca="1" si="8"/>
        <v>0</v>
      </c>
      <c r="M29" s="655">
        <f>'Настройки УИК'!K31</f>
        <v>0</v>
      </c>
      <c r="N29" s="658">
        <f>'Настройки ТИК'!$C$32</f>
        <v>0</v>
      </c>
      <c r="O29" s="658">
        <f t="shared" ca="1" si="2"/>
        <v>0</v>
      </c>
      <c r="P29" s="658">
        <f t="shared" ca="1" si="3"/>
        <v>0</v>
      </c>
      <c r="Q29" s="655">
        <f t="shared" ca="1" si="9"/>
        <v>0</v>
      </c>
      <c r="R29" s="662"/>
      <c r="S29" s="655">
        <f t="shared" ca="1" si="10"/>
        <v>0</v>
      </c>
      <c r="T29" s="655">
        <f t="shared" ca="1" si="11"/>
        <v>0</v>
      </c>
      <c r="U29" s="655">
        <f t="shared" ca="1" si="12"/>
        <v>0</v>
      </c>
      <c r="V29" s="49" t="s">
        <v>918</v>
      </c>
      <c r="W29" s="235" t="e">
        <f t="shared" ca="1" si="4"/>
        <v>#DIV/0!</v>
      </c>
      <c r="X29" s="533">
        <f ca="1">COUNTIF($B$20:B28,B29)</f>
        <v>3</v>
      </c>
      <c r="Y29" s="235">
        <f t="shared" ca="1" si="14"/>
        <v>0</v>
      </c>
      <c r="Z29" s="235" t="e">
        <f t="shared" ca="1" si="13"/>
        <v>#DIV/0!</v>
      </c>
      <c r="AA29" s="235" t="e">
        <f t="shared" ca="1" si="5"/>
        <v>#DIV/0!</v>
      </c>
      <c r="AC29" s="176" t="e">
        <f>'Настройки УИК'!#REF!</f>
        <v>#REF!</v>
      </c>
      <c r="AD29" s="552">
        <f>'Настройки ТИК'!$C$55</f>
        <v>0</v>
      </c>
    </row>
    <row r="30" spans="1:30" ht="48" customHeight="1" x14ac:dyDescent="0.25">
      <c r="A30" s="420" t="s">
        <v>409</v>
      </c>
      <c r="B30" s="659" t="str">
        <f ca="1">IF(INDIRECT("'Настройки УИК'!$B$32")=0," ",INDIRECT("'Настройки УИК'!$B$32"))</f>
        <v xml:space="preserve"> </v>
      </c>
      <c r="C30" s="659" t="str">
        <f ca="1">IF(INDIRECT("'Настройки УИК'!$C$32")=0," ",INDIRECT("'Настройки УИК'!$C$32"))</f>
        <v xml:space="preserve"> </v>
      </c>
      <c r="D30" s="660" t="e">
        <f>LOOKUP($B$3,'Настройки ТИК'!$AG$32:$AG$117,'Настройки ТИК'!$AI$32:$AI$117)</f>
        <v>#N/A</v>
      </c>
      <c r="E30" s="660" t="e">
        <f>LOOKUP($B$3,'Настройки ТИК'!$AG$32:$AG$117,'Настройки ТИК'!$AJ$32:$AJ$117)</f>
        <v>#N/A</v>
      </c>
      <c r="F30" s="655">
        <f>'Настройки УИК'!I32</f>
        <v>0</v>
      </c>
      <c r="G30" s="655">
        <f>'Настройки УИК'!J32</f>
        <v>0</v>
      </c>
      <c r="H30" s="661">
        <f t="shared" ca="1" si="0"/>
        <v>0</v>
      </c>
      <c r="I30" s="661">
        <f t="shared" ca="1" si="1"/>
        <v>0</v>
      </c>
      <c r="J30" s="655">
        <f t="shared" ca="1" si="6"/>
        <v>0</v>
      </c>
      <c r="K30" s="655">
        <f t="shared" ca="1" si="7"/>
        <v>0</v>
      </c>
      <c r="L30" s="655">
        <f t="shared" ca="1" si="8"/>
        <v>0</v>
      </c>
      <c r="M30" s="655">
        <f>'Настройки УИК'!K32</f>
        <v>0</v>
      </c>
      <c r="N30" s="658">
        <f>'Настройки ТИК'!$C$32</f>
        <v>0</v>
      </c>
      <c r="O30" s="658">
        <f t="shared" ca="1" si="2"/>
        <v>0</v>
      </c>
      <c r="P30" s="658">
        <f t="shared" ca="1" si="3"/>
        <v>0</v>
      </c>
      <c r="Q30" s="655">
        <f t="shared" ca="1" si="9"/>
        <v>0</v>
      </c>
      <c r="R30" s="662"/>
      <c r="S30" s="655">
        <f t="shared" ca="1" si="10"/>
        <v>0</v>
      </c>
      <c r="T30" s="655">
        <f t="shared" ca="1" si="11"/>
        <v>0</v>
      </c>
      <c r="U30" s="655">
        <f t="shared" ca="1" si="12"/>
        <v>0</v>
      </c>
      <c r="V30" s="49" t="s">
        <v>919</v>
      </c>
      <c r="W30" s="235" t="e">
        <f t="shared" ca="1" si="4"/>
        <v>#DIV/0!</v>
      </c>
      <c r="X30" s="533">
        <f ca="1">COUNTIF($B$20:B29,B30)</f>
        <v>4</v>
      </c>
      <c r="Y30" s="235">
        <f t="shared" ca="1" si="14"/>
        <v>0</v>
      </c>
      <c r="Z30" s="235" t="e">
        <f t="shared" ca="1" si="13"/>
        <v>#DIV/0!</v>
      </c>
      <c r="AA30" s="235" t="e">
        <f t="shared" ca="1" si="5"/>
        <v>#DIV/0!</v>
      </c>
      <c r="AC30" s="176" t="e">
        <f>'Настройки УИК'!#REF!</f>
        <v>#REF!</v>
      </c>
      <c r="AD30" s="552">
        <f>'Настройки ТИК'!$C$55</f>
        <v>0</v>
      </c>
    </row>
    <row r="31" spans="1:30" ht="48" customHeight="1" x14ac:dyDescent="0.25">
      <c r="A31" s="420" t="s">
        <v>410</v>
      </c>
      <c r="B31" s="659" t="str">
        <f ca="1">IF(INDIRECT("'Настройки УИК'!$B$33")=0," ",INDIRECT("'Настройки УИК'!$B$33"))</f>
        <v>Должности</v>
      </c>
      <c r="C31" s="659" t="str">
        <f ca="1">IF(INDIRECT("'Настройки УИК'!$C$33")=0," ",INDIRECT("'Настройки УИК'!$C$33"))</f>
        <v xml:space="preserve"> </v>
      </c>
      <c r="D31" s="660" t="e">
        <f>LOOKUP($B$3,'Настройки ТИК'!$AG$32:$AG$117,'Настройки ТИК'!$AI$32:$AI$117)</f>
        <v>#N/A</v>
      </c>
      <c r="E31" s="660" t="e">
        <f>LOOKUP($B$3,'Настройки ТИК'!$AG$32:$AG$117,'Настройки ТИК'!$AJ$32:$AJ$117)</f>
        <v>#N/A</v>
      </c>
      <c r="F31" s="655">
        <f>'Настройки УИК'!I33</f>
        <v>0</v>
      </c>
      <c r="G31" s="655">
        <f>'Настройки УИК'!J33</f>
        <v>0</v>
      </c>
      <c r="H31" s="661">
        <f t="shared" ca="1" si="0"/>
        <v>0</v>
      </c>
      <c r="I31" s="661">
        <f t="shared" ca="1" si="1"/>
        <v>0</v>
      </c>
      <c r="J31" s="655">
        <f t="shared" ca="1" si="6"/>
        <v>0</v>
      </c>
      <c r="K31" s="655">
        <f t="shared" ca="1" si="7"/>
        <v>0</v>
      </c>
      <c r="L31" s="655">
        <f t="shared" ca="1" si="8"/>
        <v>0</v>
      </c>
      <c r="M31" s="655">
        <f>'Настройки УИК'!K33</f>
        <v>0</v>
      </c>
      <c r="N31" s="658">
        <f>'Настройки ТИК'!$C$32</f>
        <v>0</v>
      </c>
      <c r="O31" s="658">
        <f t="shared" ca="1" si="2"/>
        <v>0</v>
      </c>
      <c r="P31" s="658">
        <f t="shared" ca="1" si="3"/>
        <v>0</v>
      </c>
      <c r="Q31" s="655">
        <f t="shared" ca="1" si="9"/>
        <v>0</v>
      </c>
      <c r="R31" s="662"/>
      <c r="S31" s="655">
        <f t="shared" ca="1" si="10"/>
        <v>0</v>
      </c>
      <c r="T31" s="655">
        <f t="shared" ca="1" si="11"/>
        <v>0</v>
      </c>
      <c r="U31" s="655">
        <f t="shared" ca="1" si="12"/>
        <v>0</v>
      </c>
      <c r="V31" s="49" t="s">
        <v>920</v>
      </c>
      <c r="W31" s="235">
        <f t="shared" ca="1" si="4"/>
        <v>0</v>
      </c>
      <c r="X31" s="533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2">
        <f>'Настройки ТИК'!$C$55</f>
        <v>0</v>
      </c>
    </row>
    <row r="32" spans="1:30" ht="48" customHeight="1" x14ac:dyDescent="0.25">
      <c r="A32" s="420" t="s">
        <v>411</v>
      </c>
      <c r="B32" s="659" t="str">
        <f ca="1">IF(INDIRECT("'Настройки УИК'!$B$34")=0," ",INDIRECT("'Настройки УИК'!$B$34"))</f>
        <v xml:space="preserve"> </v>
      </c>
      <c r="C32" s="659" t="str">
        <f ca="1">IF(INDIRECT("'Настройки УИК'!$C$34")=0," ",INDIRECT("'Настройки УИК'!$C$34"))</f>
        <v xml:space="preserve"> </v>
      </c>
      <c r="D32" s="660" t="e">
        <f>LOOKUP($B$3,'Настройки ТИК'!$AG$32:$AG$117,'Настройки ТИК'!$AI$32:$AI$117)</f>
        <v>#N/A</v>
      </c>
      <c r="E32" s="660" t="e">
        <f>LOOKUP($B$3,'Настройки ТИК'!$AG$32:$AG$117,'Настройки ТИК'!$AJ$32:$AJ$117)</f>
        <v>#N/A</v>
      </c>
      <c r="F32" s="655">
        <f>'Настройки УИК'!I34</f>
        <v>0</v>
      </c>
      <c r="G32" s="655">
        <f>'Настройки УИК'!J34</f>
        <v>0</v>
      </c>
      <c r="H32" s="661">
        <f t="shared" ca="1" si="0"/>
        <v>0</v>
      </c>
      <c r="I32" s="661">
        <f t="shared" ca="1" si="1"/>
        <v>0</v>
      </c>
      <c r="J32" s="655">
        <f t="shared" ca="1" si="6"/>
        <v>0</v>
      </c>
      <c r="K32" s="655">
        <f t="shared" ca="1" si="7"/>
        <v>0</v>
      </c>
      <c r="L32" s="655">
        <f t="shared" ca="1" si="8"/>
        <v>0</v>
      </c>
      <c r="M32" s="655">
        <f>'Настройки УИК'!K34</f>
        <v>0</v>
      </c>
      <c r="N32" s="658">
        <f>'Настройки ТИК'!$C$32</f>
        <v>0</v>
      </c>
      <c r="O32" s="658">
        <f t="shared" ca="1" si="2"/>
        <v>0</v>
      </c>
      <c r="P32" s="658">
        <f t="shared" ca="1" si="3"/>
        <v>0</v>
      </c>
      <c r="Q32" s="655">
        <f t="shared" ca="1" si="9"/>
        <v>0</v>
      </c>
      <c r="R32" s="662"/>
      <c r="S32" s="655">
        <f t="shared" ca="1" si="10"/>
        <v>0</v>
      </c>
      <c r="T32" s="655">
        <f t="shared" ca="1" si="11"/>
        <v>0</v>
      </c>
      <c r="U32" s="655">
        <f t="shared" ca="1" si="12"/>
        <v>0</v>
      </c>
      <c r="V32" s="49" t="s">
        <v>921</v>
      </c>
      <c r="W32" s="235" t="e">
        <f t="shared" ca="1" si="4"/>
        <v>#DIV/0!</v>
      </c>
      <c r="X32" s="533">
        <f ca="1">COUNTIF($B$20:B31,B32)</f>
        <v>5</v>
      </c>
      <c r="Y32" s="235">
        <f t="shared" ca="1" si="14"/>
        <v>0</v>
      </c>
      <c r="Z32" s="235" t="e">
        <f t="shared" ca="1" si="13"/>
        <v>#DIV/0!</v>
      </c>
      <c r="AA32" s="235" t="e">
        <f t="shared" ca="1" si="5"/>
        <v>#DIV/0!</v>
      </c>
      <c r="AC32" s="176" t="e">
        <f>'Настройки УИК'!#REF!</f>
        <v>#REF!</v>
      </c>
      <c r="AD32" s="552">
        <f>'Настройки ТИК'!$C$55</f>
        <v>0</v>
      </c>
    </row>
    <row r="33" spans="1:30" ht="48" customHeight="1" x14ac:dyDescent="0.25">
      <c r="A33" s="420" t="s">
        <v>412</v>
      </c>
      <c r="B33" s="659" t="str">
        <f ca="1">IF(INDIRECT("'Настройки УИК'!$B$35")=0," ",INDIRECT("'Настройки УИК'!$B$35"))</f>
        <v>Председатель</v>
      </c>
      <c r="C33" s="659" t="str">
        <f ca="1">IF(INDIRECT("'Настройки УИК'!$C$35")=0," ",INDIRECT("'Настройки УИК'!$C$35"))</f>
        <v>Заместитель председателя</v>
      </c>
      <c r="D33" s="660" t="e">
        <f>LOOKUP($B$3,'Настройки ТИК'!$AG$32:$AG$117,'Настройки ТИК'!$AI$32:$AI$117)</f>
        <v>#N/A</v>
      </c>
      <c r="E33" s="660" t="e">
        <f>LOOKUP($B$3,'Настройки ТИК'!$AG$32:$AG$117,'Настройки ТИК'!$AJ$32:$AJ$117)</f>
        <v>#N/A</v>
      </c>
      <c r="F33" s="655">
        <f>'Настройки УИК'!I35</f>
        <v>0</v>
      </c>
      <c r="G33" s="655">
        <f>'Настройки УИК'!J35</f>
        <v>0</v>
      </c>
      <c r="H33" s="661">
        <f t="shared" ca="1" si="0"/>
        <v>0</v>
      </c>
      <c r="I33" s="661">
        <f t="shared" ca="1" si="1"/>
        <v>0</v>
      </c>
      <c r="J33" s="655">
        <f t="shared" ca="1" si="6"/>
        <v>0</v>
      </c>
      <c r="K33" s="655">
        <f t="shared" ca="1" si="7"/>
        <v>0</v>
      </c>
      <c r="L33" s="655">
        <f t="shared" ca="1" si="8"/>
        <v>0</v>
      </c>
      <c r="M33" s="655">
        <f>'Настройки УИК'!K35</f>
        <v>0</v>
      </c>
      <c r="N33" s="658">
        <f>'Настройки ТИК'!$C$32</f>
        <v>0</v>
      </c>
      <c r="O33" s="658">
        <f t="shared" ca="1" si="2"/>
        <v>0</v>
      </c>
      <c r="P33" s="658">
        <f t="shared" ca="1" si="3"/>
        <v>0</v>
      </c>
      <c r="Q33" s="655">
        <f t="shared" ca="1" si="9"/>
        <v>0</v>
      </c>
      <c r="R33" s="662"/>
      <c r="S33" s="655">
        <f t="shared" ca="1" si="10"/>
        <v>0</v>
      </c>
      <c r="T33" s="655">
        <f t="shared" ca="1" si="11"/>
        <v>0</v>
      </c>
      <c r="U33" s="655">
        <f t="shared" ca="1" si="12"/>
        <v>0</v>
      </c>
      <c r="V33" s="49" t="s">
        <v>922</v>
      </c>
      <c r="W33" s="235">
        <f t="shared" ca="1" si="4"/>
        <v>0</v>
      </c>
      <c r="X33" s="533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2">
        <f>'Настройки ТИК'!$C$55</f>
        <v>0</v>
      </c>
    </row>
    <row r="34" spans="1:30" ht="48" customHeight="1" x14ac:dyDescent="0.25">
      <c r="A34" s="420" t="s">
        <v>413</v>
      </c>
      <c r="B34" s="659" t="str">
        <f ca="1">IF(INDIRECT("'Настройки УИК'!$B$36")=0," ",INDIRECT("'Настройки УИК'!$B$36"))</f>
        <v xml:space="preserve"> </v>
      </c>
      <c r="C34" s="659" t="str">
        <f ca="1">IF(INDIRECT("'Настройки УИК'!$C$36")=0," ",INDIRECT("'Настройки УИК'!$C$36"))</f>
        <v xml:space="preserve"> </v>
      </c>
      <c r="D34" s="660" t="e">
        <f>LOOKUP($B$3,'Настройки ТИК'!$AG$32:$AG$117,'Настройки ТИК'!$AI$32:$AI$117)</f>
        <v>#N/A</v>
      </c>
      <c r="E34" s="660" t="e">
        <f>LOOKUP($B$3,'Настройки ТИК'!$AG$32:$AG$117,'Настройки ТИК'!$AJ$32:$AJ$117)</f>
        <v>#N/A</v>
      </c>
      <c r="F34" s="655">
        <f>'Настройки УИК'!I36</f>
        <v>0</v>
      </c>
      <c r="G34" s="655">
        <f>'Настройки УИК'!J36</f>
        <v>0</v>
      </c>
      <c r="H34" s="661">
        <f t="shared" ca="1" si="0"/>
        <v>0</v>
      </c>
      <c r="I34" s="661">
        <f t="shared" ca="1" si="1"/>
        <v>0</v>
      </c>
      <c r="J34" s="655">
        <f t="shared" ca="1" si="6"/>
        <v>0</v>
      </c>
      <c r="K34" s="655">
        <f t="shared" ca="1" si="7"/>
        <v>0</v>
      </c>
      <c r="L34" s="655">
        <f t="shared" ca="1" si="8"/>
        <v>0</v>
      </c>
      <c r="M34" s="655">
        <f>'Настройки УИК'!K36</f>
        <v>0</v>
      </c>
      <c r="N34" s="658">
        <f>'Настройки ТИК'!$C$32</f>
        <v>0</v>
      </c>
      <c r="O34" s="658">
        <f t="shared" ca="1" si="2"/>
        <v>0</v>
      </c>
      <c r="P34" s="658">
        <f t="shared" ca="1" si="3"/>
        <v>0</v>
      </c>
      <c r="Q34" s="655">
        <f t="shared" ca="1" si="9"/>
        <v>0</v>
      </c>
      <c r="R34" s="662"/>
      <c r="S34" s="655">
        <f t="shared" ca="1" si="10"/>
        <v>0</v>
      </c>
      <c r="T34" s="655">
        <f t="shared" ca="1" si="11"/>
        <v>0</v>
      </c>
      <c r="U34" s="655">
        <f t="shared" ca="1" si="12"/>
        <v>0</v>
      </c>
      <c r="V34" s="49" t="s">
        <v>923</v>
      </c>
      <c r="W34" s="235" t="e">
        <f t="shared" ca="1" si="4"/>
        <v>#DIV/0!</v>
      </c>
      <c r="X34" s="533">
        <f ca="1">COUNTIF($B$20:B33,B34)</f>
        <v>6</v>
      </c>
      <c r="Y34" s="235">
        <f t="shared" ca="1" si="14"/>
        <v>0</v>
      </c>
      <c r="Z34" s="235" t="e">
        <f t="shared" ca="1" si="13"/>
        <v>#DIV/0!</v>
      </c>
      <c r="AA34" s="235" t="e">
        <f t="shared" ca="1" si="5"/>
        <v>#DIV/0!</v>
      </c>
      <c r="AC34" s="176" t="e">
        <f>'Настройки УИК'!#REF!</f>
        <v>#REF!</v>
      </c>
      <c r="AD34" s="552">
        <f>'Настройки ТИК'!$C$55</f>
        <v>0</v>
      </c>
    </row>
    <row r="35" spans="1:30" ht="48" customHeight="1" x14ac:dyDescent="0.25">
      <c r="A35" s="420" t="s">
        <v>414</v>
      </c>
      <c r="B35" s="659" t="str">
        <f ca="1">IF(INDIRECT("'Настройки УИК'!$B$37")=0," ",INDIRECT("'Настройки УИК'!$B$37"))</f>
        <v xml:space="preserve"> </v>
      </c>
      <c r="C35" s="659" t="str">
        <f ca="1">IF(INDIRECT("'Настройки УИК'!$C$37")=0," ",INDIRECT("'Настройки УИК'!$C$37"))</f>
        <v xml:space="preserve"> </v>
      </c>
      <c r="D35" s="660" t="e">
        <f>LOOKUP($B$3,'Настройки ТИК'!$AG$32:$AG$117,'Настройки ТИК'!$AI$32:$AI$117)</f>
        <v>#N/A</v>
      </c>
      <c r="E35" s="660" t="e">
        <f>LOOKUP($B$3,'Настройки ТИК'!$AG$32:$AG$117,'Настройки ТИК'!$AJ$32:$AJ$117)</f>
        <v>#N/A</v>
      </c>
      <c r="F35" s="655">
        <f>'Настройки УИК'!I37</f>
        <v>0</v>
      </c>
      <c r="G35" s="655">
        <f>'Настройки УИК'!J37</f>
        <v>0</v>
      </c>
      <c r="H35" s="661">
        <f t="shared" ca="1" si="0"/>
        <v>0</v>
      </c>
      <c r="I35" s="661">
        <f t="shared" ca="1" si="1"/>
        <v>0</v>
      </c>
      <c r="J35" s="655">
        <f t="shared" ca="1" si="6"/>
        <v>0</v>
      </c>
      <c r="K35" s="655">
        <f t="shared" ca="1" si="7"/>
        <v>0</v>
      </c>
      <c r="L35" s="655">
        <f t="shared" ca="1" si="8"/>
        <v>0</v>
      </c>
      <c r="M35" s="655">
        <f>'Настройки УИК'!K37</f>
        <v>0</v>
      </c>
      <c r="N35" s="658">
        <f>'Настройки ТИК'!$C$32</f>
        <v>0</v>
      </c>
      <c r="O35" s="658">
        <f t="shared" ca="1" si="2"/>
        <v>0</v>
      </c>
      <c r="P35" s="658">
        <f t="shared" ca="1" si="3"/>
        <v>0</v>
      </c>
      <c r="Q35" s="655">
        <f t="shared" ca="1" si="9"/>
        <v>0</v>
      </c>
      <c r="R35" s="662"/>
      <c r="S35" s="655">
        <f t="shared" ca="1" si="10"/>
        <v>0</v>
      </c>
      <c r="T35" s="655">
        <f t="shared" ca="1" si="11"/>
        <v>0</v>
      </c>
      <c r="U35" s="655">
        <f t="shared" ca="1" si="12"/>
        <v>0</v>
      </c>
      <c r="V35" s="49" t="s">
        <v>924</v>
      </c>
      <c r="W35" s="235" t="e">
        <f t="shared" ca="1" si="4"/>
        <v>#DIV/0!</v>
      </c>
      <c r="X35" s="533">
        <f ca="1">COUNTIF($B$20:B34,B35)</f>
        <v>7</v>
      </c>
      <c r="Y35" s="235">
        <f t="shared" ca="1" si="14"/>
        <v>0</v>
      </c>
      <c r="Z35" s="235" t="e">
        <f t="shared" ca="1" si="13"/>
        <v>#DIV/0!</v>
      </c>
      <c r="AA35" s="235" t="e">
        <f t="shared" ca="1" si="5"/>
        <v>#DIV/0!</v>
      </c>
      <c r="AC35" s="176" t="e">
        <f>'Настройки УИК'!#REF!</f>
        <v>#REF!</v>
      </c>
      <c r="AD35" s="552">
        <f>'Настройки ТИК'!$C$55</f>
        <v>0</v>
      </c>
    </row>
    <row r="36" spans="1:30" ht="48" customHeight="1" x14ac:dyDescent="0.25">
      <c r="A36" s="420" t="s">
        <v>415</v>
      </c>
      <c r="B36" s="659" t="str">
        <f ca="1">IF(INDIRECT("'Настройки УИК'!$B$38")=0," ",INDIRECT("'Настройки УИК'!$B$38"))</f>
        <v xml:space="preserve"> </v>
      </c>
      <c r="C36" s="659" t="str">
        <f ca="1">IF(INDIRECT("'Настройки УИК'!$C$38")=0," ",INDIRECT("'Настройки УИК'!$C$38"))</f>
        <v xml:space="preserve"> </v>
      </c>
      <c r="D36" s="660" t="e">
        <f>LOOKUP($B$3,'Настройки ТИК'!$AG$32:$AG$117,'Настройки ТИК'!$AI$32:$AI$117)</f>
        <v>#N/A</v>
      </c>
      <c r="E36" s="660" t="e">
        <f>LOOKUP($B$3,'Настройки ТИК'!$AG$32:$AG$117,'Настройки ТИК'!$AJ$32:$AJ$117)</f>
        <v>#N/A</v>
      </c>
      <c r="F36" s="655">
        <f>'Настройки УИК'!I38</f>
        <v>0</v>
      </c>
      <c r="G36" s="655">
        <f>'Настройки УИК'!J38</f>
        <v>0</v>
      </c>
      <c r="H36" s="661">
        <f t="shared" ca="1" si="0"/>
        <v>0</v>
      </c>
      <c r="I36" s="661">
        <f t="shared" ca="1" si="1"/>
        <v>0</v>
      </c>
      <c r="J36" s="655">
        <f t="shared" ca="1" si="6"/>
        <v>0</v>
      </c>
      <c r="K36" s="655">
        <f t="shared" ca="1" si="7"/>
        <v>0</v>
      </c>
      <c r="L36" s="655">
        <f t="shared" ca="1" si="8"/>
        <v>0</v>
      </c>
      <c r="M36" s="655">
        <f>'Настройки УИК'!K38</f>
        <v>0</v>
      </c>
      <c r="N36" s="658">
        <f>'Настройки ТИК'!$C$32</f>
        <v>0</v>
      </c>
      <c r="O36" s="658">
        <f t="shared" ca="1" si="2"/>
        <v>0</v>
      </c>
      <c r="P36" s="658">
        <f t="shared" ca="1" si="3"/>
        <v>0</v>
      </c>
      <c r="Q36" s="655">
        <f t="shared" ca="1" si="9"/>
        <v>0</v>
      </c>
      <c r="R36" s="662"/>
      <c r="S36" s="655">
        <f t="shared" ca="1" si="10"/>
        <v>0</v>
      </c>
      <c r="T36" s="655">
        <f t="shared" ca="1" si="11"/>
        <v>0</v>
      </c>
      <c r="U36" s="655">
        <f t="shared" ca="1" si="12"/>
        <v>0</v>
      </c>
      <c r="V36" s="49" t="s">
        <v>925</v>
      </c>
      <c r="W36" s="235" t="e">
        <f t="shared" ca="1" si="4"/>
        <v>#DIV/0!</v>
      </c>
      <c r="X36" s="533">
        <f ca="1">COUNTIF($B$20:B35,B36)</f>
        <v>8</v>
      </c>
      <c r="Y36" s="235">
        <f t="shared" ca="1" si="14"/>
        <v>0</v>
      </c>
      <c r="Z36" s="235" t="e">
        <f t="shared" ca="1" si="13"/>
        <v>#DIV/0!</v>
      </c>
      <c r="AA36" s="235" t="e">
        <f t="shared" ca="1" si="5"/>
        <v>#DIV/0!</v>
      </c>
      <c r="AC36" s="176" t="e">
        <f>'Настройки УИК'!#REF!</f>
        <v>#REF!</v>
      </c>
      <c r="AD36" s="552">
        <f>'Настройки ТИК'!$C$55</f>
        <v>0</v>
      </c>
    </row>
    <row r="37" spans="1:30" ht="48" customHeight="1" x14ac:dyDescent="0.25">
      <c r="A37" s="420" t="s">
        <v>416</v>
      </c>
      <c r="B37" s="659" t="str">
        <f ca="1">IF(INDIRECT("'Настройки УИК'!$B$39")=0," ",INDIRECT("'Настройки УИК'!$B$39"))</f>
        <v xml:space="preserve"> </v>
      </c>
      <c r="C37" s="659" t="str">
        <f ca="1">IF(INDIRECT("'Настройки УИК'!$C$39")=0," ",INDIRECT("'Настройки УИК'!$C$39"))</f>
        <v xml:space="preserve"> </v>
      </c>
      <c r="D37" s="660" t="e">
        <f>LOOKUP($B$3,'Настройки ТИК'!$AG$32:$AG$117,'Настройки ТИК'!$AI$32:$AI$117)</f>
        <v>#N/A</v>
      </c>
      <c r="E37" s="660" t="e">
        <f>LOOKUP($B$3,'Настройки ТИК'!$AG$32:$AG$117,'Настройки ТИК'!$AJ$32:$AJ$117)</f>
        <v>#N/A</v>
      </c>
      <c r="F37" s="655">
        <f>'Настройки УИК'!I39</f>
        <v>0</v>
      </c>
      <c r="G37" s="655">
        <f>'Настройки УИК'!J39</f>
        <v>0</v>
      </c>
      <c r="H37" s="661">
        <f t="shared" ca="1" si="0"/>
        <v>0</v>
      </c>
      <c r="I37" s="661">
        <f t="shared" ca="1" si="1"/>
        <v>0</v>
      </c>
      <c r="J37" s="655">
        <f t="shared" ca="1" si="6"/>
        <v>0</v>
      </c>
      <c r="K37" s="655">
        <f t="shared" ca="1" si="7"/>
        <v>0</v>
      </c>
      <c r="L37" s="655">
        <f t="shared" ca="1" si="8"/>
        <v>0</v>
      </c>
      <c r="M37" s="655">
        <f>'Настройки УИК'!K39</f>
        <v>0</v>
      </c>
      <c r="N37" s="658">
        <f>'Настройки ТИК'!$C$32</f>
        <v>0</v>
      </c>
      <c r="O37" s="658">
        <f t="shared" ca="1" si="2"/>
        <v>0</v>
      </c>
      <c r="P37" s="658">
        <f t="shared" ca="1" si="3"/>
        <v>0</v>
      </c>
      <c r="Q37" s="655">
        <f t="shared" ca="1" si="9"/>
        <v>0</v>
      </c>
      <c r="R37" s="662"/>
      <c r="S37" s="655">
        <f t="shared" ca="1" si="10"/>
        <v>0</v>
      </c>
      <c r="T37" s="655">
        <f t="shared" ca="1" si="11"/>
        <v>0</v>
      </c>
      <c r="U37" s="655">
        <f t="shared" ca="1" si="12"/>
        <v>0</v>
      </c>
      <c r="V37" s="49" t="s">
        <v>926</v>
      </c>
      <c r="W37" s="235" t="e">
        <f t="shared" ca="1" si="4"/>
        <v>#DIV/0!</v>
      </c>
      <c r="X37" s="533">
        <f ca="1">COUNTIF($B$20:B36,B37)</f>
        <v>9</v>
      </c>
      <c r="Y37" s="235">
        <f t="shared" ca="1" si="14"/>
        <v>0</v>
      </c>
      <c r="Z37" s="235" t="e">
        <f t="shared" ca="1" si="13"/>
        <v>#DIV/0!</v>
      </c>
      <c r="AA37" s="235" t="e">
        <f t="shared" ca="1" si="5"/>
        <v>#DIV/0!</v>
      </c>
      <c r="AC37" s="176" t="e">
        <f>'Настройки УИК'!#REF!</f>
        <v>#REF!</v>
      </c>
      <c r="AD37" s="552">
        <f>'Настройки ТИК'!$C$55</f>
        <v>0</v>
      </c>
    </row>
    <row r="38" spans="1:30" s="36" customFormat="1" ht="43.5" customHeight="1" x14ac:dyDescent="0.25">
      <c r="A38" s="892" t="s">
        <v>51</v>
      </c>
      <c r="B38" s="893"/>
      <c r="C38" s="894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 t="e">
        <f ca="1">SUM(L20:L37)</f>
        <v>#DIV/0!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 t="e">
        <f ca="1">SUM(U20:U37)</f>
        <v>#DIV/0!</v>
      </c>
      <c r="V38" s="279"/>
      <c r="W38" s="901" t="s">
        <v>846</v>
      </c>
      <c r="X38" s="901"/>
      <c r="Y38" s="901"/>
      <c r="Z38" s="901"/>
      <c r="AA38" s="315" t="e">
        <f ca="1">SUM(AA20:AA37)</f>
        <v>#DIV/0!</v>
      </c>
    </row>
    <row r="39" spans="1:30" s="108" customFormat="1" ht="18" customHeight="1" x14ac:dyDescent="0.25">
      <c r="A39" s="468"/>
      <c r="B39" s="468"/>
      <c r="C39" s="468"/>
      <c r="D39" s="150"/>
      <c r="E39" s="150"/>
      <c r="F39" s="469"/>
      <c r="G39" s="469"/>
      <c r="H39" s="469"/>
      <c r="I39" s="469"/>
      <c r="J39" s="469"/>
      <c r="K39" s="469"/>
      <c r="L39" s="470"/>
      <c r="M39" s="469"/>
      <c r="N39" s="469"/>
      <c r="O39" s="470"/>
      <c r="P39" s="470"/>
      <c r="Q39" s="470"/>
      <c r="R39" s="469"/>
      <c r="S39" s="470"/>
      <c r="T39" s="470"/>
      <c r="U39" s="470"/>
      <c r="V39" s="471"/>
      <c r="W39" s="901" t="s">
        <v>959</v>
      </c>
      <c r="X39" s="901"/>
      <c r="Y39" s="901"/>
      <c r="Z39" s="901"/>
      <c r="AA39" s="473" t="e">
        <f ca="1">SUM(W20:W37)</f>
        <v>#DIV/0!</v>
      </c>
    </row>
    <row r="40" spans="1:30" s="474" customFormat="1" ht="15.75" customHeight="1" x14ac:dyDescent="0.25">
      <c r="U40" s="475"/>
      <c r="V40" s="476"/>
    </row>
    <row r="41" spans="1:30" s="108" customFormat="1" ht="18" customHeight="1" x14ac:dyDescent="0.25">
      <c r="B41" s="468"/>
      <c r="C41" s="468"/>
      <c r="D41" s="150"/>
      <c r="E41" s="150"/>
      <c r="F41" s="469"/>
      <c r="G41" s="469"/>
      <c r="H41" s="469"/>
      <c r="I41" s="469"/>
      <c r="J41" s="469"/>
      <c r="K41" s="469"/>
      <c r="L41" s="470"/>
      <c r="M41" s="469"/>
      <c r="N41" s="469"/>
      <c r="O41" s="470"/>
      <c r="P41" s="470"/>
      <c r="Q41" s="470"/>
      <c r="R41" s="469"/>
      <c r="S41" s="470"/>
      <c r="T41" s="470"/>
      <c r="U41" s="470"/>
      <c r="V41" s="471"/>
      <c r="W41" s="472"/>
      <c r="X41" s="376">
        <f>'Настройки ТИК'!$C$45</f>
        <v>0</v>
      </c>
      <c r="Y41" s="472"/>
      <c r="Z41" s="472"/>
      <c r="AA41" s="473"/>
    </row>
    <row r="42" spans="1:30" s="108" customFormat="1" ht="18" customHeight="1" x14ac:dyDescent="0.25">
      <c r="A42" s="468"/>
      <c r="B42" s="468"/>
      <c r="C42" s="468"/>
      <c r="D42" s="150"/>
      <c r="E42" s="150"/>
      <c r="F42" s="469"/>
      <c r="G42" s="469"/>
      <c r="H42" s="469"/>
      <c r="I42" s="469"/>
      <c r="J42" s="469"/>
      <c r="K42" s="469"/>
      <c r="L42" s="470"/>
      <c r="M42" s="469"/>
      <c r="N42" s="469"/>
      <c r="O42" s="470"/>
      <c r="P42" s="470"/>
      <c r="Q42" s="470"/>
      <c r="R42" s="469"/>
      <c r="S42" s="470"/>
      <c r="T42" s="470"/>
      <c r="U42" s="470"/>
      <c r="V42" s="471"/>
      <c r="W42" s="472"/>
      <c r="X42" s="472"/>
      <c r="Y42" s="472"/>
      <c r="Z42" s="472"/>
      <c r="AA42" s="473"/>
    </row>
    <row r="43" spans="1:30" x14ac:dyDescent="0.25">
      <c r="P43" s="243"/>
      <c r="Q43" s="243"/>
      <c r="R43" s="372"/>
      <c r="S43" s="372"/>
      <c r="T43" s="372"/>
      <c r="U43" s="243"/>
    </row>
    <row r="44" spans="1:30" ht="35.25" customHeight="1" x14ac:dyDescent="0.25">
      <c r="B44" s="773" t="s">
        <v>150</v>
      </c>
      <c r="C44" s="773"/>
      <c r="F44" s="294"/>
      <c r="G44" s="888"/>
      <c r="H44" s="889"/>
      <c r="J44" s="294"/>
      <c r="K44" s="294"/>
      <c r="L44" s="888"/>
      <c r="M44" s="889"/>
      <c r="S44" s="243"/>
      <c r="T44" s="243"/>
      <c r="U44" s="243"/>
      <c r="V44" s="243"/>
      <c r="W44" s="235"/>
    </row>
    <row r="45" spans="1:30" x14ac:dyDescent="0.25">
      <c r="G45" s="887" t="s">
        <v>142</v>
      </c>
      <c r="H45" s="887"/>
      <c r="J45" s="78" t="s">
        <v>5</v>
      </c>
      <c r="L45" s="887" t="s">
        <v>6</v>
      </c>
      <c r="M45" s="747"/>
      <c r="S45" s="243"/>
      <c r="T45" s="243"/>
      <c r="U45" s="243"/>
      <c r="V45" s="243"/>
      <c r="W45" s="235"/>
    </row>
    <row r="46" spans="1:30" x14ac:dyDescent="0.25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 x14ac:dyDescent="0.25">
      <c r="B47" s="773" t="s">
        <v>151</v>
      </c>
      <c r="C47" s="773"/>
      <c r="I47" s="891" t="e">
        <f ca="1">INDEX(INDIRECT("'Настройки УИК'!$B$22"):B22,19-MATCH('Настройки ТИК'!B39,'Настройки УИК'!M22:M22,0),1)</f>
        <v>#VALUE!</v>
      </c>
      <c r="J47" s="891"/>
      <c r="K47" s="891"/>
      <c r="L47" s="891"/>
      <c r="R47" s="243"/>
      <c r="S47" s="243"/>
      <c r="T47" s="243"/>
      <c r="U47" s="243"/>
      <c r="V47" s="243"/>
    </row>
    <row r="48" spans="1:30" ht="15.75" customHeight="1" x14ac:dyDescent="0.25">
      <c r="G48" s="78" t="s">
        <v>5</v>
      </c>
      <c r="I48" s="887" t="s">
        <v>6</v>
      </c>
      <c r="J48" s="887"/>
      <c r="K48" s="887"/>
      <c r="L48" s="887"/>
      <c r="R48" s="243"/>
      <c r="T48" s="243"/>
      <c r="U48" s="243"/>
      <c r="V48" s="243"/>
      <c r="X48" s="518">
        <f ca="1">X49*-1</f>
        <v>0</v>
      </c>
    </row>
    <row r="49" spans="2:31" s="442" customFormat="1" x14ac:dyDescent="0.25">
      <c r="P49" s="460"/>
      <c r="Q49" s="460"/>
      <c r="R49" s="462"/>
      <c r="T49" s="464"/>
      <c r="U49" s="460"/>
      <c r="V49" s="461"/>
      <c r="X49" s="464">
        <f ca="1">IF($W$4="не участник зарплатного проекта",Сумм_Д_НЕЗП,Сумм_В)-Q38-S38</f>
        <v>0</v>
      </c>
    </row>
    <row r="50" spans="2:31" s="442" customFormat="1" x14ac:dyDescent="0.25">
      <c r="P50" s="460"/>
      <c r="Q50" s="460"/>
      <c r="R50" s="462"/>
      <c r="T50" s="462"/>
      <c r="U50" s="460"/>
      <c r="V50" s="462">
        <f>ПК_ТИК</f>
        <v>0</v>
      </c>
      <c r="X50" s="517" t="e">
        <f ca="1">-1*Y50</f>
        <v>#DIV/0!</v>
      </c>
      <c r="Y50" s="463" t="e">
        <f ca="1">IF($W$4 = "не участник зарплатного проекта",Сумм_К_НЕЗП,Сумм_К)-L38</f>
        <v>#DIV/0!</v>
      </c>
    </row>
    <row r="51" spans="2:31" ht="32.25" customHeight="1" x14ac:dyDescent="0.25">
      <c r="B51" s="297" t="s">
        <v>163</v>
      </c>
      <c r="C51" s="885" t="s">
        <v>951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Q51" s="243"/>
      <c r="R51" s="243"/>
      <c r="S51" s="243"/>
      <c r="T51" s="243"/>
      <c r="U51" s="243"/>
    </row>
    <row r="52" spans="2:31" ht="15.75" customHeight="1" x14ac:dyDescent="0.25">
      <c r="Q52" s="243"/>
      <c r="R52" s="243"/>
      <c r="S52" s="243"/>
      <c r="T52" s="243"/>
      <c r="U52" s="243"/>
    </row>
    <row r="53" spans="2:31" ht="15.75" customHeight="1" x14ac:dyDescent="0.25">
      <c r="F53" s="886" t="e">
        <f ca="1">IF($Y$50&lt;0,"ВНИМАНИЕ! Превышена сумма, выделенная на выплату компенсации на "&amp;X50&amp;" руб.","")</f>
        <v>#DIV/0!</v>
      </c>
      <c r="G53" s="886"/>
      <c r="H53" s="886"/>
      <c r="I53" s="886"/>
      <c r="J53" s="886"/>
      <c r="K53" s="886"/>
      <c r="L53" s="886"/>
      <c r="O53" s="890" t="str">
        <f ca="1">IF($X$49&lt;0,"ВНИМАНИЕ! Превышена сумма, выделенная на выплату дополнительной оплаты труда на "&amp;X48&amp;" руб.","")</f>
        <v/>
      </c>
      <c r="P53" s="890"/>
      <c r="Q53" s="890"/>
      <c r="R53" s="890"/>
      <c r="S53" s="890"/>
      <c r="T53" s="890"/>
      <c r="U53" s="243"/>
    </row>
    <row r="54" spans="2:31" x14ac:dyDescent="0.25">
      <c r="Q54" s="243"/>
      <c r="R54" s="243"/>
      <c r="S54" s="243"/>
      <c r="T54" s="243"/>
      <c r="U54" s="243"/>
      <c r="AE54" s="445"/>
    </row>
    <row r="55" spans="2:31" ht="15.75" customHeight="1" x14ac:dyDescent="0.25">
      <c r="Q55" s="243"/>
      <c r="R55" s="243"/>
      <c r="S55" s="243"/>
      <c r="T55" s="243"/>
      <c r="U55" s="243"/>
    </row>
    <row r="57" spans="2:31" s="442" customFormat="1" x14ac:dyDescent="0.25">
      <c r="P57" s="460"/>
      <c r="Q57" s="460"/>
      <c r="R57" s="462"/>
      <c r="S57" s="462"/>
      <c r="T57" s="462"/>
      <c r="U57" s="460"/>
      <c r="V57" s="461"/>
    </row>
    <row r="58" spans="2:31" s="442" customFormat="1" x14ac:dyDescent="0.25">
      <c r="P58" s="460"/>
      <c r="Q58" s="460"/>
      <c r="R58" s="462"/>
      <c r="S58" s="462"/>
      <c r="T58" s="462"/>
      <c r="U58" s="460"/>
      <c r="V58" s="461"/>
    </row>
    <row r="61" spans="2:31" s="442" customFormat="1" x14ac:dyDescent="0.25">
      <c r="P61" s="460"/>
      <c r="Q61" s="460"/>
      <c r="R61" s="462"/>
      <c r="S61" s="462"/>
      <c r="T61" s="462"/>
      <c r="U61" s="460"/>
      <c r="V61" s="461"/>
    </row>
    <row r="62" spans="2:31" x14ac:dyDescent="0.25">
      <c r="Q62" s="243"/>
      <c r="R62" s="243"/>
      <c r="S62" s="243"/>
      <c r="T62" s="243"/>
      <c r="U62" s="243"/>
    </row>
    <row r="63" spans="2:31" ht="18.75" customHeight="1" x14ac:dyDescent="0.25">
      <c r="Q63" s="243"/>
      <c r="R63" s="243"/>
      <c r="S63" s="243"/>
      <c r="T63" s="243"/>
      <c r="U63" s="243"/>
    </row>
    <row r="64" spans="2:31" ht="15.75" customHeight="1" x14ac:dyDescent="0.25">
      <c r="Q64" s="243"/>
      <c r="R64" s="243"/>
      <c r="S64" s="243"/>
      <c r="T64" s="243"/>
      <c r="U64" s="243"/>
    </row>
    <row r="65" spans="17:21" x14ac:dyDescent="0.25">
      <c r="Q65" s="243"/>
      <c r="R65" s="243"/>
      <c r="S65" s="243"/>
      <c r="T65" s="243"/>
      <c r="U65" s="243"/>
    </row>
    <row r="66" spans="17:21" ht="15.75" customHeight="1" x14ac:dyDescent="0.25">
      <c r="Q66" s="243"/>
      <c r="R66" s="243"/>
      <c r="S66" s="243"/>
      <c r="T66" s="243"/>
      <c r="U66" s="243"/>
    </row>
    <row r="67" spans="17:21" x14ac:dyDescent="0.25">
      <c r="Q67" s="243"/>
      <c r="R67" s="243"/>
      <c r="S67" s="243"/>
      <c r="T67" s="243"/>
      <c r="U67" s="243"/>
    </row>
    <row r="68" spans="17:21" x14ac:dyDescent="0.25">
      <c r="Q68" s="243"/>
      <c r="R68" s="243"/>
      <c r="S68" s="243"/>
      <c r="T68" s="243"/>
      <c r="U68" s="243"/>
    </row>
    <row r="69" spans="17:21" x14ac:dyDescent="0.25">
      <c r="Q69" s="243"/>
      <c r="R69" s="243"/>
      <c r="S69" s="243"/>
      <c r="T69" s="243"/>
      <c r="U69" s="243"/>
    </row>
    <row r="70" spans="17:21" x14ac:dyDescent="0.25">
      <c r="Q70" s="243"/>
      <c r="R70" s="243"/>
      <c r="S70" s="243"/>
      <c r="T70" s="243"/>
      <c r="U70" s="243"/>
    </row>
    <row r="71" spans="17:21" x14ac:dyDescent="0.25">
      <c r="Q71" s="243"/>
      <c r="R71" s="243"/>
      <c r="S71" s="243"/>
      <c r="T71" s="243"/>
      <c r="U71" s="243"/>
    </row>
    <row r="82" ht="15.75" customHeight="1" x14ac:dyDescent="0.25"/>
    <row r="83" ht="17.25" customHeight="1" x14ac:dyDescent="0.25"/>
    <row r="84" ht="18" customHeight="1" x14ac:dyDescent="0.25"/>
    <row r="85" ht="15" customHeight="1" x14ac:dyDescent="0.25"/>
    <row r="86" ht="19.5" customHeight="1" x14ac:dyDescent="0.25"/>
    <row r="92" ht="15.75" customHeight="1" x14ac:dyDescent="0.25"/>
    <row r="93" ht="15.75" customHeight="1" x14ac:dyDescent="0.25"/>
    <row r="95" ht="15.75" customHeight="1" x14ac:dyDescent="0.25"/>
    <row r="96" ht="15.75" customHeight="1" x14ac:dyDescent="0.25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8" priority="415" stopIfTrue="1">
      <formula>IF($X$49&lt;0,"ИСТИНА","ЛОЖЬ")</formula>
    </cfRule>
  </conditionalFormatting>
  <conditionalFormatting sqref="L38">
    <cfRule type="expression" dxfId="7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W347"/>
  <sheetViews>
    <sheetView workbookViewId="0">
      <selection activeCell="A4" sqref="A4"/>
    </sheetView>
  </sheetViews>
  <sheetFormatPr defaultRowHeight="15" x14ac:dyDescent="0.2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2"/>
    <col min="8" max="8" width="24.7109375" style="642" customWidth="1"/>
    <col min="9" max="10" width="9.140625" style="642"/>
    <col min="11" max="16384" width="9.140625" style="234"/>
  </cols>
  <sheetData>
    <row r="1" spans="1:22" x14ac:dyDescent="0.25">
      <c r="E1" s="332"/>
      <c r="F1" s="332"/>
      <c r="G1" s="332"/>
      <c r="H1" s="332"/>
      <c r="I1" s="332"/>
      <c r="J1" s="332"/>
    </row>
    <row r="2" spans="1:22" x14ac:dyDescent="0.25">
      <c r="E2" s="332" t="s">
        <v>871</v>
      </c>
      <c r="F2" s="332" t="s">
        <v>872</v>
      </c>
      <c r="G2" s="332"/>
      <c r="H2" s="332"/>
      <c r="I2" s="332"/>
      <c r="J2" s="332"/>
    </row>
    <row r="3" spans="1:22" x14ac:dyDescent="0.25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 x14ac:dyDescent="0.25">
      <c r="A4" s="327">
        <f ca="1">'Расчётная Ведомость'!Q20</f>
        <v>0</v>
      </c>
      <c r="B4" s="515" t="str">
        <f ca="1">'Расчётная Ведомость'!B20</f>
        <v xml:space="preserve"> </v>
      </c>
      <c r="C4" s="515" t="str">
        <f ca="1">'Расчётная Ведомость'!C20</f>
        <v/>
      </c>
      <c r="D4" s="327">
        <f>'Расчётная Ведомость'!R20</f>
        <v>0</v>
      </c>
      <c r="E4" s="451">
        <f ca="1">IF(A4=0,0,ROW(E4))</f>
        <v>0</v>
      </c>
      <c r="F4" s="451">
        <f t="shared" ref="F4:H5" ca="1" si="0">IF(E$4=0,E5,E4)</f>
        <v>0</v>
      </c>
      <c r="G4" s="451">
        <f t="shared" ca="1" si="0"/>
        <v>0</v>
      </c>
      <c r="H4" s="451">
        <f t="shared" ca="1" si="0"/>
        <v>0</v>
      </c>
      <c r="I4" s="451">
        <f t="shared" ref="I4:V19" ca="1" si="1">IF(H$4=0,H5,H4)</f>
        <v>0</v>
      </c>
      <c r="J4" s="451">
        <f t="shared" ca="1" si="1"/>
        <v>0</v>
      </c>
      <c r="K4" s="451">
        <f t="shared" ca="1" si="1"/>
        <v>0</v>
      </c>
      <c r="L4" s="451">
        <f t="shared" ca="1" si="1"/>
        <v>0</v>
      </c>
      <c r="M4" s="451">
        <f t="shared" ca="1" si="1"/>
        <v>0</v>
      </c>
      <c r="N4" s="451">
        <f t="shared" ca="1" si="1"/>
        <v>0</v>
      </c>
      <c r="O4" s="451">
        <f t="shared" ca="1" si="1"/>
        <v>0</v>
      </c>
      <c r="P4" s="451">
        <f t="shared" ca="1" si="1"/>
        <v>0</v>
      </c>
      <c r="Q4" s="451">
        <f t="shared" ca="1" si="1"/>
        <v>0</v>
      </c>
      <c r="R4" s="451">
        <f t="shared" ca="1" si="1"/>
        <v>0</v>
      </c>
      <c r="S4" s="451">
        <f t="shared" ca="1" si="1"/>
        <v>0</v>
      </c>
      <c r="T4" s="451">
        <f t="shared" ca="1" si="1"/>
        <v>0</v>
      </c>
      <c r="U4" s="451">
        <f t="shared" ca="1" si="1"/>
        <v>0</v>
      </c>
      <c r="V4" s="451">
        <f t="shared" ca="1" si="1"/>
        <v>0</v>
      </c>
    </row>
    <row r="5" spans="1:22" x14ac:dyDescent="0.25">
      <c r="A5" s="327">
        <f ca="1">'Расчётная Ведомость'!Q21</f>
        <v>0</v>
      </c>
      <c r="B5" s="515" t="str">
        <f ca="1">'Расчётная Ведомость'!B21</f>
        <v xml:space="preserve"> </v>
      </c>
      <c r="C5" s="515" t="str">
        <f ca="1">'Расчётная Ведомость'!C21</f>
        <v xml:space="preserve"> </v>
      </c>
      <c r="D5" s="327">
        <f>'Расчётная Ведомость'!R21</f>
        <v>0</v>
      </c>
      <c r="E5" s="451">
        <f t="shared" ref="E5:E21" ca="1" si="2">IF(A5=0,0,ROW(E5))</f>
        <v>0</v>
      </c>
      <c r="F5" s="451">
        <f t="shared" ca="1" si="0"/>
        <v>0</v>
      </c>
      <c r="G5" s="451">
        <f t="shared" ca="1" si="0"/>
        <v>0</v>
      </c>
      <c r="H5" s="451">
        <f t="shared" ca="1" si="0"/>
        <v>0</v>
      </c>
      <c r="I5" s="451">
        <f t="shared" ca="1" si="1"/>
        <v>0</v>
      </c>
      <c r="J5" s="451">
        <f t="shared" ca="1" si="1"/>
        <v>0</v>
      </c>
      <c r="K5" s="451">
        <f t="shared" ca="1" si="1"/>
        <v>0</v>
      </c>
      <c r="L5" s="451">
        <f t="shared" ca="1" si="1"/>
        <v>0</v>
      </c>
      <c r="M5" s="451">
        <f t="shared" ca="1" si="1"/>
        <v>0</v>
      </c>
      <c r="N5" s="451">
        <f t="shared" ca="1" si="1"/>
        <v>0</v>
      </c>
      <c r="O5" s="451">
        <f t="shared" ca="1" si="1"/>
        <v>0</v>
      </c>
      <c r="P5" s="451">
        <f t="shared" ca="1" si="1"/>
        <v>0</v>
      </c>
      <c r="Q5" s="451">
        <f t="shared" ca="1" si="1"/>
        <v>0</v>
      </c>
      <c r="R5" s="451">
        <f t="shared" ca="1" si="1"/>
        <v>0</v>
      </c>
      <c r="S5" s="451">
        <f t="shared" ca="1" si="1"/>
        <v>0</v>
      </c>
      <c r="T5" s="451">
        <f t="shared" ca="1" si="1"/>
        <v>0</v>
      </c>
      <c r="U5" s="451">
        <f t="shared" ca="1" si="1"/>
        <v>0</v>
      </c>
      <c r="V5" s="451">
        <f t="shared" ca="1" si="1"/>
        <v>0</v>
      </c>
    </row>
    <row r="6" spans="1:22" x14ac:dyDescent="0.25">
      <c r="A6" s="327">
        <f ca="1">'Расчётная Ведомость'!Q22</f>
        <v>0</v>
      </c>
      <c r="B6" s="515" t="str">
        <f ca="1">'Расчётная Ведомость'!B22</f>
        <v>Склонение по падежам УИК</v>
      </c>
      <c r="C6" s="515" t="str">
        <f ca="1">'Расчётная Ведомость'!C22</f>
        <v xml:space="preserve"> </v>
      </c>
      <c r="D6" s="327">
        <f>'Расчётная Ведомость'!R22</f>
        <v>0</v>
      </c>
      <c r="E6" s="451">
        <f t="shared" ca="1" si="2"/>
        <v>0</v>
      </c>
      <c r="F6" s="451">
        <f t="shared" ref="F6:F21" ca="1" si="3">IF(E$4=0,E7,E6)</f>
        <v>0</v>
      </c>
      <c r="G6" s="451">
        <f t="shared" ref="G6:G21" ca="1" si="4">IF(AND(G$4=0,$E$5=0),F7,F6)</f>
        <v>0</v>
      </c>
      <c r="H6" s="451">
        <f t="shared" ref="H6:H20" ca="1" si="5">IF(G$4=0,G7,G6)</f>
        <v>0</v>
      </c>
      <c r="I6" s="451">
        <f t="shared" ca="1" si="1"/>
        <v>0</v>
      </c>
      <c r="J6" s="451">
        <f t="shared" ca="1" si="1"/>
        <v>0</v>
      </c>
      <c r="K6" s="451">
        <f t="shared" ca="1" si="1"/>
        <v>0</v>
      </c>
      <c r="L6" s="451">
        <f t="shared" ca="1" si="1"/>
        <v>0</v>
      </c>
      <c r="M6" s="451">
        <f t="shared" ca="1" si="1"/>
        <v>0</v>
      </c>
      <c r="N6" s="451">
        <f t="shared" ca="1" si="1"/>
        <v>0</v>
      </c>
      <c r="O6" s="451">
        <f t="shared" ca="1" si="1"/>
        <v>0</v>
      </c>
      <c r="P6" s="451">
        <f t="shared" ca="1" si="1"/>
        <v>0</v>
      </c>
      <c r="Q6" s="451">
        <f t="shared" ca="1" si="1"/>
        <v>0</v>
      </c>
      <c r="R6" s="451">
        <f t="shared" ca="1" si="1"/>
        <v>0</v>
      </c>
      <c r="S6" s="451">
        <f t="shared" ca="1" si="1"/>
        <v>0</v>
      </c>
      <c r="T6" s="451">
        <f t="shared" ca="1" si="1"/>
        <v>0</v>
      </c>
      <c r="U6" s="451">
        <f t="shared" ca="1" si="1"/>
        <v>0</v>
      </c>
      <c r="V6" s="451">
        <f t="shared" ca="1" si="1"/>
        <v>0</v>
      </c>
    </row>
    <row r="7" spans="1:22" x14ac:dyDescent="0.25">
      <c r="A7" s="327">
        <f ca="1">'Расчётная Ведомость'!Q23</f>
        <v>0</v>
      </c>
      <c r="B7" s="515" t="str">
        <f ca="1">'Расчётная Ведомость'!B23</f>
        <v>для печати документов</v>
      </c>
      <c r="C7" s="515" t="str">
        <f ca="1">'Расчётная Ведомость'!C23</f>
        <v xml:space="preserve"> </v>
      </c>
      <c r="D7" s="327">
        <f>'Расчётная Ведомость'!R23</f>
        <v>0</v>
      </c>
      <c r="E7" s="451">
        <f t="shared" ca="1" si="2"/>
        <v>0</v>
      </c>
      <c r="F7" s="451">
        <f t="shared" ca="1" si="3"/>
        <v>0</v>
      </c>
      <c r="G7" s="451">
        <f t="shared" ca="1" si="4"/>
        <v>0</v>
      </c>
      <c r="H7" s="451">
        <f t="shared" ca="1" si="5"/>
        <v>0</v>
      </c>
      <c r="I7" s="451">
        <f t="shared" ca="1" si="1"/>
        <v>0</v>
      </c>
      <c r="J7" s="451">
        <f t="shared" ca="1" si="1"/>
        <v>0</v>
      </c>
      <c r="K7" s="451">
        <f t="shared" ca="1" si="1"/>
        <v>0</v>
      </c>
      <c r="L7" s="451">
        <f t="shared" ca="1" si="1"/>
        <v>0</v>
      </c>
      <c r="M7" s="451">
        <f t="shared" ca="1" si="1"/>
        <v>0</v>
      </c>
      <c r="N7" s="451">
        <f t="shared" ca="1" si="1"/>
        <v>0</v>
      </c>
      <c r="O7" s="451">
        <f t="shared" ca="1" si="1"/>
        <v>0</v>
      </c>
      <c r="P7" s="451">
        <f t="shared" ca="1" si="1"/>
        <v>0</v>
      </c>
      <c r="Q7" s="451">
        <f t="shared" ca="1" si="1"/>
        <v>0</v>
      </c>
      <c r="R7" s="451">
        <f t="shared" ca="1" si="1"/>
        <v>0</v>
      </c>
      <c r="S7" s="451">
        <f t="shared" ca="1" si="1"/>
        <v>0</v>
      </c>
      <c r="T7" s="451">
        <f t="shared" ca="1" si="1"/>
        <v>0</v>
      </c>
      <c r="U7" s="451">
        <f t="shared" ca="1" si="1"/>
        <v>0</v>
      </c>
      <c r="V7" s="451">
        <f t="shared" ca="1" si="1"/>
        <v>0</v>
      </c>
    </row>
    <row r="8" spans="1:22" x14ac:dyDescent="0.25">
      <c r="A8" s="327">
        <f ca="1">'Расчётная Ведомость'!Q24</f>
        <v>0</v>
      </c>
      <c r="B8" s="515" t="str">
        <f ca="1">'Расчётная Ведомость'!B24</f>
        <v xml:space="preserve">Родительный </v>
      </c>
      <c r="C8" s="515" t="str">
        <f ca="1">'Расчётная Ведомость'!C24</f>
        <v xml:space="preserve"> </v>
      </c>
      <c r="D8" s="327">
        <f>'Расчётная Ведомость'!R24</f>
        <v>0</v>
      </c>
      <c r="E8" s="451">
        <f t="shared" ca="1" si="2"/>
        <v>0</v>
      </c>
      <c r="F8" s="451">
        <f t="shared" ca="1" si="3"/>
        <v>0</v>
      </c>
      <c r="G8" s="451">
        <f t="shared" ca="1" si="4"/>
        <v>0</v>
      </c>
      <c r="H8" s="451">
        <f t="shared" ca="1" si="5"/>
        <v>0</v>
      </c>
      <c r="I8" s="451">
        <f t="shared" ca="1" si="1"/>
        <v>0</v>
      </c>
      <c r="J8" s="451">
        <f t="shared" ca="1" si="1"/>
        <v>0</v>
      </c>
      <c r="K8" s="451">
        <f t="shared" ca="1" si="1"/>
        <v>0</v>
      </c>
      <c r="L8" s="451">
        <f t="shared" ca="1" si="1"/>
        <v>0</v>
      </c>
      <c r="M8" s="451">
        <f t="shared" ca="1" si="1"/>
        <v>0</v>
      </c>
      <c r="N8" s="451">
        <f t="shared" ca="1" si="1"/>
        <v>0</v>
      </c>
      <c r="O8" s="451">
        <f t="shared" ca="1" si="1"/>
        <v>0</v>
      </c>
      <c r="P8" s="451">
        <f t="shared" ca="1" si="1"/>
        <v>0</v>
      </c>
      <c r="Q8" s="451">
        <f t="shared" ca="1" si="1"/>
        <v>0</v>
      </c>
      <c r="R8" s="451">
        <f t="shared" ca="1" si="1"/>
        <v>0</v>
      </c>
      <c r="S8" s="451">
        <f t="shared" ca="1" si="1"/>
        <v>0</v>
      </c>
      <c r="T8" s="451">
        <f t="shared" ca="1" si="1"/>
        <v>0</v>
      </c>
      <c r="U8" s="451">
        <f t="shared" ca="1" si="1"/>
        <v>0</v>
      </c>
      <c r="V8" s="451">
        <f t="shared" ca="1" si="1"/>
        <v>0</v>
      </c>
    </row>
    <row r="9" spans="1:22" x14ac:dyDescent="0.25">
      <c r="A9" s="327">
        <f ca="1">'Расчётная Ведомость'!Q25</f>
        <v>0</v>
      </c>
      <c r="B9" s="515" t="str">
        <f ca="1">'Расчётная Ведомость'!B25</f>
        <v xml:space="preserve">Дательный </v>
      </c>
      <c r="C9" s="515" t="str">
        <f ca="1">'Расчётная Ведомость'!C25</f>
        <v xml:space="preserve"> </v>
      </c>
      <c r="D9" s="327">
        <f>'Расчётная Ведомость'!R25</f>
        <v>0</v>
      </c>
      <c r="E9" s="451">
        <f t="shared" ca="1" si="2"/>
        <v>0</v>
      </c>
      <c r="F9" s="451">
        <f t="shared" ca="1" si="3"/>
        <v>0</v>
      </c>
      <c r="G9" s="451">
        <f t="shared" ca="1" si="4"/>
        <v>0</v>
      </c>
      <c r="H9" s="451">
        <f t="shared" ca="1" si="5"/>
        <v>0</v>
      </c>
      <c r="I9" s="451">
        <f t="shared" ca="1" si="1"/>
        <v>0</v>
      </c>
      <c r="J9" s="451">
        <f t="shared" ca="1" si="1"/>
        <v>0</v>
      </c>
      <c r="K9" s="451">
        <f t="shared" ca="1" si="1"/>
        <v>0</v>
      </c>
      <c r="L9" s="451">
        <f t="shared" ca="1" si="1"/>
        <v>0</v>
      </c>
      <c r="M9" s="451">
        <f t="shared" ca="1" si="1"/>
        <v>0</v>
      </c>
      <c r="N9" s="451">
        <f t="shared" ca="1" si="1"/>
        <v>0</v>
      </c>
      <c r="O9" s="451">
        <f t="shared" ca="1" si="1"/>
        <v>0</v>
      </c>
      <c r="P9" s="451">
        <f t="shared" ca="1" si="1"/>
        <v>0</v>
      </c>
      <c r="Q9" s="451">
        <f t="shared" ca="1" si="1"/>
        <v>0</v>
      </c>
      <c r="R9" s="451">
        <f t="shared" ca="1" si="1"/>
        <v>0</v>
      </c>
      <c r="S9" s="451">
        <f t="shared" ca="1" si="1"/>
        <v>0</v>
      </c>
      <c r="T9" s="451">
        <f t="shared" ca="1" si="1"/>
        <v>0</v>
      </c>
      <c r="U9" s="451">
        <f t="shared" ca="1" si="1"/>
        <v>0</v>
      </c>
      <c r="V9" s="451">
        <f t="shared" ca="1" si="1"/>
        <v>0</v>
      </c>
    </row>
    <row r="10" spans="1:22" x14ac:dyDescent="0.25">
      <c r="A10" s="327">
        <f ca="1">'Расчётная Ведомость'!Q26</f>
        <v>0</v>
      </c>
      <c r="B10" s="515" t="str">
        <f ca="1">'Расчётная Ведомость'!B26</f>
        <v>Творительный</v>
      </c>
      <c r="C10" s="515" t="str">
        <f ca="1">'Расчётная Ведомость'!C26</f>
        <v xml:space="preserve"> </v>
      </c>
      <c r="D10" s="327">
        <f>'Расчётная Ведомость'!R26</f>
        <v>0</v>
      </c>
      <c r="E10" s="451">
        <f t="shared" ca="1" si="2"/>
        <v>0</v>
      </c>
      <c r="F10" s="451">
        <f t="shared" ca="1" si="3"/>
        <v>0</v>
      </c>
      <c r="G10" s="451">
        <f t="shared" ca="1" si="4"/>
        <v>0</v>
      </c>
      <c r="H10" s="451">
        <f t="shared" ca="1" si="5"/>
        <v>0</v>
      </c>
      <c r="I10" s="451">
        <f t="shared" ca="1" si="1"/>
        <v>0</v>
      </c>
      <c r="J10" s="451">
        <f t="shared" ca="1" si="1"/>
        <v>0</v>
      </c>
      <c r="K10" s="451">
        <f t="shared" ca="1" si="1"/>
        <v>0</v>
      </c>
      <c r="L10" s="451">
        <f t="shared" ca="1" si="1"/>
        <v>0</v>
      </c>
      <c r="M10" s="451">
        <f t="shared" ca="1" si="1"/>
        <v>0</v>
      </c>
      <c r="N10" s="451">
        <f t="shared" ca="1" si="1"/>
        <v>0</v>
      </c>
      <c r="O10" s="451">
        <f t="shared" ca="1" si="1"/>
        <v>0</v>
      </c>
      <c r="P10" s="451">
        <f t="shared" ca="1" si="1"/>
        <v>0</v>
      </c>
      <c r="Q10" s="451">
        <f t="shared" ca="1" si="1"/>
        <v>0</v>
      </c>
      <c r="R10" s="451">
        <f t="shared" ca="1" si="1"/>
        <v>0</v>
      </c>
      <c r="S10" s="451">
        <f t="shared" ca="1" si="1"/>
        <v>0</v>
      </c>
      <c r="T10" s="451">
        <f t="shared" ca="1" si="1"/>
        <v>0</v>
      </c>
      <c r="U10" s="451">
        <f t="shared" ca="1" si="1"/>
        <v>0</v>
      </c>
      <c r="V10" s="451">
        <f t="shared" ca="1" si="1"/>
        <v>0</v>
      </c>
    </row>
    <row r="11" spans="1:22" x14ac:dyDescent="0.25">
      <c r="A11" s="327">
        <f ca="1">'Расчётная Ведомость'!Q27</f>
        <v>0</v>
      </c>
      <c r="B11" s="515" t="str">
        <f ca="1">'Расчётная Ведомость'!B27</f>
        <v>Винительный</v>
      </c>
      <c r="C11" s="515" t="str">
        <f ca="1">'Расчётная Ведомость'!C27</f>
        <v xml:space="preserve"> </v>
      </c>
      <c r="D11" s="327">
        <f>'Расчётная Ведомость'!R27</f>
        <v>0</v>
      </c>
      <c r="E11" s="451">
        <f t="shared" ca="1" si="2"/>
        <v>0</v>
      </c>
      <c r="F11" s="451">
        <f t="shared" ca="1" si="3"/>
        <v>0</v>
      </c>
      <c r="G11" s="451">
        <f t="shared" ca="1" si="4"/>
        <v>0</v>
      </c>
      <c r="H11" s="451">
        <f t="shared" ca="1" si="5"/>
        <v>0</v>
      </c>
      <c r="I11" s="451">
        <f t="shared" ca="1" si="1"/>
        <v>0</v>
      </c>
      <c r="J11" s="451">
        <f t="shared" ca="1" si="1"/>
        <v>0</v>
      </c>
      <c r="K11" s="451">
        <f t="shared" ca="1" si="1"/>
        <v>0</v>
      </c>
      <c r="L11" s="451">
        <f t="shared" ca="1" si="1"/>
        <v>0</v>
      </c>
      <c r="M11" s="451">
        <f t="shared" ca="1" si="1"/>
        <v>0</v>
      </c>
      <c r="N11" s="451">
        <f t="shared" ca="1" si="1"/>
        <v>0</v>
      </c>
      <c r="O11" s="451">
        <f t="shared" ca="1" si="1"/>
        <v>0</v>
      </c>
      <c r="P11" s="451">
        <f t="shared" ca="1" si="1"/>
        <v>0</v>
      </c>
      <c r="Q11" s="451">
        <f t="shared" ca="1" si="1"/>
        <v>0</v>
      </c>
      <c r="R11" s="451">
        <f t="shared" ca="1" si="1"/>
        <v>0</v>
      </c>
      <c r="S11" s="451">
        <f t="shared" ca="1" si="1"/>
        <v>0</v>
      </c>
      <c r="T11" s="451">
        <f t="shared" ca="1" si="1"/>
        <v>0</v>
      </c>
      <c r="U11" s="451">
        <f t="shared" ca="1" si="1"/>
        <v>0</v>
      </c>
      <c r="V11" s="451">
        <f t="shared" ca="1" si="1"/>
        <v>0</v>
      </c>
    </row>
    <row r="12" spans="1:22" x14ac:dyDescent="0.25">
      <c r="A12" s="327">
        <f ca="1">'Расчётная Ведомость'!Q28</f>
        <v>0</v>
      </c>
      <c r="B12" s="515" t="str">
        <f ca="1">'Расчётная Ведомость'!B28</f>
        <v xml:space="preserve"> </v>
      </c>
      <c r="C12" s="515" t="str">
        <f ca="1">'Расчётная Ведомость'!C28</f>
        <v xml:space="preserve"> </v>
      </c>
      <c r="D12" s="327">
        <f>'Расчётная Ведомость'!R28</f>
        <v>0</v>
      </c>
      <c r="E12" s="451">
        <f t="shared" ca="1" si="2"/>
        <v>0</v>
      </c>
      <c r="F12" s="451">
        <f t="shared" ca="1" si="3"/>
        <v>0</v>
      </c>
      <c r="G12" s="451">
        <f t="shared" ca="1" si="4"/>
        <v>0</v>
      </c>
      <c r="H12" s="451">
        <f t="shared" ca="1" si="5"/>
        <v>0</v>
      </c>
      <c r="I12" s="451">
        <f t="shared" ca="1" si="1"/>
        <v>0</v>
      </c>
      <c r="J12" s="451">
        <f t="shared" ca="1" si="1"/>
        <v>0</v>
      </c>
      <c r="K12" s="451">
        <f t="shared" ca="1" si="1"/>
        <v>0</v>
      </c>
      <c r="L12" s="451">
        <f t="shared" ca="1" si="1"/>
        <v>0</v>
      </c>
      <c r="M12" s="451">
        <f t="shared" ca="1" si="1"/>
        <v>0</v>
      </c>
      <c r="N12" s="451">
        <f t="shared" ca="1" si="1"/>
        <v>0</v>
      </c>
      <c r="O12" s="451">
        <f t="shared" ca="1" si="1"/>
        <v>0</v>
      </c>
      <c r="P12" s="451">
        <f t="shared" ca="1" si="1"/>
        <v>0</v>
      </c>
      <c r="Q12" s="451">
        <f t="shared" ca="1" si="1"/>
        <v>0</v>
      </c>
      <c r="R12" s="451">
        <f t="shared" ca="1" si="1"/>
        <v>0</v>
      </c>
      <c r="S12" s="451">
        <f t="shared" ca="1" si="1"/>
        <v>0</v>
      </c>
      <c r="T12" s="451">
        <f t="shared" ca="1" si="1"/>
        <v>0</v>
      </c>
      <c r="U12" s="451">
        <f t="shared" ca="1" si="1"/>
        <v>0</v>
      </c>
      <c r="V12" s="451">
        <f t="shared" ca="1" si="1"/>
        <v>0</v>
      </c>
    </row>
    <row r="13" spans="1:22" x14ac:dyDescent="0.25">
      <c r="A13" s="327">
        <f ca="1">'Расчётная Ведомость'!Q29</f>
        <v>0</v>
      </c>
      <c r="B13" s="515" t="str">
        <f ca="1">'Расчётная Ведомость'!B29</f>
        <v xml:space="preserve"> </v>
      </c>
      <c r="C13" s="515" t="str">
        <f ca="1">'Расчётная Ведомость'!C29</f>
        <v xml:space="preserve"> </v>
      </c>
      <c r="D13" s="327">
        <f>'Расчётная Ведомость'!R29</f>
        <v>0</v>
      </c>
      <c r="E13" s="451">
        <f t="shared" ca="1" si="2"/>
        <v>0</v>
      </c>
      <c r="F13" s="451">
        <f t="shared" ca="1" si="3"/>
        <v>0</v>
      </c>
      <c r="G13" s="451">
        <f t="shared" ca="1" si="4"/>
        <v>0</v>
      </c>
      <c r="H13" s="451">
        <f t="shared" ca="1" si="5"/>
        <v>0</v>
      </c>
      <c r="I13" s="451">
        <f t="shared" ca="1" si="1"/>
        <v>0</v>
      </c>
      <c r="J13" s="451">
        <f t="shared" ca="1" si="1"/>
        <v>0</v>
      </c>
      <c r="K13" s="451">
        <f t="shared" ca="1" si="1"/>
        <v>0</v>
      </c>
      <c r="L13" s="451">
        <f t="shared" ca="1" si="1"/>
        <v>0</v>
      </c>
      <c r="M13" s="451">
        <f t="shared" ca="1" si="1"/>
        <v>0</v>
      </c>
      <c r="N13" s="451">
        <f t="shared" ca="1" si="1"/>
        <v>0</v>
      </c>
      <c r="O13" s="451">
        <f t="shared" ca="1" si="1"/>
        <v>0</v>
      </c>
      <c r="P13" s="451">
        <f t="shared" ca="1" si="1"/>
        <v>0</v>
      </c>
      <c r="Q13" s="451">
        <f t="shared" ca="1" si="1"/>
        <v>0</v>
      </c>
      <c r="R13" s="451">
        <f t="shared" ca="1" si="1"/>
        <v>0</v>
      </c>
      <c r="S13" s="451">
        <f t="shared" ca="1" si="1"/>
        <v>0</v>
      </c>
      <c r="T13" s="451">
        <f t="shared" ca="1" si="1"/>
        <v>0</v>
      </c>
      <c r="U13" s="451">
        <f t="shared" ca="1" si="1"/>
        <v>0</v>
      </c>
      <c r="V13" s="451">
        <f t="shared" ca="1" si="1"/>
        <v>0</v>
      </c>
    </row>
    <row r="14" spans="1:22" x14ac:dyDescent="0.25">
      <c r="A14" s="327">
        <f ca="1">'Расчётная Ведомость'!Q30</f>
        <v>0</v>
      </c>
      <c r="B14" s="515" t="str">
        <f ca="1">'Расчётная Ведомость'!B30</f>
        <v xml:space="preserve"> </v>
      </c>
      <c r="C14" s="515" t="str">
        <f ca="1">'Расчётная Ведомость'!C30</f>
        <v xml:space="preserve"> </v>
      </c>
      <c r="D14" s="327">
        <f>'Расчётная Ведомость'!R30</f>
        <v>0</v>
      </c>
      <c r="E14" s="451">
        <f t="shared" ca="1" si="2"/>
        <v>0</v>
      </c>
      <c r="F14" s="451">
        <f t="shared" ca="1" si="3"/>
        <v>0</v>
      </c>
      <c r="G14" s="451">
        <f t="shared" ca="1" si="4"/>
        <v>0</v>
      </c>
      <c r="H14" s="451">
        <f t="shared" ca="1" si="5"/>
        <v>0</v>
      </c>
      <c r="I14" s="451">
        <f t="shared" ca="1" si="1"/>
        <v>0</v>
      </c>
      <c r="J14" s="451">
        <f t="shared" ca="1" si="1"/>
        <v>0</v>
      </c>
      <c r="K14" s="451">
        <f t="shared" ca="1" si="1"/>
        <v>0</v>
      </c>
      <c r="L14" s="451">
        <f t="shared" ca="1" si="1"/>
        <v>0</v>
      </c>
      <c r="M14" s="451">
        <f t="shared" ca="1" si="1"/>
        <v>0</v>
      </c>
      <c r="N14" s="451">
        <f t="shared" ca="1" si="1"/>
        <v>0</v>
      </c>
      <c r="O14" s="451">
        <f t="shared" ca="1" si="1"/>
        <v>0</v>
      </c>
      <c r="P14" s="451">
        <f t="shared" ca="1" si="1"/>
        <v>0</v>
      </c>
      <c r="Q14" s="451">
        <f t="shared" ca="1" si="1"/>
        <v>0</v>
      </c>
      <c r="R14" s="451">
        <f t="shared" ca="1" si="1"/>
        <v>0</v>
      </c>
      <c r="S14" s="451">
        <f t="shared" ca="1" si="1"/>
        <v>0</v>
      </c>
      <c r="T14" s="451">
        <f t="shared" ca="1" si="1"/>
        <v>0</v>
      </c>
      <c r="U14" s="451">
        <f t="shared" ca="1" si="1"/>
        <v>0</v>
      </c>
      <c r="V14" s="451">
        <f t="shared" ca="1" si="1"/>
        <v>0</v>
      </c>
    </row>
    <row r="15" spans="1:22" x14ac:dyDescent="0.25">
      <c r="A15" s="327">
        <f ca="1">'Расчётная Ведомость'!Q31</f>
        <v>0</v>
      </c>
      <c r="B15" s="515" t="str">
        <f ca="1">'Расчётная Ведомость'!B31</f>
        <v>Должности</v>
      </c>
      <c r="C15" s="515" t="str">
        <f ca="1">'Расчётная Ведомость'!C31</f>
        <v xml:space="preserve"> </v>
      </c>
      <c r="D15" s="327">
        <f>'Расчётная Ведомость'!R31</f>
        <v>0</v>
      </c>
      <c r="E15" s="451">
        <f t="shared" ca="1" si="2"/>
        <v>0</v>
      </c>
      <c r="F15" s="451">
        <f t="shared" ca="1" si="3"/>
        <v>0</v>
      </c>
      <c r="G15" s="451">
        <f t="shared" ca="1" si="4"/>
        <v>0</v>
      </c>
      <c r="H15" s="451">
        <f t="shared" ca="1" si="5"/>
        <v>0</v>
      </c>
      <c r="I15" s="451">
        <f t="shared" ca="1" si="1"/>
        <v>0</v>
      </c>
      <c r="J15" s="451">
        <f t="shared" ca="1" si="1"/>
        <v>0</v>
      </c>
      <c r="K15" s="451">
        <f t="shared" ca="1" si="1"/>
        <v>0</v>
      </c>
      <c r="L15" s="451">
        <f t="shared" ca="1" si="1"/>
        <v>0</v>
      </c>
      <c r="M15" s="451">
        <f t="shared" ca="1" si="1"/>
        <v>0</v>
      </c>
      <c r="N15" s="451">
        <f t="shared" ca="1" si="1"/>
        <v>0</v>
      </c>
      <c r="O15" s="451">
        <f t="shared" ca="1" si="1"/>
        <v>0</v>
      </c>
      <c r="P15" s="451">
        <f t="shared" ca="1" si="1"/>
        <v>0</v>
      </c>
      <c r="Q15" s="451">
        <f t="shared" ca="1" si="1"/>
        <v>0</v>
      </c>
      <c r="R15" s="451">
        <f t="shared" ca="1" si="1"/>
        <v>0</v>
      </c>
      <c r="S15" s="451">
        <f t="shared" ca="1" si="1"/>
        <v>0</v>
      </c>
      <c r="T15" s="451">
        <f t="shared" ca="1" si="1"/>
        <v>0</v>
      </c>
      <c r="U15" s="451">
        <f t="shared" ca="1" si="1"/>
        <v>0</v>
      </c>
      <c r="V15" s="451">
        <f t="shared" ca="1" si="1"/>
        <v>0</v>
      </c>
    </row>
    <row r="16" spans="1:22" x14ac:dyDescent="0.25">
      <c r="A16" s="327">
        <f ca="1">'Расчётная Ведомость'!Q32</f>
        <v>0</v>
      </c>
      <c r="B16" s="515" t="str">
        <f ca="1">'Расчётная Ведомость'!B32</f>
        <v xml:space="preserve"> </v>
      </c>
      <c r="C16" s="515" t="str">
        <f ca="1">'Расчётная Ведомость'!C32</f>
        <v xml:space="preserve"> </v>
      </c>
      <c r="D16" s="327">
        <f>'Расчётная Ведомость'!R32</f>
        <v>0</v>
      </c>
      <c r="E16" s="451">
        <f t="shared" ca="1" si="2"/>
        <v>0</v>
      </c>
      <c r="F16" s="451">
        <f t="shared" ca="1" si="3"/>
        <v>0</v>
      </c>
      <c r="G16" s="451">
        <f t="shared" ca="1" si="4"/>
        <v>0</v>
      </c>
      <c r="H16" s="451">
        <f t="shared" ca="1" si="5"/>
        <v>0</v>
      </c>
      <c r="I16" s="451">
        <f t="shared" ca="1" si="1"/>
        <v>0</v>
      </c>
      <c r="J16" s="451">
        <f t="shared" ca="1" si="1"/>
        <v>0</v>
      </c>
      <c r="K16" s="451">
        <f t="shared" ca="1" si="1"/>
        <v>0</v>
      </c>
      <c r="L16" s="451">
        <f t="shared" ca="1" si="1"/>
        <v>0</v>
      </c>
      <c r="M16" s="451">
        <f t="shared" ca="1" si="1"/>
        <v>0</v>
      </c>
      <c r="N16" s="451">
        <f t="shared" ca="1" si="1"/>
        <v>0</v>
      </c>
      <c r="O16" s="451">
        <f t="shared" ca="1" si="1"/>
        <v>0</v>
      </c>
      <c r="P16" s="451">
        <f t="shared" ca="1" si="1"/>
        <v>0</v>
      </c>
      <c r="Q16" s="451">
        <f t="shared" ca="1" si="1"/>
        <v>0</v>
      </c>
      <c r="R16" s="451">
        <f t="shared" ca="1" si="1"/>
        <v>0</v>
      </c>
      <c r="S16" s="451">
        <f t="shared" ca="1" si="1"/>
        <v>0</v>
      </c>
      <c r="T16" s="451">
        <f t="shared" ca="1" si="1"/>
        <v>0</v>
      </c>
      <c r="U16" s="451">
        <f t="shared" ca="1" si="1"/>
        <v>0</v>
      </c>
      <c r="V16" s="451">
        <f t="shared" ca="1" si="1"/>
        <v>0</v>
      </c>
    </row>
    <row r="17" spans="1:23" x14ac:dyDescent="0.25">
      <c r="A17" s="327">
        <f ca="1">'Расчётная Ведомость'!Q33</f>
        <v>0</v>
      </c>
      <c r="B17" s="515" t="str">
        <f ca="1">'Расчётная Ведомость'!B33</f>
        <v>Председатель</v>
      </c>
      <c r="C17" s="515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1">
        <f t="shared" ca="1" si="2"/>
        <v>0</v>
      </c>
      <c r="F17" s="451">
        <f t="shared" ca="1" si="3"/>
        <v>0</v>
      </c>
      <c r="G17" s="451">
        <f t="shared" ca="1" si="4"/>
        <v>0</v>
      </c>
      <c r="H17" s="451">
        <f t="shared" ca="1" si="5"/>
        <v>0</v>
      </c>
      <c r="I17" s="451">
        <f t="shared" ca="1" si="1"/>
        <v>0</v>
      </c>
      <c r="J17" s="451">
        <f t="shared" ca="1" si="1"/>
        <v>0</v>
      </c>
      <c r="K17" s="451">
        <f t="shared" ca="1" si="1"/>
        <v>0</v>
      </c>
      <c r="L17" s="451">
        <f t="shared" ca="1" si="1"/>
        <v>0</v>
      </c>
      <c r="M17" s="451">
        <f t="shared" ca="1" si="1"/>
        <v>0</v>
      </c>
      <c r="N17" s="451">
        <f t="shared" ca="1" si="1"/>
        <v>0</v>
      </c>
      <c r="O17" s="451">
        <f t="shared" ca="1" si="1"/>
        <v>0</v>
      </c>
      <c r="P17" s="451">
        <f t="shared" ca="1" si="1"/>
        <v>0</v>
      </c>
      <c r="Q17" s="451">
        <f t="shared" ca="1" si="1"/>
        <v>0</v>
      </c>
      <c r="R17" s="451">
        <f t="shared" ca="1" si="1"/>
        <v>0</v>
      </c>
      <c r="S17" s="451">
        <f t="shared" ca="1" si="1"/>
        <v>0</v>
      </c>
      <c r="T17" s="451">
        <f t="shared" ca="1" si="1"/>
        <v>0</v>
      </c>
      <c r="U17" s="451">
        <f t="shared" ca="1" si="1"/>
        <v>0</v>
      </c>
      <c r="V17" s="451">
        <f t="shared" ca="1" si="1"/>
        <v>0</v>
      </c>
    </row>
    <row r="18" spans="1:23" x14ac:dyDescent="0.25">
      <c r="A18" s="327">
        <f ca="1">'Расчётная Ведомость'!Q34</f>
        <v>0</v>
      </c>
      <c r="B18" s="515" t="str">
        <f ca="1">'Расчётная Ведомость'!B34</f>
        <v xml:space="preserve"> </v>
      </c>
      <c r="C18" s="515" t="str">
        <f ca="1">'Расчётная Ведомость'!C34</f>
        <v xml:space="preserve"> </v>
      </c>
      <c r="D18" s="327">
        <f>'Расчётная Ведомость'!R34</f>
        <v>0</v>
      </c>
      <c r="E18" s="451">
        <f t="shared" ca="1" si="2"/>
        <v>0</v>
      </c>
      <c r="F18" s="451">
        <f t="shared" ca="1" si="3"/>
        <v>0</v>
      </c>
      <c r="G18" s="451">
        <f t="shared" ca="1" si="4"/>
        <v>0</v>
      </c>
      <c r="H18" s="451">
        <f t="shared" ca="1" si="5"/>
        <v>0</v>
      </c>
      <c r="I18" s="451">
        <f t="shared" ca="1" si="1"/>
        <v>0</v>
      </c>
      <c r="J18" s="451">
        <f t="shared" ca="1" si="1"/>
        <v>0</v>
      </c>
      <c r="K18" s="451">
        <f t="shared" ca="1" si="1"/>
        <v>0</v>
      </c>
      <c r="L18" s="451">
        <f t="shared" ca="1" si="1"/>
        <v>0</v>
      </c>
      <c r="M18" s="451">
        <f t="shared" ca="1" si="1"/>
        <v>0</v>
      </c>
      <c r="N18" s="451">
        <f t="shared" ca="1" si="1"/>
        <v>0</v>
      </c>
      <c r="O18" s="451">
        <f t="shared" ca="1" si="1"/>
        <v>0</v>
      </c>
      <c r="P18" s="451">
        <f t="shared" ca="1" si="1"/>
        <v>0</v>
      </c>
      <c r="Q18" s="451">
        <f t="shared" ca="1" si="1"/>
        <v>0</v>
      </c>
      <c r="R18" s="451">
        <f t="shared" ca="1" si="1"/>
        <v>0</v>
      </c>
      <c r="S18" s="451">
        <f t="shared" ca="1" si="1"/>
        <v>0</v>
      </c>
      <c r="T18" s="451">
        <f t="shared" ca="1" si="1"/>
        <v>0</v>
      </c>
      <c r="U18" s="451">
        <f t="shared" ca="1" si="1"/>
        <v>0</v>
      </c>
      <c r="V18" s="451">
        <f t="shared" ca="1" si="1"/>
        <v>0</v>
      </c>
    </row>
    <row r="19" spans="1:23" x14ac:dyDescent="0.25">
      <c r="A19" s="327">
        <f ca="1">'Расчётная Ведомость'!Q35</f>
        <v>0</v>
      </c>
      <c r="B19" s="515" t="str">
        <f ca="1">'Расчётная Ведомость'!B35</f>
        <v xml:space="preserve"> </v>
      </c>
      <c r="C19" s="515" t="str">
        <f ca="1">'Расчётная Ведомость'!C35</f>
        <v xml:space="preserve"> </v>
      </c>
      <c r="D19" s="327">
        <f>'Расчётная Ведомость'!R35</f>
        <v>0</v>
      </c>
      <c r="E19" s="451">
        <f t="shared" ca="1" si="2"/>
        <v>0</v>
      </c>
      <c r="F19" s="451">
        <f t="shared" ca="1" si="3"/>
        <v>0</v>
      </c>
      <c r="G19" s="451">
        <f t="shared" ca="1" si="4"/>
        <v>0</v>
      </c>
      <c r="H19" s="451">
        <f t="shared" ca="1" si="5"/>
        <v>0</v>
      </c>
      <c r="I19" s="451">
        <f t="shared" ca="1" si="1"/>
        <v>0</v>
      </c>
      <c r="J19" s="451">
        <f t="shared" ca="1" si="1"/>
        <v>0</v>
      </c>
      <c r="K19" s="451">
        <f t="shared" ca="1" si="1"/>
        <v>0</v>
      </c>
      <c r="L19" s="451">
        <f t="shared" ca="1" si="1"/>
        <v>0</v>
      </c>
      <c r="M19" s="451">
        <f t="shared" ca="1" si="1"/>
        <v>0</v>
      </c>
      <c r="N19" s="451">
        <f t="shared" ca="1" si="1"/>
        <v>0</v>
      </c>
      <c r="O19" s="451">
        <f t="shared" ca="1" si="1"/>
        <v>0</v>
      </c>
      <c r="P19" s="451">
        <f t="shared" ca="1" si="1"/>
        <v>0</v>
      </c>
      <c r="Q19" s="451">
        <f t="shared" ca="1" si="1"/>
        <v>0</v>
      </c>
      <c r="R19" s="451">
        <f t="shared" ca="1" si="1"/>
        <v>0</v>
      </c>
      <c r="S19" s="451">
        <f t="shared" ca="1" si="1"/>
        <v>0</v>
      </c>
      <c r="T19" s="451">
        <f t="shared" ca="1" si="1"/>
        <v>0</v>
      </c>
      <c r="U19" s="451">
        <f t="shared" ca="1" si="1"/>
        <v>0</v>
      </c>
      <c r="V19" s="451">
        <f t="shared" ca="1" si="1"/>
        <v>0</v>
      </c>
    </row>
    <row r="20" spans="1:23" x14ac:dyDescent="0.25">
      <c r="A20" s="327">
        <f ca="1">'Расчётная Ведомость'!Q36</f>
        <v>0</v>
      </c>
      <c r="B20" s="515" t="str">
        <f ca="1">'Расчётная Ведомость'!B36</f>
        <v xml:space="preserve"> </v>
      </c>
      <c r="C20" s="515" t="str">
        <f ca="1">'Расчётная Ведомость'!C36</f>
        <v xml:space="preserve"> </v>
      </c>
      <c r="D20" s="327">
        <f>'Расчётная Ведомость'!R36</f>
        <v>0</v>
      </c>
      <c r="E20" s="451">
        <f t="shared" ca="1" si="2"/>
        <v>0</v>
      </c>
      <c r="F20" s="451">
        <f t="shared" ca="1" si="3"/>
        <v>0</v>
      </c>
      <c r="G20" s="451">
        <f t="shared" ca="1" si="4"/>
        <v>0</v>
      </c>
      <c r="H20" s="451">
        <f t="shared" ca="1" si="5"/>
        <v>0</v>
      </c>
      <c r="I20" s="451">
        <f t="shared" ref="I20:V20" ca="1" si="6">IF(H$4=0,H21,H20)</f>
        <v>0</v>
      </c>
      <c r="J20" s="451">
        <f t="shared" ca="1" si="6"/>
        <v>0</v>
      </c>
      <c r="K20" s="451">
        <f t="shared" ca="1" si="6"/>
        <v>0</v>
      </c>
      <c r="L20" s="451">
        <f t="shared" ca="1" si="6"/>
        <v>0</v>
      </c>
      <c r="M20" s="451">
        <f t="shared" ca="1" si="6"/>
        <v>0</v>
      </c>
      <c r="N20" s="451">
        <f t="shared" ca="1" si="6"/>
        <v>0</v>
      </c>
      <c r="O20" s="451">
        <f t="shared" ca="1" si="6"/>
        <v>0</v>
      </c>
      <c r="P20" s="451">
        <f t="shared" ca="1" si="6"/>
        <v>0</v>
      </c>
      <c r="Q20" s="451">
        <f t="shared" ca="1" si="6"/>
        <v>0</v>
      </c>
      <c r="R20" s="451">
        <f t="shared" ca="1" si="6"/>
        <v>0</v>
      </c>
      <c r="S20" s="451">
        <f t="shared" ca="1" si="6"/>
        <v>0</v>
      </c>
      <c r="T20" s="451">
        <f t="shared" ca="1" si="6"/>
        <v>0</v>
      </c>
      <c r="U20" s="451">
        <f t="shared" ca="1" si="6"/>
        <v>0</v>
      </c>
      <c r="V20" s="451">
        <f t="shared" ca="1" si="6"/>
        <v>0</v>
      </c>
    </row>
    <row r="21" spans="1:23" x14ac:dyDescent="0.25">
      <c r="A21" s="327">
        <f ca="1">'Расчётная Ведомость'!Q37</f>
        <v>0</v>
      </c>
      <c r="B21" s="515" t="str">
        <f ca="1">'Расчётная Ведомость'!B37</f>
        <v xml:space="preserve"> </v>
      </c>
      <c r="C21" s="515" t="str">
        <f ca="1">'Расчётная Ведомость'!C37</f>
        <v xml:space="preserve"> </v>
      </c>
      <c r="D21" s="327">
        <f>'Расчётная Ведомость'!R37</f>
        <v>0</v>
      </c>
      <c r="E21" s="451">
        <f t="shared" ca="1" si="2"/>
        <v>0</v>
      </c>
      <c r="F21" s="451">
        <f t="shared" ca="1" si="3"/>
        <v>0</v>
      </c>
      <c r="G21" s="451">
        <f t="shared" ca="1" si="4"/>
        <v>0</v>
      </c>
      <c r="H21" s="451">
        <f t="shared" ref="H21:V21" ca="1" si="7">IF(G$4=0,G22,G21)</f>
        <v>0</v>
      </c>
      <c r="I21" s="451">
        <f t="shared" ca="1" si="7"/>
        <v>0</v>
      </c>
      <c r="J21" s="451">
        <f t="shared" ca="1" si="7"/>
        <v>0</v>
      </c>
      <c r="K21" s="451">
        <f t="shared" ca="1" si="7"/>
        <v>0</v>
      </c>
      <c r="L21" s="451">
        <f t="shared" ca="1" si="7"/>
        <v>0</v>
      </c>
      <c r="M21" s="451">
        <f t="shared" ca="1" si="7"/>
        <v>0</v>
      </c>
      <c r="N21" s="451">
        <f t="shared" ca="1" si="7"/>
        <v>0</v>
      </c>
      <c r="O21" s="451">
        <f t="shared" ca="1" si="7"/>
        <v>0</v>
      </c>
      <c r="P21" s="451">
        <f t="shared" ca="1" si="7"/>
        <v>0</v>
      </c>
      <c r="Q21" s="451">
        <f t="shared" ca="1" si="7"/>
        <v>0</v>
      </c>
      <c r="R21" s="451">
        <f t="shared" ca="1" si="7"/>
        <v>0</v>
      </c>
      <c r="S21" s="451">
        <f t="shared" ca="1" si="7"/>
        <v>0</v>
      </c>
      <c r="T21" s="451">
        <f t="shared" ca="1" si="7"/>
        <v>0</v>
      </c>
      <c r="U21" s="451">
        <f t="shared" ca="1" si="7"/>
        <v>0</v>
      </c>
      <c r="V21" s="451">
        <f t="shared" ca="1" si="7"/>
        <v>0</v>
      </c>
    </row>
    <row r="22" spans="1:23" x14ac:dyDescent="0.25">
      <c r="E22" s="451"/>
      <c r="F22" s="451"/>
      <c r="G22" s="451"/>
      <c r="H22" s="451"/>
      <c r="I22" s="451"/>
      <c r="J22" s="451"/>
      <c r="K22" s="449"/>
      <c r="L22" s="449"/>
    </row>
    <row r="23" spans="1:23" x14ac:dyDescent="0.25">
      <c r="E23" s="451"/>
      <c r="F23" s="451"/>
      <c r="G23" s="451"/>
      <c r="H23" s="451"/>
      <c r="I23" s="451"/>
      <c r="J23" s="451"/>
      <c r="K23" s="449"/>
      <c r="L23" s="449"/>
    </row>
    <row r="24" spans="1:23" x14ac:dyDescent="0.25">
      <c r="E24" s="451"/>
      <c r="F24" s="451"/>
      <c r="G24" s="451"/>
      <c r="H24" s="451"/>
      <c r="I24" s="451"/>
      <c r="J24" s="451"/>
      <c r="K24" s="449"/>
      <c r="L24" s="449"/>
    </row>
    <row r="25" spans="1:23" x14ac:dyDescent="0.25">
      <c r="A25" s="347" t="s">
        <v>848</v>
      </c>
      <c r="B25" s="347" t="s">
        <v>867</v>
      </c>
      <c r="C25" s="347" t="s">
        <v>868</v>
      </c>
      <c r="D25" s="347" t="s">
        <v>869</v>
      </c>
      <c r="E25" s="451"/>
      <c r="F25" s="451" t="s">
        <v>873</v>
      </c>
      <c r="G25" s="451"/>
      <c r="H25" s="451"/>
      <c r="I25" s="451"/>
      <c r="J25" s="451"/>
      <c r="K25" s="449"/>
      <c r="L25" s="449"/>
    </row>
    <row r="26" spans="1:23" x14ac:dyDescent="0.25">
      <c r="A26" s="447">
        <v>1</v>
      </c>
      <c r="B26" s="446" t="str">
        <f ca="1">IF($W26=0,"",INDIRECT("B"&amp;$W26))</f>
        <v/>
      </c>
      <c r="C26" s="446" t="str">
        <f ca="1">IF($W26=0,"",INDIRECT("C"&amp;$W26))</f>
        <v/>
      </c>
      <c r="D26" s="446" t="str">
        <f ca="1">IF($W26=0,"",INDIRECT("D"&amp;$W26))</f>
        <v/>
      </c>
      <c r="E26" s="448">
        <f ca="1">V4</f>
        <v>0</v>
      </c>
      <c r="F26" s="448">
        <f ca="1">E26</f>
        <v>0</v>
      </c>
      <c r="G26" s="448">
        <f t="shared" ref="G26:V26" ca="1" si="8">F26</f>
        <v>0</v>
      </c>
      <c r="H26" s="448">
        <f t="shared" ca="1" si="8"/>
        <v>0</v>
      </c>
      <c r="I26" s="448">
        <f t="shared" ca="1" si="8"/>
        <v>0</v>
      </c>
      <c r="J26" s="448">
        <f t="shared" ca="1" si="8"/>
        <v>0</v>
      </c>
      <c r="K26" s="448">
        <f t="shared" ca="1" si="8"/>
        <v>0</v>
      </c>
      <c r="L26" s="448">
        <f t="shared" ca="1" si="8"/>
        <v>0</v>
      </c>
      <c r="M26" s="448">
        <f t="shared" ca="1" si="8"/>
        <v>0</v>
      </c>
      <c r="N26" s="448">
        <f t="shared" ca="1" si="8"/>
        <v>0</v>
      </c>
      <c r="O26" s="448">
        <f t="shared" ca="1" si="8"/>
        <v>0</v>
      </c>
      <c r="P26" s="448">
        <f t="shared" ca="1" si="8"/>
        <v>0</v>
      </c>
      <c r="Q26" s="448">
        <f t="shared" ca="1" si="8"/>
        <v>0</v>
      </c>
      <c r="R26" s="448">
        <f t="shared" ca="1" si="8"/>
        <v>0</v>
      </c>
      <c r="S26" s="448">
        <f t="shared" ca="1" si="8"/>
        <v>0</v>
      </c>
      <c r="T26" s="448">
        <f t="shared" ca="1" si="8"/>
        <v>0</v>
      </c>
      <c r="U26" s="448">
        <f t="shared" ca="1" si="8"/>
        <v>0</v>
      </c>
      <c r="V26" s="448">
        <f t="shared" ca="1" si="8"/>
        <v>0</v>
      </c>
      <c r="W26" s="450">
        <f ca="1">V330</f>
        <v>0</v>
      </c>
    </row>
    <row r="27" spans="1:23" x14ac:dyDescent="0.25">
      <c r="A27" s="447">
        <v>2</v>
      </c>
      <c r="B27" s="446" t="str">
        <f t="shared" ref="B27:B43" ca="1" si="9">IF($W27=0,"",INDIRECT("B"&amp;$W27))</f>
        <v/>
      </c>
      <c r="C27" s="446" t="str">
        <f t="shared" ref="C27:C43" ca="1" si="10">IF($W27=0,"",INDIRECT("C"&amp;$W27))</f>
        <v/>
      </c>
      <c r="D27" s="446" t="str">
        <f t="shared" ref="D27:D43" ca="1" si="11">IF($W27=0,"",INDIRECT("D"&amp;$W27))</f>
        <v/>
      </c>
      <c r="E27" s="448">
        <f t="shared" ref="E27:E43" ca="1" si="12">V5</f>
        <v>0</v>
      </c>
      <c r="F27" s="448">
        <f t="shared" ref="F27:F43" ca="1" si="13">IF(E$27=0,E28,E27)</f>
        <v>0</v>
      </c>
      <c r="G27" s="448">
        <f t="shared" ref="G27:V42" ca="1" si="14">IF(F$27=0,F28,F27)</f>
        <v>0</v>
      </c>
      <c r="H27" s="448">
        <f t="shared" ca="1" si="14"/>
        <v>0</v>
      </c>
      <c r="I27" s="448">
        <f t="shared" ca="1" si="14"/>
        <v>0</v>
      </c>
      <c r="J27" s="448">
        <f t="shared" ca="1" si="14"/>
        <v>0</v>
      </c>
      <c r="K27" s="448">
        <f t="shared" ca="1" si="14"/>
        <v>0</v>
      </c>
      <c r="L27" s="448">
        <f t="shared" ca="1" si="14"/>
        <v>0</v>
      </c>
      <c r="M27" s="448">
        <f t="shared" ca="1" si="14"/>
        <v>0</v>
      </c>
      <c r="N27" s="448">
        <f t="shared" ca="1" si="14"/>
        <v>0</v>
      </c>
      <c r="O27" s="448">
        <f t="shared" ca="1" si="14"/>
        <v>0</v>
      </c>
      <c r="P27" s="448">
        <f t="shared" ca="1" si="14"/>
        <v>0</v>
      </c>
      <c r="Q27" s="448">
        <f t="shared" ca="1" si="14"/>
        <v>0</v>
      </c>
      <c r="R27" s="448">
        <f t="shared" ca="1" si="14"/>
        <v>0</v>
      </c>
      <c r="S27" s="448">
        <f t="shared" ca="1" si="14"/>
        <v>0</v>
      </c>
      <c r="T27" s="448">
        <f t="shared" ca="1" si="14"/>
        <v>0</v>
      </c>
      <c r="U27" s="448">
        <f t="shared" ca="1" si="14"/>
        <v>0</v>
      </c>
      <c r="V27" s="448">
        <f t="shared" ca="1" si="14"/>
        <v>0</v>
      </c>
      <c r="W27" s="450">
        <f t="shared" ref="W27:W43" ca="1" si="15">V331</f>
        <v>0</v>
      </c>
    </row>
    <row r="28" spans="1:23" x14ac:dyDescent="0.25">
      <c r="A28" s="447">
        <v>3</v>
      </c>
      <c r="B28" s="446" t="str">
        <f t="shared" ca="1" si="9"/>
        <v/>
      </c>
      <c r="C28" s="446" t="str">
        <f t="shared" ca="1" si="10"/>
        <v/>
      </c>
      <c r="D28" s="446" t="str">
        <f t="shared" ca="1" si="11"/>
        <v/>
      </c>
      <c r="E28" s="448">
        <f t="shared" ca="1" si="12"/>
        <v>0</v>
      </c>
      <c r="F28" s="448">
        <f t="shared" ca="1" si="13"/>
        <v>0</v>
      </c>
      <c r="G28" s="448">
        <f t="shared" ref="G28:U28" ca="1" si="16">IF(F$27=0,F29,F28)</f>
        <v>0</v>
      </c>
      <c r="H28" s="448">
        <f t="shared" ca="1" si="16"/>
        <v>0</v>
      </c>
      <c r="I28" s="448">
        <f t="shared" ca="1" si="16"/>
        <v>0</v>
      </c>
      <c r="J28" s="448">
        <f t="shared" ca="1" si="16"/>
        <v>0</v>
      </c>
      <c r="K28" s="448">
        <f t="shared" ca="1" si="16"/>
        <v>0</v>
      </c>
      <c r="L28" s="448">
        <f t="shared" ca="1" si="16"/>
        <v>0</v>
      </c>
      <c r="M28" s="448">
        <f t="shared" ca="1" si="16"/>
        <v>0</v>
      </c>
      <c r="N28" s="448">
        <f t="shared" ca="1" si="16"/>
        <v>0</v>
      </c>
      <c r="O28" s="448">
        <f t="shared" ca="1" si="16"/>
        <v>0</v>
      </c>
      <c r="P28" s="448">
        <f t="shared" ca="1" si="16"/>
        <v>0</v>
      </c>
      <c r="Q28" s="448">
        <f t="shared" ca="1" si="16"/>
        <v>0</v>
      </c>
      <c r="R28" s="448">
        <f t="shared" ca="1" si="16"/>
        <v>0</v>
      </c>
      <c r="S28" s="448">
        <f t="shared" ca="1" si="16"/>
        <v>0</v>
      </c>
      <c r="T28" s="448">
        <f t="shared" ca="1" si="16"/>
        <v>0</v>
      </c>
      <c r="U28" s="448">
        <f t="shared" ca="1" si="16"/>
        <v>0</v>
      </c>
      <c r="V28" s="448">
        <f t="shared" ca="1" si="14"/>
        <v>0</v>
      </c>
      <c r="W28" s="450">
        <f t="shared" ca="1" si="15"/>
        <v>0</v>
      </c>
    </row>
    <row r="29" spans="1:23" x14ac:dyDescent="0.25">
      <c r="A29" s="447">
        <v>4</v>
      </c>
      <c r="B29" s="446" t="str">
        <f t="shared" ca="1" si="9"/>
        <v/>
      </c>
      <c r="C29" s="446" t="str">
        <f t="shared" ca="1" si="10"/>
        <v/>
      </c>
      <c r="D29" s="446" t="str">
        <f t="shared" ca="1" si="11"/>
        <v/>
      </c>
      <c r="E29" s="448">
        <f t="shared" ca="1" si="12"/>
        <v>0</v>
      </c>
      <c r="F29" s="448">
        <f t="shared" ca="1" si="13"/>
        <v>0</v>
      </c>
      <c r="G29" s="448">
        <f t="shared" ca="1" si="14"/>
        <v>0</v>
      </c>
      <c r="H29" s="448">
        <f t="shared" ca="1" si="14"/>
        <v>0</v>
      </c>
      <c r="I29" s="448">
        <f t="shared" ca="1" si="14"/>
        <v>0</v>
      </c>
      <c r="J29" s="448">
        <f t="shared" ca="1" si="14"/>
        <v>0</v>
      </c>
      <c r="K29" s="448">
        <f t="shared" ca="1" si="14"/>
        <v>0</v>
      </c>
      <c r="L29" s="448">
        <f t="shared" ca="1" si="14"/>
        <v>0</v>
      </c>
      <c r="M29" s="448">
        <f t="shared" ca="1" si="14"/>
        <v>0</v>
      </c>
      <c r="N29" s="448">
        <f t="shared" ca="1" si="14"/>
        <v>0</v>
      </c>
      <c r="O29" s="448">
        <f t="shared" ca="1" si="14"/>
        <v>0</v>
      </c>
      <c r="P29" s="448">
        <f t="shared" ca="1" si="14"/>
        <v>0</v>
      </c>
      <c r="Q29" s="448">
        <f t="shared" ca="1" si="14"/>
        <v>0</v>
      </c>
      <c r="R29" s="448">
        <f t="shared" ca="1" si="14"/>
        <v>0</v>
      </c>
      <c r="S29" s="448">
        <f t="shared" ca="1" si="14"/>
        <v>0</v>
      </c>
      <c r="T29" s="448">
        <f t="shared" ca="1" si="14"/>
        <v>0</v>
      </c>
      <c r="U29" s="448">
        <f t="shared" ca="1" si="14"/>
        <v>0</v>
      </c>
      <c r="V29" s="448">
        <f t="shared" ca="1" si="14"/>
        <v>0</v>
      </c>
      <c r="W29" s="450">
        <f t="shared" ca="1" si="15"/>
        <v>0</v>
      </c>
    </row>
    <row r="30" spans="1:23" x14ac:dyDescent="0.25">
      <c r="A30" s="447">
        <v>5</v>
      </c>
      <c r="B30" s="446" t="str">
        <f t="shared" ca="1" si="9"/>
        <v/>
      </c>
      <c r="C30" s="446" t="str">
        <f t="shared" ca="1" si="10"/>
        <v/>
      </c>
      <c r="D30" s="446" t="str">
        <f t="shared" ca="1" si="11"/>
        <v/>
      </c>
      <c r="E30" s="448">
        <f t="shared" ca="1" si="12"/>
        <v>0</v>
      </c>
      <c r="F30" s="448">
        <f t="shared" ca="1" si="13"/>
        <v>0</v>
      </c>
      <c r="G30" s="448">
        <f t="shared" ca="1" si="14"/>
        <v>0</v>
      </c>
      <c r="H30" s="448">
        <f t="shared" ca="1" si="14"/>
        <v>0</v>
      </c>
      <c r="I30" s="448">
        <f t="shared" ca="1" si="14"/>
        <v>0</v>
      </c>
      <c r="J30" s="448">
        <f t="shared" ca="1" si="14"/>
        <v>0</v>
      </c>
      <c r="K30" s="448">
        <f t="shared" ca="1" si="14"/>
        <v>0</v>
      </c>
      <c r="L30" s="448">
        <f t="shared" ca="1" si="14"/>
        <v>0</v>
      </c>
      <c r="M30" s="448">
        <f t="shared" ca="1" si="14"/>
        <v>0</v>
      </c>
      <c r="N30" s="448">
        <f t="shared" ca="1" si="14"/>
        <v>0</v>
      </c>
      <c r="O30" s="448">
        <f t="shared" ca="1" si="14"/>
        <v>0</v>
      </c>
      <c r="P30" s="448">
        <f t="shared" ca="1" si="14"/>
        <v>0</v>
      </c>
      <c r="Q30" s="448">
        <f t="shared" ca="1" si="14"/>
        <v>0</v>
      </c>
      <c r="R30" s="448">
        <f t="shared" ca="1" si="14"/>
        <v>0</v>
      </c>
      <c r="S30" s="448">
        <f t="shared" ca="1" si="14"/>
        <v>0</v>
      </c>
      <c r="T30" s="448">
        <f t="shared" ca="1" si="14"/>
        <v>0</v>
      </c>
      <c r="U30" s="448">
        <f t="shared" ca="1" si="14"/>
        <v>0</v>
      </c>
      <c r="V30" s="448">
        <f t="shared" ca="1" si="14"/>
        <v>0</v>
      </c>
      <c r="W30" s="450">
        <f t="shared" ca="1" si="15"/>
        <v>0</v>
      </c>
    </row>
    <row r="31" spans="1:23" x14ac:dyDescent="0.25">
      <c r="A31" s="447">
        <v>6</v>
      </c>
      <c r="B31" s="446" t="str">
        <f t="shared" ca="1" si="9"/>
        <v/>
      </c>
      <c r="C31" s="446" t="str">
        <f t="shared" ca="1" si="10"/>
        <v/>
      </c>
      <c r="D31" s="446" t="str">
        <f t="shared" ca="1" si="11"/>
        <v/>
      </c>
      <c r="E31" s="448">
        <f t="shared" ca="1" si="12"/>
        <v>0</v>
      </c>
      <c r="F31" s="448">
        <f t="shared" ca="1" si="13"/>
        <v>0</v>
      </c>
      <c r="G31" s="448">
        <f t="shared" ca="1" si="14"/>
        <v>0</v>
      </c>
      <c r="H31" s="448">
        <f t="shared" ca="1" si="14"/>
        <v>0</v>
      </c>
      <c r="I31" s="448">
        <f t="shared" ca="1" si="14"/>
        <v>0</v>
      </c>
      <c r="J31" s="448">
        <f t="shared" ca="1" si="14"/>
        <v>0</v>
      </c>
      <c r="K31" s="448">
        <f t="shared" ca="1" si="14"/>
        <v>0</v>
      </c>
      <c r="L31" s="448">
        <f t="shared" ca="1" si="14"/>
        <v>0</v>
      </c>
      <c r="M31" s="448">
        <f t="shared" ca="1" si="14"/>
        <v>0</v>
      </c>
      <c r="N31" s="448">
        <f t="shared" ca="1" si="14"/>
        <v>0</v>
      </c>
      <c r="O31" s="448">
        <f t="shared" ca="1" si="14"/>
        <v>0</v>
      </c>
      <c r="P31" s="448">
        <f t="shared" ca="1" si="14"/>
        <v>0</v>
      </c>
      <c r="Q31" s="448">
        <f t="shared" ca="1" si="14"/>
        <v>0</v>
      </c>
      <c r="R31" s="448">
        <f t="shared" ca="1" si="14"/>
        <v>0</v>
      </c>
      <c r="S31" s="448">
        <f t="shared" ca="1" si="14"/>
        <v>0</v>
      </c>
      <c r="T31" s="448">
        <f t="shared" ca="1" si="14"/>
        <v>0</v>
      </c>
      <c r="U31" s="448">
        <f t="shared" ca="1" si="14"/>
        <v>0</v>
      </c>
      <c r="V31" s="448">
        <f t="shared" ca="1" si="14"/>
        <v>0</v>
      </c>
      <c r="W31" s="450">
        <f t="shared" ca="1" si="15"/>
        <v>0</v>
      </c>
    </row>
    <row r="32" spans="1:23" x14ac:dyDescent="0.25">
      <c r="A32" s="447">
        <v>7</v>
      </c>
      <c r="B32" s="446" t="str">
        <f t="shared" ca="1" si="9"/>
        <v/>
      </c>
      <c r="C32" s="446" t="str">
        <f t="shared" ca="1" si="10"/>
        <v/>
      </c>
      <c r="D32" s="446" t="str">
        <f t="shared" ca="1" si="11"/>
        <v/>
      </c>
      <c r="E32" s="448">
        <f t="shared" ca="1" si="12"/>
        <v>0</v>
      </c>
      <c r="F32" s="448">
        <f t="shared" ca="1" si="13"/>
        <v>0</v>
      </c>
      <c r="G32" s="448">
        <f t="shared" ca="1" si="14"/>
        <v>0</v>
      </c>
      <c r="H32" s="448">
        <f t="shared" ca="1" si="14"/>
        <v>0</v>
      </c>
      <c r="I32" s="448">
        <f t="shared" ca="1" si="14"/>
        <v>0</v>
      </c>
      <c r="J32" s="448">
        <f t="shared" ca="1" si="14"/>
        <v>0</v>
      </c>
      <c r="K32" s="448">
        <f t="shared" ca="1" si="14"/>
        <v>0</v>
      </c>
      <c r="L32" s="448">
        <f t="shared" ca="1" si="14"/>
        <v>0</v>
      </c>
      <c r="M32" s="448">
        <f t="shared" ca="1" si="14"/>
        <v>0</v>
      </c>
      <c r="N32" s="448">
        <f t="shared" ca="1" si="14"/>
        <v>0</v>
      </c>
      <c r="O32" s="448">
        <f t="shared" ca="1" si="14"/>
        <v>0</v>
      </c>
      <c r="P32" s="448">
        <f t="shared" ca="1" si="14"/>
        <v>0</v>
      </c>
      <c r="Q32" s="448">
        <f t="shared" ca="1" si="14"/>
        <v>0</v>
      </c>
      <c r="R32" s="448">
        <f t="shared" ca="1" si="14"/>
        <v>0</v>
      </c>
      <c r="S32" s="448">
        <f t="shared" ca="1" si="14"/>
        <v>0</v>
      </c>
      <c r="T32" s="448">
        <f t="shared" ca="1" si="14"/>
        <v>0</v>
      </c>
      <c r="U32" s="448">
        <f t="shared" ca="1" si="14"/>
        <v>0</v>
      </c>
      <c r="V32" s="448">
        <f t="shared" ca="1" si="14"/>
        <v>0</v>
      </c>
      <c r="W32" s="450">
        <f t="shared" ca="1" si="15"/>
        <v>0</v>
      </c>
    </row>
    <row r="33" spans="1:23" x14ac:dyDescent="0.25">
      <c r="A33" s="447">
        <v>8</v>
      </c>
      <c r="B33" s="446" t="str">
        <f t="shared" ca="1" si="9"/>
        <v/>
      </c>
      <c r="C33" s="446" t="str">
        <f t="shared" ca="1" si="10"/>
        <v/>
      </c>
      <c r="D33" s="446" t="str">
        <f t="shared" ca="1" si="11"/>
        <v/>
      </c>
      <c r="E33" s="448">
        <f t="shared" ca="1" si="12"/>
        <v>0</v>
      </c>
      <c r="F33" s="448">
        <f t="shared" ca="1" si="13"/>
        <v>0</v>
      </c>
      <c r="G33" s="448">
        <f t="shared" ca="1" si="14"/>
        <v>0</v>
      </c>
      <c r="H33" s="448">
        <f t="shared" ca="1" si="14"/>
        <v>0</v>
      </c>
      <c r="I33" s="448">
        <f t="shared" ca="1" si="14"/>
        <v>0</v>
      </c>
      <c r="J33" s="448">
        <f t="shared" ca="1" si="14"/>
        <v>0</v>
      </c>
      <c r="K33" s="448">
        <f t="shared" ca="1" si="14"/>
        <v>0</v>
      </c>
      <c r="L33" s="448">
        <f t="shared" ca="1" si="14"/>
        <v>0</v>
      </c>
      <c r="M33" s="448">
        <f t="shared" ca="1" si="14"/>
        <v>0</v>
      </c>
      <c r="N33" s="448">
        <f t="shared" ca="1" si="14"/>
        <v>0</v>
      </c>
      <c r="O33" s="448">
        <f t="shared" ca="1" si="14"/>
        <v>0</v>
      </c>
      <c r="P33" s="448">
        <f t="shared" ca="1" si="14"/>
        <v>0</v>
      </c>
      <c r="Q33" s="448">
        <f t="shared" ca="1" si="14"/>
        <v>0</v>
      </c>
      <c r="R33" s="448">
        <f t="shared" ca="1" si="14"/>
        <v>0</v>
      </c>
      <c r="S33" s="448">
        <f t="shared" ca="1" si="14"/>
        <v>0</v>
      </c>
      <c r="T33" s="448">
        <f t="shared" ca="1" si="14"/>
        <v>0</v>
      </c>
      <c r="U33" s="448">
        <f t="shared" ca="1" si="14"/>
        <v>0</v>
      </c>
      <c r="V33" s="448">
        <f t="shared" ca="1" si="14"/>
        <v>0</v>
      </c>
      <c r="W33" s="450">
        <f t="shared" ca="1" si="15"/>
        <v>0</v>
      </c>
    </row>
    <row r="34" spans="1:23" x14ac:dyDescent="0.25">
      <c r="A34" s="447">
        <v>9</v>
      </c>
      <c r="B34" s="446" t="str">
        <f t="shared" ca="1" si="9"/>
        <v/>
      </c>
      <c r="C34" s="446" t="str">
        <f t="shared" ca="1" si="10"/>
        <v/>
      </c>
      <c r="D34" s="446" t="str">
        <f t="shared" ca="1" si="11"/>
        <v/>
      </c>
      <c r="E34" s="448">
        <f t="shared" ca="1" si="12"/>
        <v>0</v>
      </c>
      <c r="F34" s="448">
        <f t="shared" ca="1" si="13"/>
        <v>0</v>
      </c>
      <c r="G34" s="448">
        <f t="shared" ca="1" si="14"/>
        <v>0</v>
      </c>
      <c r="H34" s="448">
        <f t="shared" ca="1" si="14"/>
        <v>0</v>
      </c>
      <c r="I34" s="448">
        <f t="shared" ca="1" si="14"/>
        <v>0</v>
      </c>
      <c r="J34" s="448">
        <f t="shared" ca="1" si="14"/>
        <v>0</v>
      </c>
      <c r="K34" s="448">
        <f t="shared" ca="1" si="14"/>
        <v>0</v>
      </c>
      <c r="L34" s="448">
        <f t="shared" ca="1" si="14"/>
        <v>0</v>
      </c>
      <c r="M34" s="448">
        <f t="shared" ca="1" si="14"/>
        <v>0</v>
      </c>
      <c r="N34" s="448">
        <f t="shared" ca="1" si="14"/>
        <v>0</v>
      </c>
      <c r="O34" s="448">
        <f t="shared" ca="1" si="14"/>
        <v>0</v>
      </c>
      <c r="P34" s="448">
        <f t="shared" ca="1" si="14"/>
        <v>0</v>
      </c>
      <c r="Q34" s="448">
        <f t="shared" ca="1" si="14"/>
        <v>0</v>
      </c>
      <c r="R34" s="448">
        <f t="shared" ca="1" si="14"/>
        <v>0</v>
      </c>
      <c r="S34" s="448">
        <f t="shared" ca="1" si="14"/>
        <v>0</v>
      </c>
      <c r="T34" s="448">
        <f t="shared" ca="1" si="14"/>
        <v>0</v>
      </c>
      <c r="U34" s="448">
        <f t="shared" ca="1" si="14"/>
        <v>0</v>
      </c>
      <c r="V34" s="448">
        <f t="shared" ca="1" si="14"/>
        <v>0</v>
      </c>
      <c r="W34" s="450">
        <f t="shared" ca="1" si="15"/>
        <v>0</v>
      </c>
    </row>
    <row r="35" spans="1:23" x14ac:dyDescent="0.25">
      <c r="A35" s="447">
        <v>10</v>
      </c>
      <c r="B35" s="446" t="str">
        <f t="shared" ca="1" si="9"/>
        <v/>
      </c>
      <c r="C35" s="446" t="str">
        <f t="shared" ca="1" si="10"/>
        <v/>
      </c>
      <c r="D35" s="446" t="str">
        <f t="shared" ca="1" si="11"/>
        <v/>
      </c>
      <c r="E35" s="448">
        <f t="shared" ca="1" si="12"/>
        <v>0</v>
      </c>
      <c r="F35" s="448">
        <f t="shared" ca="1" si="13"/>
        <v>0</v>
      </c>
      <c r="G35" s="448">
        <f t="shared" ca="1" si="14"/>
        <v>0</v>
      </c>
      <c r="H35" s="448">
        <f t="shared" ca="1" si="14"/>
        <v>0</v>
      </c>
      <c r="I35" s="448">
        <f t="shared" ca="1" si="14"/>
        <v>0</v>
      </c>
      <c r="J35" s="448">
        <f t="shared" ca="1" si="14"/>
        <v>0</v>
      </c>
      <c r="K35" s="448">
        <f t="shared" ca="1" si="14"/>
        <v>0</v>
      </c>
      <c r="L35" s="448">
        <f t="shared" ca="1" si="14"/>
        <v>0</v>
      </c>
      <c r="M35" s="448">
        <f t="shared" ca="1" si="14"/>
        <v>0</v>
      </c>
      <c r="N35" s="448">
        <f t="shared" ca="1" si="14"/>
        <v>0</v>
      </c>
      <c r="O35" s="448">
        <f t="shared" ca="1" si="14"/>
        <v>0</v>
      </c>
      <c r="P35" s="448">
        <f t="shared" ca="1" si="14"/>
        <v>0</v>
      </c>
      <c r="Q35" s="448">
        <f t="shared" ca="1" si="14"/>
        <v>0</v>
      </c>
      <c r="R35" s="448">
        <f t="shared" ca="1" si="14"/>
        <v>0</v>
      </c>
      <c r="S35" s="448">
        <f t="shared" ca="1" si="14"/>
        <v>0</v>
      </c>
      <c r="T35" s="448">
        <f t="shared" ca="1" si="14"/>
        <v>0</v>
      </c>
      <c r="U35" s="448">
        <f t="shared" ca="1" si="14"/>
        <v>0</v>
      </c>
      <c r="V35" s="448">
        <f t="shared" ca="1" si="14"/>
        <v>0</v>
      </c>
      <c r="W35" s="450">
        <f t="shared" ca="1" si="15"/>
        <v>0</v>
      </c>
    </row>
    <row r="36" spans="1:23" x14ac:dyDescent="0.25">
      <c r="A36" s="447">
        <v>11</v>
      </c>
      <c r="B36" s="446" t="str">
        <f t="shared" ca="1" si="9"/>
        <v/>
      </c>
      <c r="C36" s="446" t="str">
        <f t="shared" ca="1" si="10"/>
        <v/>
      </c>
      <c r="D36" s="446" t="str">
        <f t="shared" ca="1" si="11"/>
        <v/>
      </c>
      <c r="E36" s="448">
        <f t="shared" ca="1" si="12"/>
        <v>0</v>
      </c>
      <c r="F36" s="448">
        <f t="shared" ca="1" si="13"/>
        <v>0</v>
      </c>
      <c r="G36" s="448">
        <f t="shared" ca="1" si="14"/>
        <v>0</v>
      </c>
      <c r="H36" s="448">
        <f t="shared" ca="1" si="14"/>
        <v>0</v>
      </c>
      <c r="I36" s="448">
        <f t="shared" ca="1" si="14"/>
        <v>0</v>
      </c>
      <c r="J36" s="448">
        <f t="shared" ca="1" si="14"/>
        <v>0</v>
      </c>
      <c r="K36" s="448">
        <f t="shared" ca="1" si="14"/>
        <v>0</v>
      </c>
      <c r="L36" s="448">
        <f t="shared" ca="1" si="14"/>
        <v>0</v>
      </c>
      <c r="M36" s="448">
        <f t="shared" ca="1" si="14"/>
        <v>0</v>
      </c>
      <c r="N36" s="448">
        <f t="shared" ca="1" si="14"/>
        <v>0</v>
      </c>
      <c r="O36" s="448">
        <f t="shared" ca="1" si="14"/>
        <v>0</v>
      </c>
      <c r="P36" s="448">
        <f t="shared" ca="1" si="14"/>
        <v>0</v>
      </c>
      <c r="Q36" s="448">
        <f t="shared" ca="1" si="14"/>
        <v>0</v>
      </c>
      <c r="R36" s="448">
        <f t="shared" ca="1" si="14"/>
        <v>0</v>
      </c>
      <c r="S36" s="448">
        <f t="shared" ca="1" si="14"/>
        <v>0</v>
      </c>
      <c r="T36" s="448">
        <f t="shared" ca="1" si="14"/>
        <v>0</v>
      </c>
      <c r="U36" s="448">
        <f t="shared" ca="1" si="14"/>
        <v>0</v>
      </c>
      <c r="V36" s="448">
        <f t="shared" ca="1" si="14"/>
        <v>0</v>
      </c>
      <c r="W36" s="450">
        <f t="shared" ca="1" si="15"/>
        <v>0</v>
      </c>
    </row>
    <row r="37" spans="1:23" x14ac:dyDescent="0.25">
      <c r="A37" s="447">
        <v>12</v>
      </c>
      <c r="B37" s="446" t="str">
        <f t="shared" ca="1" si="9"/>
        <v/>
      </c>
      <c r="C37" s="446" t="str">
        <f t="shared" ca="1" si="10"/>
        <v/>
      </c>
      <c r="D37" s="446" t="str">
        <f t="shared" ca="1" si="11"/>
        <v/>
      </c>
      <c r="E37" s="448">
        <f t="shared" ca="1" si="12"/>
        <v>0</v>
      </c>
      <c r="F37" s="448">
        <f t="shared" ca="1" si="13"/>
        <v>0</v>
      </c>
      <c r="G37" s="448">
        <f t="shared" ca="1" si="14"/>
        <v>0</v>
      </c>
      <c r="H37" s="448">
        <f t="shared" ca="1" si="14"/>
        <v>0</v>
      </c>
      <c r="I37" s="448">
        <f t="shared" ca="1" si="14"/>
        <v>0</v>
      </c>
      <c r="J37" s="448">
        <f t="shared" ca="1" si="14"/>
        <v>0</v>
      </c>
      <c r="K37" s="448">
        <f t="shared" ca="1" si="14"/>
        <v>0</v>
      </c>
      <c r="L37" s="448">
        <f t="shared" ca="1" si="14"/>
        <v>0</v>
      </c>
      <c r="M37" s="448">
        <f t="shared" ca="1" si="14"/>
        <v>0</v>
      </c>
      <c r="N37" s="448">
        <f t="shared" ca="1" si="14"/>
        <v>0</v>
      </c>
      <c r="O37" s="448">
        <f t="shared" ca="1" si="14"/>
        <v>0</v>
      </c>
      <c r="P37" s="448">
        <f t="shared" ca="1" si="14"/>
        <v>0</v>
      </c>
      <c r="Q37" s="448">
        <f t="shared" ca="1" si="14"/>
        <v>0</v>
      </c>
      <c r="R37" s="448">
        <f t="shared" ca="1" si="14"/>
        <v>0</v>
      </c>
      <c r="S37" s="448">
        <f t="shared" ca="1" si="14"/>
        <v>0</v>
      </c>
      <c r="T37" s="448">
        <f t="shared" ca="1" si="14"/>
        <v>0</v>
      </c>
      <c r="U37" s="448">
        <f t="shared" ca="1" si="14"/>
        <v>0</v>
      </c>
      <c r="V37" s="448">
        <f t="shared" ca="1" si="14"/>
        <v>0</v>
      </c>
      <c r="W37" s="450">
        <f t="shared" ca="1" si="15"/>
        <v>0</v>
      </c>
    </row>
    <row r="38" spans="1:23" x14ac:dyDescent="0.25">
      <c r="A38" s="447">
        <v>13</v>
      </c>
      <c r="B38" s="446" t="str">
        <f t="shared" ca="1" si="9"/>
        <v/>
      </c>
      <c r="C38" s="446" t="str">
        <f t="shared" ca="1" si="10"/>
        <v/>
      </c>
      <c r="D38" s="446" t="str">
        <f t="shared" ca="1" si="11"/>
        <v/>
      </c>
      <c r="E38" s="448">
        <f t="shared" ca="1" si="12"/>
        <v>0</v>
      </c>
      <c r="F38" s="448">
        <f t="shared" ca="1" si="13"/>
        <v>0</v>
      </c>
      <c r="G38" s="448">
        <f t="shared" ca="1" si="14"/>
        <v>0</v>
      </c>
      <c r="H38" s="448">
        <f t="shared" ca="1" si="14"/>
        <v>0</v>
      </c>
      <c r="I38" s="448">
        <f t="shared" ca="1" si="14"/>
        <v>0</v>
      </c>
      <c r="J38" s="448">
        <f t="shared" ca="1" si="14"/>
        <v>0</v>
      </c>
      <c r="K38" s="448">
        <f t="shared" ca="1" si="14"/>
        <v>0</v>
      </c>
      <c r="L38" s="448">
        <f t="shared" ca="1" si="14"/>
        <v>0</v>
      </c>
      <c r="M38" s="448">
        <f t="shared" ca="1" si="14"/>
        <v>0</v>
      </c>
      <c r="N38" s="448">
        <f t="shared" ca="1" si="14"/>
        <v>0</v>
      </c>
      <c r="O38" s="448">
        <f t="shared" ca="1" si="14"/>
        <v>0</v>
      </c>
      <c r="P38" s="448">
        <f t="shared" ca="1" si="14"/>
        <v>0</v>
      </c>
      <c r="Q38" s="448">
        <f t="shared" ca="1" si="14"/>
        <v>0</v>
      </c>
      <c r="R38" s="448">
        <f t="shared" ca="1" si="14"/>
        <v>0</v>
      </c>
      <c r="S38" s="448">
        <f t="shared" ca="1" si="14"/>
        <v>0</v>
      </c>
      <c r="T38" s="448">
        <f t="shared" ca="1" si="14"/>
        <v>0</v>
      </c>
      <c r="U38" s="448">
        <f t="shared" ca="1" si="14"/>
        <v>0</v>
      </c>
      <c r="V38" s="448">
        <f t="shared" ca="1" si="14"/>
        <v>0</v>
      </c>
      <c r="W38" s="450">
        <f t="shared" ca="1" si="15"/>
        <v>0</v>
      </c>
    </row>
    <row r="39" spans="1:23" x14ac:dyDescent="0.25">
      <c r="A39" s="447">
        <v>14</v>
      </c>
      <c r="B39" s="446" t="str">
        <f t="shared" ca="1" si="9"/>
        <v/>
      </c>
      <c r="C39" s="446" t="str">
        <f t="shared" ca="1" si="10"/>
        <v/>
      </c>
      <c r="D39" s="446" t="str">
        <f t="shared" ca="1" si="11"/>
        <v/>
      </c>
      <c r="E39" s="448">
        <f t="shared" ca="1" si="12"/>
        <v>0</v>
      </c>
      <c r="F39" s="448">
        <f t="shared" ca="1" si="13"/>
        <v>0</v>
      </c>
      <c r="G39" s="448">
        <f t="shared" ca="1" si="14"/>
        <v>0</v>
      </c>
      <c r="H39" s="448">
        <f t="shared" ca="1" si="14"/>
        <v>0</v>
      </c>
      <c r="I39" s="448">
        <f t="shared" ca="1" si="14"/>
        <v>0</v>
      </c>
      <c r="J39" s="448">
        <f t="shared" ca="1" si="14"/>
        <v>0</v>
      </c>
      <c r="K39" s="448">
        <f t="shared" ca="1" si="14"/>
        <v>0</v>
      </c>
      <c r="L39" s="448">
        <f t="shared" ca="1" si="14"/>
        <v>0</v>
      </c>
      <c r="M39" s="448">
        <f t="shared" ca="1" si="14"/>
        <v>0</v>
      </c>
      <c r="N39" s="448">
        <f t="shared" ca="1" si="14"/>
        <v>0</v>
      </c>
      <c r="O39" s="448">
        <f t="shared" ca="1" si="14"/>
        <v>0</v>
      </c>
      <c r="P39" s="448">
        <f t="shared" ca="1" si="14"/>
        <v>0</v>
      </c>
      <c r="Q39" s="448">
        <f t="shared" ca="1" si="14"/>
        <v>0</v>
      </c>
      <c r="R39" s="448">
        <f t="shared" ca="1" si="14"/>
        <v>0</v>
      </c>
      <c r="S39" s="448">
        <f t="shared" ca="1" si="14"/>
        <v>0</v>
      </c>
      <c r="T39" s="448">
        <f t="shared" ca="1" si="14"/>
        <v>0</v>
      </c>
      <c r="U39" s="448">
        <f t="shared" ca="1" si="14"/>
        <v>0</v>
      </c>
      <c r="V39" s="448">
        <f t="shared" ca="1" si="14"/>
        <v>0</v>
      </c>
      <c r="W39" s="450">
        <f t="shared" ca="1" si="15"/>
        <v>0</v>
      </c>
    </row>
    <row r="40" spans="1:23" x14ac:dyDescent="0.25">
      <c r="A40" s="447">
        <v>15</v>
      </c>
      <c r="B40" s="446" t="str">
        <f t="shared" ca="1" si="9"/>
        <v/>
      </c>
      <c r="C40" s="446" t="str">
        <f t="shared" ca="1" si="10"/>
        <v/>
      </c>
      <c r="D40" s="446" t="str">
        <f t="shared" ca="1" si="11"/>
        <v/>
      </c>
      <c r="E40" s="448">
        <f t="shared" ca="1" si="12"/>
        <v>0</v>
      </c>
      <c r="F40" s="448">
        <f t="shared" ca="1" si="13"/>
        <v>0</v>
      </c>
      <c r="G40" s="448">
        <f t="shared" ca="1" si="14"/>
        <v>0</v>
      </c>
      <c r="H40" s="448">
        <f t="shared" ca="1" si="14"/>
        <v>0</v>
      </c>
      <c r="I40" s="448">
        <f t="shared" ca="1" si="14"/>
        <v>0</v>
      </c>
      <c r="J40" s="448">
        <f t="shared" ca="1" si="14"/>
        <v>0</v>
      </c>
      <c r="K40" s="448">
        <f t="shared" ca="1" si="14"/>
        <v>0</v>
      </c>
      <c r="L40" s="448">
        <f t="shared" ca="1" si="14"/>
        <v>0</v>
      </c>
      <c r="M40" s="448">
        <f t="shared" ca="1" si="14"/>
        <v>0</v>
      </c>
      <c r="N40" s="448">
        <f t="shared" ca="1" si="14"/>
        <v>0</v>
      </c>
      <c r="O40" s="448">
        <f t="shared" ca="1" si="14"/>
        <v>0</v>
      </c>
      <c r="P40" s="448">
        <f t="shared" ca="1" si="14"/>
        <v>0</v>
      </c>
      <c r="Q40" s="448">
        <f t="shared" ca="1" si="14"/>
        <v>0</v>
      </c>
      <c r="R40" s="448">
        <f t="shared" ca="1" si="14"/>
        <v>0</v>
      </c>
      <c r="S40" s="448">
        <f t="shared" ca="1" si="14"/>
        <v>0</v>
      </c>
      <c r="T40" s="448">
        <f t="shared" ca="1" si="14"/>
        <v>0</v>
      </c>
      <c r="U40" s="448">
        <f t="shared" ca="1" si="14"/>
        <v>0</v>
      </c>
      <c r="V40" s="448">
        <f t="shared" ca="1" si="14"/>
        <v>0</v>
      </c>
      <c r="W40" s="450">
        <f t="shared" ca="1" si="15"/>
        <v>0</v>
      </c>
    </row>
    <row r="41" spans="1:23" x14ac:dyDescent="0.25">
      <c r="A41" s="447">
        <v>16</v>
      </c>
      <c r="B41" s="446" t="str">
        <f t="shared" ca="1" si="9"/>
        <v/>
      </c>
      <c r="C41" s="446" t="str">
        <f t="shared" ca="1" si="10"/>
        <v/>
      </c>
      <c r="D41" s="446" t="str">
        <f t="shared" ca="1" si="11"/>
        <v/>
      </c>
      <c r="E41" s="448">
        <f t="shared" ca="1" si="12"/>
        <v>0</v>
      </c>
      <c r="F41" s="448">
        <f t="shared" ca="1" si="13"/>
        <v>0</v>
      </c>
      <c r="G41" s="448">
        <f t="shared" ca="1" si="14"/>
        <v>0</v>
      </c>
      <c r="H41" s="448">
        <f t="shared" ca="1" si="14"/>
        <v>0</v>
      </c>
      <c r="I41" s="448">
        <f t="shared" ca="1" si="14"/>
        <v>0</v>
      </c>
      <c r="J41" s="448">
        <f t="shared" ca="1" si="14"/>
        <v>0</v>
      </c>
      <c r="K41" s="448">
        <f t="shared" ca="1" si="14"/>
        <v>0</v>
      </c>
      <c r="L41" s="448">
        <f t="shared" ca="1" si="14"/>
        <v>0</v>
      </c>
      <c r="M41" s="448">
        <f t="shared" ca="1" si="14"/>
        <v>0</v>
      </c>
      <c r="N41" s="448">
        <f t="shared" ca="1" si="14"/>
        <v>0</v>
      </c>
      <c r="O41" s="448">
        <f t="shared" ca="1" si="14"/>
        <v>0</v>
      </c>
      <c r="P41" s="448">
        <f t="shared" ca="1" si="14"/>
        <v>0</v>
      </c>
      <c r="Q41" s="448">
        <f t="shared" ca="1" si="14"/>
        <v>0</v>
      </c>
      <c r="R41" s="448">
        <f t="shared" ca="1" si="14"/>
        <v>0</v>
      </c>
      <c r="S41" s="448">
        <f t="shared" ca="1" si="14"/>
        <v>0</v>
      </c>
      <c r="T41" s="448">
        <f t="shared" ca="1" si="14"/>
        <v>0</v>
      </c>
      <c r="U41" s="448">
        <f t="shared" ca="1" si="14"/>
        <v>0</v>
      </c>
      <c r="V41" s="448">
        <f t="shared" ca="1" si="14"/>
        <v>0</v>
      </c>
      <c r="W41" s="450">
        <f t="shared" ca="1" si="15"/>
        <v>0</v>
      </c>
    </row>
    <row r="42" spans="1:23" x14ac:dyDescent="0.25">
      <c r="A42" s="447">
        <v>17</v>
      </c>
      <c r="B42" s="446" t="str">
        <f t="shared" ca="1" si="9"/>
        <v/>
      </c>
      <c r="C42" s="446" t="str">
        <f t="shared" ca="1" si="10"/>
        <v/>
      </c>
      <c r="D42" s="446" t="str">
        <f t="shared" ca="1" si="11"/>
        <v/>
      </c>
      <c r="E42" s="448">
        <f t="shared" ca="1" si="12"/>
        <v>0</v>
      </c>
      <c r="F42" s="448">
        <f t="shared" ca="1" si="13"/>
        <v>0</v>
      </c>
      <c r="G42" s="448">
        <f t="shared" ca="1" si="14"/>
        <v>0</v>
      </c>
      <c r="H42" s="448">
        <f t="shared" ca="1" si="14"/>
        <v>0</v>
      </c>
      <c r="I42" s="448">
        <f t="shared" ca="1" si="14"/>
        <v>0</v>
      </c>
      <c r="J42" s="448">
        <f t="shared" ca="1" si="14"/>
        <v>0</v>
      </c>
      <c r="K42" s="448">
        <f t="shared" ca="1" si="14"/>
        <v>0</v>
      </c>
      <c r="L42" s="448">
        <f t="shared" ca="1" si="14"/>
        <v>0</v>
      </c>
      <c r="M42" s="448">
        <f t="shared" ca="1" si="14"/>
        <v>0</v>
      </c>
      <c r="N42" s="448">
        <f t="shared" ca="1" si="14"/>
        <v>0</v>
      </c>
      <c r="O42" s="448">
        <f t="shared" ca="1" si="14"/>
        <v>0</v>
      </c>
      <c r="P42" s="448">
        <f t="shared" ca="1" si="14"/>
        <v>0</v>
      </c>
      <c r="Q42" s="448">
        <f t="shared" ca="1" si="14"/>
        <v>0</v>
      </c>
      <c r="R42" s="448">
        <f t="shared" ca="1" si="14"/>
        <v>0</v>
      </c>
      <c r="S42" s="448">
        <f t="shared" ca="1" si="14"/>
        <v>0</v>
      </c>
      <c r="T42" s="448">
        <f t="shared" ca="1" si="14"/>
        <v>0</v>
      </c>
      <c r="U42" s="448">
        <f t="shared" ca="1" si="14"/>
        <v>0</v>
      </c>
      <c r="V42" s="448">
        <f t="shared" ca="1" si="14"/>
        <v>0</v>
      </c>
      <c r="W42" s="450">
        <f t="shared" ca="1" si="15"/>
        <v>0</v>
      </c>
    </row>
    <row r="43" spans="1:23" x14ac:dyDescent="0.25">
      <c r="A43" s="447">
        <v>18</v>
      </c>
      <c r="B43" s="446" t="str">
        <f t="shared" ca="1" si="9"/>
        <v/>
      </c>
      <c r="C43" s="446" t="str">
        <f t="shared" ca="1" si="10"/>
        <v/>
      </c>
      <c r="D43" s="446" t="str">
        <f t="shared" ca="1" si="11"/>
        <v/>
      </c>
      <c r="E43" s="448">
        <f t="shared" ca="1" si="12"/>
        <v>0</v>
      </c>
      <c r="F43" s="448">
        <f t="shared" ca="1" si="13"/>
        <v>0</v>
      </c>
      <c r="G43" s="448">
        <f t="shared" ref="G43:V43" ca="1" si="17">IF(F$27=0,F44,F43)</f>
        <v>0</v>
      </c>
      <c r="H43" s="448">
        <f t="shared" ca="1" si="17"/>
        <v>0</v>
      </c>
      <c r="I43" s="448">
        <f t="shared" ca="1" si="17"/>
        <v>0</v>
      </c>
      <c r="J43" s="448">
        <f t="shared" ca="1" si="17"/>
        <v>0</v>
      </c>
      <c r="K43" s="448">
        <f t="shared" ca="1" si="17"/>
        <v>0</v>
      </c>
      <c r="L43" s="448">
        <f t="shared" ca="1" si="17"/>
        <v>0</v>
      </c>
      <c r="M43" s="448">
        <f t="shared" ca="1" si="17"/>
        <v>0</v>
      </c>
      <c r="N43" s="448">
        <f t="shared" ca="1" si="17"/>
        <v>0</v>
      </c>
      <c r="O43" s="448">
        <f t="shared" ca="1" si="17"/>
        <v>0</v>
      </c>
      <c r="P43" s="448">
        <f t="shared" ca="1" si="17"/>
        <v>0</v>
      </c>
      <c r="Q43" s="448">
        <f t="shared" ca="1" si="17"/>
        <v>0</v>
      </c>
      <c r="R43" s="448">
        <f t="shared" ca="1" si="17"/>
        <v>0</v>
      </c>
      <c r="S43" s="448">
        <f t="shared" ca="1" si="17"/>
        <v>0</v>
      </c>
      <c r="T43" s="448">
        <f t="shared" ca="1" si="17"/>
        <v>0</v>
      </c>
      <c r="U43" s="448">
        <f t="shared" ca="1" si="17"/>
        <v>0</v>
      </c>
      <c r="V43" s="448">
        <f t="shared" ca="1" si="17"/>
        <v>0</v>
      </c>
      <c r="W43" s="450">
        <f t="shared" ca="1" si="15"/>
        <v>0</v>
      </c>
    </row>
    <row r="44" spans="1:23" x14ac:dyDescent="0.25">
      <c r="E44" s="451"/>
      <c r="F44" s="451"/>
      <c r="G44" s="451"/>
      <c r="H44" s="451"/>
      <c r="I44" s="451"/>
      <c r="J44" s="451"/>
      <c r="K44" s="449"/>
      <c r="L44" s="449"/>
    </row>
    <row r="45" spans="1:23" x14ac:dyDescent="0.25">
      <c r="E45" s="448">
        <f t="shared" ref="E45:E62" ca="1" si="18">V26</f>
        <v>0</v>
      </c>
      <c r="F45" s="448">
        <f t="shared" ref="F45:V46" ca="1" si="19">E45</f>
        <v>0</v>
      </c>
      <c r="G45" s="448">
        <f t="shared" ca="1" si="19"/>
        <v>0</v>
      </c>
      <c r="H45" s="448">
        <f t="shared" ca="1" si="19"/>
        <v>0</v>
      </c>
      <c r="I45" s="448">
        <f t="shared" ca="1" si="19"/>
        <v>0</v>
      </c>
      <c r="J45" s="448">
        <f t="shared" ca="1" si="19"/>
        <v>0</v>
      </c>
      <c r="K45" s="448">
        <f t="shared" ca="1" si="19"/>
        <v>0</v>
      </c>
      <c r="L45" s="448">
        <f t="shared" ca="1" si="19"/>
        <v>0</v>
      </c>
      <c r="M45" s="448">
        <f t="shared" ca="1" si="19"/>
        <v>0</v>
      </c>
      <c r="N45" s="448">
        <f t="shared" ca="1" si="19"/>
        <v>0</v>
      </c>
      <c r="O45" s="448">
        <f t="shared" ca="1" si="19"/>
        <v>0</v>
      </c>
      <c r="P45" s="448">
        <f t="shared" ca="1" si="19"/>
        <v>0</v>
      </c>
      <c r="Q45" s="448">
        <f t="shared" ca="1" si="19"/>
        <v>0</v>
      </c>
      <c r="R45" s="448">
        <f t="shared" ca="1" si="19"/>
        <v>0</v>
      </c>
      <c r="S45" s="448">
        <f t="shared" ca="1" si="19"/>
        <v>0</v>
      </c>
      <c r="T45" s="448">
        <f t="shared" ca="1" si="19"/>
        <v>0</v>
      </c>
      <c r="U45" s="448">
        <f t="shared" ca="1" si="19"/>
        <v>0</v>
      </c>
      <c r="V45" s="448">
        <f t="shared" ca="1" si="19"/>
        <v>0</v>
      </c>
    </row>
    <row r="46" spans="1:23" x14ac:dyDescent="0.25">
      <c r="E46" s="448">
        <f t="shared" ca="1" si="18"/>
        <v>0</v>
      </c>
      <c r="F46" s="448">
        <f t="shared" ca="1" si="19"/>
        <v>0</v>
      </c>
      <c r="G46" s="448">
        <f t="shared" ca="1" si="19"/>
        <v>0</v>
      </c>
      <c r="H46" s="448">
        <f t="shared" ca="1" si="19"/>
        <v>0</v>
      </c>
      <c r="I46" s="448">
        <f t="shared" ca="1" si="19"/>
        <v>0</v>
      </c>
      <c r="J46" s="448">
        <f t="shared" ca="1" si="19"/>
        <v>0</v>
      </c>
      <c r="K46" s="448">
        <f t="shared" ca="1" si="19"/>
        <v>0</v>
      </c>
      <c r="L46" s="448">
        <f t="shared" ca="1" si="19"/>
        <v>0</v>
      </c>
      <c r="M46" s="448">
        <f t="shared" ca="1" si="19"/>
        <v>0</v>
      </c>
      <c r="N46" s="448">
        <f t="shared" ca="1" si="19"/>
        <v>0</v>
      </c>
      <c r="O46" s="448">
        <f t="shared" ca="1" si="19"/>
        <v>0</v>
      </c>
      <c r="P46" s="448">
        <f t="shared" ca="1" si="19"/>
        <v>0</v>
      </c>
      <c r="Q46" s="448">
        <f t="shared" ca="1" si="19"/>
        <v>0</v>
      </c>
      <c r="R46" s="448">
        <f t="shared" ca="1" si="19"/>
        <v>0</v>
      </c>
      <c r="S46" s="448">
        <f t="shared" ca="1" si="19"/>
        <v>0</v>
      </c>
      <c r="T46" s="448">
        <f t="shared" ca="1" si="19"/>
        <v>0</v>
      </c>
      <c r="U46" s="448">
        <f t="shared" ca="1" si="19"/>
        <v>0</v>
      </c>
      <c r="V46" s="448">
        <f t="shared" ca="1" si="19"/>
        <v>0</v>
      </c>
    </row>
    <row r="47" spans="1:23" x14ac:dyDescent="0.25">
      <c r="E47" s="448">
        <f t="shared" ca="1" si="18"/>
        <v>0</v>
      </c>
      <c r="F47" s="448">
        <f t="shared" ref="F47:F62" ca="1" si="20">IF(E$47=0,E48,E47)</f>
        <v>0</v>
      </c>
      <c r="G47" s="448">
        <f t="shared" ref="G47:V62" ca="1" si="21">IF(F$47=0,F48,F47)</f>
        <v>0</v>
      </c>
      <c r="H47" s="448">
        <f t="shared" ca="1" si="21"/>
        <v>0</v>
      </c>
      <c r="I47" s="448">
        <f t="shared" ca="1" si="21"/>
        <v>0</v>
      </c>
      <c r="J47" s="448">
        <f t="shared" ca="1" si="21"/>
        <v>0</v>
      </c>
      <c r="K47" s="448">
        <f t="shared" ca="1" si="21"/>
        <v>0</v>
      </c>
      <c r="L47" s="448">
        <f t="shared" ca="1" si="21"/>
        <v>0</v>
      </c>
      <c r="M47" s="448">
        <f t="shared" ca="1" si="21"/>
        <v>0</v>
      </c>
      <c r="N47" s="448">
        <f t="shared" ca="1" si="21"/>
        <v>0</v>
      </c>
      <c r="O47" s="448">
        <f t="shared" ca="1" si="21"/>
        <v>0</v>
      </c>
      <c r="P47" s="448">
        <f t="shared" ca="1" si="21"/>
        <v>0</v>
      </c>
      <c r="Q47" s="448">
        <f t="shared" ca="1" si="21"/>
        <v>0</v>
      </c>
      <c r="R47" s="448">
        <f t="shared" ca="1" si="21"/>
        <v>0</v>
      </c>
      <c r="S47" s="448">
        <f t="shared" ca="1" si="21"/>
        <v>0</v>
      </c>
      <c r="T47" s="448">
        <f t="shared" ca="1" si="21"/>
        <v>0</v>
      </c>
      <c r="U47" s="448">
        <f t="shared" ca="1" si="21"/>
        <v>0</v>
      </c>
      <c r="V47" s="448">
        <f t="shared" ca="1" si="21"/>
        <v>0</v>
      </c>
    </row>
    <row r="48" spans="1:23" x14ac:dyDescent="0.25">
      <c r="E48" s="448">
        <f t="shared" ca="1" si="18"/>
        <v>0</v>
      </c>
      <c r="F48" s="448">
        <f t="shared" ca="1" si="20"/>
        <v>0</v>
      </c>
      <c r="G48" s="448">
        <f t="shared" ref="G48:U48" ca="1" si="22">IF(F$47=0,F49,F48)</f>
        <v>0</v>
      </c>
      <c r="H48" s="448">
        <f t="shared" ca="1" si="22"/>
        <v>0</v>
      </c>
      <c r="I48" s="448">
        <f t="shared" ca="1" si="22"/>
        <v>0</v>
      </c>
      <c r="J48" s="448">
        <f t="shared" ca="1" si="22"/>
        <v>0</v>
      </c>
      <c r="K48" s="448">
        <f t="shared" ca="1" si="22"/>
        <v>0</v>
      </c>
      <c r="L48" s="448">
        <f t="shared" ca="1" si="22"/>
        <v>0</v>
      </c>
      <c r="M48" s="448">
        <f t="shared" ca="1" si="22"/>
        <v>0</v>
      </c>
      <c r="N48" s="448">
        <f t="shared" ca="1" si="22"/>
        <v>0</v>
      </c>
      <c r="O48" s="448">
        <f t="shared" ca="1" si="22"/>
        <v>0</v>
      </c>
      <c r="P48" s="448">
        <f t="shared" ca="1" si="22"/>
        <v>0</v>
      </c>
      <c r="Q48" s="448">
        <f t="shared" ca="1" si="22"/>
        <v>0</v>
      </c>
      <c r="R48" s="448">
        <f t="shared" ca="1" si="22"/>
        <v>0</v>
      </c>
      <c r="S48" s="448">
        <f t="shared" ca="1" si="22"/>
        <v>0</v>
      </c>
      <c r="T48" s="448">
        <f t="shared" ca="1" si="22"/>
        <v>0</v>
      </c>
      <c r="U48" s="448">
        <f t="shared" ca="1" si="22"/>
        <v>0</v>
      </c>
      <c r="V48" s="448">
        <f t="shared" ca="1" si="21"/>
        <v>0</v>
      </c>
    </row>
    <row r="49" spans="5:22" x14ac:dyDescent="0.25">
      <c r="E49" s="448">
        <f t="shared" ca="1" si="18"/>
        <v>0</v>
      </c>
      <c r="F49" s="448">
        <f t="shared" ca="1" si="20"/>
        <v>0</v>
      </c>
      <c r="G49" s="448">
        <f t="shared" ca="1" si="21"/>
        <v>0</v>
      </c>
      <c r="H49" s="448">
        <f t="shared" ca="1" si="21"/>
        <v>0</v>
      </c>
      <c r="I49" s="448">
        <f t="shared" ca="1" si="21"/>
        <v>0</v>
      </c>
      <c r="J49" s="448">
        <f t="shared" ca="1" si="21"/>
        <v>0</v>
      </c>
      <c r="K49" s="448">
        <f t="shared" ca="1" si="21"/>
        <v>0</v>
      </c>
      <c r="L49" s="448">
        <f t="shared" ca="1" si="21"/>
        <v>0</v>
      </c>
      <c r="M49" s="448">
        <f t="shared" ca="1" si="21"/>
        <v>0</v>
      </c>
      <c r="N49" s="448">
        <f t="shared" ca="1" si="21"/>
        <v>0</v>
      </c>
      <c r="O49" s="448">
        <f t="shared" ca="1" si="21"/>
        <v>0</v>
      </c>
      <c r="P49" s="448">
        <f t="shared" ca="1" si="21"/>
        <v>0</v>
      </c>
      <c r="Q49" s="448">
        <f t="shared" ca="1" si="21"/>
        <v>0</v>
      </c>
      <c r="R49" s="448">
        <f t="shared" ca="1" si="21"/>
        <v>0</v>
      </c>
      <c r="S49" s="448">
        <f t="shared" ca="1" si="21"/>
        <v>0</v>
      </c>
      <c r="T49" s="448">
        <f t="shared" ca="1" si="21"/>
        <v>0</v>
      </c>
      <c r="U49" s="448">
        <f t="shared" ca="1" si="21"/>
        <v>0</v>
      </c>
      <c r="V49" s="448">
        <f t="shared" ca="1" si="21"/>
        <v>0</v>
      </c>
    </row>
    <row r="50" spans="5:22" x14ac:dyDescent="0.25">
      <c r="E50" s="448">
        <f t="shared" ca="1" si="18"/>
        <v>0</v>
      </c>
      <c r="F50" s="448">
        <f t="shared" ca="1" si="20"/>
        <v>0</v>
      </c>
      <c r="G50" s="448">
        <f t="shared" ca="1" si="21"/>
        <v>0</v>
      </c>
      <c r="H50" s="448">
        <f t="shared" ca="1" si="21"/>
        <v>0</v>
      </c>
      <c r="I50" s="448">
        <f t="shared" ca="1" si="21"/>
        <v>0</v>
      </c>
      <c r="J50" s="448">
        <f t="shared" ca="1" si="21"/>
        <v>0</v>
      </c>
      <c r="K50" s="448">
        <f t="shared" ca="1" si="21"/>
        <v>0</v>
      </c>
      <c r="L50" s="448">
        <f t="shared" ca="1" si="21"/>
        <v>0</v>
      </c>
      <c r="M50" s="448">
        <f t="shared" ca="1" si="21"/>
        <v>0</v>
      </c>
      <c r="N50" s="448">
        <f t="shared" ca="1" si="21"/>
        <v>0</v>
      </c>
      <c r="O50" s="448">
        <f t="shared" ca="1" si="21"/>
        <v>0</v>
      </c>
      <c r="P50" s="448">
        <f t="shared" ca="1" si="21"/>
        <v>0</v>
      </c>
      <c r="Q50" s="448">
        <f t="shared" ca="1" si="21"/>
        <v>0</v>
      </c>
      <c r="R50" s="448">
        <f t="shared" ca="1" si="21"/>
        <v>0</v>
      </c>
      <c r="S50" s="448">
        <f t="shared" ca="1" si="21"/>
        <v>0</v>
      </c>
      <c r="T50" s="448">
        <f t="shared" ca="1" si="21"/>
        <v>0</v>
      </c>
      <c r="U50" s="448">
        <f t="shared" ca="1" si="21"/>
        <v>0</v>
      </c>
      <c r="V50" s="448">
        <f t="shared" ca="1" si="21"/>
        <v>0</v>
      </c>
    </row>
    <row r="51" spans="5:22" x14ac:dyDescent="0.25">
      <c r="E51" s="448">
        <f t="shared" ca="1" si="18"/>
        <v>0</v>
      </c>
      <c r="F51" s="448">
        <f t="shared" ca="1" si="20"/>
        <v>0</v>
      </c>
      <c r="G51" s="448">
        <f t="shared" ca="1" si="21"/>
        <v>0</v>
      </c>
      <c r="H51" s="448">
        <f t="shared" ca="1" si="21"/>
        <v>0</v>
      </c>
      <c r="I51" s="448">
        <f t="shared" ca="1" si="21"/>
        <v>0</v>
      </c>
      <c r="J51" s="448">
        <f t="shared" ca="1" si="21"/>
        <v>0</v>
      </c>
      <c r="K51" s="448">
        <f t="shared" ca="1" si="21"/>
        <v>0</v>
      </c>
      <c r="L51" s="448">
        <f t="shared" ca="1" si="21"/>
        <v>0</v>
      </c>
      <c r="M51" s="448">
        <f t="shared" ca="1" si="21"/>
        <v>0</v>
      </c>
      <c r="N51" s="448">
        <f t="shared" ca="1" si="21"/>
        <v>0</v>
      </c>
      <c r="O51" s="448">
        <f t="shared" ca="1" si="21"/>
        <v>0</v>
      </c>
      <c r="P51" s="448">
        <f t="shared" ca="1" si="21"/>
        <v>0</v>
      </c>
      <c r="Q51" s="448">
        <f t="shared" ca="1" si="21"/>
        <v>0</v>
      </c>
      <c r="R51" s="448">
        <f t="shared" ca="1" si="21"/>
        <v>0</v>
      </c>
      <c r="S51" s="448">
        <f t="shared" ca="1" si="21"/>
        <v>0</v>
      </c>
      <c r="T51" s="448">
        <f t="shared" ca="1" si="21"/>
        <v>0</v>
      </c>
      <c r="U51" s="448">
        <f t="shared" ca="1" si="21"/>
        <v>0</v>
      </c>
      <c r="V51" s="448">
        <f t="shared" ca="1" si="21"/>
        <v>0</v>
      </c>
    </row>
    <row r="52" spans="5:22" x14ac:dyDescent="0.25">
      <c r="E52" s="448">
        <f t="shared" ca="1" si="18"/>
        <v>0</v>
      </c>
      <c r="F52" s="448">
        <f t="shared" ca="1" si="20"/>
        <v>0</v>
      </c>
      <c r="G52" s="448">
        <f t="shared" ca="1" si="21"/>
        <v>0</v>
      </c>
      <c r="H52" s="448">
        <f t="shared" ca="1" si="21"/>
        <v>0</v>
      </c>
      <c r="I52" s="448">
        <f t="shared" ca="1" si="21"/>
        <v>0</v>
      </c>
      <c r="J52" s="448">
        <f t="shared" ca="1" si="21"/>
        <v>0</v>
      </c>
      <c r="K52" s="448">
        <f t="shared" ca="1" si="21"/>
        <v>0</v>
      </c>
      <c r="L52" s="448">
        <f t="shared" ca="1" si="21"/>
        <v>0</v>
      </c>
      <c r="M52" s="448">
        <f t="shared" ca="1" si="21"/>
        <v>0</v>
      </c>
      <c r="N52" s="448">
        <f t="shared" ca="1" si="21"/>
        <v>0</v>
      </c>
      <c r="O52" s="448">
        <f t="shared" ca="1" si="21"/>
        <v>0</v>
      </c>
      <c r="P52" s="448">
        <f t="shared" ca="1" si="21"/>
        <v>0</v>
      </c>
      <c r="Q52" s="448">
        <f t="shared" ca="1" si="21"/>
        <v>0</v>
      </c>
      <c r="R52" s="448">
        <f t="shared" ca="1" si="21"/>
        <v>0</v>
      </c>
      <c r="S52" s="448">
        <f t="shared" ca="1" si="21"/>
        <v>0</v>
      </c>
      <c r="T52" s="448">
        <f t="shared" ca="1" si="21"/>
        <v>0</v>
      </c>
      <c r="U52" s="448">
        <f t="shared" ca="1" si="21"/>
        <v>0</v>
      </c>
      <c r="V52" s="448">
        <f t="shared" ca="1" si="21"/>
        <v>0</v>
      </c>
    </row>
    <row r="53" spans="5:22" x14ac:dyDescent="0.25">
      <c r="E53" s="448">
        <f t="shared" ca="1" si="18"/>
        <v>0</v>
      </c>
      <c r="F53" s="448">
        <f t="shared" ca="1" si="20"/>
        <v>0</v>
      </c>
      <c r="G53" s="448">
        <f t="shared" ca="1" si="21"/>
        <v>0</v>
      </c>
      <c r="H53" s="448">
        <f t="shared" ca="1" si="21"/>
        <v>0</v>
      </c>
      <c r="I53" s="448">
        <f t="shared" ca="1" si="21"/>
        <v>0</v>
      </c>
      <c r="J53" s="448">
        <f t="shared" ca="1" si="21"/>
        <v>0</v>
      </c>
      <c r="K53" s="448">
        <f t="shared" ca="1" si="21"/>
        <v>0</v>
      </c>
      <c r="L53" s="448">
        <f t="shared" ca="1" si="21"/>
        <v>0</v>
      </c>
      <c r="M53" s="448">
        <f t="shared" ca="1" si="21"/>
        <v>0</v>
      </c>
      <c r="N53" s="448">
        <f t="shared" ca="1" si="21"/>
        <v>0</v>
      </c>
      <c r="O53" s="448">
        <f t="shared" ca="1" si="21"/>
        <v>0</v>
      </c>
      <c r="P53" s="448">
        <f t="shared" ca="1" si="21"/>
        <v>0</v>
      </c>
      <c r="Q53" s="448">
        <f t="shared" ca="1" si="21"/>
        <v>0</v>
      </c>
      <c r="R53" s="448">
        <f t="shared" ca="1" si="21"/>
        <v>0</v>
      </c>
      <c r="S53" s="448">
        <f t="shared" ca="1" si="21"/>
        <v>0</v>
      </c>
      <c r="T53" s="448">
        <f t="shared" ca="1" si="21"/>
        <v>0</v>
      </c>
      <c r="U53" s="448">
        <f t="shared" ca="1" si="21"/>
        <v>0</v>
      </c>
      <c r="V53" s="448">
        <f t="shared" ca="1" si="21"/>
        <v>0</v>
      </c>
    </row>
    <row r="54" spans="5:22" x14ac:dyDescent="0.25">
      <c r="E54" s="448">
        <f t="shared" ca="1" si="18"/>
        <v>0</v>
      </c>
      <c r="F54" s="448">
        <f t="shared" ca="1" si="20"/>
        <v>0</v>
      </c>
      <c r="G54" s="448">
        <f t="shared" ca="1" si="21"/>
        <v>0</v>
      </c>
      <c r="H54" s="448">
        <f t="shared" ca="1" si="21"/>
        <v>0</v>
      </c>
      <c r="I54" s="448">
        <f t="shared" ca="1" si="21"/>
        <v>0</v>
      </c>
      <c r="J54" s="448">
        <f t="shared" ca="1" si="21"/>
        <v>0</v>
      </c>
      <c r="K54" s="448">
        <f t="shared" ca="1" si="21"/>
        <v>0</v>
      </c>
      <c r="L54" s="448">
        <f t="shared" ca="1" si="21"/>
        <v>0</v>
      </c>
      <c r="M54" s="448">
        <f t="shared" ca="1" si="21"/>
        <v>0</v>
      </c>
      <c r="N54" s="448">
        <f t="shared" ca="1" si="21"/>
        <v>0</v>
      </c>
      <c r="O54" s="448">
        <f t="shared" ca="1" si="21"/>
        <v>0</v>
      </c>
      <c r="P54" s="448">
        <f t="shared" ca="1" si="21"/>
        <v>0</v>
      </c>
      <c r="Q54" s="448">
        <f t="shared" ca="1" si="21"/>
        <v>0</v>
      </c>
      <c r="R54" s="448">
        <f t="shared" ca="1" si="21"/>
        <v>0</v>
      </c>
      <c r="S54" s="448">
        <f t="shared" ca="1" si="21"/>
        <v>0</v>
      </c>
      <c r="T54" s="448">
        <f t="shared" ca="1" si="21"/>
        <v>0</v>
      </c>
      <c r="U54" s="448">
        <f t="shared" ca="1" si="21"/>
        <v>0</v>
      </c>
      <c r="V54" s="448">
        <f t="shared" ca="1" si="21"/>
        <v>0</v>
      </c>
    </row>
    <row r="55" spans="5:22" x14ac:dyDescent="0.25">
      <c r="E55" s="448">
        <f t="shared" ca="1" si="18"/>
        <v>0</v>
      </c>
      <c r="F55" s="448">
        <f t="shared" ca="1" si="20"/>
        <v>0</v>
      </c>
      <c r="G55" s="448">
        <f t="shared" ca="1" si="21"/>
        <v>0</v>
      </c>
      <c r="H55" s="448">
        <f t="shared" ca="1" si="21"/>
        <v>0</v>
      </c>
      <c r="I55" s="448">
        <f t="shared" ca="1" si="21"/>
        <v>0</v>
      </c>
      <c r="J55" s="448">
        <f t="shared" ca="1" si="21"/>
        <v>0</v>
      </c>
      <c r="K55" s="448">
        <f t="shared" ca="1" si="21"/>
        <v>0</v>
      </c>
      <c r="L55" s="448">
        <f t="shared" ca="1" si="21"/>
        <v>0</v>
      </c>
      <c r="M55" s="448">
        <f t="shared" ca="1" si="21"/>
        <v>0</v>
      </c>
      <c r="N55" s="448">
        <f t="shared" ca="1" si="21"/>
        <v>0</v>
      </c>
      <c r="O55" s="448">
        <f t="shared" ca="1" si="21"/>
        <v>0</v>
      </c>
      <c r="P55" s="448">
        <f t="shared" ca="1" si="21"/>
        <v>0</v>
      </c>
      <c r="Q55" s="448">
        <f t="shared" ca="1" si="21"/>
        <v>0</v>
      </c>
      <c r="R55" s="448">
        <f t="shared" ca="1" si="21"/>
        <v>0</v>
      </c>
      <c r="S55" s="448">
        <f t="shared" ca="1" si="21"/>
        <v>0</v>
      </c>
      <c r="T55" s="448">
        <f t="shared" ca="1" si="21"/>
        <v>0</v>
      </c>
      <c r="U55" s="448">
        <f t="shared" ca="1" si="21"/>
        <v>0</v>
      </c>
      <c r="V55" s="448">
        <f t="shared" ca="1" si="21"/>
        <v>0</v>
      </c>
    </row>
    <row r="56" spans="5:22" x14ac:dyDescent="0.25">
      <c r="E56" s="448">
        <f t="shared" ca="1" si="18"/>
        <v>0</v>
      </c>
      <c r="F56" s="448">
        <f t="shared" ca="1" si="20"/>
        <v>0</v>
      </c>
      <c r="G56" s="448">
        <f t="shared" ca="1" si="21"/>
        <v>0</v>
      </c>
      <c r="H56" s="448">
        <f t="shared" ca="1" si="21"/>
        <v>0</v>
      </c>
      <c r="I56" s="448">
        <f t="shared" ca="1" si="21"/>
        <v>0</v>
      </c>
      <c r="J56" s="448">
        <f t="shared" ca="1" si="21"/>
        <v>0</v>
      </c>
      <c r="K56" s="448">
        <f t="shared" ca="1" si="21"/>
        <v>0</v>
      </c>
      <c r="L56" s="448">
        <f t="shared" ca="1" si="21"/>
        <v>0</v>
      </c>
      <c r="M56" s="448">
        <f t="shared" ca="1" si="21"/>
        <v>0</v>
      </c>
      <c r="N56" s="448">
        <f t="shared" ca="1" si="21"/>
        <v>0</v>
      </c>
      <c r="O56" s="448">
        <f t="shared" ca="1" si="21"/>
        <v>0</v>
      </c>
      <c r="P56" s="448">
        <f t="shared" ca="1" si="21"/>
        <v>0</v>
      </c>
      <c r="Q56" s="448">
        <f t="shared" ca="1" si="21"/>
        <v>0</v>
      </c>
      <c r="R56" s="448">
        <f t="shared" ca="1" si="21"/>
        <v>0</v>
      </c>
      <c r="S56" s="448">
        <f t="shared" ca="1" si="21"/>
        <v>0</v>
      </c>
      <c r="T56" s="448">
        <f t="shared" ca="1" si="21"/>
        <v>0</v>
      </c>
      <c r="U56" s="448">
        <f t="shared" ca="1" si="21"/>
        <v>0</v>
      </c>
      <c r="V56" s="448">
        <f t="shared" ca="1" si="21"/>
        <v>0</v>
      </c>
    </row>
    <row r="57" spans="5:22" x14ac:dyDescent="0.25">
      <c r="E57" s="448">
        <f t="shared" ca="1" si="18"/>
        <v>0</v>
      </c>
      <c r="F57" s="448">
        <f t="shared" ca="1" si="20"/>
        <v>0</v>
      </c>
      <c r="G57" s="448">
        <f t="shared" ca="1" si="21"/>
        <v>0</v>
      </c>
      <c r="H57" s="448">
        <f t="shared" ca="1" si="21"/>
        <v>0</v>
      </c>
      <c r="I57" s="448">
        <f t="shared" ca="1" si="21"/>
        <v>0</v>
      </c>
      <c r="J57" s="448">
        <f t="shared" ca="1" si="21"/>
        <v>0</v>
      </c>
      <c r="K57" s="448">
        <f t="shared" ca="1" si="21"/>
        <v>0</v>
      </c>
      <c r="L57" s="448">
        <f t="shared" ca="1" si="21"/>
        <v>0</v>
      </c>
      <c r="M57" s="448">
        <f t="shared" ca="1" si="21"/>
        <v>0</v>
      </c>
      <c r="N57" s="448">
        <f t="shared" ca="1" si="21"/>
        <v>0</v>
      </c>
      <c r="O57" s="448">
        <f t="shared" ca="1" si="21"/>
        <v>0</v>
      </c>
      <c r="P57" s="448">
        <f t="shared" ca="1" si="21"/>
        <v>0</v>
      </c>
      <c r="Q57" s="448">
        <f t="shared" ca="1" si="21"/>
        <v>0</v>
      </c>
      <c r="R57" s="448">
        <f t="shared" ca="1" si="21"/>
        <v>0</v>
      </c>
      <c r="S57" s="448">
        <f t="shared" ca="1" si="21"/>
        <v>0</v>
      </c>
      <c r="T57" s="448">
        <f t="shared" ca="1" si="21"/>
        <v>0</v>
      </c>
      <c r="U57" s="448">
        <f t="shared" ca="1" si="21"/>
        <v>0</v>
      </c>
      <c r="V57" s="448">
        <f t="shared" ca="1" si="21"/>
        <v>0</v>
      </c>
    </row>
    <row r="58" spans="5:22" x14ac:dyDescent="0.25">
      <c r="E58" s="448">
        <f t="shared" ca="1" si="18"/>
        <v>0</v>
      </c>
      <c r="F58" s="448">
        <f t="shared" ca="1" si="20"/>
        <v>0</v>
      </c>
      <c r="G58" s="448">
        <f t="shared" ca="1" si="21"/>
        <v>0</v>
      </c>
      <c r="H58" s="448">
        <f t="shared" ca="1" si="21"/>
        <v>0</v>
      </c>
      <c r="I58" s="448">
        <f t="shared" ca="1" si="21"/>
        <v>0</v>
      </c>
      <c r="J58" s="448">
        <f t="shared" ca="1" si="21"/>
        <v>0</v>
      </c>
      <c r="K58" s="448">
        <f t="shared" ca="1" si="21"/>
        <v>0</v>
      </c>
      <c r="L58" s="448">
        <f t="shared" ca="1" si="21"/>
        <v>0</v>
      </c>
      <c r="M58" s="448">
        <f t="shared" ca="1" si="21"/>
        <v>0</v>
      </c>
      <c r="N58" s="448">
        <f t="shared" ca="1" si="21"/>
        <v>0</v>
      </c>
      <c r="O58" s="448">
        <f t="shared" ca="1" si="21"/>
        <v>0</v>
      </c>
      <c r="P58" s="448">
        <f t="shared" ca="1" si="21"/>
        <v>0</v>
      </c>
      <c r="Q58" s="448">
        <f t="shared" ca="1" si="21"/>
        <v>0</v>
      </c>
      <c r="R58" s="448">
        <f t="shared" ca="1" si="21"/>
        <v>0</v>
      </c>
      <c r="S58" s="448">
        <f t="shared" ca="1" si="21"/>
        <v>0</v>
      </c>
      <c r="T58" s="448">
        <f t="shared" ca="1" si="21"/>
        <v>0</v>
      </c>
      <c r="U58" s="448">
        <f t="shared" ca="1" si="21"/>
        <v>0</v>
      </c>
      <c r="V58" s="448">
        <f t="shared" ca="1" si="21"/>
        <v>0</v>
      </c>
    </row>
    <row r="59" spans="5:22" x14ac:dyDescent="0.25">
      <c r="E59" s="448">
        <f t="shared" ca="1" si="18"/>
        <v>0</v>
      </c>
      <c r="F59" s="448">
        <f t="shared" ca="1" si="20"/>
        <v>0</v>
      </c>
      <c r="G59" s="448">
        <f t="shared" ca="1" si="21"/>
        <v>0</v>
      </c>
      <c r="H59" s="448">
        <f t="shared" ca="1" si="21"/>
        <v>0</v>
      </c>
      <c r="I59" s="448">
        <f t="shared" ca="1" si="21"/>
        <v>0</v>
      </c>
      <c r="J59" s="448">
        <f t="shared" ca="1" si="21"/>
        <v>0</v>
      </c>
      <c r="K59" s="448">
        <f t="shared" ca="1" si="21"/>
        <v>0</v>
      </c>
      <c r="L59" s="448">
        <f t="shared" ca="1" si="21"/>
        <v>0</v>
      </c>
      <c r="M59" s="448">
        <f t="shared" ca="1" si="21"/>
        <v>0</v>
      </c>
      <c r="N59" s="448">
        <f t="shared" ca="1" si="21"/>
        <v>0</v>
      </c>
      <c r="O59" s="448">
        <f t="shared" ca="1" si="21"/>
        <v>0</v>
      </c>
      <c r="P59" s="448">
        <f t="shared" ca="1" si="21"/>
        <v>0</v>
      </c>
      <c r="Q59" s="448">
        <f t="shared" ca="1" si="21"/>
        <v>0</v>
      </c>
      <c r="R59" s="448">
        <f t="shared" ca="1" si="21"/>
        <v>0</v>
      </c>
      <c r="S59" s="448">
        <f t="shared" ca="1" si="21"/>
        <v>0</v>
      </c>
      <c r="T59" s="448">
        <f t="shared" ca="1" si="21"/>
        <v>0</v>
      </c>
      <c r="U59" s="448">
        <f t="shared" ca="1" si="21"/>
        <v>0</v>
      </c>
      <c r="V59" s="448">
        <f t="shared" ca="1" si="21"/>
        <v>0</v>
      </c>
    </row>
    <row r="60" spans="5:22" x14ac:dyDescent="0.25">
      <c r="E60" s="448">
        <f t="shared" ca="1" si="18"/>
        <v>0</v>
      </c>
      <c r="F60" s="448">
        <f t="shared" ca="1" si="20"/>
        <v>0</v>
      </c>
      <c r="G60" s="448">
        <f t="shared" ca="1" si="21"/>
        <v>0</v>
      </c>
      <c r="H60" s="448">
        <f t="shared" ca="1" si="21"/>
        <v>0</v>
      </c>
      <c r="I60" s="448">
        <f t="shared" ca="1" si="21"/>
        <v>0</v>
      </c>
      <c r="J60" s="448">
        <f t="shared" ca="1" si="21"/>
        <v>0</v>
      </c>
      <c r="K60" s="448">
        <f t="shared" ca="1" si="21"/>
        <v>0</v>
      </c>
      <c r="L60" s="448">
        <f t="shared" ca="1" si="21"/>
        <v>0</v>
      </c>
      <c r="M60" s="448">
        <f t="shared" ca="1" si="21"/>
        <v>0</v>
      </c>
      <c r="N60" s="448">
        <f t="shared" ca="1" si="21"/>
        <v>0</v>
      </c>
      <c r="O60" s="448">
        <f t="shared" ca="1" si="21"/>
        <v>0</v>
      </c>
      <c r="P60" s="448">
        <f t="shared" ca="1" si="21"/>
        <v>0</v>
      </c>
      <c r="Q60" s="448">
        <f t="shared" ca="1" si="21"/>
        <v>0</v>
      </c>
      <c r="R60" s="448">
        <f t="shared" ca="1" si="21"/>
        <v>0</v>
      </c>
      <c r="S60" s="448">
        <f t="shared" ca="1" si="21"/>
        <v>0</v>
      </c>
      <c r="T60" s="448">
        <f t="shared" ca="1" si="21"/>
        <v>0</v>
      </c>
      <c r="U60" s="448">
        <f t="shared" ca="1" si="21"/>
        <v>0</v>
      </c>
      <c r="V60" s="448">
        <f t="shared" ca="1" si="21"/>
        <v>0</v>
      </c>
    </row>
    <row r="61" spans="5:22" x14ac:dyDescent="0.25">
      <c r="E61" s="448">
        <f t="shared" ca="1" si="18"/>
        <v>0</v>
      </c>
      <c r="F61" s="448">
        <f t="shared" ca="1" si="20"/>
        <v>0</v>
      </c>
      <c r="G61" s="448">
        <f t="shared" ca="1" si="21"/>
        <v>0</v>
      </c>
      <c r="H61" s="448">
        <f t="shared" ca="1" si="21"/>
        <v>0</v>
      </c>
      <c r="I61" s="448">
        <f t="shared" ca="1" si="21"/>
        <v>0</v>
      </c>
      <c r="J61" s="448">
        <f t="shared" ca="1" si="21"/>
        <v>0</v>
      </c>
      <c r="K61" s="448">
        <f t="shared" ca="1" si="21"/>
        <v>0</v>
      </c>
      <c r="L61" s="448">
        <f t="shared" ca="1" si="21"/>
        <v>0</v>
      </c>
      <c r="M61" s="448">
        <f t="shared" ca="1" si="21"/>
        <v>0</v>
      </c>
      <c r="N61" s="448">
        <f t="shared" ca="1" si="21"/>
        <v>0</v>
      </c>
      <c r="O61" s="448">
        <f t="shared" ca="1" si="21"/>
        <v>0</v>
      </c>
      <c r="P61" s="448">
        <f t="shared" ca="1" si="21"/>
        <v>0</v>
      </c>
      <c r="Q61" s="448">
        <f t="shared" ca="1" si="21"/>
        <v>0</v>
      </c>
      <c r="R61" s="448">
        <f t="shared" ca="1" si="21"/>
        <v>0</v>
      </c>
      <c r="S61" s="448">
        <f t="shared" ca="1" si="21"/>
        <v>0</v>
      </c>
      <c r="T61" s="448">
        <f t="shared" ca="1" si="21"/>
        <v>0</v>
      </c>
      <c r="U61" s="448">
        <f t="shared" ca="1" si="21"/>
        <v>0</v>
      </c>
      <c r="V61" s="448">
        <f t="shared" ca="1" si="21"/>
        <v>0</v>
      </c>
    </row>
    <row r="62" spans="5:22" x14ac:dyDescent="0.25">
      <c r="E62" s="448">
        <f t="shared" ca="1" si="18"/>
        <v>0</v>
      </c>
      <c r="F62" s="448">
        <f t="shared" ca="1" si="20"/>
        <v>0</v>
      </c>
      <c r="G62" s="448">
        <f t="shared" ca="1" si="21"/>
        <v>0</v>
      </c>
      <c r="H62" s="448">
        <f t="shared" ca="1" si="21"/>
        <v>0</v>
      </c>
      <c r="I62" s="448">
        <f t="shared" ca="1" si="21"/>
        <v>0</v>
      </c>
      <c r="J62" s="448">
        <f t="shared" ca="1" si="21"/>
        <v>0</v>
      </c>
      <c r="K62" s="448">
        <f t="shared" ca="1" si="21"/>
        <v>0</v>
      </c>
      <c r="L62" s="448">
        <f t="shared" ca="1" si="21"/>
        <v>0</v>
      </c>
      <c r="M62" s="448">
        <f t="shared" ca="1" si="21"/>
        <v>0</v>
      </c>
      <c r="N62" s="448">
        <f t="shared" ca="1" si="21"/>
        <v>0</v>
      </c>
      <c r="O62" s="448">
        <f t="shared" ca="1" si="21"/>
        <v>0</v>
      </c>
      <c r="P62" s="448">
        <f t="shared" ca="1" si="21"/>
        <v>0</v>
      </c>
      <c r="Q62" s="448">
        <f t="shared" ca="1" si="21"/>
        <v>0</v>
      </c>
      <c r="R62" s="448">
        <f t="shared" ca="1" si="21"/>
        <v>0</v>
      </c>
      <c r="S62" s="448">
        <f t="shared" ca="1" si="21"/>
        <v>0</v>
      </c>
      <c r="T62" s="448">
        <f t="shared" ca="1" si="21"/>
        <v>0</v>
      </c>
      <c r="U62" s="448">
        <f t="shared" ca="1" si="21"/>
        <v>0</v>
      </c>
      <c r="V62" s="448">
        <f t="shared" ca="1" si="21"/>
        <v>0</v>
      </c>
    </row>
    <row r="63" spans="5:22" x14ac:dyDescent="0.25">
      <c r="E63" s="451"/>
      <c r="F63" s="451"/>
      <c r="G63" s="451"/>
      <c r="H63" s="451"/>
      <c r="I63" s="451"/>
      <c r="J63" s="451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</row>
    <row r="64" spans="5:22" x14ac:dyDescent="0.25">
      <c r="E64" s="448">
        <f t="shared" ref="E64:E81" ca="1" si="23">V45</f>
        <v>0</v>
      </c>
      <c r="F64" s="448">
        <f t="shared" ref="F64:V66" ca="1" si="24">E64</f>
        <v>0</v>
      </c>
      <c r="G64" s="448">
        <f t="shared" ca="1" si="24"/>
        <v>0</v>
      </c>
      <c r="H64" s="448">
        <f t="shared" ca="1" si="24"/>
        <v>0</v>
      </c>
      <c r="I64" s="448">
        <f t="shared" ca="1" si="24"/>
        <v>0</v>
      </c>
      <c r="J64" s="448">
        <f t="shared" ca="1" si="24"/>
        <v>0</v>
      </c>
      <c r="K64" s="448">
        <f t="shared" ca="1" si="24"/>
        <v>0</v>
      </c>
      <c r="L64" s="448">
        <f t="shared" ca="1" si="24"/>
        <v>0</v>
      </c>
      <c r="M64" s="448">
        <f t="shared" ca="1" si="24"/>
        <v>0</v>
      </c>
      <c r="N64" s="448">
        <f t="shared" ca="1" si="24"/>
        <v>0</v>
      </c>
      <c r="O64" s="448">
        <f t="shared" ca="1" si="24"/>
        <v>0</v>
      </c>
      <c r="P64" s="448">
        <f t="shared" ca="1" si="24"/>
        <v>0</v>
      </c>
      <c r="Q64" s="448">
        <f t="shared" ca="1" si="24"/>
        <v>0</v>
      </c>
      <c r="R64" s="448">
        <f t="shared" ca="1" si="24"/>
        <v>0</v>
      </c>
      <c r="S64" s="448">
        <f t="shared" ca="1" si="24"/>
        <v>0</v>
      </c>
      <c r="T64" s="448">
        <f t="shared" ca="1" si="24"/>
        <v>0</v>
      </c>
      <c r="U64" s="448">
        <f t="shared" ca="1" si="24"/>
        <v>0</v>
      </c>
      <c r="V64" s="448">
        <f t="shared" ca="1" si="24"/>
        <v>0</v>
      </c>
    </row>
    <row r="65" spans="5:22" x14ac:dyDescent="0.25">
      <c r="E65" s="448">
        <f t="shared" ca="1" si="23"/>
        <v>0</v>
      </c>
      <c r="F65" s="448">
        <f t="shared" ca="1" si="24"/>
        <v>0</v>
      </c>
      <c r="G65" s="448">
        <f t="shared" ca="1" si="24"/>
        <v>0</v>
      </c>
      <c r="H65" s="448">
        <f t="shared" ca="1" si="24"/>
        <v>0</v>
      </c>
      <c r="I65" s="448">
        <f t="shared" ca="1" si="24"/>
        <v>0</v>
      </c>
      <c r="J65" s="448">
        <f t="shared" ca="1" si="24"/>
        <v>0</v>
      </c>
      <c r="K65" s="448">
        <f t="shared" ca="1" si="24"/>
        <v>0</v>
      </c>
      <c r="L65" s="448">
        <f t="shared" ca="1" si="24"/>
        <v>0</v>
      </c>
      <c r="M65" s="448">
        <f t="shared" ca="1" si="24"/>
        <v>0</v>
      </c>
      <c r="N65" s="448">
        <f t="shared" ca="1" si="24"/>
        <v>0</v>
      </c>
      <c r="O65" s="448">
        <f t="shared" ca="1" si="24"/>
        <v>0</v>
      </c>
      <c r="P65" s="448">
        <f t="shared" ca="1" si="24"/>
        <v>0</v>
      </c>
      <c r="Q65" s="448">
        <f t="shared" ca="1" si="24"/>
        <v>0</v>
      </c>
      <c r="R65" s="448">
        <f t="shared" ca="1" si="24"/>
        <v>0</v>
      </c>
      <c r="S65" s="448">
        <f t="shared" ca="1" si="24"/>
        <v>0</v>
      </c>
      <c r="T65" s="448">
        <f t="shared" ca="1" si="24"/>
        <v>0</v>
      </c>
      <c r="U65" s="448">
        <f t="shared" ca="1" si="24"/>
        <v>0</v>
      </c>
      <c r="V65" s="448">
        <f t="shared" ca="1" si="24"/>
        <v>0</v>
      </c>
    </row>
    <row r="66" spans="5:22" x14ac:dyDescent="0.25">
      <c r="E66" s="448">
        <f t="shared" ca="1" si="23"/>
        <v>0</v>
      </c>
      <c r="F66" s="448">
        <f t="shared" ca="1" si="24"/>
        <v>0</v>
      </c>
      <c r="G66" s="448">
        <f t="shared" ca="1" si="24"/>
        <v>0</v>
      </c>
      <c r="H66" s="448">
        <f t="shared" ca="1" si="24"/>
        <v>0</v>
      </c>
      <c r="I66" s="448">
        <f t="shared" ca="1" si="24"/>
        <v>0</v>
      </c>
      <c r="J66" s="448">
        <f t="shared" ca="1" si="24"/>
        <v>0</v>
      </c>
      <c r="K66" s="448">
        <f t="shared" ca="1" si="24"/>
        <v>0</v>
      </c>
      <c r="L66" s="448">
        <f t="shared" ca="1" si="24"/>
        <v>0</v>
      </c>
      <c r="M66" s="448">
        <f t="shared" ca="1" si="24"/>
        <v>0</v>
      </c>
      <c r="N66" s="448">
        <f t="shared" ca="1" si="24"/>
        <v>0</v>
      </c>
      <c r="O66" s="448">
        <f t="shared" ca="1" si="24"/>
        <v>0</v>
      </c>
      <c r="P66" s="448">
        <f t="shared" ca="1" si="24"/>
        <v>0</v>
      </c>
      <c r="Q66" s="448">
        <f t="shared" ca="1" si="24"/>
        <v>0</v>
      </c>
      <c r="R66" s="448">
        <f t="shared" ca="1" si="24"/>
        <v>0</v>
      </c>
      <c r="S66" s="448">
        <f t="shared" ca="1" si="24"/>
        <v>0</v>
      </c>
      <c r="T66" s="448">
        <f t="shared" ca="1" si="24"/>
        <v>0</v>
      </c>
      <c r="U66" s="448">
        <f t="shared" ca="1" si="24"/>
        <v>0</v>
      </c>
      <c r="V66" s="448">
        <f t="shared" ca="1" si="24"/>
        <v>0</v>
      </c>
    </row>
    <row r="67" spans="5:22" x14ac:dyDescent="0.25">
      <c r="E67" s="448">
        <f t="shared" ca="1" si="23"/>
        <v>0</v>
      </c>
      <c r="F67" s="448">
        <f t="shared" ref="F67:F81" ca="1" si="25">IF(E$67=0,E68,E67)</f>
        <v>0</v>
      </c>
      <c r="G67" s="448">
        <f t="shared" ref="G67:V81" ca="1" si="26">IF(F$67=0,F68,F67)</f>
        <v>0</v>
      </c>
      <c r="H67" s="448">
        <f t="shared" ca="1" si="26"/>
        <v>0</v>
      </c>
      <c r="I67" s="448">
        <f t="shared" ca="1" si="26"/>
        <v>0</v>
      </c>
      <c r="J67" s="448">
        <f t="shared" ca="1" si="26"/>
        <v>0</v>
      </c>
      <c r="K67" s="448">
        <f t="shared" ca="1" si="26"/>
        <v>0</v>
      </c>
      <c r="L67" s="448">
        <f t="shared" ca="1" si="26"/>
        <v>0</v>
      </c>
      <c r="M67" s="448">
        <f t="shared" ca="1" si="26"/>
        <v>0</v>
      </c>
      <c r="N67" s="448">
        <f t="shared" ca="1" si="26"/>
        <v>0</v>
      </c>
      <c r="O67" s="448">
        <f t="shared" ca="1" si="26"/>
        <v>0</v>
      </c>
      <c r="P67" s="448">
        <f t="shared" ca="1" si="26"/>
        <v>0</v>
      </c>
      <c r="Q67" s="448">
        <f t="shared" ca="1" si="26"/>
        <v>0</v>
      </c>
      <c r="R67" s="448">
        <f t="shared" ca="1" si="26"/>
        <v>0</v>
      </c>
      <c r="S67" s="448">
        <f t="shared" ca="1" si="26"/>
        <v>0</v>
      </c>
      <c r="T67" s="448">
        <f t="shared" ca="1" si="26"/>
        <v>0</v>
      </c>
      <c r="U67" s="448">
        <f t="shared" ca="1" si="26"/>
        <v>0</v>
      </c>
      <c r="V67" s="448">
        <f t="shared" ca="1" si="26"/>
        <v>0</v>
      </c>
    </row>
    <row r="68" spans="5:22" x14ac:dyDescent="0.25">
      <c r="E68" s="448">
        <f t="shared" ca="1" si="23"/>
        <v>0</v>
      </c>
      <c r="F68" s="448">
        <f t="shared" ca="1" si="25"/>
        <v>0</v>
      </c>
      <c r="G68" s="448">
        <f t="shared" ref="G68:U68" ca="1" si="27">IF(F$67=0,F69,F68)</f>
        <v>0</v>
      </c>
      <c r="H68" s="448">
        <f t="shared" ca="1" si="27"/>
        <v>0</v>
      </c>
      <c r="I68" s="448">
        <f t="shared" ca="1" si="27"/>
        <v>0</v>
      </c>
      <c r="J68" s="448">
        <f t="shared" ca="1" si="27"/>
        <v>0</v>
      </c>
      <c r="K68" s="448">
        <f t="shared" ca="1" si="27"/>
        <v>0</v>
      </c>
      <c r="L68" s="448">
        <f t="shared" ca="1" si="27"/>
        <v>0</v>
      </c>
      <c r="M68" s="448">
        <f t="shared" ca="1" si="27"/>
        <v>0</v>
      </c>
      <c r="N68" s="448">
        <f t="shared" ca="1" si="27"/>
        <v>0</v>
      </c>
      <c r="O68" s="448">
        <f t="shared" ca="1" si="27"/>
        <v>0</v>
      </c>
      <c r="P68" s="448">
        <f t="shared" ca="1" si="27"/>
        <v>0</v>
      </c>
      <c r="Q68" s="448">
        <f t="shared" ca="1" si="27"/>
        <v>0</v>
      </c>
      <c r="R68" s="448">
        <f t="shared" ca="1" si="27"/>
        <v>0</v>
      </c>
      <c r="S68" s="448">
        <f t="shared" ca="1" si="27"/>
        <v>0</v>
      </c>
      <c r="T68" s="448">
        <f t="shared" ca="1" si="27"/>
        <v>0</v>
      </c>
      <c r="U68" s="448">
        <f t="shared" ca="1" si="27"/>
        <v>0</v>
      </c>
      <c r="V68" s="448">
        <f t="shared" ca="1" si="26"/>
        <v>0</v>
      </c>
    </row>
    <row r="69" spans="5:22" x14ac:dyDescent="0.25">
      <c r="E69" s="448">
        <f t="shared" ca="1" si="23"/>
        <v>0</v>
      </c>
      <c r="F69" s="448">
        <f t="shared" ca="1" si="25"/>
        <v>0</v>
      </c>
      <c r="G69" s="448">
        <f t="shared" ca="1" si="26"/>
        <v>0</v>
      </c>
      <c r="H69" s="448">
        <f t="shared" ca="1" si="26"/>
        <v>0</v>
      </c>
      <c r="I69" s="448">
        <f t="shared" ca="1" si="26"/>
        <v>0</v>
      </c>
      <c r="J69" s="448">
        <f t="shared" ca="1" si="26"/>
        <v>0</v>
      </c>
      <c r="K69" s="448">
        <f t="shared" ca="1" si="26"/>
        <v>0</v>
      </c>
      <c r="L69" s="448">
        <f t="shared" ca="1" si="26"/>
        <v>0</v>
      </c>
      <c r="M69" s="448">
        <f t="shared" ca="1" si="26"/>
        <v>0</v>
      </c>
      <c r="N69" s="448">
        <f t="shared" ca="1" si="26"/>
        <v>0</v>
      </c>
      <c r="O69" s="448">
        <f t="shared" ca="1" si="26"/>
        <v>0</v>
      </c>
      <c r="P69" s="448">
        <f t="shared" ca="1" si="26"/>
        <v>0</v>
      </c>
      <c r="Q69" s="448">
        <f t="shared" ca="1" si="26"/>
        <v>0</v>
      </c>
      <c r="R69" s="448">
        <f t="shared" ca="1" si="26"/>
        <v>0</v>
      </c>
      <c r="S69" s="448">
        <f t="shared" ca="1" si="26"/>
        <v>0</v>
      </c>
      <c r="T69" s="448">
        <f t="shared" ca="1" si="26"/>
        <v>0</v>
      </c>
      <c r="U69" s="448">
        <f t="shared" ca="1" si="26"/>
        <v>0</v>
      </c>
      <c r="V69" s="448">
        <f t="shared" ca="1" si="26"/>
        <v>0</v>
      </c>
    </row>
    <row r="70" spans="5:22" x14ac:dyDescent="0.25">
      <c r="E70" s="448">
        <f t="shared" ca="1" si="23"/>
        <v>0</v>
      </c>
      <c r="F70" s="448">
        <f t="shared" ca="1" si="25"/>
        <v>0</v>
      </c>
      <c r="G70" s="448">
        <f t="shared" ca="1" si="26"/>
        <v>0</v>
      </c>
      <c r="H70" s="448">
        <f t="shared" ca="1" si="26"/>
        <v>0</v>
      </c>
      <c r="I70" s="448">
        <f t="shared" ca="1" si="26"/>
        <v>0</v>
      </c>
      <c r="J70" s="448">
        <f t="shared" ca="1" si="26"/>
        <v>0</v>
      </c>
      <c r="K70" s="448">
        <f t="shared" ca="1" si="26"/>
        <v>0</v>
      </c>
      <c r="L70" s="448">
        <f t="shared" ca="1" si="26"/>
        <v>0</v>
      </c>
      <c r="M70" s="448">
        <f t="shared" ca="1" si="26"/>
        <v>0</v>
      </c>
      <c r="N70" s="448">
        <f t="shared" ca="1" si="26"/>
        <v>0</v>
      </c>
      <c r="O70" s="448">
        <f t="shared" ca="1" si="26"/>
        <v>0</v>
      </c>
      <c r="P70" s="448">
        <f t="shared" ca="1" si="26"/>
        <v>0</v>
      </c>
      <c r="Q70" s="448">
        <f t="shared" ca="1" si="26"/>
        <v>0</v>
      </c>
      <c r="R70" s="448">
        <f t="shared" ca="1" si="26"/>
        <v>0</v>
      </c>
      <c r="S70" s="448">
        <f t="shared" ca="1" si="26"/>
        <v>0</v>
      </c>
      <c r="T70" s="448">
        <f t="shared" ca="1" si="26"/>
        <v>0</v>
      </c>
      <c r="U70" s="448">
        <f t="shared" ca="1" si="26"/>
        <v>0</v>
      </c>
      <c r="V70" s="448">
        <f t="shared" ca="1" si="26"/>
        <v>0</v>
      </c>
    </row>
    <row r="71" spans="5:22" x14ac:dyDescent="0.25">
      <c r="E71" s="448">
        <f t="shared" ca="1" si="23"/>
        <v>0</v>
      </c>
      <c r="F71" s="448">
        <f t="shared" ca="1" si="25"/>
        <v>0</v>
      </c>
      <c r="G71" s="448">
        <f t="shared" ca="1" si="26"/>
        <v>0</v>
      </c>
      <c r="H71" s="448">
        <f t="shared" ca="1" si="26"/>
        <v>0</v>
      </c>
      <c r="I71" s="448">
        <f t="shared" ca="1" si="26"/>
        <v>0</v>
      </c>
      <c r="J71" s="448">
        <f t="shared" ca="1" si="26"/>
        <v>0</v>
      </c>
      <c r="K71" s="448">
        <f t="shared" ca="1" si="26"/>
        <v>0</v>
      </c>
      <c r="L71" s="448">
        <f t="shared" ca="1" si="26"/>
        <v>0</v>
      </c>
      <c r="M71" s="448">
        <f t="shared" ca="1" si="26"/>
        <v>0</v>
      </c>
      <c r="N71" s="448">
        <f t="shared" ca="1" si="26"/>
        <v>0</v>
      </c>
      <c r="O71" s="448">
        <f t="shared" ca="1" si="26"/>
        <v>0</v>
      </c>
      <c r="P71" s="448">
        <f t="shared" ca="1" si="26"/>
        <v>0</v>
      </c>
      <c r="Q71" s="448">
        <f t="shared" ca="1" si="26"/>
        <v>0</v>
      </c>
      <c r="R71" s="448">
        <f t="shared" ca="1" si="26"/>
        <v>0</v>
      </c>
      <c r="S71" s="448">
        <f t="shared" ca="1" si="26"/>
        <v>0</v>
      </c>
      <c r="T71" s="448">
        <f t="shared" ca="1" si="26"/>
        <v>0</v>
      </c>
      <c r="U71" s="448">
        <f t="shared" ca="1" si="26"/>
        <v>0</v>
      </c>
      <c r="V71" s="448">
        <f t="shared" ca="1" si="26"/>
        <v>0</v>
      </c>
    </row>
    <row r="72" spans="5:22" x14ac:dyDescent="0.25">
      <c r="E72" s="448">
        <f t="shared" ca="1" si="23"/>
        <v>0</v>
      </c>
      <c r="F72" s="448">
        <f t="shared" ca="1" si="25"/>
        <v>0</v>
      </c>
      <c r="G72" s="448">
        <f t="shared" ca="1" si="26"/>
        <v>0</v>
      </c>
      <c r="H72" s="448">
        <f t="shared" ca="1" si="26"/>
        <v>0</v>
      </c>
      <c r="I72" s="448">
        <f t="shared" ca="1" si="26"/>
        <v>0</v>
      </c>
      <c r="J72" s="448">
        <f t="shared" ca="1" si="26"/>
        <v>0</v>
      </c>
      <c r="K72" s="448">
        <f t="shared" ca="1" si="26"/>
        <v>0</v>
      </c>
      <c r="L72" s="448">
        <f t="shared" ca="1" si="26"/>
        <v>0</v>
      </c>
      <c r="M72" s="448">
        <f t="shared" ca="1" si="26"/>
        <v>0</v>
      </c>
      <c r="N72" s="448">
        <f t="shared" ca="1" si="26"/>
        <v>0</v>
      </c>
      <c r="O72" s="448">
        <f t="shared" ca="1" si="26"/>
        <v>0</v>
      </c>
      <c r="P72" s="448">
        <f t="shared" ca="1" si="26"/>
        <v>0</v>
      </c>
      <c r="Q72" s="448">
        <f t="shared" ca="1" si="26"/>
        <v>0</v>
      </c>
      <c r="R72" s="448">
        <f t="shared" ca="1" si="26"/>
        <v>0</v>
      </c>
      <c r="S72" s="448">
        <f t="shared" ca="1" si="26"/>
        <v>0</v>
      </c>
      <c r="T72" s="448">
        <f t="shared" ca="1" si="26"/>
        <v>0</v>
      </c>
      <c r="U72" s="448">
        <f t="shared" ca="1" si="26"/>
        <v>0</v>
      </c>
      <c r="V72" s="448">
        <f t="shared" ca="1" si="26"/>
        <v>0</v>
      </c>
    </row>
    <row r="73" spans="5:22" x14ac:dyDescent="0.25">
      <c r="E73" s="448">
        <f t="shared" ca="1" si="23"/>
        <v>0</v>
      </c>
      <c r="F73" s="448">
        <f t="shared" ca="1" si="25"/>
        <v>0</v>
      </c>
      <c r="G73" s="448">
        <f t="shared" ca="1" si="26"/>
        <v>0</v>
      </c>
      <c r="H73" s="448">
        <f t="shared" ca="1" si="26"/>
        <v>0</v>
      </c>
      <c r="I73" s="448">
        <f t="shared" ca="1" si="26"/>
        <v>0</v>
      </c>
      <c r="J73" s="448">
        <f t="shared" ca="1" si="26"/>
        <v>0</v>
      </c>
      <c r="K73" s="448">
        <f t="shared" ca="1" si="26"/>
        <v>0</v>
      </c>
      <c r="L73" s="448">
        <f t="shared" ca="1" si="26"/>
        <v>0</v>
      </c>
      <c r="M73" s="448">
        <f t="shared" ca="1" si="26"/>
        <v>0</v>
      </c>
      <c r="N73" s="448">
        <f t="shared" ca="1" si="26"/>
        <v>0</v>
      </c>
      <c r="O73" s="448">
        <f t="shared" ca="1" si="26"/>
        <v>0</v>
      </c>
      <c r="P73" s="448">
        <f t="shared" ca="1" si="26"/>
        <v>0</v>
      </c>
      <c r="Q73" s="448">
        <f t="shared" ca="1" si="26"/>
        <v>0</v>
      </c>
      <c r="R73" s="448">
        <f t="shared" ca="1" si="26"/>
        <v>0</v>
      </c>
      <c r="S73" s="448">
        <f t="shared" ca="1" si="26"/>
        <v>0</v>
      </c>
      <c r="T73" s="448">
        <f t="shared" ca="1" si="26"/>
        <v>0</v>
      </c>
      <c r="U73" s="448">
        <f t="shared" ca="1" si="26"/>
        <v>0</v>
      </c>
      <c r="V73" s="448">
        <f t="shared" ca="1" si="26"/>
        <v>0</v>
      </c>
    </row>
    <row r="74" spans="5:22" x14ac:dyDescent="0.25">
      <c r="E74" s="448">
        <f t="shared" ca="1" si="23"/>
        <v>0</v>
      </c>
      <c r="F74" s="448">
        <f t="shared" ca="1" si="25"/>
        <v>0</v>
      </c>
      <c r="G74" s="448">
        <f t="shared" ca="1" si="26"/>
        <v>0</v>
      </c>
      <c r="H74" s="448">
        <f t="shared" ca="1" si="26"/>
        <v>0</v>
      </c>
      <c r="I74" s="448">
        <f t="shared" ca="1" si="26"/>
        <v>0</v>
      </c>
      <c r="J74" s="448">
        <f t="shared" ca="1" si="26"/>
        <v>0</v>
      </c>
      <c r="K74" s="448">
        <f t="shared" ca="1" si="26"/>
        <v>0</v>
      </c>
      <c r="L74" s="448">
        <f t="shared" ca="1" si="26"/>
        <v>0</v>
      </c>
      <c r="M74" s="448">
        <f t="shared" ca="1" si="26"/>
        <v>0</v>
      </c>
      <c r="N74" s="448">
        <f t="shared" ca="1" si="26"/>
        <v>0</v>
      </c>
      <c r="O74" s="448">
        <f t="shared" ca="1" si="26"/>
        <v>0</v>
      </c>
      <c r="P74" s="448">
        <f t="shared" ca="1" si="26"/>
        <v>0</v>
      </c>
      <c r="Q74" s="448">
        <f t="shared" ca="1" si="26"/>
        <v>0</v>
      </c>
      <c r="R74" s="448">
        <f t="shared" ca="1" si="26"/>
        <v>0</v>
      </c>
      <c r="S74" s="448">
        <f t="shared" ca="1" si="26"/>
        <v>0</v>
      </c>
      <c r="T74" s="448">
        <f t="shared" ca="1" si="26"/>
        <v>0</v>
      </c>
      <c r="U74" s="448">
        <f t="shared" ca="1" si="26"/>
        <v>0</v>
      </c>
      <c r="V74" s="448">
        <f t="shared" ca="1" si="26"/>
        <v>0</v>
      </c>
    </row>
    <row r="75" spans="5:22" x14ac:dyDescent="0.25">
      <c r="E75" s="448">
        <f t="shared" ca="1" si="23"/>
        <v>0</v>
      </c>
      <c r="F75" s="448">
        <f t="shared" ca="1" si="25"/>
        <v>0</v>
      </c>
      <c r="G75" s="448">
        <f t="shared" ca="1" si="26"/>
        <v>0</v>
      </c>
      <c r="H75" s="448">
        <f t="shared" ca="1" si="26"/>
        <v>0</v>
      </c>
      <c r="I75" s="448">
        <f t="shared" ca="1" si="26"/>
        <v>0</v>
      </c>
      <c r="J75" s="448">
        <f t="shared" ca="1" si="26"/>
        <v>0</v>
      </c>
      <c r="K75" s="448">
        <f t="shared" ca="1" si="26"/>
        <v>0</v>
      </c>
      <c r="L75" s="448">
        <f t="shared" ca="1" si="26"/>
        <v>0</v>
      </c>
      <c r="M75" s="448">
        <f t="shared" ca="1" si="26"/>
        <v>0</v>
      </c>
      <c r="N75" s="448">
        <f t="shared" ca="1" si="26"/>
        <v>0</v>
      </c>
      <c r="O75" s="448">
        <f t="shared" ca="1" si="26"/>
        <v>0</v>
      </c>
      <c r="P75" s="448">
        <f t="shared" ca="1" si="26"/>
        <v>0</v>
      </c>
      <c r="Q75" s="448">
        <f t="shared" ca="1" si="26"/>
        <v>0</v>
      </c>
      <c r="R75" s="448">
        <f t="shared" ca="1" si="26"/>
        <v>0</v>
      </c>
      <c r="S75" s="448">
        <f t="shared" ca="1" si="26"/>
        <v>0</v>
      </c>
      <c r="T75" s="448">
        <f t="shared" ca="1" si="26"/>
        <v>0</v>
      </c>
      <c r="U75" s="448">
        <f t="shared" ca="1" si="26"/>
        <v>0</v>
      </c>
      <c r="V75" s="448">
        <f t="shared" ca="1" si="26"/>
        <v>0</v>
      </c>
    </row>
    <row r="76" spans="5:22" x14ac:dyDescent="0.25">
      <c r="E76" s="448">
        <f t="shared" ca="1" si="23"/>
        <v>0</v>
      </c>
      <c r="F76" s="448">
        <f t="shared" ca="1" si="25"/>
        <v>0</v>
      </c>
      <c r="G76" s="448">
        <f t="shared" ca="1" si="26"/>
        <v>0</v>
      </c>
      <c r="H76" s="448">
        <f t="shared" ca="1" si="26"/>
        <v>0</v>
      </c>
      <c r="I76" s="448">
        <f t="shared" ca="1" si="26"/>
        <v>0</v>
      </c>
      <c r="J76" s="448">
        <f t="shared" ca="1" si="26"/>
        <v>0</v>
      </c>
      <c r="K76" s="448">
        <f t="shared" ca="1" si="26"/>
        <v>0</v>
      </c>
      <c r="L76" s="448">
        <f t="shared" ca="1" si="26"/>
        <v>0</v>
      </c>
      <c r="M76" s="448">
        <f t="shared" ca="1" si="26"/>
        <v>0</v>
      </c>
      <c r="N76" s="448">
        <f t="shared" ca="1" si="26"/>
        <v>0</v>
      </c>
      <c r="O76" s="448">
        <f t="shared" ca="1" si="26"/>
        <v>0</v>
      </c>
      <c r="P76" s="448">
        <f t="shared" ca="1" si="26"/>
        <v>0</v>
      </c>
      <c r="Q76" s="448">
        <f t="shared" ca="1" si="26"/>
        <v>0</v>
      </c>
      <c r="R76" s="448">
        <f t="shared" ca="1" si="26"/>
        <v>0</v>
      </c>
      <c r="S76" s="448">
        <f t="shared" ca="1" si="26"/>
        <v>0</v>
      </c>
      <c r="T76" s="448">
        <f t="shared" ca="1" si="26"/>
        <v>0</v>
      </c>
      <c r="U76" s="448">
        <f t="shared" ca="1" si="26"/>
        <v>0</v>
      </c>
      <c r="V76" s="448">
        <f t="shared" ca="1" si="26"/>
        <v>0</v>
      </c>
    </row>
    <row r="77" spans="5:22" x14ac:dyDescent="0.25">
      <c r="E77" s="448">
        <f t="shared" ca="1" si="23"/>
        <v>0</v>
      </c>
      <c r="F77" s="448">
        <f t="shared" ca="1" si="25"/>
        <v>0</v>
      </c>
      <c r="G77" s="448">
        <f t="shared" ca="1" si="26"/>
        <v>0</v>
      </c>
      <c r="H77" s="448">
        <f t="shared" ca="1" si="26"/>
        <v>0</v>
      </c>
      <c r="I77" s="448">
        <f t="shared" ca="1" si="26"/>
        <v>0</v>
      </c>
      <c r="J77" s="448">
        <f t="shared" ca="1" si="26"/>
        <v>0</v>
      </c>
      <c r="K77" s="448">
        <f t="shared" ca="1" si="26"/>
        <v>0</v>
      </c>
      <c r="L77" s="448">
        <f t="shared" ca="1" si="26"/>
        <v>0</v>
      </c>
      <c r="M77" s="448">
        <f t="shared" ca="1" si="26"/>
        <v>0</v>
      </c>
      <c r="N77" s="448">
        <f t="shared" ca="1" si="26"/>
        <v>0</v>
      </c>
      <c r="O77" s="448">
        <f t="shared" ca="1" si="26"/>
        <v>0</v>
      </c>
      <c r="P77" s="448">
        <f t="shared" ca="1" si="26"/>
        <v>0</v>
      </c>
      <c r="Q77" s="448">
        <f t="shared" ca="1" si="26"/>
        <v>0</v>
      </c>
      <c r="R77" s="448">
        <f t="shared" ca="1" si="26"/>
        <v>0</v>
      </c>
      <c r="S77" s="448">
        <f t="shared" ca="1" si="26"/>
        <v>0</v>
      </c>
      <c r="T77" s="448">
        <f t="shared" ca="1" si="26"/>
        <v>0</v>
      </c>
      <c r="U77" s="448">
        <f t="shared" ca="1" si="26"/>
        <v>0</v>
      </c>
      <c r="V77" s="448">
        <f t="shared" ca="1" si="26"/>
        <v>0</v>
      </c>
    </row>
    <row r="78" spans="5:22" x14ac:dyDescent="0.25">
      <c r="E78" s="448">
        <f t="shared" ca="1" si="23"/>
        <v>0</v>
      </c>
      <c r="F78" s="448">
        <f t="shared" ca="1" si="25"/>
        <v>0</v>
      </c>
      <c r="G78" s="448">
        <f t="shared" ca="1" si="26"/>
        <v>0</v>
      </c>
      <c r="H78" s="448">
        <f t="shared" ca="1" si="26"/>
        <v>0</v>
      </c>
      <c r="I78" s="448">
        <f t="shared" ca="1" si="26"/>
        <v>0</v>
      </c>
      <c r="J78" s="448">
        <f t="shared" ca="1" si="26"/>
        <v>0</v>
      </c>
      <c r="K78" s="448">
        <f t="shared" ca="1" si="26"/>
        <v>0</v>
      </c>
      <c r="L78" s="448">
        <f t="shared" ca="1" si="26"/>
        <v>0</v>
      </c>
      <c r="M78" s="448">
        <f t="shared" ca="1" si="26"/>
        <v>0</v>
      </c>
      <c r="N78" s="448">
        <f t="shared" ca="1" si="26"/>
        <v>0</v>
      </c>
      <c r="O78" s="448">
        <f t="shared" ca="1" si="26"/>
        <v>0</v>
      </c>
      <c r="P78" s="448">
        <f t="shared" ca="1" si="26"/>
        <v>0</v>
      </c>
      <c r="Q78" s="448">
        <f t="shared" ca="1" si="26"/>
        <v>0</v>
      </c>
      <c r="R78" s="448">
        <f t="shared" ca="1" si="26"/>
        <v>0</v>
      </c>
      <c r="S78" s="448">
        <f t="shared" ca="1" si="26"/>
        <v>0</v>
      </c>
      <c r="T78" s="448">
        <f t="shared" ca="1" si="26"/>
        <v>0</v>
      </c>
      <c r="U78" s="448">
        <f t="shared" ca="1" si="26"/>
        <v>0</v>
      </c>
      <c r="V78" s="448">
        <f t="shared" ca="1" si="26"/>
        <v>0</v>
      </c>
    </row>
    <row r="79" spans="5:22" x14ac:dyDescent="0.25">
      <c r="E79" s="448">
        <f t="shared" ca="1" si="23"/>
        <v>0</v>
      </c>
      <c r="F79" s="448">
        <f t="shared" ca="1" si="25"/>
        <v>0</v>
      </c>
      <c r="G79" s="448">
        <f t="shared" ca="1" si="26"/>
        <v>0</v>
      </c>
      <c r="H79" s="448">
        <f t="shared" ca="1" si="26"/>
        <v>0</v>
      </c>
      <c r="I79" s="448">
        <f t="shared" ca="1" si="26"/>
        <v>0</v>
      </c>
      <c r="J79" s="448">
        <f t="shared" ca="1" si="26"/>
        <v>0</v>
      </c>
      <c r="K79" s="448">
        <f t="shared" ca="1" si="26"/>
        <v>0</v>
      </c>
      <c r="L79" s="448">
        <f t="shared" ca="1" si="26"/>
        <v>0</v>
      </c>
      <c r="M79" s="448">
        <f t="shared" ca="1" si="26"/>
        <v>0</v>
      </c>
      <c r="N79" s="448">
        <f t="shared" ca="1" si="26"/>
        <v>0</v>
      </c>
      <c r="O79" s="448">
        <f t="shared" ca="1" si="26"/>
        <v>0</v>
      </c>
      <c r="P79" s="448">
        <f t="shared" ca="1" si="26"/>
        <v>0</v>
      </c>
      <c r="Q79" s="448">
        <f t="shared" ca="1" si="26"/>
        <v>0</v>
      </c>
      <c r="R79" s="448">
        <f t="shared" ca="1" si="26"/>
        <v>0</v>
      </c>
      <c r="S79" s="448">
        <f t="shared" ca="1" si="26"/>
        <v>0</v>
      </c>
      <c r="T79" s="448">
        <f t="shared" ca="1" si="26"/>
        <v>0</v>
      </c>
      <c r="U79" s="448">
        <f t="shared" ca="1" si="26"/>
        <v>0</v>
      </c>
      <c r="V79" s="448">
        <f t="shared" ca="1" si="26"/>
        <v>0</v>
      </c>
    </row>
    <row r="80" spans="5:22" x14ac:dyDescent="0.25">
      <c r="E80" s="448">
        <f t="shared" ca="1" si="23"/>
        <v>0</v>
      </c>
      <c r="F80" s="448">
        <f t="shared" ca="1" si="25"/>
        <v>0</v>
      </c>
      <c r="G80" s="448">
        <f t="shared" ca="1" si="26"/>
        <v>0</v>
      </c>
      <c r="H80" s="448">
        <f t="shared" ca="1" si="26"/>
        <v>0</v>
      </c>
      <c r="I80" s="448">
        <f t="shared" ca="1" si="26"/>
        <v>0</v>
      </c>
      <c r="J80" s="448">
        <f t="shared" ca="1" si="26"/>
        <v>0</v>
      </c>
      <c r="K80" s="448">
        <f t="shared" ca="1" si="26"/>
        <v>0</v>
      </c>
      <c r="L80" s="448">
        <f t="shared" ca="1" si="26"/>
        <v>0</v>
      </c>
      <c r="M80" s="448">
        <f t="shared" ca="1" si="26"/>
        <v>0</v>
      </c>
      <c r="N80" s="448">
        <f t="shared" ca="1" si="26"/>
        <v>0</v>
      </c>
      <c r="O80" s="448">
        <f t="shared" ca="1" si="26"/>
        <v>0</v>
      </c>
      <c r="P80" s="448">
        <f t="shared" ca="1" si="26"/>
        <v>0</v>
      </c>
      <c r="Q80" s="448">
        <f t="shared" ca="1" si="26"/>
        <v>0</v>
      </c>
      <c r="R80" s="448">
        <f t="shared" ca="1" si="26"/>
        <v>0</v>
      </c>
      <c r="S80" s="448">
        <f t="shared" ca="1" si="26"/>
        <v>0</v>
      </c>
      <c r="T80" s="448">
        <f t="shared" ca="1" si="26"/>
        <v>0</v>
      </c>
      <c r="U80" s="448">
        <f t="shared" ca="1" si="26"/>
        <v>0</v>
      </c>
      <c r="V80" s="448">
        <f t="shared" ca="1" si="26"/>
        <v>0</v>
      </c>
    </row>
    <row r="81" spans="5:22" x14ac:dyDescent="0.25">
      <c r="E81" s="448">
        <f t="shared" ca="1" si="23"/>
        <v>0</v>
      </c>
      <c r="F81" s="448">
        <f t="shared" ca="1" si="25"/>
        <v>0</v>
      </c>
      <c r="G81" s="448">
        <f t="shared" ca="1" si="26"/>
        <v>0</v>
      </c>
      <c r="H81" s="448">
        <f t="shared" ca="1" si="26"/>
        <v>0</v>
      </c>
      <c r="I81" s="448">
        <f t="shared" ca="1" si="26"/>
        <v>0</v>
      </c>
      <c r="J81" s="448">
        <f t="shared" ca="1" si="26"/>
        <v>0</v>
      </c>
      <c r="K81" s="448">
        <f t="shared" ca="1" si="26"/>
        <v>0</v>
      </c>
      <c r="L81" s="448">
        <f t="shared" ca="1" si="26"/>
        <v>0</v>
      </c>
      <c r="M81" s="448">
        <f t="shared" ca="1" si="26"/>
        <v>0</v>
      </c>
      <c r="N81" s="448">
        <f t="shared" ca="1" si="26"/>
        <v>0</v>
      </c>
      <c r="O81" s="448">
        <f t="shared" ca="1" si="26"/>
        <v>0</v>
      </c>
      <c r="P81" s="448">
        <f t="shared" ca="1" si="26"/>
        <v>0</v>
      </c>
      <c r="Q81" s="448">
        <f t="shared" ca="1" si="26"/>
        <v>0</v>
      </c>
      <c r="R81" s="448">
        <f t="shared" ca="1" si="26"/>
        <v>0</v>
      </c>
      <c r="S81" s="448">
        <f t="shared" ca="1" si="26"/>
        <v>0</v>
      </c>
      <c r="T81" s="448">
        <f t="shared" ca="1" si="26"/>
        <v>0</v>
      </c>
      <c r="U81" s="448">
        <f t="shared" ca="1" si="26"/>
        <v>0</v>
      </c>
      <c r="V81" s="448">
        <f t="shared" ca="1" si="26"/>
        <v>0</v>
      </c>
    </row>
    <row r="82" spans="5:22" x14ac:dyDescent="0.25">
      <c r="E82" s="451"/>
      <c r="F82" s="451"/>
      <c r="G82" s="451"/>
      <c r="H82" s="451"/>
      <c r="I82" s="451"/>
      <c r="J82" s="451"/>
      <c r="K82" s="449"/>
      <c r="L82" s="449"/>
      <c r="M82" s="449"/>
      <c r="N82" s="449"/>
      <c r="O82" s="449"/>
      <c r="P82" s="449"/>
      <c r="Q82" s="449"/>
      <c r="R82" s="449"/>
      <c r="S82" s="449"/>
      <c r="T82" s="449"/>
      <c r="U82" s="449"/>
      <c r="V82" s="449"/>
    </row>
    <row r="83" spans="5:22" x14ac:dyDescent="0.25">
      <c r="E83" s="448">
        <f t="shared" ref="E83:E100" ca="1" si="28">V64</f>
        <v>0</v>
      </c>
      <c r="F83" s="448">
        <f t="shared" ref="F83:V86" ca="1" si="29">E83</f>
        <v>0</v>
      </c>
      <c r="G83" s="448">
        <f t="shared" ca="1" si="29"/>
        <v>0</v>
      </c>
      <c r="H83" s="448">
        <f t="shared" ca="1" si="29"/>
        <v>0</v>
      </c>
      <c r="I83" s="448">
        <f t="shared" ca="1" si="29"/>
        <v>0</v>
      </c>
      <c r="J83" s="448">
        <f t="shared" ca="1" si="29"/>
        <v>0</v>
      </c>
      <c r="K83" s="448">
        <f t="shared" ca="1" si="29"/>
        <v>0</v>
      </c>
      <c r="L83" s="448">
        <f t="shared" ca="1" si="29"/>
        <v>0</v>
      </c>
      <c r="M83" s="448">
        <f t="shared" ca="1" si="29"/>
        <v>0</v>
      </c>
      <c r="N83" s="448">
        <f t="shared" ca="1" si="29"/>
        <v>0</v>
      </c>
      <c r="O83" s="448">
        <f t="shared" ca="1" si="29"/>
        <v>0</v>
      </c>
      <c r="P83" s="448">
        <f t="shared" ca="1" si="29"/>
        <v>0</v>
      </c>
      <c r="Q83" s="448">
        <f t="shared" ca="1" si="29"/>
        <v>0</v>
      </c>
      <c r="R83" s="448">
        <f t="shared" ca="1" si="29"/>
        <v>0</v>
      </c>
      <c r="S83" s="448">
        <f t="shared" ca="1" si="29"/>
        <v>0</v>
      </c>
      <c r="T83" s="448">
        <f t="shared" ca="1" si="29"/>
        <v>0</v>
      </c>
      <c r="U83" s="448">
        <f t="shared" ca="1" si="29"/>
        <v>0</v>
      </c>
      <c r="V83" s="448">
        <f t="shared" ca="1" si="29"/>
        <v>0</v>
      </c>
    </row>
    <row r="84" spans="5:22" x14ac:dyDescent="0.25">
      <c r="E84" s="448">
        <f t="shared" ca="1" si="28"/>
        <v>0</v>
      </c>
      <c r="F84" s="448">
        <f t="shared" ca="1" si="29"/>
        <v>0</v>
      </c>
      <c r="G84" s="448">
        <f t="shared" ca="1" si="29"/>
        <v>0</v>
      </c>
      <c r="H84" s="448">
        <f t="shared" ca="1" si="29"/>
        <v>0</v>
      </c>
      <c r="I84" s="448">
        <f t="shared" ca="1" si="29"/>
        <v>0</v>
      </c>
      <c r="J84" s="448">
        <f t="shared" ca="1" si="29"/>
        <v>0</v>
      </c>
      <c r="K84" s="448">
        <f t="shared" ca="1" si="29"/>
        <v>0</v>
      </c>
      <c r="L84" s="448">
        <f t="shared" ca="1" si="29"/>
        <v>0</v>
      </c>
      <c r="M84" s="448">
        <f t="shared" ca="1" si="29"/>
        <v>0</v>
      </c>
      <c r="N84" s="448">
        <f t="shared" ca="1" si="29"/>
        <v>0</v>
      </c>
      <c r="O84" s="448">
        <f t="shared" ca="1" si="29"/>
        <v>0</v>
      </c>
      <c r="P84" s="448">
        <f t="shared" ca="1" si="29"/>
        <v>0</v>
      </c>
      <c r="Q84" s="448">
        <f t="shared" ca="1" si="29"/>
        <v>0</v>
      </c>
      <c r="R84" s="448">
        <f t="shared" ca="1" si="29"/>
        <v>0</v>
      </c>
      <c r="S84" s="448">
        <f t="shared" ca="1" si="29"/>
        <v>0</v>
      </c>
      <c r="T84" s="448">
        <f t="shared" ca="1" si="29"/>
        <v>0</v>
      </c>
      <c r="U84" s="448">
        <f t="shared" ca="1" si="29"/>
        <v>0</v>
      </c>
      <c r="V84" s="448">
        <f t="shared" ca="1" si="29"/>
        <v>0</v>
      </c>
    </row>
    <row r="85" spans="5:22" x14ac:dyDescent="0.25">
      <c r="E85" s="448">
        <f t="shared" ca="1" si="28"/>
        <v>0</v>
      </c>
      <c r="F85" s="448">
        <f t="shared" ca="1" si="29"/>
        <v>0</v>
      </c>
      <c r="G85" s="448">
        <f t="shared" ca="1" si="29"/>
        <v>0</v>
      </c>
      <c r="H85" s="448">
        <f t="shared" ca="1" si="29"/>
        <v>0</v>
      </c>
      <c r="I85" s="448">
        <f t="shared" ca="1" si="29"/>
        <v>0</v>
      </c>
      <c r="J85" s="448">
        <f t="shared" ca="1" si="29"/>
        <v>0</v>
      </c>
      <c r="K85" s="448">
        <f t="shared" ca="1" si="29"/>
        <v>0</v>
      </c>
      <c r="L85" s="448">
        <f t="shared" ca="1" si="29"/>
        <v>0</v>
      </c>
      <c r="M85" s="448">
        <f t="shared" ca="1" si="29"/>
        <v>0</v>
      </c>
      <c r="N85" s="448">
        <f t="shared" ca="1" si="29"/>
        <v>0</v>
      </c>
      <c r="O85" s="448">
        <f t="shared" ca="1" si="29"/>
        <v>0</v>
      </c>
      <c r="P85" s="448">
        <f t="shared" ca="1" si="29"/>
        <v>0</v>
      </c>
      <c r="Q85" s="448">
        <f t="shared" ca="1" si="29"/>
        <v>0</v>
      </c>
      <c r="R85" s="448">
        <f t="shared" ca="1" si="29"/>
        <v>0</v>
      </c>
      <c r="S85" s="448">
        <f t="shared" ca="1" si="29"/>
        <v>0</v>
      </c>
      <c r="T85" s="448">
        <f t="shared" ca="1" si="29"/>
        <v>0</v>
      </c>
      <c r="U85" s="448">
        <f t="shared" ca="1" si="29"/>
        <v>0</v>
      </c>
      <c r="V85" s="448">
        <f t="shared" ca="1" si="29"/>
        <v>0</v>
      </c>
    </row>
    <row r="86" spans="5:22" x14ac:dyDescent="0.25">
      <c r="E86" s="448">
        <f t="shared" ca="1" si="28"/>
        <v>0</v>
      </c>
      <c r="F86" s="448">
        <f t="shared" ca="1" si="29"/>
        <v>0</v>
      </c>
      <c r="G86" s="448">
        <f t="shared" ca="1" si="29"/>
        <v>0</v>
      </c>
      <c r="H86" s="448">
        <f t="shared" ca="1" si="29"/>
        <v>0</v>
      </c>
      <c r="I86" s="448">
        <f t="shared" ca="1" si="29"/>
        <v>0</v>
      </c>
      <c r="J86" s="448">
        <f t="shared" ca="1" si="29"/>
        <v>0</v>
      </c>
      <c r="K86" s="448">
        <f t="shared" ca="1" si="29"/>
        <v>0</v>
      </c>
      <c r="L86" s="448">
        <f t="shared" ca="1" si="29"/>
        <v>0</v>
      </c>
      <c r="M86" s="448">
        <f t="shared" ca="1" si="29"/>
        <v>0</v>
      </c>
      <c r="N86" s="448">
        <f t="shared" ca="1" si="29"/>
        <v>0</v>
      </c>
      <c r="O86" s="448">
        <f t="shared" ca="1" si="29"/>
        <v>0</v>
      </c>
      <c r="P86" s="448">
        <f t="shared" ca="1" si="29"/>
        <v>0</v>
      </c>
      <c r="Q86" s="448">
        <f t="shared" ca="1" si="29"/>
        <v>0</v>
      </c>
      <c r="R86" s="448">
        <f t="shared" ca="1" si="29"/>
        <v>0</v>
      </c>
      <c r="S86" s="448">
        <f t="shared" ca="1" si="29"/>
        <v>0</v>
      </c>
      <c r="T86" s="448">
        <f t="shared" ca="1" si="29"/>
        <v>0</v>
      </c>
      <c r="U86" s="448">
        <f t="shared" ca="1" si="29"/>
        <v>0</v>
      </c>
      <c r="V86" s="448">
        <f t="shared" ca="1" si="29"/>
        <v>0</v>
      </c>
    </row>
    <row r="87" spans="5:22" x14ac:dyDescent="0.25">
      <c r="E87" s="448">
        <f t="shared" ca="1" si="28"/>
        <v>0</v>
      </c>
      <c r="F87" s="448">
        <f t="shared" ref="F87:F100" ca="1" si="30">IF(E$87=0,E88,E87)</f>
        <v>0</v>
      </c>
      <c r="G87" s="448">
        <f t="shared" ref="G87:V100" ca="1" si="31">IF(F$87=0,F88,F87)</f>
        <v>0</v>
      </c>
      <c r="H87" s="448">
        <f t="shared" ca="1" si="31"/>
        <v>0</v>
      </c>
      <c r="I87" s="448">
        <f t="shared" ca="1" si="31"/>
        <v>0</v>
      </c>
      <c r="J87" s="448">
        <f t="shared" ca="1" si="31"/>
        <v>0</v>
      </c>
      <c r="K87" s="448">
        <f t="shared" ca="1" si="31"/>
        <v>0</v>
      </c>
      <c r="L87" s="448">
        <f t="shared" ca="1" si="31"/>
        <v>0</v>
      </c>
      <c r="M87" s="448">
        <f t="shared" ca="1" si="31"/>
        <v>0</v>
      </c>
      <c r="N87" s="448">
        <f t="shared" ca="1" si="31"/>
        <v>0</v>
      </c>
      <c r="O87" s="448">
        <f t="shared" ca="1" si="31"/>
        <v>0</v>
      </c>
      <c r="P87" s="448">
        <f t="shared" ca="1" si="31"/>
        <v>0</v>
      </c>
      <c r="Q87" s="448">
        <f t="shared" ca="1" si="31"/>
        <v>0</v>
      </c>
      <c r="R87" s="448">
        <f t="shared" ca="1" si="31"/>
        <v>0</v>
      </c>
      <c r="S87" s="448">
        <f t="shared" ca="1" si="31"/>
        <v>0</v>
      </c>
      <c r="T87" s="448">
        <f t="shared" ca="1" si="31"/>
        <v>0</v>
      </c>
      <c r="U87" s="448">
        <f t="shared" ca="1" si="31"/>
        <v>0</v>
      </c>
      <c r="V87" s="448">
        <f t="shared" ca="1" si="31"/>
        <v>0</v>
      </c>
    </row>
    <row r="88" spans="5:22" x14ac:dyDescent="0.25">
      <c r="E88" s="448">
        <f t="shared" ca="1" si="28"/>
        <v>0</v>
      </c>
      <c r="F88" s="448">
        <f t="shared" ca="1" si="30"/>
        <v>0</v>
      </c>
      <c r="G88" s="448">
        <f t="shared" ref="G88:U88" ca="1" si="32">IF(F$87=0,F89,F88)</f>
        <v>0</v>
      </c>
      <c r="H88" s="448">
        <f t="shared" ca="1" si="32"/>
        <v>0</v>
      </c>
      <c r="I88" s="448">
        <f t="shared" ca="1" si="32"/>
        <v>0</v>
      </c>
      <c r="J88" s="448">
        <f t="shared" ca="1" si="32"/>
        <v>0</v>
      </c>
      <c r="K88" s="448">
        <f t="shared" ca="1" si="32"/>
        <v>0</v>
      </c>
      <c r="L88" s="448">
        <f t="shared" ca="1" si="32"/>
        <v>0</v>
      </c>
      <c r="M88" s="448">
        <f t="shared" ca="1" si="32"/>
        <v>0</v>
      </c>
      <c r="N88" s="448">
        <f t="shared" ca="1" si="32"/>
        <v>0</v>
      </c>
      <c r="O88" s="448">
        <f t="shared" ca="1" si="32"/>
        <v>0</v>
      </c>
      <c r="P88" s="448">
        <f t="shared" ca="1" si="32"/>
        <v>0</v>
      </c>
      <c r="Q88" s="448">
        <f t="shared" ca="1" si="32"/>
        <v>0</v>
      </c>
      <c r="R88" s="448">
        <f t="shared" ca="1" si="32"/>
        <v>0</v>
      </c>
      <c r="S88" s="448">
        <f t="shared" ca="1" si="32"/>
        <v>0</v>
      </c>
      <c r="T88" s="448">
        <f t="shared" ca="1" si="32"/>
        <v>0</v>
      </c>
      <c r="U88" s="448">
        <f t="shared" ca="1" si="32"/>
        <v>0</v>
      </c>
      <c r="V88" s="448">
        <f t="shared" ca="1" si="31"/>
        <v>0</v>
      </c>
    </row>
    <row r="89" spans="5:22" x14ac:dyDescent="0.25">
      <c r="E89" s="448">
        <f t="shared" ca="1" si="28"/>
        <v>0</v>
      </c>
      <c r="F89" s="448">
        <f t="shared" ca="1" si="30"/>
        <v>0</v>
      </c>
      <c r="G89" s="448">
        <f t="shared" ca="1" si="31"/>
        <v>0</v>
      </c>
      <c r="H89" s="448">
        <f t="shared" ca="1" si="31"/>
        <v>0</v>
      </c>
      <c r="I89" s="448">
        <f t="shared" ca="1" si="31"/>
        <v>0</v>
      </c>
      <c r="J89" s="448">
        <f t="shared" ca="1" si="31"/>
        <v>0</v>
      </c>
      <c r="K89" s="448">
        <f t="shared" ca="1" si="31"/>
        <v>0</v>
      </c>
      <c r="L89" s="448">
        <f t="shared" ca="1" si="31"/>
        <v>0</v>
      </c>
      <c r="M89" s="448">
        <f t="shared" ca="1" si="31"/>
        <v>0</v>
      </c>
      <c r="N89" s="448">
        <f t="shared" ca="1" si="31"/>
        <v>0</v>
      </c>
      <c r="O89" s="448">
        <f t="shared" ca="1" si="31"/>
        <v>0</v>
      </c>
      <c r="P89" s="448">
        <f t="shared" ca="1" si="31"/>
        <v>0</v>
      </c>
      <c r="Q89" s="448">
        <f t="shared" ca="1" si="31"/>
        <v>0</v>
      </c>
      <c r="R89" s="448">
        <f t="shared" ca="1" si="31"/>
        <v>0</v>
      </c>
      <c r="S89" s="448">
        <f t="shared" ca="1" si="31"/>
        <v>0</v>
      </c>
      <c r="T89" s="448">
        <f t="shared" ca="1" si="31"/>
        <v>0</v>
      </c>
      <c r="U89" s="448">
        <f t="shared" ca="1" si="31"/>
        <v>0</v>
      </c>
      <c r="V89" s="448">
        <f t="shared" ca="1" si="31"/>
        <v>0</v>
      </c>
    </row>
    <row r="90" spans="5:22" x14ac:dyDescent="0.25">
      <c r="E90" s="448">
        <f t="shared" ca="1" si="28"/>
        <v>0</v>
      </c>
      <c r="F90" s="448">
        <f t="shared" ca="1" si="30"/>
        <v>0</v>
      </c>
      <c r="G90" s="448">
        <f t="shared" ca="1" si="31"/>
        <v>0</v>
      </c>
      <c r="H90" s="448">
        <f t="shared" ca="1" si="31"/>
        <v>0</v>
      </c>
      <c r="I90" s="448">
        <f t="shared" ca="1" si="31"/>
        <v>0</v>
      </c>
      <c r="J90" s="448">
        <f t="shared" ca="1" si="31"/>
        <v>0</v>
      </c>
      <c r="K90" s="448">
        <f t="shared" ca="1" si="31"/>
        <v>0</v>
      </c>
      <c r="L90" s="448">
        <f t="shared" ca="1" si="31"/>
        <v>0</v>
      </c>
      <c r="M90" s="448">
        <f t="shared" ca="1" si="31"/>
        <v>0</v>
      </c>
      <c r="N90" s="448">
        <f t="shared" ca="1" si="31"/>
        <v>0</v>
      </c>
      <c r="O90" s="448">
        <f t="shared" ca="1" si="31"/>
        <v>0</v>
      </c>
      <c r="P90" s="448">
        <f t="shared" ca="1" si="31"/>
        <v>0</v>
      </c>
      <c r="Q90" s="448">
        <f t="shared" ca="1" si="31"/>
        <v>0</v>
      </c>
      <c r="R90" s="448">
        <f t="shared" ca="1" si="31"/>
        <v>0</v>
      </c>
      <c r="S90" s="448">
        <f t="shared" ca="1" si="31"/>
        <v>0</v>
      </c>
      <c r="T90" s="448">
        <f t="shared" ca="1" si="31"/>
        <v>0</v>
      </c>
      <c r="U90" s="448">
        <f t="shared" ca="1" si="31"/>
        <v>0</v>
      </c>
      <c r="V90" s="448">
        <f t="shared" ca="1" si="31"/>
        <v>0</v>
      </c>
    </row>
    <row r="91" spans="5:22" x14ac:dyDescent="0.25">
      <c r="E91" s="448">
        <f t="shared" ca="1" si="28"/>
        <v>0</v>
      </c>
      <c r="F91" s="448">
        <f t="shared" ca="1" si="30"/>
        <v>0</v>
      </c>
      <c r="G91" s="448">
        <f t="shared" ca="1" si="31"/>
        <v>0</v>
      </c>
      <c r="H91" s="448">
        <f t="shared" ca="1" si="31"/>
        <v>0</v>
      </c>
      <c r="I91" s="448">
        <f t="shared" ca="1" si="31"/>
        <v>0</v>
      </c>
      <c r="J91" s="448">
        <f t="shared" ca="1" si="31"/>
        <v>0</v>
      </c>
      <c r="K91" s="448">
        <f t="shared" ca="1" si="31"/>
        <v>0</v>
      </c>
      <c r="L91" s="448">
        <f t="shared" ca="1" si="31"/>
        <v>0</v>
      </c>
      <c r="M91" s="448">
        <f t="shared" ca="1" si="31"/>
        <v>0</v>
      </c>
      <c r="N91" s="448">
        <f t="shared" ca="1" si="31"/>
        <v>0</v>
      </c>
      <c r="O91" s="448">
        <f t="shared" ca="1" si="31"/>
        <v>0</v>
      </c>
      <c r="P91" s="448">
        <f t="shared" ca="1" si="31"/>
        <v>0</v>
      </c>
      <c r="Q91" s="448">
        <f t="shared" ca="1" si="31"/>
        <v>0</v>
      </c>
      <c r="R91" s="448">
        <f t="shared" ca="1" si="31"/>
        <v>0</v>
      </c>
      <c r="S91" s="448">
        <f t="shared" ca="1" si="31"/>
        <v>0</v>
      </c>
      <c r="T91" s="448">
        <f t="shared" ca="1" si="31"/>
        <v>0</v>
      </c>
      <c r="U91" s="448">
        <f t="shared" ca="1" si="31"/>
        <v>0</v>
      </c>
      <c r="V91" s="448">
        <f t="shared" ca="1" si="31"/>
        <v>0</v>
      </c>
    </row>
    <row r="92" spans="5:22" x14ac:dyDescent="0.25">
      <c r="E92" s="448">
        <f t="shared" ca="1" si="28"/>
        <v>0</v>
      </c>
      <c r="F92" s="448">
        <f t="shared" ca="1" si="30"/>
        <v>0</v>
      </c>
      <c r="G92" s="448">
        <f t="shared" ca="1" si="31"/>
        <v>0</v>
      </c>
      <c r="H92" s="448">
        <f t="shared" ca="1" si="31"/>
        <v>0</v>
      </c>
      <c r="I92" s="448">
        <f t="shared" ca="1" si="31"/>
        <v>0</v>
      </c>
      <c r="J92" s="448">
        <f t="shared" ca="1" si="31"/>
        <v>0</v>
      </c>
      <c r="K92" s="448">
        <f t="shared" ca="1" si="31"/>
        <v>0</v>
      </c>
      <c r="L92" s="448">
        <f t="shared" ca="1" si="31"/>
        <v>0</v>
      </c>
      <c r="M92" s="448">
        <f t="shared" ca="1" si="31"/>
        <v>0</v>
      </c>
      <c r="N92" s="448">
        <f t="shared" ca="1" si="31"/>
        <v>0</v>
      </c>
      <c r="O92" s="448">
        <f t="shared" ca="1" si="31"/>
        <v>0</v>
      </c>
      <c r="P92" s="448">
        <f t="shared" ca="1" si="31"/>
        <v>0</v>
      </c>
      <c r="Q92" s="448">
        <f t="shared" ca="1" si="31"/>
        <v>0</v>
      </c>
      <c r="R92" s="448">
        <f t="shared" ca="1" si="31"/>
        <v>0</v>
      </c>
      <c r="S92" s="448">
        <f t="shared" ca="1" si="31"/>
        <v>0</v>
      </c>
      <c r="T92" s="448">
        <f t="shared" ca="1" si="31"/>
        <v>0</v>
      </c>
      <c r="U92" s="448">
        <f t="shared" ca="1" si="31"/>
        <v>0</v>
      </c>
      <c r="V92" s="448">
        <f t="shared" ca="1" si="31"/>
        <v>0</v>
      </c>
    </row>
    <row r="93" spans="5:22" x14ac:dyDescent="0.25">
      <c r="E93" s="448">
        <f t="shared" ca="1" si="28"/>
        <v>0</v>
      </c>
      <c r="F93" s="448">
        <f t="shared" ca="1" si="30"/>
        <v>0</v>
      </c>
      <c r="G93" s="448">
        <f t="shared" ca="1" si="31"/>
        <v>0</v>
      </c>
      <c r="H93" s="448">
        <f t="shared" ca="1" si="31"/>
        <v>0</v>
      </c>
      <c r="I93" s="448">
        <f t="shared" ca="1" si="31"/>
        <v>0</v>
      </c>
      <c r="J93" s="448">
        <f t="shared" ca="1" si="31"/>
        <v>0</v>
      </c>
      <c r="K93" s="448">
        <f t="shared" ca="1" si="31"/>
        <v>0</v>
      </c>
      <c r="L93" s="448">
        <f t="shared" ca="1" si="31"/>
        <v>0</v>
      </c>
      <c r="M93" s="448">
        <f t="shared" ca="1" si="31"/>
        <v>0</v>
      </c>
      <c r="N93" s="448">
        <f t="shared" ca="1" si="31"/>
        <v>0</v>
      </c>
      <c r="O93" s="448">
        <f t="shared" ca="1" si="31"/>
        <v>0</v>
      </c>
      <c r="P93" s="448">
        <f t="shared" ca="1" si="31"/>
        <v>0</v>
      </c>
      <c r="Q93" s="448">
        <f t="shared" ca="1" si="31"/>
        <v>0</v>
      </c>
      <c r="R93" s="448">
        <f t="shared" ca="1" si="31"/>
        <v>0</v>
      </c>
      <c r="S93" s="448">
        <f t="shared" ca="1" si="31"/>
        <v>0</v>
      </c>
      <c r="T93" s="448">
        <f t="shared" ca="1" si="31"/>
        <v>0</v>
      </c>
      <c r="U93" s="448">
        <f t="shared" ca="1" si="31"/>
        <v>0</v>
      </c>
      <c r="V93" s="448">
        <f t="shared" ca="1" si="31"/>
        <v>0</v>
      </c>
    </row>
    <row r="94" spans="5:22" x14ac:dyDescent="0.25">
      <c r="E94" s="448">
        <f t="shared" ca="1" si="28"/>
        <v>0</v>
      </c>
      <c r="F94" s="448">
        <f t="shared" ca="1" si="30"/>
        <v>0</v>
      </c>
      <c r="G94" s="448">
        <f t="shared" ca="1" si="31"/>
        <v>0</v>
      </c>
      <c r="H94" s="448">
        <f t="shared" ca="1" si="31"/>
        <v>0</v>
      </c>
      <c r="I94" s="448">
        <f t="shared" ca="1" si="31"/>
        <v>0</v>
      </c>
      <c r="J94" s="448">
        <f t="shared" ca="1" si="31"/>
        <v>0</v>
      </c>
      <c r="K94" s="448">
        <f t="shared" ca="1" si="31"/>
        <v>0</v>
      </c>
      <c r="L94" s="448">
        <f t="shared" ca="1" si="31"/>
        <v>0</v>
      </c>
      <c r="M94" s="448">
        <f t="shared" ca="1" si="31"/>
        <v>0</v>
      </c>
      <c r="N94" s="448">
        <f t="shared" ca="1" si="31"/>
        <v>0</v>
      </c>
      <c r="O94" s="448">
        <f t="shared" ca="1" si="31"/>
        <v>0</v>
      </c>
      <c r="P94" s="448">
        <f t="shared" ca="1" si="31"/>
        <v>0</v>
      </c>
      <c r="Q94" s="448">
        <f t="shared" ca="1" si="31"/>
        <v>0</v>
      </c>
      <c r="R94" s="448">
        <f t="shared" ca="1" si="31"/>
        <v>0</v>
      </c>
      <c r="S94" s="448">
        <f t="shared" ca="1" si="31"/>
        <v>0</v>
      </c>
      <c r="T94" s="448">
        <f t="shared" ca="1" si="31"/>
        <v>0</v>
      </c>
      <c r="U94" s="448">
        <f t="shared" ca="1" si="31"/>
        <v>0</v>
      </c>
      <c r="V94" s="448">
        <f t="shared" ca="1" si="31"/>
        <v>0</v>
      </c>
    </row>
    <row r="95" spans="5:22" x14ac:dyDescent="0.25">
      <c r="E95" s="448">
        <f t="shared" ca="1" si="28"/>
        <v>0</v>
      </c>
      <c r="F95" s="448">
        <f t="shared" ca="1" si="30"/>
        <v>0</v>
      </c>
      <c r="G95" s="448">
        <f t="shared" ca="1" si="31"/>
        <v>0</v>
      </c>
      <c r="H95" s="448">
        <f t="shared" ca="1" si="31"/>
        <v>0</v>
      </c>
      <c r="I95" s="448">
        <f t="shared" ca="1" si="31"/>
        <v>0</v>
      </c>
      <c r="J95" s="448">
        <f t="shared" ca="1" si="31"/>
        <v>0</v>
      </c>
      <c r="K95" s="448">
        <f t="shared" ca="1" si="31"/>
        <v>0</v>
      </c>
      <c r="L95" s="448">
        <f t="shared" ca="1" si="31"/>
        <v>0</v>
      </c>
      <c r="M95" s="448">
        <f t="shared" ca="1" si="31"/>
        <v>0</v>
      </c>
      <c r="N95" s="448">
        <f t="shared" ca="1" si="31"/>
        <v>0</v>
      </c>
      <c r="O95" s="448">
        <f t="shared" ca="1" si="31"/>
        <v>0</v>
      </c>
      <c r="P95" s="448">
        <f t="shared" ca="1" si="31"/>
        <v>0</v>
      </c>
      <c r="Q95" s="448">
        <f t="shared" ca="1" si="31"/>
        <v>0</v>
      </c>
      <c r="R95" s="448">
        <f t="shared" ca="1" si="31"/>
        <v>0</v>
      </c>
      <c r="S95" s="448">
        <f t="shared" ca="1" si="31"/>
        <v>0</v>
      </c>
      <c r="T95" s="448">
        <f t="shared" ca="1" si="31"/>
        <v>0</v>
      </c>
      <c r="U95" s="448">
        <f t="shared" ca="1" si="31"/>
        <v>0</v>
      </c>
      <c r="V95" s="448">
        <f t="shared" ca="1" si="31"/>
        <v>0</v>
      </c>
    </row>
    <row r="96" spans="5:22" x14ac:dyDescent="0.25">
      <c r="E96" s="448">
        <f t="shared" ca="1" si="28"/>
        <v>0</v>
      </c>
      <c r="F96" s="448">
        <f t="shared" ca="1" si="30"/>
        <v>0</v>
      </c>
      <c r="G96" s="448">
        <f t="shared" ca="1" si="31"/>
        <v>0</v>
      </c>
      <c r="H96" s="448">
        <f t="shared" ca="1" si="31"/>
        <v>0</v>
      </c>
      <c r="I96" s="448">
        <f t="shared" ca="1" si="31"/>
        <v>0</v>
      </c>
      <c r="J96" s="448">
        <f t="shared" ca="1" si="31"/>
        <v>0</v>
      </c>
      <c r="K96" s="448">
        <f t="shared" ca="1" si="31"/>
        <v>0</v>
      </c>
      <c r="L96" s="448">
        <f t="shared" ca="1" si="31"/>
        <v>0</v>
      </c>
      <c r="M96" s="448">
        <f t="shared" ca="1" si="31"/>
        <v>0</v>
      </c>
      <c r="N96" s="448">
        <f t="shared" ca="1" si="31"/>
        <v>0</v>
      </c>
      <c r="O96" s="448">
        <f t="shared" ca="1" si="31"/>
        <v>0</v>
      </c>
      <c r="P96" s="448">
        <f t="shared" ca="1" si="31"/>
        <v>0</v>
      </c>
      <c r="Q96" s="448">
        <f t="shared" ca="1" si="31"/>
        <v>0</v>
      </c>
      <c r="R96" s="448">
        <f t="shared" ca="1" si="31"/>
        <v>0</v>
      </c>
      <c r="S96" s="448">
        <f t="shared" ca="1" si="31"/>
        <v>0</v>
      </c>
      <c r="T96" s="448">
        <f t="shared" ca="1" si="31"/>
        <v>0</v>
      </c>
      <c r="U96" s="448">
        <f t="shared" ca="1" si="31"/>
        <v>0</v>
      </c>
      <c r="V96" s="448">
        <f t="shared" ca="1" si="31"/>
        <v>0</v>
      </c>
    </row>
    <row r="97" spans="5:22" x14ac:dyDescent="0.25">
      <c r="E97" s="448">
        <f t="shared" ca="1" si="28"/>
        <v>0</v>
      </c>
      <c r="F97" s="448">
        <f t="shared" ca="1" si="30"/>
        <v>0</v>
      </c>
      <c r="G97" s="448">
        <f t="shared" ca="1" si="31"/>
        <v>0</v>
      </c>
      <c r="H97" s="448">
        <f t="shared" ca="1" si="31"/>
        <v>0</v>
      </c>
      <c r="I97" s="448">
        <f t="shared" ca="1" si="31"/>
        <v>0</v>
      </c>
      <c r="J97" s="448">
        <f t="shared" ca="1" si="31"/>
        <v>0</v>
      </c>
      <c r="K97" s="448">
        <f t="shared" ca="1" si="31"/>
        <v>0</v>
      </c>
      <c r="L97" s="448">
        <f t="shared" ca="1" si="31"/>
        <v>0</v>
      </c>
      <c r="M97" s="448">
        <f t="shared" ca="1" si="31"/>
        <v>0</v>
      </c>
      <c r="N97" s="448">
        <f t="shared" ca="1" si="31"/>
        <v>0</v>
      </c>
      <c r="O97" s="448">
        <f t="shared" ca="1" si="31"/>
        <v>0</v>
      </c>
      <c r="P97" s="448">
        <f t="shared" ca="1" si="31"/>
        <v>0</v>
      </c>
      <c r="Q97" s="448">
        <f t="shared" ca="1" si="31"/>
        <v>0</v>
      </c>
      <c r="R97" s="448">
        <f t="shared" ca="1" si="31"/>
        <v>0</v>
      </c>
      <c r="S97" s="448">
        <f t="shared" ca="1" si="31"/>
        <v>0</v>
      </c>
      <c r="T97" s="448">
        <f t="shared" ca="1" si="31"/>
        <v>0</v>
      </c>
      <c r="U97" s="448">
        <f t="shared" ca="1" si="31"/>
        <v>0</v>
      </c>
      <c r="V97" s="448">
        <f t="shared" ca="1" si="31"/>
        <v>0</v>
      </c>
    </row>
    <row r="98" spans="5:22" x14ac:dyDescent="0.25">
      <c r="E98" s="448">
        <f t="shared" ca="1" si="28"/>
        <v>0</v>
      </c>
      <c r="F98" s="448">
        <f t="shared" ca="1" si="30"/>
        <v>0</v>
      </c>
      <c r="G98" s="448">
        <f t="shared" ca="1" si="31"/>
        <v>0</v>
      </c>
      <c r="H98" s="448">
        <f t="shared" ca="1" si="31"/>
        <v>0</v>
      </c>
      <c r="I98" s="448">
        <f t="shared" ca="1" si="31"/>
        <v>0</v>
      </c>
      <c r="J98" s="448">
        <f t="shared" ca="1" si="31"/>
        <v>0</v>
      </c>
      <c r="K98" s="448">
        <f t="shared" ca="1" si="31"/>
        <v>0</v>
      </c>
      <c r="L98" s="448">
        <f t="shared" ca="1" si="31"/>
        <v>0</v>
      </c>
      <c r="M98" s="448">
        <f t="shared" ca="1" si="31"/>
        <v>0</v>
      </c>
      <c r="N98" s="448">
        <f t="shared" ca="1" si="31"/>
        <v>0</v>
      </c>
      <c r="O98" s="448">
        <f t="shared" ca="1" si="31"/>
        <v>0</v>
      </c>
      <c r="P98" s="448">
        <f t="shared" ca="1" si="31"/>
        <v>0</v>
      </c>
      <c r="Q98" s="448">
        <f t="shared" ca="1" si="31"/>
        <v>0</v>
      </c>
      <c r="R98" s="448">
        <f t="shared" ca="1" si="31"/>
        <v>0</v>
      </c>
      <c r="S98" s="448">
        <f t="shared" ca="1" si="31"/>
        <v>0</v>
      </c>
      <c r="T98" s="448">
        <f t="shared" ca="1" si="31"/>
        <v>0</v>
      </c>
      <c r="U98" s="448">
        <f t="shared" ca="1" si="31"/>
        <v>0</v>
      </c>
      <c r="V98" s="448">
        <f t="shared" ca="1" si="31"/>
        <v>0</v>
      </c>
    </row>
    <row r="99" spans="5:22" x14ac:dyDescent="0.25">
      <c r="E99" s="448">
        <f t="shared" ca="1" si="28"/>
        <v>0</v>
      </c>
      <c r="F99" s="448">
        <f t="shared" ca="1" si="30"/>
        <v>0</v>
      </c>
      <c r="G99" s="448">
        <f t="shared" ca="1" si="31"/>
        <v>0</v>
      </c>
      <c r="H99" s="448">
        <f t="shared" ca="1" si="31"/>
        <v>0</v>
      </c>
      <c r="I99" s="448">
        <f t="shared" ca="1" si="31"/>
        <v>0</v>
      </c>
      <c r="J99" s="448">
        <f t="shared" ca="1" si="31"/>
        <v>0</v>
      </c>
      <c r="K99" s="448">
        <f t="shared" ca="1" si="31"/>
        <v>0</v>
      </c>
      <c r="L99" s="448">
        <f t="shared" ca="1" si="31"/>
        <v>0</v>
      </c>
      <c r="M99" s="448">
        <f t="shared" ca="1" si="31"/>
        <v>0</v>
      </c>
      <c r="N99" s="448">
        <f t="shared" ca="1" si="31"/>
        <v>0</v>
      </c>
      <c r="O99" s="448">
        <f t="shared" ca="1" si="31"/>
        <v>0</v>
      </c>
      <c r="P99" s="448">
        <f t="shared" ca="1" si="31"/>
        <v>0</v>
      </c>
      <c r="Q99" s="448">
        <f t="shared" ca="1" si="31"/>
        <v>0</v>
      </c>
      <c r="R99" s="448">
        <f t="shared" ca="1" si="31"/>
        <v>0</v>
      </c>
      <c r="S99" s="448">
        <f t="shared" ca="1" si="31"/>
        <v>0</v>
      </c>
      <c r="T99" s="448">
        <f t="shared" ca="1" si="31"/>
        <v>0</v>
      </c>
      <c r="U99" s="448">
        <f t="shared" ca="1" si="31"/>
        <v>0</v>
      </c>
      <c r="V99" s="448">
        <f t="shared" ca="1" si="31"/>
        <v>0</v>
      </c>
    </row>
    <row r="100" spans="5:22" x14ac:dyDescent="0.25">
      <c r="E100" s="448">
        <f t="shared" ca="1" si="28"/>
        <v>0</v>
      </c>
      <c r="F100" s="448">
        <f t="shared" ca="1" si="30"/>
        <v>0</v>
      </c>
      <c r="G100" s="448">
        <f t="shared" ca="1" si="31"/>
        <v>0</v>
      </c>
      <c r="H100" s="448">
        <f t="shared" ca="1" si="31"/>
        <v>0</v>
      </c>
      <c r="I100" s="448">
        <f t="shared" ca="1" si="31"/>
        <v>0</v>
      </c>
      <c r="J100" s="448">
        <f t="shared" ca="1" si="31"/>
        <v>0</v>
      </c>
      <c r="K100" s="448">
        <f t="shared" ca="1" si="31"/>
        <v>0</v>
      </c>
      <c r="L100" s="448">
        <f t="shared" ca="1" si="31"/>
        <v>0</v>
      </c>
      <c r="M100" s="448">
        <f t="shared" ca="1" si="31"/>
        <v>0</v>
      </c>
      <c r="N100" s="448">
        <f t="shared" ca="1" si="31"/>
        <v>0</v>
      </c>
      <c r="O100" s="448">
        <f t="shared" ca="1" si="31"/>
        <v>0</v>
      </c>
      <c r="P100" s="448">
        <f t="shared" ca="1" si="31"/>
        <v>0</v>
      </c>
      <c r="Q100" s="448">
        <f t="shared" ca="1" si="31"/>
        <v>0</v>
      </c>
      <c r="R100" s="448">
        <f t="shared" ca="1" si="31"/>
        <v>0</v>
      </c>
      <c r="S100" s="448">
        <f t="shared" ca="1" si="31"/>
        <v>0</v>
      </c>
      <c r="T100" s="448">
        <f t="shared" ca="1" si="31"/>
        <v>0</v>
      </c>
      <c r="U100" s="448">
        <f t="shared" ca="1" si="31"/>
        <v>0</v>
      </c>
      <c r="V100" s="448">
        <f t="shared" ca="1" si="31"/>
        <v>0</v>
      </c>
    </row>
    <row r="101" spans="5:22" x14ac:dyDescent="0.25">
      <c r="E101" s="451"/>
      <c r="F101" s="451"/>
      <c r="G101" s="451"/>
      <c r="H101" s="451"/>
      <c r="I101" s="451"/>
      <c r="J101" s="451"/>
      <c r="K101" s="449"/>
      <c r="L101" s="449"/>
      <c r="M101" s="449"/>
      <c r="N101" s="449"/>
      <c r="O101" s="449"/>
      <c r="P101" s="449"/>
      <c r="Q101" s="449"/>
      <c r="R101" s="449"/>
      <c r="S101" s="449"/>
      <c r="T101" s="449"/>
      <c r="U101" s="449"/>
      <c r="V101" s="449"/>
    </row>
    <row r="102" spans="5:22" x14ac:dyDescent="0.25">
      <c r="E102" s="448">
        <f t="shared" ref="E102:E119" ca="1" si="33">V83</f>
        <v>0</v>
      </c>
      <c r="F102" s="448">
        <f t="shared" ref="F102:V106" ca="1" si="34">E102</f>
        <v>0</v>
      </c>
      <c r="G102" s="448">
        <f t="shared" ca="1" si="34"/>
        <v>0</v>
      </c>
      <c r="H102" s="448">
        <f t="shared" ca="1" si="34"/>
        <v>0</v>
      </c>
      <c r="I102" s="448">
        <f t="shared" ca="1" si="34"/>
        <v>0</v>
      </c>
      <c r="J102" s="448">
        <f t="shared" ca="1" si="34"/>
        <v>0</v>
      </c>
      <c r="K102" s="448">
        <f t="shared" ca="1" si="34"/>
        <v>0</v>
      </c>
      <c r="L102" s="448">
        <f t="shared" ca="1" si="34"/>
        <v>0</v>
      </c>
      <c r="M102" s="448">
        <f t="shared" ca="1" si="34"/>
        <v>0</v>
      </c>
      <c r="N102" s="448">
        <f t="shared" ca="1" si="34"/>
        <v>0</v>
      </c>
      <c r="O102" s="448">
        <f t="shared" ca="1" si="34"/>
        <v>0</v>
      </c>
      <c r="P102" s="448">
        <f t="shared" ca="1" si="34"/>
        <v>0</v>
      </c>
      <c r="Q102" s="448">
        <f t="shared" ca="1" si="34"/>
        <v>0</v>
      </c>
      <c r="R102" s="448">
        <f t="shared" ca="1" si="34"/>
        <v>0</v>
      </c>
      <c r="S102" s="448">
        <f t="shared" ca="1" si="34"/>
        <v>0</v>
      </c>
      <c r="T102" s="448">
        <f t="shared" ca="1" si="34"/>
        <v>0</v>
      </c>
      <c r="U102" s="448">
        <f t="shared" ca="1" si="34"/>
        <v>0</v>
      </c>
      <c r="V102" s="448">
        <f t="shared" ca="1" si="34"/>
        <v>0</v>
      </c>
    </row>
    <row r="103" spans="5:22" x14ac:dyDescent="0.25">
      <c r="E103" s="448">
        <f t="shared" ca="1" si="33"/>
        <v>0</v>
      </c>
      <c r="F103" s="448">
        <f t="shared" ca="1" si="34"/>
        <v>0</v>
      </c>
      <c r="G103" s="448">
        <f t="shared" ca="1" si="34"/>
        <v>0</v>
      </c>
      <c r="H103" s="448">
        <f t="shared" ca="1" si="34"/>
        <v>0</v>
      </c>
      <c r="I103" s="448">
        <f t="shared" ca="1" si="34"/>
        <v>0</v>
      </c>
      <c r="J103" s="448">
        <f t="shared" ca="1" si="34"/>
        <v>0</v>
      </c>
      <c r="K103" s="448">
        <f t="shared" ca="1" si="34"/>
        <v>0</v>
      </c>
      <c r="L103" s="448">
        <f t="shared" ca="1" si="34"/>
        <v>0</v>
      </c>
      <c r="M103" s="448">
        <f t="shared" ca="1" si="34"/>
        <v>0</v>
      </c>
      <c r="N103" s="448">
        <f t="shared" ca="1" si="34"/>
        <v>0</v>
      </c>
      <c r="O103" s="448">
        <f t="shared" ca="1" si="34"/>
        <v>0</v>
      </c>
      <c r="P103" s="448">
        <f t="shared" ca="1" si="34"/>
        <v>0</v>
      </c>
      <c r="Q103" s="448">
        <f t="shared" ca="1" si="34"/>
        <v>0</v>
      </c>
      <c r="R103" s="448">
        <f t="shared" ca="1" si="34"/>
        <v>0</v>
      </c>
      <c r="S103" s="448">
        <f t="shared" ca="1" si="34"/>
        <v>0</v>
      </c>
      <c r="T103" s="448">
        <f t="shared" ca="1" si="34"/>
        <v>0</v>
      </c>
      <c r="U103" s="448">
        <f t="shared" ca="1" si="34"/>
        <v>0</v>
      </c>
      <c r="V103" s="448">
        <f t="shared" ca="1" si="34"/>
        <v>0</v>
      </c>
    </row>
    <row r="104" spans="5:22" x14ac:dyDescent="0.25">
      <c r="E104" s="448">
        <f t="shared" ca="1" si="33"/>
        <v>0</v>
      </c>
      <c r="F104" s="448">
        <f t="shared" ca="1" si="34"/>
        <v>0</v>
      </c>
      <c r="G104" s="448">
        <f t="shared" ca="1" si="34"/>
        <v>0</v>
      </c>
      <c r="H104" s="448">
        <f t="shared" ca="1" si="34"/>
        <v>0</v>
      </c>
      <c r="I104" s="448">
        <f t="shared" ca="1" si="34"/>
        <v>0</v>
      </c>
      <c r="J104" s="448">
        <f t="shared" ca="1" si="34"/>
        <v>0</v>
      </c>
      <c r="K104" s="448">
        <f t="shared" ca="1" si="34"/>
        <v>0</v>
      </c>
      <c r="L104" s="448">
        <f t="shared" ca="1" si="34"/>
        <v>0</v>
      </c>
      <c r="M104" s="448">
        <f t="shared" ca="1" si="34"/>
        <v>0</v>
      </c>
      <c r="N104" s="448">
        <f t="shared" ca="1" si="34"/>
        <v>0</v>
      </c>
      <c r="O104" s="448">
        <f t="shared" ca="1" si="34"/>
        <v>0</v>
      </c>
      <c r="P104" s="448">
        <f t="shared" ca="1" si="34"/>
        <v>0</v>
      </c>
      <c r="Q104" s="448">
        <f t="shared" ca="1" si="34"/>
        <v>0</v>
      </c>
      <c r="R104" s="448">
        <f t="shared" ca="1" si="34"/>
        <v>0</v>
      </c>
      <c r="S104" s="448">
        <f t="shared" ca="1" si="34"/>
        <v>0</v>
      </c>
      <c r="T104" s="448">
        <f t="shared" ca="1" si="34"/>
        <v>0</v>
      </c>
      <c r="U104" s="448">
        <f t="shared" ca="1" si="34"/>
        <v>0</v>
      </c>
      <c r="V104" s="448">
        <f t="shared" ca="1" si="34"/>
        <v>0</v>
      </c>
    </row>
    <row r="105" spans="5:22" x14ac:dyDescent="0.25">
      <c r="E105" s="448">
        <f t="shared" ca="1" si="33"/>
        <v>0</v>
      </c>
      <c r="F105" s="448">
        <f t="shared" ca="1" si="34"/>
        <v>0</v>
      </c>
      <c r="G105" s="448">
        <f t="shared" ca="1" si="34"/>
        <v>0</v>
      </c>
      <c r="H105" s="448">
        <f t="shared" ca="1" si="34"/>
        <v>0</v>
      </c>
      <c r="I105" s="448">
        <f t="shared" ca="1" si="34"/>
        <v>0</v>
      </c>
      <c r="J105" s="448">
        <f t="shared" ca="1" si="34"/>
        <v>0</v>
      </c>
      <c r="K105" s="448">
        <f t="shared" ca="1" si="34"/>
        <v>0</v>
      </c>
      <c r="L105" s="448">
        <f t="shared" ca="1" si="34"/>
        <v>0</v>
      </c>
      <c r="M105" s="448">
        <f t="shared" ca="1" si="34"/>
        <v>0</v>
      </c>
      <c r="N105" s="448">
        <f t="shared" ca="1" si="34"/>
        <v>0</v>
      </c>
      <c r="O105" s="448">
        <f t="shared" ca="1" si="34"/>
        <v>0</v>
      </c>
      <c r="P105" s="448">
        <f t="shared" ca="1" si="34"/>
        <v>0</v>
      </c>
      <c r="Q105" s="448">
        <f t="shared" ca="1" si="34"/>
        <v>0</v>
      </c>
      <c r="R105" s="448">
        <f t="shared" ca="1" si="34"/>
        <v>0</v>
      </c>
      <c r="S105" s="448">
        <f t="shared" ca="1" si="34"/>
        <v>0</v>
      </c>
      <c r="T105" s="448">
        <f t="shared" ca="1" si="34"/>
        <v>0</v>
      </c>
      <c r="U105" s="448">
        <f t="shared" ca="1" si="34"/>
        <v>0</v>
      </c>
      <c r="V105" s="448">
        <f t="shared" ca="1" si="34"/>
        <v>0</v>
      </c>
    </row>
    <row r="106" spans="5:22" x14ac:dyDescent="0.25">
      <c r="E106" s="448">
        <f t="shared" ca="1" si="33"/>
        <v>0</v>
      </c>
      <c r="F106" s="448">
        <f t="shared" ca="1" si="34"/>
        <v>0</v>
      </c>
      <c r="G106" s="448">
        <f t="shared" ca="1" si="34"/>
        <v>0</v>
      </c>
      <c r="H106" s="448">
        <f t="shared" ca="1" si="34"/>
        <v>0</v>
      </c>
      <c r="I106" s="448">
        <f t="shared" ca="1" si="34"/>
        <v>0</v>
      </c>
      <c r="J106" s="448">
        <f t="shared" ca="1" si="34"/>
        <v>0</v>
      </c>
      <c r="K106" s="448">
        <f t="shared" ca="1" si="34"/>
        <v>0</v>
      </c>
      <c r="L106" s="448">
        <f t="shared" ca="1" si="34"/>
        <v>0</v>
      </c>
      <c r="M106" s="448">
        <f t="shared" ca="1" si="34"/>
        <v>0</v>
      </c>
      <c r="N106" s="448">
        <f t="shared" ca="1" si="34"/>
        <v>0</v>
      </c>
      <c r="O106" s="448">
        <f t="shared" ca="1" si="34"/>
        <v>0</v>
      </c>
      <c r="P106" s="448">
        <f t="shared" ca="1" si="34"/>
        <v>0</v>
      </c>
      <c r="Q106" s="448">
        <f t="shared" ca="1" si="34"/>
        <v>0</v>
      </c>
      <c r="R106" s="448">
        <f t="shared" ca="1" si="34"/>
        <v>0</v>
      </c>
      <c r="S106" s="448">
        <f t="shared" ca="1" si="34"/>
        <v>0</v>
      </c>
      <c r="T106" s="448">
        <f t="shared" ca="1" si="34"/>
        <v>0</v>
      </c>
      <c r="U106" s="448">
        <f t="shared" ca="1" si="34"/>
        <v>0</v>
      </c>
      <c r="V106" s="448">
        <f t="shared" ca="1" si="34"/>
        <v>0</v>
      </c>
    </row>
    <row r="107" spans="5:22" x14ac:dyDescent="0.25">
      <c r="E107" s="448">
        <f t="shared" ca="1" si="33"/>
        <v>0</v>
      </c>
      <c r="F107" s="448">
        <f t="shared" ref="F107:F119" ca="1" si="35">IF(E$107=0,E108,E107)</f>
        <v>0</v>
      </c>
      <c r="G107" s="448">
        <f t="shared" ref="G107:V119" ca="1" si="36">IF(F$107=0,F108,F107)</f>
        <v>0</v>
      </c>
      <c r="H107" s="448">
        <f t="shared" ca="1" si="36"/>
        <v>0</v>
      </c>
      <c r="I107" s="448">
        <f t="shared" ca="1" si="36"/>
        <v>0</v>
      </c>
      <c r="J107" s="448">
        <f t="shared" ca="1" si="36"/>
        <v>0</v>
      </c>
      <c r="K107" s="448">
        <f t="shared" ca="1" si="36"/>
        <v>0</v>
      </c>
      <c r="L107" s="448">
        <f t="shared" ca="1" si="36"/>
        <v>0</v>
      </c>
      <c r="M107" s="448">
        <f t="shared" ca="1" si="36"/>
        <v>0</v>
      </c>
      <c r="N107" s="448">
        <f t="shared" ca="1" si="36"/>
        <v>0</v>
      </c>
      <c r="O107" s="448">
        <f t="shared" ca="1" si="36"/>
        <v>0</v>
      </c>
      <c r="P107" s="448">
        <f t="shared" ca="1" si="36"/>
        <v>0</v>
      </c>
      <c r="Q107" s="448">
        <f t="shared" ca="1" si="36"/>
        <v>0</v>
      </c>
      <c r="R107" s="448">
        <f t="shared" ca="1" si="36"/>
        <v>0</v>
      </c>
      <c r="S107" s="448">
        <f t="shared" ca="1" si="36"/>
        <v>0</v>
      </c>
      <c r="T107" s="448">
        <f t="shared" ca="1" si="36"/>
        <v>0</v>
      </c>
      <c r="U107" s="448">
        <f t="shared" ca="1" si="36"/>
        <v>0</v>
      </c>
      <c r="V107" s="448">
        <f t="shared" ca="1" si="36"/>
        <v>0</v>
      </c>
    </row>
    <row r="108" spans="5:22" x14ac:dyDescent="0.25">
      <c r="E108" s="448">
        <f t="shared" ca="1" si="33"/>
        <v>0</v>
      </c>
      <c r="F108" s="448">
        <f t="shared" ca="1" si="35"/>
        <v>0</v>
      </c>
      <c r="G108" s="448">
        <f t="shared" ref="G108:U108" ca="1" si="37">IF(F$107=0,F109,F108)</f>
        <v>0</v>
      </c>
      <c r="H108" s="448">
        <f t="shared" ca="1" si="37"/>
        <v>0</v>
      </c>
      <c r="I108" s="448">
        <f t="shared" ca="1" si="37"/>
        <v>0</v>
      </c>
      <c r="J108" s="448">
        <f t="shared" ca="1" si="37"/>
        <v>0</v>
      </c>
      <c r="K108" s="448">
        <f t="shared" ca="1" si="37"/>
        <v>0</v>
      </c>
      <c r="L108" s="448">
        <f t="shared" ca="1" si="37"/>
        <v>0</v>
      </c>
      <c r="M108" s="448">
        <f t="shared" ca="1" si="37"/>
        <v>0</v>
      </c>
      <c r="N108" s="448">
        <f t="shared" ca="1" si="37"/>
        <v>0</v>
      </c>
      <c r="O108" s="448">
        <f t="shared" ca="1" si="37"/>
        <v>0</v>
      </c>
      <c r="P108" s="448">
        <f t="shared" ca="1" si="37"/>
        <v>0</v>
      </c>
      <c r="Q108" s="448">
        <f t="shared" ca="1" si="37"/>
        <v>0</v>
      </c>
      <c r="R108" s="448">
        <f t="shared" ca="1" si="37"/>
        <v>0</v>
      </c>
      <c r="S108" s="448">
        <f t="shared" ca="1" si="37"/>
        <v>0</v>
      </c>
      <c r="T108" s="448">
        <f t="shared" ca="1" si="37"/>
        <v>0</v>
      </c>
      <c r="U108" s="448">
        <f t="shared" ca="1" si="37"/>
        <v>0</v>
      </c>
      <c r="V108" s="448">
        <f t="shared" ca="1" si="36"/>
        <v>0</v>
      </c>
    </row>
    <row r="109" spans="5:22" x14ac:dyDescent="0.25">
      <c r="E109" s="448">
        <f t="shared" ca="1" si="33"/>
        <v>0</v>
      </c>
      <c r="F109" s="448">
        <f t="shared" ca="1" si="35"/>
        <v>0</v>
      </c>
      <c r="G109" s="448">
        <f t="shared" ca="1" si="36"/>
        <v>0</v>
      </c>
      <c r="H109" s="448">
        <f t="shared" ca="1" si="36"/>
        <v>0</v>
      </c>
      <c r="I109" s="448">
        <f t="shared" ca="1" si="36"/>
        <v>0</v>
      </c>
      <c r="J109" s="448">
        <f t="shared" ca="1" si="36"/>
        <v>0</v>
      </c>
      <c r="K109" s="448">
        <f t="shared" ca="1" si="36"/>
        <v>0</v>
      </c>
      <c r="L109" s="448">
        <f t="shared" ca="1" si="36"/>
        <v>0</v>
      </c>
      <c r="M109" s="448">
        <f t="shared" ca="1" si="36"/>
        <v>0</v>
      </c>
      <c r="N109" s="448">
        <f t="shared" ca="1" si="36"/>
        <v>0</v>
      </c>
      <c r="O109" s="448">
        <f t="shared" ca="1" si="36"/>
        <v>0</v>
      </c>
      <c r="P109" s="448">
        <f t="shared" ca="1" si="36"/>
        <v>0</v>
      </c>
      <c r="Q109" s="448">
        <f t="shared" ca="1" si="36"/>
        <v>0</v>
      </c>
      <c r="R109" s="448">
        <f t="shared" ca="1" si="36"/>
        <v>0</v>
      </c>
      <c r="S109" s="448">
        <f t="shared" ca="1" si="36"/>
        <v>0</v>
      </c>
      <c r="T109" s="448">
        <f t="shared" ca="1" si="36"/>
        <v>0</v>
      </c>
      <c r="U109" s="448">
        <f t="shared" ca="1" si="36"/>
        <v>0</v>
      </c>
      <c r="V109" s="448">
        <f t="shared" ca="1" si="36"/>
        <v>0</v>
      </c>
    </row>
    <row r="110" spans="5:22" x14ac:dyDescent="0.25">
      <c r="E110" s="448">
        <f t="shared" ca="1" si="33"/>
        <v>0</v>
      </c>
      <c r="F110" s="448">
        <f t="shared" ca="1" si="35"/>
        <v>0</v>
      </c>
      <c r="G110" s="448">
        <f t="shared" ca="1" si="36"/>
        <v>0</v>
      </c>
      <c r="H110" s="448">
        <f t="shared" ca="1" si="36"/>
        <v>0</v>
      </c>
      <c r="I110" s="448">
        <f t="shared" ca="1" si="36"/>
        <v>0</v>
      </c>
      <c r="J110" s="448">
        <f t="shared" ca="1" si="36"/>
        <v>0</v>
      </c>
      <c r="K110" s="448">
        <f t="shared" ca="1" si="36"/>
        <v>0</v>
      </c>
      <c r="L110" s="448">
        <f t="shared" ca="1" si="36"/>
        <v>0</v>
      </c>
      <c r="M110" s="448">
        <f t="shared" ca="1" si="36"/>
        <v>0</v>
      </c>
      <c r="N110" s="448">
        <f t="shared" ca="1" si="36"/>
        <v>0</v>
      </c>
      <c r="O110" s="448">
        <f t="shared" ca="1" si="36"/>
        <v>0</v>
      </c>
      <c r="P110" s="448">
        <f t="shared" ca="1" si="36"/>
        <v>0</v>
      </c>
      <c r="Q110" s="448">
        <f t="shared" ca="1" si="36"/>
        <v>0</v>
      </c>
      <c r="R110" s="448">
        <f t="shared" ca="1" si="36"/>
        <v>0</v>
      </c>
      <c r="S110" s="448">
        <f t="shared" ca="1" si="36"/>
        <v>0</v>
      </c>
      <c r="T110" s="448">
        <f t="shared" ca="1" si="36"/>
        <v>0</v>
      </c>
      <c r="U110" s="448">
        <f t="shared" ca="1" si="36"/>
        <v>0</v>
      </c>
      <c r="V110" s="448">
        <f t="shared" ca="1" si="36"/>
        <v>0</v>
      </c>
    </row>
    <row r="111" spans="5:22" x14ac:dyDescent="0.25">
      <c r="E111" s="448">
        <f t="shared" ca="1" si="33"/>
        <v>0</v>
      </c>
      <c r="F111" s="448">
        <f t="shared" ca="1" si="35"/>
        <v>0</v>
      </c>
      <c r="G111" s="448">
        <f t="shared" ca="1" si="36"/>
        <v>0</v>
      </c>
      <c r="H111" s="448">
        <f t="shared" ca="1" si="36"/>
        <v>0</v>
      </c>
      <c r="I111" s="448">
        <f t="shared" ca="1" si="36"/>
        <v>0</v>
      </c>
      <c r="J111" s="448">
        <f t="shared" ca="1" si="36"/>
        <v>0</v>
      </c>
      <c r="K111" s="448">
        <f t="shared" ca="1" si="36"/>
        <v>0</v>
      </c>
      <c r="L111" s="448">
        <f t="shared" ca="1" si="36"/>
        <v>0</v>
      </c>
      <c r="M111" s="448">
        <f t="shared" ca="1" si="36"/>
        <v>0</v>
      </c>
      <c r="N111" s="448">
        <f t="shared" ca="1" si="36"/>
        <v>0</v>
      </c>
      <c r="O111" s="448">
        <f t="shared" ca="1" si="36"/>
        <v>0</v>
      </c>
      <c r="P111" s="448">
        <f t="shared" ca="1" si="36"/>
        <v>0</v>
      </c>
      <c r="Q111" s="448">
        <f t="shared" ca="1" si="36"/>
        <v>0</v>
      </c>
      <c r="R111" s="448">
        <f t="shared" ca="1" si="36"/>
        <v>0</v>
      </c>
      <c r="S111" s="448">
        <f t="shared" ca="1" si="36"/>
        <v>0</v>
      </c>
      <c r="T111" s="448">
        <f t="shared" ca="1" si="36"/>
        <v>0</v>
      </c>
      <c r="U111" s="448">
        <f t="shared" ca="1" si="36"/>
        <v>0</v>
      </c>
      <c r="V111" s="448">
        <f t="shared" ca="1" si="36"/>
        <v>0</v>
      </c>
    </row>
    <row r="112" spans="5:22" x14ac:dyDescent="0.25">
      <c r="E112" s="448">
        <f t="shared" ca="1" si="33"/>
        <v>0</v>
      </c>
      <c r="F112" s="448">
        <f t="shared" ca="1" si="35"/>
        <v>0</v>
      </c>
      <c r="G112" s="448">
        <f t="shared" ca="1" si="36"/>
        <v>0</v>
      </c>
      <c r="H112" s="448">
        <f t="shared" ca="1" si="36"/>
        <v>0</v>
      </c>
      <c r="I112" s="448">
        <f t="shared" ca="1" si="36"/>
        <v>0</v>
      </c>
      <c r="J112" s="448">
        <f t="shared" ca="1" si="36"/>
        <v>0</v>
      </c>
      <c r="K112" s="448">
        <f t="shared" ca="1" si="36"/>
        <v>0</v>
      </c>
      <c r="L112" s="448">
        <f t="shared" ca="1" si="36"/>
        <v>0</v>
      </c>
      <c r="M112" s="448">
        <f t="shared" ca="1" si="36"/>
        <v>0</v>
      </c>
      <c r="N112" s="448">
        <f t="shared" ca="1" si="36"/>
        <v>0</v>
      </c>
      <c r="O112" s="448">
        <f t="shared" ca="1" si="36"/>
        <v>0</v>
      </c>
      <c r="P112" s="448">
        <f t="shared" ca="1" si="36"/>
        <v>0</v>
      </c>
      <c r="Q112" s="448">
        <f t="shared" ca="1" si="36"/>
        <v>0</v>
      </c>
      <c r="R112" s="448">
        <f t="shared" ca="1" si="36"/>
        <v>0</v>
      </c>
      <c r="S112" s="448">
        <f t="shared" ca="1" si="36"/>
        <v>0</v>
      </c>
      <c r="T112" s="448">
        <f t="shared" ca="1" si="36"/>
        <v>0</v>
      </c>
      <c r="U112" s="448">
        <f t="shared" ca="1" si="36"/>
        <v>0</v>
      </c>
      <c r="V112" s="448">
        <f t="shared" ca="1" si="36"/>
        <v>0</v>
      </c>
    </row>
    <row r="113" spans="5:22" x14ac:dyDescent="0.25">
      <c r="E113" s="448">
        <f t="shared" ca="1" si="33"/>
        <v>0</v>
      </c>
      <c r="F113" s="448">
        <f t="shared" ca="1" si="35"/>
        <v>0</v>
      </c>
      <c r="G113" s="448">
        <f t="shared" ca="1" si="36"/>
        <v>0</v>
      </c>
      <c r="H113" s="448">
        <f t="shared" ca="1" si="36"/>
        <v>0</v>
      </c>
      <c r="I113" s="448">
        <f t="shared" ca="1" si="36"/>
        <v>0</v>
      </c>
      <c r="J113" s="448">
        <f t="shared" ca="1" si="36"/>
        <v>0</v>
      </c>
      <c r="K113" s="448">
        <f t="shared" ca="1" si="36"/>
        <v>0</v>
      </c>
      <c r="L113" s="448">
        <f t="shared" ca="1" si="36"/>
        <v>0</v>
      </c>
      <c r="M113" s="448">
        <f t="shared" ca="1" si="36"/>
        <v>0</v>
      </c>
      <c r="N113" s="448">
        <f t="shared" ca="1" si="36"/>
        <v>0</v>
      </c>
      <c r="O113" s="448">
        <f t="shared" ca="1" si="36"/>
        <v>0</v>
      </c>
      <c r="P113" s="448">
        <f t="shared" ca="1" si="36"/>
        <v>0</v>
      </c>
      <c r="Q113" s="448">
        <f t="shared" ca="1" si="36"/>
        <v>0</v>
      </c>
      <c r="R113" s="448">
        <f t="shared" ca="1" si="36"/>
        <v>0</v>
      </c>
      <c r="S113" s="448">
        <f t="shared" ca="1" si="36"/>
        <v>0</v>
      </c>
      <c r="T113" s="448">
        <f t="shared" ca="1" si="36"/>
        <v>0</v>
      </c>
      <c r="U113" s="448">
        <f t="shared" ca="1" si="36"/>
        <v>0</v>
      </c>
      <c r="V113" s="448">
        <f t="shared" ca="1" si="36"/>
        <v>0</v>
      </c>
    </row>
    <row r="114" spans="5:22" x14ac:dyDescent="0.25">
      <c r="E114" s="448">
        <f t="shared" ca="1" si="33"/>
        <v>0</v>
      </c>
      <c r="F114" s="448">
        <f t="shared" ca="1" si="35"/>
        <v>0</v>
      </c>
      <c r="G114" s="448">
        <f t="shared" ca="1" si="36"/>
        <v>0</v>
      </c>
      <c r="H114" s="448">
        <f t="shared" ca="1" si="36"/>
        <v>0</v>
      </c>
      <c r="I114" s="448">
        <f t="shared" ca="1" si="36"/>
        <v>0</v>
      </c>
      <c r="J114" s="448">
        <f t="shared" ca="1" si="36"/>
        <v>0</v>
      </c>
      <c r="K114" s="448">
        <f t="shared" ca="1" si="36"/>
        <v>0</v>
      </c>
      <c r="L114" s="448">
        <f t="shared" ca="1" si="36"/>
        <v>0</v>
      </c>
      <c r="M114" s="448">
        <f t="shared" ca="1" si="36"/>
        <v>0</v>
      </c>
      <c r="N114" s="448">
        <f t="shared" ca="1" si="36"/>
        <v>0</v>
      </c>
      <c r="O114" s="448">
        <f t="shared" ca="1" si="36"/>
        <v>0</v>
      </c>
      <c r="P114" s="448">
        <f t="shared" ca="1" si="36"/>
        <v>0</v>
      </c>
      <c r="Q114" s="448">
        <f t="shared" ca="1" si="36"/>
        <v>0</v>
      </c>
      <c r="R114" s="448">
        <f t="shared" ca="1" si="36"/>
        <v>0</v>
      </c>
      <c r="S114" s="448">
        <f t="shared" ca="1" si="36"/>
        <v>0</v>
      </c>
      <c r="T114" s="448">
        <f t="shared" ca="1" si="36"/>
        <v>0</v>
      </c>
      <c r="U114" s="448">
        <f t="shared" ca="1" si="36"/>
        <v>0</v>
      </c>
      <c r="V114" s="448">
        <f t="shared" ca="1" si="36"/>
        <v>0</v>
      </c>
    </row>
    <row r="115" spans="5:22" x14ac:dyDescent="0.25">
      <c r="E115" s="448">
        <f t="shared" ca="1" si="33"/>
        <v>0</v>
      </c>
      <c r="F115" s="448">
        <f t="shared" ca="1" si="35"/>
        <v>0</v>
      </c>
      <c r="G115" s="448">
        <f t="shared" ca="1" si="36"/>
        <v>0</v>
      </c>
      <c r="H115" s="448">
        <f t="shared" ca="1" si="36"/>
        <v>0</v>
      </c>
      <c r="I115" s="448">
        <f t="shared" ca="1" si="36"/>
        <v>0</v>
      </c>
      <c r="J115" s="448">
        <f t="shared" ca="1" si="36"/>
        <v>0</v>
      </c>
      <c r="K115" s="448">
        <f t="shared" ca="1" si="36"/>
        <v>0</v>
      </c>
      <c r="L115" s="448">
        <f t="shared" ca="1" si="36"/>
        <v>0</v>
      </c>
      <c r="M115" s="448">
        <f t="shared" ca="1" si="36"/>
        <v>0</v>
      </c>
      <c r="N115" s="448">
        <f t="shared" ca="1" si="36"/>
        <v>0</v>
      </c>
      <c r="O115" s="448">
        <f t="shared" ca="1" si="36"/>
        <v>0</v>
      </c>
      <c r="P115" s="448">
        <f t="shared" ca="1" si="36"/>
        <v>0</v>
      </c>
      <c r="Q115" s="448">
        <f t="shared" ca="1" si="36"/>
        <v>0</v>
      </c>
      <c r="R115" s="448">
        <f t="shared" ca="1" si="36"/>
        <v>0</v>
      </c>
      <c r="S115" s="448">
        <f t="shared" ca="1" si="36"/>
        <v>0</v>
      </c>
      <c r="T115" s="448">
        <f t="shared" ca="1" si="36"/>
        <v>0</v>
      </c>
      <c r="U115" s="448">
        <f t="shared" ca="1" si="36"/>
        <v>0</v>
      </c>
      <c r="V115" s="448">
        <f t="shared" ca="1" si="36"/>
        <v>0</v>
      </c>
    </row>
    <row r="116" spans="5:22" x14ac:dyDescent="0.25">
      <c r="E116" s="448">
        <f t="shared" ca="1" si="33"/>
        <v>0</v>
      </c>
      <c r="F116" s="448">
        <f t="shared" ca="1" si="35"/>
        <v>0</v>
      </c>
      <c r="G116" s="448">
        <f t="shared" ca="1" si="36"/>
        <v>0</v>
      </c>
      <c r="H116" s="448">
        <f t="shared" ca="1" si="36"/>
        <v>0</v>
      </c>
      <c r="I116" s="448">
        <f t="shared" ca="1" si="36"/>
        <v>0</v>
      </c>
      <c r="J116" s="448">
        <f t="shared" ca="1" si="36"/>
        <v>0</v>
      </c>
      <c r="K116" s="448">
        <f t="shared" ca="1" si="36"/>
        <v>0</v>
      </c>
      <c r="L116" s="448">
        <f t="shared" ca="1" si="36"/>
        <v>0</v>
      </c>
      <c r="M116" s="448">
        <f t="shared" ca="1" si="36"/>
        <v>0</v>
      </c>
      <c r="N116" s="448">
        <f t="shared" ca="1" si="36"/>
        <v>0</v>
      </c>
      <c r="O116" s="448">
        <f t="shared" ca="1" si="36"/>
        <v>0</v>
      </c>
      <c r="P116" s="448">
        <f t="shared" ca="1" si="36"/>
        <v>0</v>
      </c>
      <c r="Q116" s="448">
        <f t="shared" ca="1" si="36"/>
        <v>0</v>
      </c>
      <c r="R116" s="448">
        <f t="shared" ca="1" si="36"/>
        <v>0</v>
      </c>
      <c r="S116" s="448">
        <f t="shared" ca="1" si="36"/>
        <v>0</v>
      </c>
      <c r="T116" s="448">
        <f t="shared" ca="1" si="36"/>
        <v>0</v>
      </c>
      <c r="U116" s="448">
        <f t="shared" ca="1" si="36"/>
        <v>0</v>
      </c>
      <c r="V116" s="448">
        <f t="shared" ca="1" si="36"/>
        <v>0</v>
      </c>
    </row>
    <row r="117" spans="5:22" x14ac:dyDescent="0.25">
      <c r="E117" s="448">
        <f t="shared" ca="1" si="33"/>
        <v>0</v>
      </c>
      <c r="F117" s="448">
        <f t="shared" ca="1" si="35"/>
        <v>0</v>
      </c>
      <c r="G117" s="448">
        <f t="shared" ca="1" si="36"/>
        <v>0</v>
      </c>
      <c r="H117" s="448">
        <f t="shared" ca="1" si="36"/>
        <v>0</v>
      </c>
      <c r="I117" s="448">
        <f t="shared" ca="1" si="36"/>
        <v>0</v>
      </c>
      <c r="J117" s="448">
        <f t="shared" ca="1" si="36"/>
        <v>0</v>
      </c>
      <c r="K117" s="448">
        <f t="shared" ca="1" si="36"/>
        <v>0</v>
      </c>
      <c r="L117" s="448">
        <f t="shared" ca="1" si="36"/>
        <v>0</v>
      </c>
      <c r="M117" s="448">
        <f t="shared" ca="1" si="36"/>
        <v>0</v>
      </c>
      <c r="N117" s="448">
        <f t="shared" ca="1" si="36"/>
        <v>0</v>
      </c>
      <c r="O117" s="448">
        <f t="shared" ca="1" si="36"/>
        <v>0</v>
      </c>
      <c r="P117" s="448">
        <f t="shared" ca="1" si="36"/>
        <v>0</v>
      </c>
      <c r="Q117" s="448">
        <f t="shared" ca="1" si="36"/>
        <v>0</v>
      </c>
      <c r="R117" s="448">
        <f t="shared" ca="1" si="36"/>
        <v>0</v>
      </c>
      <c r="S117" s="448">
        <f t="shared" ca="1" si="36"/>
        <v>0</v>
      </c>
      <c r="T117" s="448">
        <f t="shared" ca="1" si="36"/>
        <v>0</v>
      </c>
      <c r="U117" s="448">
        <f t="shared" ca="1" si="36"/>
        <v>0</v>
      </c>
      <c r="V117" s="448">
        <f t="shared" ca="1" si="36"/>
        <v>0</v>
      </c>
    </row>
    <row r="118" spans="5:22" x14ac:dyDescent="0.25">
      <c r="E118" s="448">
        <f t="shared" ca="1" si="33"/>
        <v>0</v>
      </c>
      <c r="F118" s="448">
        <f t="shared" ca="1" si="35"/>
        <v>0</v>
      </c>
      <c r="G118" s="448">
        <f t="shared" ca="1" si="36"/>
        <v>0</v>
      </c>
      <c r="H118" s="448">
        <f t="shared" ca="1" si="36"/>
        <v>0</v>
      </c>
      <c r="I118" s="448">
        <f t="shared" ca="1" si="36"/>
        <v>0</v>
      </c>
      <c r="J118" s="448">
        <f t="shared" ca="1" si="36"/>
        <v>0</v>
      </c>
      <c r="K118" s="448">
        <f t="shared" ca="1" si="36"/>
        <v>0</v>
      </c>
      <c r="L118" s="448">
        <f t="shared" ca="1" si="36"/>
        <v>0</v>
      </c>
      <c r="M118" s="448">
        <f t="shared" ca="1" si="36"/>
        <v>0</v>
      </c>
      <c r="N118" s="448">
        <f t="shared" ca="1" si="36"/>
        <v>0</v>
      </c>
      <c r="O118" s="448">
        <f t="shared" ca="1" si="36"/>
        <v>0</v>
      </c>
      <c r="P118" s="448">
        <f t="shared" ca="1" si="36"/>
        <v>0</v>
      </c>
      <c r="Q118" s="448">
        <f t="shared" ca="1" si="36"/>
        <v>0</v>
      </c>
      <c r="R118" s="448">
        <f t="shared" ca="1" si="36"/>
        <v>0</v>
      </c>
      <c r="S118" s="448">
        <f t="shared" ca="1" si="36"/>
        <v>0</v>
      </c>
      <c r="T118" s="448">
        <f t="shared" ca="1" si="36"/>
        <v>0</v>
      </c>
      <c r="U118" s="448">
        <f t="shared" ca="1" si="36"/>
        <v>0</v>
      </c>
      <c r="V118" s="448">
        <f t="shared" ca="1" si="36"/>
        <v>0</v>
      </c>
    </row>
    <row r="119" spans="5:22" x14ac:dyDescent="0.25">
      <c r="E119" s="448">
        <f t="shared" ca="1" si="33"/>
        <v>0</v>
      </c>
      <c r="F119" s="448">
        <f t="shared" ca="1" si="35"/>
        <v>0</v>
      </c>
      <c r="G119" s="448">
        <f t="shared" ca="1" si="36"/>
        <v>0</v>
      </c>
      <c r="H119" s="448">
        <f t="shared" ca="1" si="36"/>
        <v>0</v>
      </c>
      <c r="I119" s="448">
        <f t="shared" ca="1" si="36"/>
        <v>0</v>
      </c>
      <c r="J119" s="448">
        <f t="shared" ca="1" si="36"/>
        <v>0</v>
      </c>
      <c r="K119" s="448">
        <f t="shared" ca="1" si="36"/>
        <v>0</v>
      </c>
      <c r="L119" s="448">
        <f t="shared" ca="1" si="36"/>
        <v>0</v>
      </c>
      <c r="M119" s="448">
        <f t="shared" ca="1" si="36"/>
        <v>0</v>
      </c>
      <c r="N119" s="448">
        <f t="shared" ca="1" si="36"/>
        <v>0</v>
      </c>
      <c r="O119" s="448">
        <f t="shared" ca="1" si="36"/>
        <v>0</v>
      </c>
      <c r="P119" s="448">
        <f t="shared" ca="1" si="36"/>
        <v>0</v>
      </c>
      <c r="Q119" s="448">
        <f t="shared" ca="1" si="36"/>
        <v>0</v>
      </c>
      <c r="R119" s="448">
        <f t="shared" ca="1" si="36"/>
        <v>0</v>
      </c>
      <c r="S119" s="448">
        <f t="shared" ca="1" si="36"/>
        <v>0</v>
      </c>
      <c r="T119" s="448">
        <f t="shared" ca="1" si="36"/>
        <v>0</v>
      </c>
      <c r="U119" s="448">
        <f t="shared" ca="1" si="36"/>
        <v>0</v>
      </c>
      <c r="V119" s="448">
        <f t="shared" ca="1" si="36"/>
        <v>0</v>
      </c>
    </row>
    <row r="120" spans="5:22" x14ac:dyDescent="0.25">
      <c r="E120" s="451"/>
      <c r="F120" s="451"/>
      <c r="G120" s="451"/>
      <c r="H120" s="451"/>
      <c r="I120" s="451"/>
      <c r="J120" s="451"/>
      <c r="K120" s="449"/>
      <c r="L120" s="449"/>
      <c r="M120" s="449"/>
      <c r="N120" s="449"/>
      <c r="O120" s="449"/>
      <c r="P120" s="449"/>
      <c r="Q120" s="449"/>
      <c r="R120" s="449"/>
      <c r="S120" s="449"/>
      <c r="T120" s="449"/>
      <c r="U120" s="449"/>
      <c r="V120" s="449"/>
    </row>
    <row r="121" spans="5:22" x14ac:dyDescent="0.25">
      <c r="E121" s="448">
        <f t="shared" ref="E121:E138" ca="1" si="38">V102</f>
        <v>0</v>
      </c>
      <c r="F121" s="448">
        <f t="shared" ref="F121:V126" ca="1" si="39">E121</f>
        <v>0</v>
      </c>
      <c r="G121" s="448">
        <f t="shared" ca="1" si="39"/>
        <v>0</v>
      </c>
      <c r="H121" s="448">
        <f t="shared" ca="1" si="39"/>
        <v>0</v>
      </c>
      <c r="I121" s="448">
        <f t="shared" ca="1" si="39"/>
        <v>0</v>
      </c>
      <c r="J121" s="448">
        <f t="shared" ca="1" si="39"/>
        <v>0</v>
      </c>
      <c r="K121" s="448">
        <f t="shared" ca="1" si="39"/>
        <v>0</v>
      </c>
      <c r="L121" s="448">
        <f t="shared" ca="1" si="39"/>
        <v>0</v>
      </c>
      <c r="M121" s="448">
        <f t="shared" ca="1" si="39"/>
        <v>0</v>
      </c>
      <c r="N121" s="448">
        <f t="shared" ca="1" si="39"/>
        <v>0</v>
      </c>
      <c r="O121" s="448">
        <f t="shared" ca="1" si="39"/>
        <v>0</v>
      </c>
      <c r="P121" s="448">
        <f t="shared" ca="1" si="39"/>
        <v>0</v>
      </c>
      <c r="Q121" s="448">
        <f t="shared" ca="1" si="39"/>
        <v>0</v>
      </c>
      <c r="R121" s="448">
        <f t="shared" ca="1" si="39"/>
        <v>0</v>
      </c>
      <c r="S121" s="448">
        <f t="shared" ca="1" si="39"/>
        <v>0</v>
      </c>
      <c r="T121" s="448">
        <f t="shared" ca="1" si="39"/>
        <v>0</v>
      </c>
      <c r="U121" s="448">
        <f t="shared" ca="1" si="39"/>
        <v>0</v>
      </c>
      <c r="V121" s="448">
        <f t="shared" ca="1" si="39"/>
        <v>0</v>
      </c>
    </row>
    <row r="122" spans="5:22" x14ac:dyDescent="0.25">
      <c r="E122" s="448">
        <f t="shared" ca="1" si="38"/>
        <v>0</v>
      </c>
      <c r="F122" s="448">
        <f t="shared" ca="1" si="39"/>
        <v>0</v>
      </c>
      <c r="G122" s="448">
        <f t="shared" ca="1" si="39"/>
        <v>0</v>
      </c>
      <c r="H122" s="448">
        <f t="shared" ca="1" si="39"/>
        <v>0</v>
      </c>
      <c r="I122" s="448">
        <f t="shared" ca="1" si="39"/>
        <v>0</v>
      </c>
      <c r="J122" s="448">
        <f t="shared" ca="1" si="39"/>
        <v>0</v>
      </c>
      <c r="K122" s="448">
        <f t="shared" ca="1" si="39"/>
        <v>0</v>
      </c>
      <c r="L122" s="448">
        <f t="shared" ca="1" si="39"/>
        <v>0</v>
      </c>
      <c r="M122" s="448">
        <f t="shared" ca="1" si="39"/>
        <v>0</v>
      </c>
      <c r="N122" s="448">
        <f t="shared" ca="1" si="39"/>
        <v>0</v>
      </c>
      <c r="O122" s="448">
        <f t="shared" ca="1" si="39"/>
        <v>0</v>
      </c>
      <c r="P122" s="448">
        <f t="shared" ca="1" si="39"/>
        <v>0</v>
      </c>
      <c r="Q122" s="448">
        <f t="shared" ca="1" si="39"/>
        <v>0</v>
      </c>
      <c r="R122" s="448">
        <f t="shared" ca="1" si="39"/>
        <v>0</v>
      </c>
      <c r="S122" s="448">
        <f t="shared" ca="1" si="39"/>
        <v>0</v>
      </c>
      <c r="T122" s="448">
        <f t="shared" ca="1" si="39"/>
        <v>0</v>
      </c>
      <c r="U122" s="448">
        <f t="shared" ca="1" si="39"/>
        <v>0</v>
      </c>
      <c r="V122" s="448">
        <f t="shared" ca="1" si="39"/>
        <v>0</v>
      </c>
    </row>
    <row r="123" spans="5:22" x14ac:dyDescent="0.25">
      <c r="E123" s="448">
        <f t="shared" ca="1" si="38"/>
        <v>0</v>
      </c>
      <c r="F123" s="448">
        <f t="shared" ca="1" si="39"/>
        <v>0</v>
      </c>
      <c r="G123" s="448">
        <f t="shared" ca="1" si="39"/>
        <v>0</v>
      </c>
      <c r="H123" s="448">
        <f t="shared" ca="1" si="39"/>
        <v>0</v>
      </c>
      <c r="I123" s="448">
        <f t="shared" ca="1" si="39"/>
        <v>0</v>
      </c>
      <c r="J123" s="448">
        <f t="shared" ca="1" si="39"/>
        <v>0</v>
      </c>
      <c r="K123" s="448">
        <f t="shared" ca="1" si="39"/>
        <v>0</v>
      </c>
      <c r="L123" s="448">
        <f t="shared" ca="1" si="39"/>
        <v>0</v>
      </c>
      <c r="M123" s="448">
        <f t="shared" ca="1" si="39"/>
        <v>0</v>
      </c>
      <c r="N123" s="448">
        <f t="shared" ca="1" si="39"/>
        <v>0</v>
      </c>
      <c r="O123" s="448">
        <f t="shared" ca="1" si="39"/>
        <v>0</v>
      </c>
      <c r="P123" s="448">
        <f t="shared" ca="1" si="39"/>
        <v>0</v>
      </c>
      <c r="Q123" s="448">
        <f t="shared" ca="1" si="39"/>
        <v>0</v>
      </c>
      <c r="R123" s="448">
        <f t="shared" ca="1" si="39"/>
        <v>0</v>
      </c>
      <c r="S123" s="448">
        <f t="shared" ca="1" si="39"/>
        <v>0</v>
      </c>
      <c r="T123" s="448">
        <f t="shared" ca="1" si="39"/>
        <v>0</v>
      </c>
      <c r="U123" s="448">
        <f t="shared" ca="1" si="39"/>
        <v>0</v>
      </c>
      <c r="V123" s="448">
        <f t="shared" ca="1" si="39"/>
        <v>0</v>
      </c>
    </row>
    <row r="124" spans="5:22" x14ac:dyDescent="0.25">
      <c r="E124" s="448">
        <f t="shared" ca="1" si="38"/>
        <v>0</v>
      </c>
      <c r="F124" s="448">
        <f t="shared" ca="1" si="39"/>
        <v>0</v>
      </c>
      <c r="G124" s="448">
        <f t="shared" ca="1" si="39"/>
        <v>0</v>
      </c>
      <c r="H124" s="448">
        <f t="shared" ca="1" si="39"/>
        <v>0</v>
      </c>
      <c r="I124" s="448">
        <f t="shared" ca="1" si="39"/>
        <v>0</v>
      </c>
      <c r="J124" s="448">
        <f t="shared" ca="1" si="39"/>
        <v>0</v>
      </c>
      <c r="K124" s="448">
        <f t="shared" ca="1" si="39"/>
        <v>0</v>
      </c>
      <c r="L124" s="448">
        <f t="shared" ca="1" si="39"/>
        <v>0</v>
      </c>
      <c r="M124" s="448">
        <f t="shared" ca="1" si="39"/>
        <v>0</v>
      </c>
      <c r="N124" s="448">
        <f t="shared" ca="1" si="39"/>
        <v>0</v>
      </c>
      <c r="O124" s="448">
        <f t="shared" ca="1" si="39"/>
        <v>0</v>
      </c>
      <c r="P124" s="448">
        <f t="shared" ca="1" si="39"/>
        <v>0</v>
      </c>
      <c r="Q124" s="448">
        <f t="shared" ca="1" si="39"/>
        <v>0</v>
      </c>
      <c r="R124" s="448">
        <f t="shared" ca="1" si="39"/>
        <v>0</v>
      </c>
      <c r="S124" s="448">
        <f t="shared" ca="1" si="39"/>
        <v>0</v>
      </c>
      <c r="T124" s="448">
        <f t="shared" ca="1" si="39"/>
        <v>0</v>
      </c>
      <c r="U124" s="448">
        <f t="shared" ca="1" si="39"/>
        <v>0</v>
      </c>
      <c r="V124" s="448">
        <f t="shared" ca="1" si="39"/>
        <v>0</v>
      </c>
    </row>
    <row r="125" spans="5:22" x14ac:dyDescent="0.25">
      <c r="E125" s="448">
        <f t="shared" ca="1" si="38"/>
        <v>0</v>
      </c>
      <c r="F125" s="448">
        <f t="shared" ca="1" si="39"/>
        <v>0</v>
      </c>
      <c r="G125" s="448">
        <f t="shared" ca="1" si="39"/>
        <v>0</v>
      </c>
      <c r="H125" s="448">
        <f t="shared" ca="1" si="39"/>
        <v>0</v>
      </c>
      <c r="I125" s="448">
        <f t="shared" ca="1" si="39"/>
        <v>0</v>
      </c>
      <c r="J125" s="448">
        <f t="shared" ca="1" si="39"/>
        <v>0</v>
      </c>
      <c r="K125" s="448">
        <f t="shared" ca="1" si="39"/>
        <v>0</v>
      </c>
      <c r="L125" s="448">
        <f t="shared" ca="1" si="39"/>
        <v>0</v>
      </c>
      <c r="M125" s="448">
        <f t="shared" ca="1" si="39"/>
        <v>0</v>
      </c>
      <c r="N125" s="448">
        <f t="shared" ca="1" si="39"/>
        <v>0</v>
      </c>
      <c r="O125" s="448">
        <f t="shared" ca="1" si="39"/>
        <v>0</v>
      </c>
      <c r="P125" s="448">
        <f t="shared" ca="1" si="39"/>
        <v>0</v>
      </c>
      <c r="Q125" s="448">
        <f t="shared" ca="1" si="39"/>
        <v>0</v>
      </c>
      <c r="R125" s="448">
        <f t="shared" ca="1" si="39"/>
        <v>0</v>
      </c>
      <c r="S125" s="448">
        <f t="shared" ca="1" si="39"/>
        <v>0</v>
      </c>
      <c r="T125" s="448">
        <f t="shared" ca="1" si="39"/>
        <v>0</v>
      </c>
      <c r="U125" s="448">
        <f t="shared" ca="1" si="39"/>
        <v>0</v>
      </c>
      <c r="V125" s="448">
        <f t="shared" ca="1" si="39"/>
        <v>0</v>
      </c>
    </row>
    <row r="126" spans="5:22" x14ac:dyDescent="0.25">
      <c r="E126" s="448">
        <f t="shared" ca="1" si="38"/>
        <v>0</v>
      </c>
      <c r="F126" s="448">
        <f t="shared" ca="1" si="39"/>
        <v>0</v>
      </c>
      <c r="G126" s="448">
        <f t="shared" ca="1" si="39"/>
        <v>0</v>
      </c>
      <c r="H126" s="448">
        <f t="shared" ca="1" si="39"/>
        <v>0</v>
      </c>
      <c r="I126" s="448">
        <f t="shared" ca="1" si="39"/>
        <v>0</v>
      </c>
      <c r="J126" s="448">
        <f t="shared" ca="1" si="39"/>
        <v>0</v>
      </c>
      <c r="K126" s="448">
        <f t="shared" ca="1" si="39"/>
        <v>0</v>
      </c>
      <c r="L126" s="448">
        <f t="shared" ca="1" si="39"/>
        <v>0</v>
      </c>
      <c r="M126" s="448">
        <f t="shared" ca="1" si="39"/>
        <v>0</v>
      </c>
      <c r="N126" s="448">
        <f t="shared" ca="1" si="39"/>
        <v>0</v>
      </c>
      <c r="O126" s="448">
        <f t="shared" ca="1" si="39"/>
        <v>0</v>
      </c>
      <c r="P126" s="448">
        <f t="shared" ca="1" si="39"/>
        <v>0</v>
      </c>
      <c r="Q126" s="448">
        <f t="shared" ca="1" si="39"/>
        <v>0</v>
      </c>
      <c r="R126" s="448">
        <f t="shared" ca="1" si="39"/>
        <v>0</v>
      </c>
      <c r="S126" s="448">
        <f t="shared" ca="1" si="39"/>
        <v>0</v>
      </c>
      <c r="T126" s="448">
        <f t="shared" ca="1" si="39"/>
        <v>0</v>
      </c>
      <c r="U126" s="448">
        <f t="shared" ca="1" si="39"/>
        <v>0</v>
      </c>
      <c r="V126" s="448">
        <f t="shared" ca="1" si="39"/>
        <v>0</v>
      </c>
    </row>
    <row r="127" spans="5:22" x14ac:dyDescent="0.25">
      <c r="E127" s="448">
        <f t="shared" ca="1" si="38"/>
        <v>0</v>
      </c>
      <c r="F127" s="448">
        <f t="shared" ref="F127:F138" ca="1" si="40">IF(E$127=0,E128,E127)</f>
        <v>0</v>
      </c>
      <c r="G127" s="448">
        <f t="shared" ref="G127:V138" ca="1" si="41">IF(F$127=0,F128,F127)</f>
        <v>0</v>
      </c>
      <c r="H127" s="448">
        <f t="shared" ca="1" si="41"/>
        <v>0</v>
      </c>
      <c r="I127" s="448">
        <f t="shared" ca="1" si="41"/>
        <v>0</v>
      </c>
      <c r="J127" s="448">
        <f t="shared" ca="1" si="41"/>
        <v>0</v>
      </c>
      <c r="K127" s="448">
        <f t="shared" ca="1" si="41"/>
        <v>0</v>
      </c>
      <c r="L127" s="448">
        <f t="shared" ca="1" si="41"/>
        <v>0</v>
      </c>
      <c r="M127" s="448">
        <f t="shared" ca="1" si="41"/>
        <v>0</v>
      </c>
      <c r="N127" s="448">
        <f t="shared" ca="1" si="41"/>
        <v>0</v>
      </c>
      <c r="O127" s="448">
        <f t="shared" ca="1" si="41"/>
        <v>0</v>
      </c>
      <c r="P127" s="448">
        <f t="shared" ca="1" si="41"/>
        <v>0</v>
      </c>
      <c r="Q127" s="448">
        <f t="shared" ca="1" si="41"/>
        <v>0</v>
      </c>
      <c r="R127" s="448">
        <f t="shared" ca="1" si="41"/>
        <v>0</v>
      </c>
      <c r="S127" s="448">
        <f t="shared" ca="1" si="41"/>
        <v>0</v>
      </c>
      <c r="T127" s="448">
        <f t="shared" ca="1" si="41"/>
        <v>0</v>
      </c>
      <c r="U127" s="448">
        <f t="shared" ca="1" si="41"/>
        <v>0</v>
      </c>
      <c r="V127" s="448">
        <f t="shared" ca="1" si="41"/>
        <v>0</v>
      </c>
    </row>
    <row r="128" spans="5:22" x14ac:dyDescent="0.25">
      <c r="E128" s="448">
        <f t="shared" ca="1" si="38"/>
        <v>0</v>
      </c>
      <c r="F128" s="448">
        <f t="shared" ca="1" si="40"/>
        <v>0</v>
      </c>
      <c r="G128" s="448">
        <f t="shared" ref="G128:U128" ca="1" si="42">IF(F$127=0,F129,F128)</f>
        <v>0</v>
      </c>
      <c r="H128" s="448">
        <f t="shared" ca="1" si="42"/>
        <v>0</v>
      </c>
      <c r="I128" s="448">
        <f t="shared" ca="1" si="42"/>
        <v>0</v>
      </c>
      <c r="J128" s="448">
        <f t="shared" ca="1" si="42"/>
        <v>0</v>
      </c>
      <c r="K128" s="448">
        <f t="shared" ca="1" si="42"/>
        <v>0</v>
      </c>
      <c r="L128" s="448">
        <f t="shared" ca="1" si="42"/>
        <v>0</v>
      </c>
      <c r="M128" s="448">
        <f t="shared" ca="1" si="42"/>
        <v>0</v>
      </c>
      <c r="N128" s="448">
        <f t="shared" ca="1" si="42"/>
        <v>0</v>
      </c>
      <c r="O128" s="448">
        <f t="shared" ca="1" si="42"/>
        <v>0</v>
      </c>
      <c r="P128" s="448">
        <f t="shared" ca="1" si="42"/>
        <v>0</v>
      </c>
      <c r="Q128" s="448">
        <f t="shared" ca="1" si="42"/>
        <v>0</v>
      </c>
      <c r="R128" s="448">
        <f t="shared" ca="1" si="42"/>
        <v>0</v>
      </c>
      <c r="S128" s="448">
        <f t="shared" ca="1" si="42"/>
        <v>0</v>
      </c>
      <c r="T128" s="448">
        <f t="shared" ca="1" si="42"/>
        <v>0</v>
      </c>
      <c r="U128" s="448">
        <f t="shared" ca="1" si="42"/>
        <v>0</v>
      </c>
      <c r="V128" s="448">
        <f t="shared" ca="1" si="41"/>
        <v>0</v>
      </c>
    </row>
    <row r="129" spans="5:22" x14ac:dyDescent="0.25">
      <c r="E129" s="448">
        <f t="shared" ca="1" si="38"/>
        <v>0</v>
      </c>
      <c r="F129" s="448">
        <f t="shared" ca="1" si="40"/>
        <v>0</v>
      </c>
      <c r="G129" s="448">
        <f t="shared" ca="1" si="41"/>
        <v>0</v>
      </c>
      <c r="H129" s="448">
        <f t="shared" ca="1" si="41"/>
        <v>0</v>
      </c>
      <c r="I129" s="448">
        <f t="shared" ca="1" si="41"/>
        <v>0</v>
      </c>
      <c r="J129" s="448">
        <f t="shared" ca="1" si="41"/>
        <v>0</v>
      </c>
      <c r="K129" s="448">
        <f t="shared" ca="1" si="41"/>
        <v>0</v>
      </c>
      <c r="L129" s="448">
        <f t="shared" ca="1" si="41"/>
        <v>0</v>
      </c>
      <c r="M129" s="448">
        <f t="shared" ca="1" si="41"/>
        <v>0</v>
      </c>
      <c r="N129" s="448">
        <f t="shared" ca="1" si="41"/>
        <v>0</v>
      </c>
      <c r="O129" s="448">
        <f t="shared" ca="1" si="41"/>
        <v>0</v>
      </c>
      <c r="P129" s="448">
        <f t="shared" ca="1" si="41"/>
        <v>0</v>
      </c>
      <c r="Q129" s="448">
        <f t="shared" ca="1" si="41"/>
        <v>0</v>
      </c>
      <c r="R129" s="448">
        <f t="shared" ca="1" si="41"/>
        <v>0</v>
      </c>
      <c r="S129" s="448">
        <f t="shared" ca="1" si="41"/>
        <v>0</v>
      </c>
      <c r="T129" s="448">
        <f t="shared" ca="1" si="41"/>
        <v>0</v>
      </c>
      <c r="U129" s="448">
        <f t="shared" ca="1" si="41"/>
        <v>0</v>
      </c>
      <c r="V129" s="448">
        <f t="shared" ca="1" si="41"/>
        <v>0</v>
      </c>
    </row>
    <row r="130" spans="5:22" x14ac:dyDescent="0.25">
      <c r="E130" s="448">
        <f t="shared" ca="1" si="38"/>
        <v>0</v>
      </c>
      <c r="F130" s="448">
        <f t="shared" ca="1" si="40"/>
        <v>0</v>
      </c>
      <c r="G130" s="448">
        <f t="shared" ca="1" si="41"/>
        <v>0</v>
      </c>
      <c r="H130" s="448">
        <f t="shared" ca="1" si="41"/>
        <v>0</v>
      </c>
      <c r="I130" s="448">
        <f t="shared" ca="1" si="41"/>
        <v>0</v>
      </c>
      <c r="J130" s="448">
        <f t="shared" ca="1" si="41"/>
        <v>0</v>
      </c>
      <c r="K130" s="448">
        <f t="shared" ca="1" si="41"/>
        <v>0</v>
      </c>
      <c r="L130" s="448">
        <f t="shared" ca="1" si="41"/>
        <v>0</v>
      </c>
      <c r="M130" s="448">
        <f t="shared" ca="1" si="41"/>
        <v>0</v>
      </c>
      <c r="N130" s="448">
        <f t="shared" ca="1" si="41"/>
        <v>0</v>
      </c>
      <c r="O130" s="448">
        <f t="shared" ca="1" si="41"/>
        <v>0</v>
      </c>
      <c r="P130" s="448">
        <f t="shared" ca="1" si="41"/>
        <v>0</v>
      </c>
      <c r="Q130" s="448">
        <f t="shared" ca="1" si="41"/>
        <v>0</v>
      </c>
      <c r="R130" s="448">
        <f t="shared" ca="1" si="41"/>
        <v>0</v>
      </c>
      <c r="S130" s="448">
        <f t="shared" ca="1" si="41"/>
        <v>0</v>
      </c>
      <c r="T130" s="448">
        <f t="shared" ca="1" si="41"/>
        <v>0</v>
      </c>
      <c r="U130" s="448">
        <f t="shared" ca="1" si="41"/>
        <v>0</v>
      </c>
      <c r="V130" s="448">
        <f t="shared" ca="1" si="41"/>
        <v>0</v>
      </c>
    </row>
    <row r="131" spans="5:22" x14ac:dyDescent="0.25">
      <c r="E131" s="448">
        <f t="shared" ca="1" si="38"/>
        <v>0</v>
      </c>
      <c r="F131" s="448">
        <f t="shared" ca="1" si="40"/>
        <v>0</v>
      </c>
      <c r="G131" s="448">
        <f t="shared" ca="1" si="41"/>
        <v>0</v>
      </c>
      <c r="H131" s="448">
        <f t="shared" ca="1" si="41"/>
        <v>0</v>
      </c>
      <c r="I131" s="448">
        <f t="shared" ca="1" si="41"/>
        <v>0</v>
      </c>
      <c r="J131" s="448">
        <f t="shared" ca="1" si="41"/>
        <v>0</v>
      </c>
      <c r="K131" s="448">
        <f t="shared" ca="1" si="41"/>
        <v>0</v>
      </c>
      <c r="L131" s="448">
        <f t="shared" ca="1" si="41"/>
        <v>0</v>
      </c>
      <c r="M131" s="448">
        <f t="shared" ca="1" si="41"/>
        <v>0</v>
      </c>
      <c r="N131" s="448">
        <f t="shared" ca="1" si="41"/>
        <v>0</v>
      </c>
      <c r="O131" s="448">
        <f t="shared" ca="1" si="41"/>
        <v>0</v>
      </c>
      <c r="P131" s="448">
        <f t="shared" ca="1" si="41"/>
        <v>0</v>
      </c>
      <c r="Q131" s="448">
        <f t="shared" ca="1" si="41"/>
        <v>0</v>
      </c>
      <c r="R131" s="448">
        <f t="shared" ca="1" si="41"/>
        <v>0</v>
      </c>
      <c r="S131" s="448">
        <f t="shared" ca="1" si="41"/>
        <v>0</v>
      </c>
      <c r="T131" s="448">
        <f t="shared" ca="1" si="41"/>
        <v>0</v>
      </c>
      <c r="U131" s="448">
        <f t="shared" ca="1" si="41"/>
        <v>0</v>
      </c>
      <c r="V131" s="448">
        <f t="shared" ca="1" si="41"/>
        <v>0</v>
      </c>
    </row>
    <row r="132" spans="5:22" x14ac:dyDescent="0.25">
      <c r="E132" s="448">
        <f t="shared" ca="1" si="38"/>
        <v>0</v>
      </c>
      <c r="F132" s="448">
        <f t="shared" ca="1" si="40"/>
        <v>0</v>
      </c>
      <c r="G132" s="448">
        <f t="shared" ca="1" si="41"/>
        <v>0</v>
      </c>
      <c r="H132" s="448">
        <f t="shared" ca="1" si="41"/>
        <v>0</v>
      </c>
      <c r="I132" s="448">
        <f t="shared" ca="1" si="41"/>
        <v>0</v>
      </c>
      <c r="J132" s="448">
        <f t="shared" ca="1" si="41"/>
        <v>0</v>
      </c>
      <c r="K132" s="448">
        <f t="shared" ca="1" si="41"/>
        <v>0</v>
      </c>
      <c r="L132" s="448">
        <f t="shared" ca="1" si="41"/>
        <v>0</v>
      </c>
      <c r="M132" s="448">
        <f t="shared" ca="1" si="41"/>
        <v>0</v>
      </c>
      <c r="N132" s="448">
        <f t="shared" ca="1" si="41"/>
        <v>0</v>
      </c>
      <c r="O132" s="448">
        <f t="shared" ca="1" si="41"/>
        <v>0</v>
      </c>
      <c r="P132" s="448">
        <f t="shared" ca="1" si="41"/>
        <v>0</v>
      </c>
      <c r="Q132" s="448">
        <f t="shared" ca="1" si="41"/>
        <v>0</v>
      </c>
      <c r="R132" s="448">
        <f t="shared" ca="1" si="41"/>
        <v>0</v>
      </c>
      <c r="S132" s="448">
        <f t="shared" ca="1" si="41"/>
        <v>0</v>
      </c>
      <c r="T132" s="448">
        <f t="shared" ca="1" si="41"/>
        <v>0</v>
      </c>
      <c r="U132" s="448">
        <f t="shared" ca="1" si="41"/>
        <v>0</v>
      </c>
      <c r="V132" s="448">
        <f t="shared" ca="1" si="41"/>
        <v>0</v>
      </c>
    </row>
    <row r="133" spans="5:22" x14ac:dyDescent="0.25">
      <c r="E133" s="448">
        <f t="shared" ca="1" si="38"/>
        <v>0</v>
      </c>
      <c r="F133" s="448">
        <f t="shared" ca="1" si="40"/>
        <v>0</v>
      </c>
      <c r="G133" s="448">
        <f t="shared" ca="1" si="41"/>
        <v>0</v>
      </c>
      <c r="H133" s="448">
        <f t="shared" ca="1" si="41"/>
        <v>0</v>
      </c>
      <c r="I133" s="448">
        <f t="shared" ca="1" si="41"/>
        <v>0</v>
      </c>
      <c r="J133" s="448">
        <f t="shared" ca="1" si="41"/>
        <v>0</v>
      </c>
      <c r="K133" s="448">
        <f t="shared" ca="1" si="41"/>
        <v>0</v>
      </c>
      <c r="L133" s="448">
        <f t="shared" ca="1" si="41"/>
        <v>0</v>
      </c>
      <c r="M133" s="448">
        <f t="shared" ca="1" si="41"/>
        <v>0</v>
      </c>
      <c r="N133" s="448">
        <f t="shared" ca="1" si="41"/>
        <v>0</v>
      </c>
      <c r="O133" s="448">
        <f t="shared" ca="1" si="41"/>
        <v>0</v>
      </c>
      <c r="P133" s="448">
        <f t="shared" ca="1" si="41"/>
        <v>0</v>
      </c>
      <c r="Q133" s="448">
        <f t="shared" ca="1" si="41"/>
        <v>0</v>
      </c>
      <c r="R133" s="448">
        <f t="shared" ca="1" si="41"/>
        <v>0</v>
      </c>
      <c r="S133" s="448">
        <f t="shared" ca="1" si="41"/>
        <v>0</v>
      </c>
      <c r="T133" s="448">
        <f t="shared" ca="1" si="41"/>
        <v>0</v>
      </c>
      <c r="U133" s="448">
        <f t="shared" ca="1" si="41"/>
        <v>0</v>
      </c>
      <c r="V133" s="448">
        <f t="shared" ca="1" si="41"/>
        <v>0</v>
      </c>
    </row>
    <row r="134" spans="5:22" x14ac:dyDescent="0.25">
      <c r="E134" s="448">
        <f t="shared" ca="1" si="38"/>
        <v>0</v>
      </c>
      <c r="F134" s="448">
        <f t="shared" ca="1" si="40"/>
        <v>0</v>
      </c>
      <c r="G134" s="448">
        <f t="shared" ca="1" si="41"/>
        <v>0</v>
      </c>
      <c r="H134" s="448">
        <f t="shared" ca="1" si="41"/>
        <v>0</v>
      </c>
      <c r="I134" s="448">
        <f t="shared" ca="1" si="41"/>
        <v>0</v>
      </c>
      <c r="J134" s="448">
        <f t="shared" ca="1" si="41"/>
        <v>0</v>
      </c>
      <c r="K134" s="448">
        <f t="shared" ca="1" si="41"/>
        <v>0</v>
      </c>
      <c r="L134" s="448">
        <f t="shared" ca="1" si="41"/>
        <v>0</v>
      </c>
      <c r="M134" s="448">
        <f t="shared" ca="1" si="41"/>
        <v>0</v>
      </c>
      <c r="N134" s="448">
        <f t="shared" ca="1" si="41"/>
        <v>0</v>
      </c>
      <c r="O134" s="448">
        <f t="shared" ca="1" si="41"/>
        <v>0</v>
      </c>
      <c r="P134" s="448">
        <f t="shared" ca="1" si="41"/>
        <v>0</v>
      </c>
      <c r="Q134" s="448">
        <f t="shared" ca="1" si="41"/>
        <v>0</v>
      </c>
      <c r="R134" s="448">
        <f t="shared" ca="1" si="41"/>
        <v>0</v>
      </c>
      <c r="S134" s="448">
        <f t="shared" ca="1" si="41"/>
        <v>0</v>
      </c>
      <c r="T134" s="448">
        <f t="shared" ca="1" si="41"/>
        <v>0</v>
      </c>
      <c r="U134" s="448">
        <f t="shared" ca="1" si="41"/>
        <v>0</v>
      </c>
      <c r="V134" s="448">
        <f t="shared" ca="1" si="41"/>
        <v>0</v>
      </c>
    </row>
    <row r="135" spans="5:22" x14ac:dyDescent="0.25">
      <c r="E135" s="448">
        <f t="shared" ca="1" si="38"/>
        <v>0</v>
      </c>
      <c r="F135" s="448">
        <f t="shared" ca="1" si="40"/>
        <v>0</v>
      </c>
      <c r="G135" s="448">
        <f t="shared" ca="1" si="41"/>
        <v>0</v>
      </c>
      <c r="H135" s="448">
        <f t="shared" ca="1" si="41"/>
        <v>0</v>
      </c>
      <c r="I135" s="448">
        <f t="shared" ca="1" si="41"/>
        <v>0</v>
      </c>
      <c r="J135" s="448">
        <f t="shared" ca="1" si="41"/>
        <v>0</v>
      </c>
      <c r="K135" s="448">
        <f t="shared" ca="1" si="41"/>
        <v>0</v>
      </c>
      <c r="L135" s="448">
        <f t="shared" ca="1" si="41"/>
        <v>0</v>
      </c>
      <c r="M135" s="448">
        <f t="shared" ca="1" si="41"/>
        <v>0</v>
      </c>
      <c r="N135" s="448">
        <f t="shared" ca="1" si="41"/>
        <v>0</v>
      </c>
      <c r="O135" s="448">
        <f t="shared" ca="1" si="41"/>
        <v>0</v>
      </c>
      <c r="P135" s="448">
        <f t="shared" ca="1" si="41"/>
        <v>0</v>
      </c>
      <c r="Q135" s="448">
        <f t="shared" ca="1" si="41"/>
        <v>0</v>
      </c>
      <c r="R135" s="448">
        <f t="shared" ca="1" si="41"/>
        <v>0</v>
      </c>
      <c r="S135" s="448">
        <f t="shared" ca="1" si="41"/>
        <v>0</v>
      </c>
      <c r="T135" s="448">
        <f t="shared" ca="1" si="41"/>
        <v>0</v>
      </c>
      <c r="U135" s="448">
        <f t="shared" ca="1" si="41"/>
        <v>0</v>
      </c>
      <c r="V135" s="448">
        <f t="shared" ca="1" si="41"/>
        <v>0</v>
      </c>
    </row>
    <row r="136" spans="5:22" x14ac:dyDescent="0.25">
      <c r="E136" s="448">
        <f t="shared" ca="1" si="38"/>
        <v>0</v>
      </c>
      <c r="F136" s="448">
        <f t="shared" ca="1" si="40"/>
        <v>0</v>
      </c>
      <c r="G136" s="448">
        <f t="shared" ca="1" si="41"/>
        <v>0</v>
      </c>
      <c r="H136" s="448">
        <f t="shared" ca="1" si="41"/>
        <v>0</v>
      </c>
      <c r="I136" s="448">
        <f t="shared" ca="1" si="41"/>
        <v>0</v>
      </c>
      <c r="J136" s="448">
        <f t="shared" ca="1" si="41"/>
        <v>0</v>
      </c>
      <c r="K136" s="448">
        <f t="shared" ca="1" si="41"/>
        <v>0</v>
      </c>
      <c r="L136" s="448">
        <f t="shared" ca="1" si="41"/>
        <v>0</v>
      </c>
      <c r="M136" s="448">
        <f t="shared" ca="1" si="41"/>
        <v>0</v>
      </c>
      <c r="N136" s="448">
        <f t="shared" ca="1" si="41"/>
        <v>0</v>
      </c>
      <c r="O136" s="448">
        <f t="shared" ca="1" si="41"/>
        <v>0</v>
      </c>
      <c r="P136" s="448">
        <f t="shared" ca="1" si="41"/>
        <v>0</v>
      </c>
      <c r="Q136" s="448">
        <f t="shared" ca="1" si="41"/>
        <v>0</v>
      </c>
      <c r="R136" s="448">
        <f t="shared" ca="1" si="41"/>
        <v>0</v>
      </c>
      <c r="S136" s="448">
        <f t="shared" ca="1" si="41"/>
        <v>0</v>
      </c>
      <c r="T136" s="448">
        <f t="shared" ca="1" si="41"/>
        <v>0</v>
      </c>
      <c r="U136" s="448">
        <f t="shared" ca="1" si="41"/>
        <v>0</v>
      </c>
      <c r="V136" s="448">
        <f t="shared" ca="1" si="41"/>
        <v>0</v>
      </c>
    </row>
    <row r="137" spans="5:22" x14ac:dyDescent="0.25">
      <c r="E137" s="448">
        <f t="shared" ca="1" si="38"/>
        <v>0</v>
      </c>
      <c r="F137" s="448">
        <f t="shared" ca="1" si="40"/>
        <v>0</v>
      </c>
      <c r="G137" s="448">
        <f t="shared" ca="1" si="41"/>
        <v>0</v>
      </c>
      <c r="H137" s="448">
        <f t="shared" ca="1" si="41"/>
        <v>0</v>
      </c>
      <c r="I137" s="448">
        <f t="shared" ca="1" si="41"/>
        <v>0</v>
      </c>
      <c r="J137" s="448">
        <f t="shared" ca="1" si="41"/>
        <v>0</v>
      </c>
      <c r="K137" s="448">
        <f t="shared" ca="1" si="41"/>
        <v>0</v>
      </c>
      <c r="L137" s="448">
        <f t="shared" ca="1" si="41"/>
        <v>0</v>
      </c>
      <c r="M137" s="448">
        <f t="shared" ca="1" si="41"/>
        <v>0</v>
      </c>
      <c r="N137" s="448">
        <f t="shared" ca="1" si="41"/>
        <v>0</v>
      </c>
      <c r="O137" s="448">
        <f t="shared" ca="1" si="41"/>
        <v>0</v>
      </c>
      <c r="P137" s="448">
        <f t="shared" ca="1" si="41"/>
        <v>0</v>
      </c>
      <c r="Q137" s="448">
        <f t="shared" ca="1" si="41"/>
        <v>0</v>
      </c>
      <c r="R137" s="448">
        <f t="shared" ca="1" si="41"/>
        <v>0</v>
      </c>
      <c r="S137" s="448">
        <f t="shared" ca="1" si="41"/>
        <v>0</v>
      </c>
      <c r="T137" s="448">
        <f t="shared" ca="1" si="41"/>
        <v>0</v>
      </c>
      <c r="U137" s="448">
        <f t="shared" ca="1" si="41"/>
        <v>0</v>
      </c>
      <c r="V137" s="448">
        <f t="shared" ca="1" si="41"/>
        <v>0</v>
      </c>
    </row>
    <row r="138" spans="5:22" x14ac:dyDescent="0.25">
      <c r="E138" s="448">
        <f t="shared" ca="1" si="38"/>
        <v>0</v>
      </c>
      <c r="F138" s="448">
        <f t="shared" ca="1" si="40"/>
        <v>0</v>
      </c>
      <c r="G138" s="448">
        <f t="shared" ca="1" si="41"/>
        <v>0</v>
      </c>
      <c r="H138" s="448">
        <f t="shared" ca="1" si="41"/>
        <v>0</v>
      </c>
      <c r="I138" s="448">
        <f t="shared" ca="1" si="41"/>
        <v>0</v>
      </c>
      <c r="J138" s="448">
        <f t="shared" ca="1" si="41"/>
        <v>0</v>
      </c>
      <c r="K138" s="448">
        <f t="shared" ca="1" si="41"/>
        <v>0</v>
      </c>
      <c r="L138" s="448">
        <f t="shared" ca="1" si="41"/>
        <v>0</v>
      </c>
      <c r="M138" s="448">
        <f t="shared" ca="1" si="41"/>
        <v>0</v>
      </c>
      <c r="N138" s="448">
        <f t="shared" ca="1" si="41"/>
        <v>0</v>
      </c>
      <c r="O138" s="448">
        <f t="shared" ca="1" si="41"/>
        <v>0</v>
      </c>
      <c r="P138" s="448">
        <f t="shared" ca="1" si="41"/>
        <v>0</v>
      </c>
      <c r="Q138" s="448">
        <f t="shared" ca="1" si="41"/>
        <v>0</v>
      </c>
      <c r="R138" s="448">
        <f t="shared" ca="1" si="41"/>
        <v>0</v>
      </c>
      <c r="S138" s="448">
        <f t="shared" ca="1" si="41"/>
        <v>0</v>
      </c>
      <c r="T138" s="448">
        <f t="shared" ca="1" si="41"/>
        <v>0</v>
      </c>
      <c r="U138" s="448">
        <f t="shared" ca="1" si="41"/>
        <v>0</v>
      </c>
      <c r="V138" s="448">
        <f t="shared" ca="1" si="41"/>
        <v>0</v>
      </c>
    </row>
    <row r="139" spans="5:22" x14ac:dyDescent="0.25">
      <c r="E139" s="451"/>
      <c r="F139" s="451"/>
      <c r="G139" s="451"/>
      <c r="H139" s="451"/>
      <c r="I139" s="451"/>
      <c r="J139" s="451"/>
      <c r="K139" s="449"/>
      <c r="L139" s="449"/>
      <c r="M139" s="449"/>
      <c r="N139" s="449"/>
      <c r="O139" s="449"/>
      <c r="P139" s="449"/>
      <c r="Q139" s="449"/>
      <c r="R139" s="449"/>
      <c r="S139" s="449"/>
      <c r="T139" s="449"/>
      <c r="U139" s="449"/>
      <c r="V139" s="449"/>
    </row>
    <row r="140" spans="5:22" x14ac:dyDescent="0.25">
      <c r="E140" s="448">
        <f t="shared" ref="E140:E157" ca="1" si="43">V121</f>
        <v>0</v>
      </c>
      <c r="F140" s="448">
        <f t="shared" ref="F140:V146" ca="1" si="44">E140</f>
        <v>0</v>
      </c>
      <c r="G140" s="448">
        <f t="shared" ca="1" si="44"/>
        <v>0</v>
      </c>
      <c r="H140" s="448">
        <f t="shared" ca="1" si="44"/>
        <v>0</v>
      </c>
      <c r="I140" s="448">
        <f t="shared" ca="1" si="44"/>
        <v>0</v>
      </c>
      <c r="J140" s="448">
        <f t="shared" ca="1" si="44"/>
        <v>0</v>
      </c>
      <c r="K140" s="448">
        <f t="shared" ca="1" si="44"/>
        <v>0</v>
      </c>
      <c r="L140" s="448">
        <f t="shared" ca="1" si="44"/>
        <v>0</v>
      </c>
      <c r="M140" s="448">
        <f t="shared" ca="1" si="44"/>
        <v>0</v>
      </c>
      <c r="N140" s="448">
        <f t="shared" ca="1" si="44"/>
        <v>0</v>
      </c>
      <c r="O140" s="448">
        <f t="shared" ca="1" si="44"/>
        <v>0</v>
      </c>
      <c r="P140" s="448">
        <f t="shared" ca="1" si="44"/>
        <v>0</v>
      </c>
      <c r="Q140" s="448">
        <f t="shared" ca="1" si="44"/>
        <v>0</v>
      </c>
      <c r="R140" s="448">
        <f t="shared" ca="1" si="44"/>
        <v>0</v>
      </c>
      <c r="S140" s="448">
        <f t="shared" ca="1" si="44"/>
        <v>0</v>
      </c>
      <c r="T140" s="448">
        <f t="shared" ca="1" si="44"/>
        <v>0</v>
      </c>
      <c r="U140" s="448">
        <f t="shared" ca="1" si="44"/>
        <v>0</v>
      </c>
      <c r="V140" s="448">
        <f t="shared" ca="1" si="44"/>
        <v>0</v>
      </c>
    </row>
    <row r="141" spans="5:22" x14ac:dyDescent="0.25">
      <c r="E141" s="448">
        <f t="shared" ca="1" si="43"/>
        <v>0</v>
      </c>
      <c r="F141" s="448">
        <f t="shared" ca="1" si="44"/>
        <v>0</v>
      </c>
      <c r="G141" s="448">
        <f t="shared" ca="1" si="44"/>
        <v>0</v>
      </c>
      <c r="H141" s="448">
        <f t="shared" ca="1" si="44"/>
        <v>0</v>
      </c>
      <c r="I141" s="448">
        <f t="shared" ca="1" si="44"/>
        <v>0</v>
      </c>
      <c r="J141" s="448">
        <f t="shared" ca="1" si="44"/>
        <v>0</v>
      </c>
      <c r="K141" s="448">
        <f t="shared" ca="1" si="44"/>
        <v>0</v>
      </c>
      <c r="L141" s="448">
        <f t="shared" ca="1" si="44"/>
        <v>0</v>
      </c>
      <c r="M141" s="448">
        <f t="shared" ca="1" si="44"/>
        <v>0</v>
      </c>
      <c r="N141" s="448">
        <f t="shared" ca="1" si="44"/>
        <v>0</v>
      </c>
      <c r="O141" s="448">
        <f t="shared" ca="1" si="44"/>
        <v>0</v>
      </c>
      <c r="P141" s="448">
        <f t="shared" ca="1" si="44"/>
        <v>0</v>
      </c>
      <c r="Q141" s="448">
        <f t="shared" ca="1" si="44"/>
        <v>0</v>
      </c>
      <c r="R141" s="448">
        <f t="shared" ca="1" si="44"/>
        <v>0</v>
      </c>
      <c r="S141" s="448">
        <f t="shared" ca="1" si="44"/>
        <v>0</v>
      </c>
      <c r="T141" s="448">
        <f t="shared" ca="1" si="44"/>
        <v>0</v>
      </c>
      <c r="U141" s="448">
        <f t="shared" ca="1" si="44"/>
        <v>0</v>
      </c>
      <c r="V141" s="448">
        <f t="shared" ca="1" si="44"/>
        <v>0</v>
      </c>
    </row>
    <row r="142" spans="5:22" x14ac:dyDescent="0.25">
      <c r="E142" s="448">
        <f t="shared" ca="1" si="43"/>
        <v>0</v>
      </c>
      <c r="F142" s="448">
        <f t="shared" ca="1" si="44"/>
        <v>0</v>
      </c>
      <c r="G142" s="448">
        <f t="shared" ca="1" si="44"/>
        <v>0</v>
      </c>
      <c r="H142" s="448">
        <f t="shared" ca="1" si="44"/>
        <v>0</v>
      </c>
      <c r="I142" s="448">
        <f t="shared" ca="1" si="44"/>
        <v>0</v>
      </c>
      <c r="J142" s="448">
        <f t="shared" ca="1" si="44"/>
        <v>0</v>
      </c>
      <c r="K142" s="448">
        <f t="shared" ca="1" si="44"/>
        <v>0</v>
      </c>
      <c r="L142" s="448">
        <f t="shared" ca="1" si="44"/>
        <v>0</v>
      </c>
      <c r="M142" s="448">
        <f t="shared" ca="1" si="44"/>
        <v>0</v>
      </c>
      <c r="N142" s="448">
        <f t="shared" ca="1" si="44"/>
        <v>0</v>
      </c>
      <c r="O142" s="448">
        <f t="shared" ca="1" si="44"/>
        <v>0</v>
      </c>
      <c r="P142" s="448">
        <f t="shared" ca="1" si="44"/>
        <v>0</v>
      </c>
      <c r="Q142" s="448">
        <f t="shared" ca="1" si="44"/>
        <v>0</v>
      </c>
      <c r="R142" s="448">
        <f t="shared" ca="1" si="44"/>
        <v>0</v>
      </c>
      <c r="S142" s="448">
        <f t="shared" ca="1" si="44"/>
        <v>0</v>
      </c>
      <c r="T142" s="448">
        <f t="shared" ca="1" si="44"/>
        <v>0</v>
      </c>
      <c r="U142" s="448">
        <f t="shared" ca="1" si="44"/>
        <v>0</v>
      </c>
      <c r="V142" s="448">
        <f t="shared" ca="1" si="44"/>
        <v>0</v>
      </c>
    </row>
    <row r="143" spans="5:22" x14ac:dyDescent="0.25">
      <c r="E143" s="448">
        <f t="shared" ca="1" si="43"/>
        <v>0</v>
      </c>
      <c r="F143" s="448">
        <f t="shared" ca="1" si="44"/>
        <v>0</v>
      </c>
      <c r="G143" s="448">
        <f t="shared" ca="1" si="44"/>
        <v>0</v>
      </c>
      <c r="H143" s="448">
        <f t="shared" ca="1" si="44"/>
        <v>0</v>
      </c>
      <c r="I143" s="448">
        <f t="shared" ca="1" si="44"/>
        <v>0</v>
      </c>
      <c r="J143" s="448">
        <f t="shared" ca="1" si="44"/>
        <v>0</v>
      </c>
      <c r="K143" s="448">
        <f t="shared" ca="1" si="44"/>
        <v>0</v>
      </c>
      <c r="L143" s="448">
        <f t="shared" ca="1" si="44"/>
        <v>0</v>
      </c>
      <c r="M143" s="448">
        <f t="shared" ca="1" si="44"/>
        <v>0</v>
      </c>
      <c r="N143" s="448">
        <f t="shared" ca="1" si="44"/>
        <v>0</v>
      </c>
      <c r="O143" s="448">
        <f t="shared" ca="1" si="44"/>
        <v>0</v>
      </c>
      <c r="P143" s="448">
        <f t="shared" ca="1" si="44"/>
        <v>0</v>
      </c>
      <c r="Q143" s="448">
        <f t="shared" ca="1" si="44"/>
        <v>0</v>
      </c>
      <c r="R143" s="448">
        <f t="shared" ca="1" si="44"/>
        <v>0</v>
      </c>
      <c r="S143" s="448">
        <f t="shared" ca="1" si="44"/>
        <v>0</v>
      </c>
      <c r="T143" s="448">
        <f t="shared" ca="1" si="44"/>
        <v>0</v>
      </c>
      <c r="U143" s="448">
        <f t="shared" ca="1" si="44"/>
        <v>0</v>
      </c>
      <c r="V143" s="448">
        <f t="shared" ca="1" si="44"/>
        <v>0</v>
      </c>
    </row>
    <row r="144" spans="5:22" x14ac:dyDescent="0.25">
      <c r="E144" s="448">
        <f t="shared" ca="1" si="43"/>
        <v>0</v>
      </c>
      <c r="F144" s="448">
        <f t="shared" ca="1" si="44"/>
        <v>0</v>
      </c>
      <c r="G144" s="448">
        <f t="shared" ca="1" si="44"/>
        <v>0</v>
      </c>
      <c r="H144" s="448">
        <f t="shared" ca="1" si="44"/>
        <v>0</v>
      </c>
      <c r="I144" s="448">
        <f t="shared" ca="1" si="44"/>
        <v>0</v>
      </c>
      <c r="J144" s="448">
        <f t="shared" ca="1" si="44"/>
        <v>0</v>
      </c>
      <c r="K144" s="448">
        <f t="shared" ca="1" si="44"/>
        <v>0</v>
      </c>
      <c r="L144" s="448">
        <f t="shared" ca="1" si="44"/>
        <v>0</v>
      </c>
      <c r="M144" s="448">
        <f t="shared" ca="1" si="44"/>
        <v>0</v>
      </c>
      <c r="N144" s="448">
        <f t="shared" ca="1" si="44"/>
        <v>0</v>
      </c>
      <c r="O144" s="448">
        <f t="shared" ca="1" si="44"/>
        <v>0</v>
      </c>
      <c r="P144" s="448">
        <f t="shared" ca="1" si="44"/>
        <v>0</v>
      </c>
      <c r="Q144" s="448">
        <f t="shared" ca="1" si="44"/>
        <v>0</v>
      </c>
      <c r="R144" s="448">
        <f t="shared" ca="1" si="44"/>
        <v>0</v>
      </c>
      <c r="S144" s="448">
        <f t="shared" ca="1" si="44"/>
        <v>0</v>
      </c>
      <c r="T144" s="448">
        <f t="shared" ca="1" si="44"/>
        <v>0</v>
      </c>
      <c r="U144" s="448">
        <f t="shared" ca="1" si="44"/>
        <v>0</v>
      </c>
      <c r="V144" s="448">
        <f t="shared" ca="1" si="44"/>
        <v>0</v>
      </c>
    </row>
    <row r="145" spans="5:22" x14ac:dyDescent="0.25">
      <c r="E145" s="448">
        <f t="shared" ca="1" si="43"/>
        <v>0</v>
      </c>
      <c r="F145" s="448">
        <f t="shared" ca="1" si="44"/>
        <v>0</v>
      </c>
      <c r="G145" s="448">
        <f t="shared" ca="1" si="44"/>
        <v>0</v>
      </c>
      <c r="H145" s="448">
        <f t="shared" ca="1" si="44"/>
        <v>0</v>
      </c>
      <c r="I145" s="448">
        <f t="shared" ca="1" si="44"/>
        <v>0</v>
      </c>
      <c r="J145" s="448">
        <f t="shared" ca="1" si="44"/>
        <v>0</v>
      </c>
      <c r="K145" s="448">
        <f t="shared" ca="1" si="44"/>
        <v>0</v>
      </c>
      <c r="L145" s="448">
        <f t="shared" ca="1" si="44"/>
        <v>0</v>
      </c>
      <c r="M145" s="448">
        <f t="shared" ca="1" si="44"/>
        <v>0</v>
      </c>
      <c r="N145" s="448">
        <f t="shared" ca="1" si="44"/>
        <v>0</v>
      </c>
      <c r="O145" s="448">
        <f t="shared" ca="1" si="44"/>
        <v>0</v>
      </c>
      <c r="P145" s="448">
        <f t="shared" ca="1" si="44"/>
        <v>0</v>
      </c>
      <c r="Q145" s="448">
        <f t="shared" ca="1" si="44"/>
        <v>0</v>
      </c>
      <c r="R145" s="448">
        <f t="shared" ca="1" si="44"/>
        <v>0</v>
      </c>
      <c r="S145" s="448">
        <f t="shared" ca="1" si="44"/>
        <v>0</v>
      </c>
      <c r="T145" s="448">
        <f t="shared" ca="1" si="44"/>
        <v>0</v>
      </c>
      <c r="U145" s="448">
        <f t="shared" ca="1" si="44"/>
        <v>0</v>
      </c>
      <c r="V145" s="448">
        <f t="shared" ca="1" si="44"/>
        <v>0</v>
      </c>
    </row>
    <row r="146" spans="5:22" x14ac:dyDescent="0.25">
      <c r="E146" s="448">
        <f t="shared" ca="1" si="43"/>
        <v>0</v>
      </c>
      <c r="F146" s="448">
        <f t="shared" ca="1" si="44"/>
        <v>0</v>
      </c>
      <c r="G146" s="448">
        <f t="shared" ca="1" si="44"/>
        <v>0</v>
      </c>
      <c r="H146" s="448">
        <f t="shared" ca="1" si="44"/>
        <v>0</v>
      </c>
      <c r="I146" s="448">
        <f t="shared" ca="1" si="44"/>
        <v>0</v>
      </c>
      <c r="J146" s="448">
        <f t="shared" ca="1" si="44"/>
        <v>0</v>
      </c>
      <c r="K146" s="448">
        <f t="shared" ca="1" si="44"/>
        <v>0</v>
      </c>
      <c r="L146" s="448">
        <f t="shared" ca="1" si="44"/>
        <v>0</v>
      </c>
      <c r="M146" s="448">
        <f t="shared" ca="1" si="44"/>
        <v>0</v>
      </c>
      <c r="N146" s="448">
        <f t="shared" ca="1" si="44"/>
        <v>0</v>
      </c>
      <c r="O146" s="448">
        <f t="shared" ca="1" si="44"/>
        <v>0</v>
      </c>
      <c r="P146" s="448">
        <f t="shared" ca="1" si="44"/>
        <v>0</v>
      </c>
      <c r="Q146" s="448">
        <f t="shared" ca="1" si="44"/>
        <v>0</v>
      </c>
      <c r="R146" s="448">
        <f t="shared" ca="1" si="44"/>
        <v>0</v>
      </c>
      <c r="S146" s="448">
        <f t="shared" ca="1" si="44"/>
        <v>0</v>
      </c>
      <c r="T146" s="448">
        <f t="shared" ca="1" si="44"/>
        <v>0</v>
      </c>
      <c r="U146" s="448">
        <f t="shared" ca="1" si="44"/>
        <v>0</v>
      </c>
      <c r="V146" s="448">
        <f t="shared" ca="1" si="44"/>
        <v>0</v>
      </c>
    </row>
    <row r="147" spans="5:22" x14ac:dyDescent="0.25">
      <c r="E147" s="448">
        <f t="shared" ca="1" si="43"/>
        <v>0</v>
      </c>
      <c r="F147" s="448">
        <f t="shared" ref="F147:F157" ca="1" si="45">IF(E$147=0,E148,E147)</f>
        <v>0</v>
      </c>
      <c r="G147" s="448">
        <f t="shared" ref="G147:V157" ca="1" si="46">IF(F$147=0,F148,F147)</f>
        <v>0</v>
      </c>
      <c r="H147" s="448">
        <f t="shared" ca="1" si="46"/>
        <v>0</v>
      </c>
      <c r="I147" s="448">
        <f t="shared" ca="1" si="46"/>
        <v>0</v>
      </c>
      <c r="J147" s="448">
        <f t="shared" ca="1" si="46"/>
        <v>0</v>
      </c>
      <c r="K147" s="448">
        <f t="shared" ca="1" si="46"/>
        <v>0</v>
      </c>
      <c r="L147" s="448">
        <f t="shared" ca="1" si="46"/>
        <v>0</v>
      </c>
      <c r="M147" s="448">
        <f t="shared" ca="1" si="46"/>
        <v>0</v>
      </c>
      <c r="N147" s="448">
        <f t="shared" ca="1" si="46"/>
        <v>0</v>
      </c>
      <c r="O147" s="448">
        <f t="shared" ca="1" si="46"/>
        <v>0</v>
      </c>
      <c r="P147" s="448">
        <f t="shared" ca="1" si="46"/>
        <v>0</v>
      </c>
      <c r="Q147" s="448">
        <f t="shared" ca="1" si="46"/>
        <v>0</v>
      </c>
      <c r="R147" s="448">
        <f t="shared" ca="1" si="46"/>
        <v>0</v>
      </c>
      <c r="S147" s="448">
        <f t="shared" ca="1" si="46"/>
        <v>0</v>
      </c>
      <c r="T147" s="448">
        <f t="shared" ca="1" si="46"/>
        <v>0</v>
      </c>
      <c r="U147" s="448">
        <f t="shared" ca="1" si="46"/>
        <v>0</v>
      </c>
      <c r="V147" s="448">
        <f t="shared" ca="1" si="46"/>
        <v>0</v>
      </c>
    </row>
    <row r="148" spans="5:22" x14ac:dyDescent="0.25">
      <c r="E148" s="448">
        <f t="shared" ca="1" si="43"/>
        <v>0</v>
      </c>
      <c r="F148" s="448">
        <f t="shared" ca="1" si="45"/>
        <v>0</v>
      </c>
      <c r="G148" s="448">
        <f t="shared" ref="G148:U148" ca="1" si="47">IF(F$147=0,F149,F148)</f>
        <v>0</v>
      </c>
      <c r="H148" s="448">
        <f t="shared" ca="1" si="47"/>
        <v>0</v>
      </c>
      <c r="I148" s="448">
        <f t="shared" ca="1" si="47"/>
        <v>0</v>
      </c>
      <c r="J148" s="448">
        <f t="shared" ca="1" si="47"/>
        <v>0</v>
      </c>
      <c r="K148" s="448">
        <f t="shared" ca="1" si="47"/>
        <v>0</v>
      </c>
      <c r="L148" s="448">
        <f t="shared" ca="1" si="47"/>
        <v>0</v>
      </c>
      <c r="M148" s="448">
        <f t="shared" ca="1" si="47"/>
        <v>0</v>
      </c>
      <c r="N148" s="448">
        <f t="shared" ca="1" si="47"/>
        <v>0</v>
      </c>
      <c r="O148" s="448">
        <f t="shared" ca="1" si="47"/>
        <v>0</v>
      </c>
      <c r="P148" s="448">
        <f t="shared" ca="1" si="47"/>
        <v>0</v>
      </c>
      <c r="Q148" s="448">
        <f t="shared" ca="1" si="47"/>
        <v>0</v>
      </c>
      <c r="R148" s="448">
        <f t="shared" ca="1" si="47"/>
        <v>0</v>
      </c>
      <c r="S148" s="448">
        <f t="shared" ca="1" si="47"/>
        <v>0</v>
      </c>
      <c r="T148" s="448">
        <f t="shared" ca="1" si="47"/>
        <v>0</v>
      </c>
      <c r="U148" s="448">
        <f t="shared" ca="1" si="47"/>
        <v>0</v>
      </c>
      <c r="V148" s="448">
        <f t="shared" ca="1" si="46"/>
        <v>0</v>
      </c>
    </row>
    <row r="149" spans="5:22" x14ac:dyDescent="0.25">
      <c r="E149" s="448">
        <f t="shared" ca="1" si="43"/>
        <v>0</v>
      </c>
      <c r="F149" s="448">
        <f t="shared" ca="1" si="45"/>
        <v>0</v>
      </c>
      <c r="G149" s="448">
        <f t="shared" ca="1" si="46"/>
        <v>0</v>
      </c>
      <c r="H149" s="448">
        <f t="shared" ca="1" si="46"/>
        <v>0</v>
      </c>
      <c r="I149" s="448">
        <f t="shared" ca="1" si="46"/>
        <v>0</v>
      </c>
      <c r="J149" s="448">
        <f t="shared" ca="1" si="46"/>
        <v>0</v>
      </c>
      <c r="K149" s="448">
        <f t="shared" ca="1" si="46"/>
        <v>0</v>
      </c>
      <c r="L149" s="448">
        <f t="shared" ca="1" si="46"/>
        <v>0</v>
      </c>
      <c r="M149" s="448">
        <f t="shared" ca="1" si="46"/>
        <v>0</v>
      </c>
      <c r="N149" s="448">
        <f t="shared" ca="1" si="46"/>
        <v>0</v>
      </c>
      <c r="O149" s="448">
        <f t="shared" ca="1" si="46"/>
        <v>0</v>
      </c>
      <c r="P149" s="448">
        <f t="shared" ca="1" si="46"/>
        <v>0</v>
      </c>
      <c r="Q149" s="448">
        <f t="shared" ca="1" si="46"/>
        <v>0</v>
      </c>
      <c r="R149" s="448">
        <f t="shared" ca="1" si="46"/>
        <v>0</v>
      </c>
      <c r="S149" s="448">
        <f t="shared" ca="1" si="46"/>
        <v>0</v>
      </c>
      <c r="T149" s="448">
        <f t="shared" ca="1" si="46"/>
        <v>0</v>
      </c>
      <c r="U149" s="448">
        <f t="shared" ca="1" si="46"/>
        <v>0</v>
      </c>
      <c r="V149" s="448">
        <f t="shared" ca="1" si="46"/>
        <v>0</v>
      </c>
    </row>
    <row r="150" spans="5:22" x14ac:dyDescent="0.25">
      <c r="E150" s="448">
        <f t="shared" ca="1" si="43"/>
        <v>0</v>
      </c>
      <c r="F150" s="448">
        <f t="shared" ca="1" si="45"/>
        <v>0</v>
      </c>
      <c r="G150" s="448">
        <f t="shared" ca="1" si="46"/>
        <v>0</v>
      </c>
      <c r="H150" s="448">
        <f t="shared" ca="1" si="46"/>
        <v>0</v>
      </c>
      <c r="I150" s="448">
        <f t="shared" ca="1" si="46"/>
        <v>0</v>
      </c>
      <c r="J150" s="448">
        <f t="shared" ca="1" si="46"/>
        <v>0</v>
      </c>
      <c r="K150" s="448">
        <f t="shared" ca="1" si="46"/>
        <v>0</v>
      </c>
      <c r="L150" s="448">
        <f t="shared" ca="1" si="46"/>
        <v>0</v>
      </c>
      <c r="M150" s="448">
        <f t="shared" ca="1" si="46"/>
        <v>0</v>
      </c>
      <c r="N150" s="448">
        <f t="shared" ca="1" si="46"/>
        <v>0</v>
      </c>
      <c r="O150" s="448">
        <f t="shared" ca="1" si="46"/>
        <v>0</v>
      </c>
      <c r="P150" s="448">
        <f t="shared" ca="1" si="46"/>
        <v>0</v>
      </c>
      <c r="Q150" s="448">
        <f t="shared" ca="1" si="46"/>
        <v>0</v>
      </c>
      <c r="R150" s="448">
        <f t="shared" ca="1" si="46"/>
        <v>0</v>
      </c>
      <c r="S150" s="448">
        <f t="shared" ca="1" si="46"/>
        <v>0</v>
      </c>
      <c r="T150" s="448">
        <f t="shared" ca="1" si="46"/>
        <v>0</v>
      </c>
      <c r="U150" s="448">
        <f t="shared" ca="1" si="46"/>
        <v>0</v>
      </c>
      <c r="V150" s="448">
        <f t="shared" ca="1" si="46"/>
        <v>0</v>
      </c>
    </row>
    <row r="151" spans="5:22" x14ac:dyDescent="0.25">
      <c r="E151" s="448">
        <f t="shared" ca="1" si="43"/>
        <v>0</v>
      </c>
      <c r="F151" s="448">
        <f t="shared" ca="1" si="45"/>
        <v>0</v>
      </c>
      <c r="G151" s="448">
        <f t="shared" ca="1" si="46"/>
        <v>0</v>
      </c>
      <c r="H151" s="448">
        <f t="shared" ca="1" si="46"/>
        <v>0</v>
      </c>
      <c r="I151" s="448">
        <f t="shared" ca="1" si="46"/>
        <v>0</v>
      </c>
      <c r="J151" s="448">
        <f t="shared" ca="1" si="46"/>
        <v>0</v>
      </c>
      <c r="K151" s="448">
        <f t="shared" ca="1" si="46"/>
        <v>0</v>
      </c>
      <c r="L151" s="448">
        <f t="shared" ca="1" si="46"/>
        <v>0</v>
      </c>
      <c r="M151" s="448">
        <f t="shared" ca="1" si="46"/>
        <v>0</v>
      </c>
      <c r="N151" s="448">
        <f t="shared" ca="1" si="46"/>
        <v>0</v>
      </c>
      <c r="O151" s="448">
        <f t="shared" ca="1" si="46"/>
        <v>0</v>
      </c>
      <c r="P151" s="448">
        <f t="shared" ca="1" si="46"/>
        <v>0</v>
      </c>
      <c r="Q151" s="448">
        <f t="shared" ca="1" si="46"/>
        <v>0</v>
      </c>
      <c r="R151" s="448">
        <f t="shared" ca="1" si="46"/>
        <v>0</v>
      </c>
      <c r="S151" s="448">
        <f t="shared" ca="1" si="46"/>
        <v>0</v>
      </c>
      <c r="T151" s="448">
        <f t="shared" ca="1" si="46"/>
        <v>0</v>
      </c>
      <c r="U151" s="448">
        <f t="shared" ca="1" si="46"/>
        <v>0</v>
      </c>
      <c r="V151" s="448">
        <f t="shared" ca="1" si="46"/>
        <v>0</v>
      </c>
    </row>
    <row r="152" spans="5:22" x14ac:dyDescent="0.25">
      <c r="E152" s="448">
        <f t="shared" ca="1" si="43"/>
        <v>0</v>
      </c>
      <c r="F152" s="448">
        <f t="shared" ca="1" si="45"/>
        <v>0</v>
      </c>
      <c r="G152" s="448">
        <f t="shared" ca="1" si="46"/>
        <v>0</v>
      </c>
      <c r="H152" s="448">
        <f t="shared" ca="1" si="46"/>
        <v>0</v>
      </c>
      <c r="I152" s="448">
        <f t="shared" ca="1" si="46"/>
        <v>0</v>
      </c>
      <c r="J152" s="448">
        <f t="shared" ca="1" si="46"/>
        <v>0</v>
      </c>
      <c r="K152" s="448">
        <f t="shared" ca="1" si="46"/>
        <v>0</v>
      </c>
      <c r="L152" s="448">
        <f t="shared" ca="1" si="46"/>
        <v>0</v>
      </c>
      <c r="M152" s="448">
        <f t="shared" ca="1" si="46"/>
        <v>0</v>
      </c>
      <c r="N152" s="448">
        <f t="shared" ca="1" si="46"/>
        <v>0</v>
      </c>
      <c r="O152" s="448">
        <f t="shared" ca="1" si="46"/>
        <v>0</v>
      </c>
      <c r="P152" s="448">
        <f t="shared" ca="1" si="46"/>
        <v>0</v>
      </c>
      <c r="Q152" s="448">
        <f t="shared" ca="1" si="46"/>
        <v>0</v>
      </c>
      <c r="R152" s="448">
        <f t="shared" ca="1" si="46"/>
        <v>0</v>
      </c>
      <c r="S152" s="448">
        <f t="shared" ca="1" si="46"/>
        <v>0</v>
      </c>
      <c r="T152" s="448">
        <f t="shared" ca="1" si="46"/>
        <v>0</v>
      </c>
      <c r="U152" s="448">
        <f t="shared" ca="1" si="46"/>
        <v>0</v>
      </c>
      <c r="V152" s="448">
        <f t="shared" ca="1" si="46"/>
        <v>0</v>
      </c>
    </row>
    <row r="153" spans="5:22" x14ac:dyDescent="0.25">
      <c r="E153" s="448">
        <f t="shared" ca="1" si="43"/>
        <v>0</v>
      </c>
      <c r="F153" s="448">
        <f t="shared" ca="1" si="45"/>
        <v>0</v>
      </c>
      <c r="G153" s="448">
        <f t="shared" ca="1" si="46"/>
        <v>0</v>
      </c>
      <c r="H153" s="448">
        <f t="shared" ca="1" si="46"/>
        <v>0</v>
      </c>
      <c r="I153" s="448">
        <f t="shared" ca="1" si="46"/>
        <v>0</v>
      </c>
      <c r="J153" s="448">
        <f t="shared" ca="1" si="46"/>
        <v>0</v>
      </c>
      <c r="K153" s="448">
        <f t="shared" ca="1" si="46"/>
        <v>0</v>
      </c>
      <c r="L153" s="448">
        <f t="shared" ca="1" si="46"/>
        <v>0</v>
      </c>
      <c r="M153" s="448">
        <f t="shared" ca="1" si="46"/>
        <v>0</v>
      </c>
      <c r="N153" s="448">
        <f t="shared" ca="1" si="46"/>
        <v>0</v>
      </c>
      <c r="O153" s="448">
        <f t="shared" ca="1" si="46"/>
        <v>0</v>
      </c>
      <c r="P153" s="448">
        <f t="shared" ca="1" si="46"/>
        <v>0</v>
      </c>
      <c r="Q153" s="448">
        <f t="shared" ca="1" si="46"/>
        <v>0</v>
      </c>
      <c r="R153" s="448">
        <f t="shared" ca="1" si="46"/>
        <v>0</v>
      </c>
      <c r="S153" s="448">
        <f t="shared" ca="1" si="46"/>
        <v>0</v>
      </c>
      <c r="T153" s="448">
        <f t="shared" ca="1" si="46"/>
        <v>0</v>
      </c>
      <c r="U153" s="448">
        <f t="shared" ca="1" si="46"/>
        <v>0</v>
      </c>
      <c r="V153" s="448">
        <f t="shared" ca="1" si="46"/>
        <v>0</v>
      </c>
    </row>
    <row r="154" spans="5:22" x14ac:dyDescent="0.25">
      <c r="E154" s="448">
        <f t="shared" ca="1" si="43"/>
        <v>0</v>
      </c>
      <c r="F154" s="448">
        <f t="shared" ca="1" si="45"/>
        <v>0</v>
      </c>
      <c r="G154" s="448">
        <f t="shared" ca="1" si="46"/>
        <v>0</v>
      </c>
      <c r="H154" s="448">
        <f t="shared" ca="1" si="46"/>
        <v>0</v>
      </c>
      <c r="I154" s="448">
        <f t="shared" ca="1" si="46"/>
        <v>0</v>
      </c>
      <c r="J154" s="448">
        <f t="shared" ca="1" si="46"/>
        <v>0</v>
      </c>
      <c r="K154" s="448">
        <f t="shared" ca="1" si="46"/>
        <v>0</v>
      </c>
      <c r="L154" s="448">
        <f t="shared" ca="1" si="46"/>
        <v>0</v>
      </c>
      <c r="M154" s="448">
        <f t="shared" ca="1" si="46"/>
        <v>0</v>
      </c>
      <c r="N154" s="448">
        <f t="shared" ca="1" si="46"/>
        <v>0</v>
      </c>
      <c r="O154" s="448">
        <f t="shared" ca="1" si="46"/>
        <v>0</v>
      </c>
      <c r="P154" s="448">
        <f t="shared" ca="1" si="46"/>
        <v>0</v>
      </c>
      <c r="Q154" s="448">
        <f t="shared" ca="1" si="46"/>
        <v>0</v>
      </c>
      <c r="R154" s="448">
        <f t="shared" ca="1" si="46"/>
        <v>0</v>
      </c>
      <c r="S154" s="448">
        <f t="shared" ca="1" si="46"/>
        <v>0</v>
      </c>
      <c r="T154" s="448">
        <f t="shared" ca="1" si="46"/>
        <v>0</v>
      </c>
      <c r="U154" s="448">
        <f t="shared" ca="1" si="46"/>
        <v>0</v>
      </c>
      <c r="V154" s="448">
        <f t="shared" ca="1" si="46"/>
        <v>0</v>
      </c>
    </row>
    <row r="155" spans="5:22" x14ac:dyDescent="0.25">
      <c r="E155" s="448">
        <f t="shared" ca="1" si="43"/>
        <v>0</v>
      </c>
      <c r="F155" s="448">
        <f t="shared" ca="1" si="45"/>
        <v>0</v>
      </c>
      <c r="G155" s="448">
        <f t="shared" ca="1" si="46"/>
        <v>0</v>
      </c>
      <c r="H155" s="448">
        <f t="shared" ca="1" si="46"/>
        <v>0</v>
      </c>
      <c r="I155" s="448">
        <f t="shared" ca="1" si="46"/>
        <v>0</v>
      </c>
      <c r="J155" s="448">
        <f t="shared" ca="1" si="46"/>
        <v>0</v>
      </c>
      <c r="K155" s="448">
        <f t="shared" ca="1" si="46"/>
        <v>0</v>
      </c>
      <c r="L155" s="448">
        <f t="shared" ca="1" si="46"/>
        <v>0</v>
      </c>
      <c r="M155" s="448">
        <f t="shared" ca="1" si="46"/>
        <v>0</v>
      </c>
      <c r="N155" s="448">
        <f t="shared" ca="1" si="46"/>
        <v>0</v>
      </c>
      <c r="O155" s="448">
        <f t="shared" ca="1" si="46"/>
        <v>0</v>
      </c>
      <c r="P155" s="448">
        <f t="shared" ca="1" si="46"/>
        <v>0</v>
      </c>
      <c r="Q155" s="448">
        <f t="shared" ca="1" si="46"/>
        <v>0</v>
      </c>
      <c r="R155" s="448">
        <f t="shared" ca="1" si="46"/>
        <v>0</v>
      </c>
      <c r="S155" s="448">
        <f t="shared" ca="1" si="46"/>
        <v>0</v>
      </c>
      <c r="T155" s="448">
        <f t="shared" ca="1" si="46"/>
        <v>0</v>
      </c>
      <c r="U155" s="448">
        <f t="shared" ca="1" si="46"/>
        <v>0</v>
      </c>
      <c r="V155" s="448">
        <f t="shared" ca="1" si="46"/>
        <v>0</v>
      </c>
    </row>
    <row r="156" spans="5:22" x14ac:dyDescent="0.25">
      <c r="E156" s="448">
        <f t="shared" ca="1" si="43"/>
        <v>0</v>
      </c>
      <c r="F156" s="448">
        <f t="shared" ca="1" si="45"/>
        <v>0</v>
      </c>
      <c r="G156" s="448">
        <f t="shared" ca="1" si="46"/>
        <v>0</v>
      </c>
      <c r="H156" s="448">
        <f t="shared" ca="1" si="46"/>
        <v>0</v>
      </c>
      <c r="I156" s="448">
        <f t="shared" ca="1" si="46"/>
        <v>0</v>
      </c>
      <c r="J156" s="448">
        <f t="shared" ca="1" si="46"/>
        <v>0</v>
      </c>
      <c r="K156" s="448">
        <f t="shared" ca="1" si="46"/>
        <v>0</v>
      </c>
      <c r="L156" s="448">
        <f t="shared" ca="1" si="46"/>
        <v>0</v>
      </c>
      <c r="M156" s="448">
        <f t="shared" ca="1" si="46"/>
        <v>0</v>
      </c>
      <c r="N156" s="448">
        <f t="shared" ca="1" si="46"/>
        <v>0</v>
      </c>
      <c r="O156" s="448">
        <f t="shared" ca="1" si="46"/>
        <v>0</v>
      </c>
      <c r="P156" s="448">
        <f t="shared" ca="1" si="46"/>
        <v>0</v>
      </c>
      <c r="Q156" s="448">
        <f t="shared" ca="1" si="46"/>
        <v>0</v>
      </c>
      <c r="R156" s="448">
        <f t="shared" ca="1" si="46"/>
        <v>0</v>
      </c>
      <c r="S156" s="448">
        <f t="shared" ca="1" si="46"/>
        <v>0</v>
      </c>
      <c r="T156" s="448">
        <f t="shared" ca="1" si="46"/>
        <v>0</v>
      </c>
      <c r="U156" s="448">
        <f t="shared" ca="1" si="46"/>
        <v>0</v>
      </c>
      <c r="V156" s="448">
        <f t="shared" ca="1" si="46"/>
        <v>0</v>
      </c>
    </row>
    <row r="157" spans="5:22" x14ac:dyDescent="0.25">
      <c r="E157" s="448">
        <f t="shared" ca="1" si="43"/>
        <v>0</v>
      </c>
      <c r="F157" s="448">
        <f t="shared" ca="1" si="45"/>
        <v>0</v>
      </c>
      <c r="G157" s="448">
        <f t="shared" ca="1" si="46"/>
        <v>0</v>
      </c>
      <c r="H157" s="448">
        <f t="shared" ca="1" si="46"/>
        <v>0</v>
      </c>
      <c r="I157" s="448">
        <f t="shared" ca="1" si="46"/>
        <v>0</v>
      </c>
      <c r="J157" s="448">
        <f t="shared" ca="1" si="46"/>
        <v>0</v>
      </c>
      <c r="K157" s="448">
        <f t="shared" ca="1" si="46"/>
        <v>0</v>
      </c>
      <c r="L157" s="448">
        <f t="shared" ca="1" si="46"/>
        <v>0</v>
      </c>
      <c r="M157" s="448">
        <f t="shared" ca="1" si="46"/>
        <v>0</v>
      </c>
      <c r="N157" s="448">
        <f t="shared" ca="1" si="46"/>
        <v>0</v>
      </c>
      <c r="O157" s="448">
        <f t="shared" ca="1" si="46"/>
        <v>0</v>
      </c>
      <c r="P157" s="448">
        <f t="shared" ca="1" si="46"/>
        <v>0</v>
      </c>
      <c r="Q157" s="448">
        <f t="shared" ca="1" si="46"/>
        <v>0</v>
      </c>
      <c r="R157" s="448">
        <f t="shared" ca="1" si="46"/>
        <v>0</v>
      </c>
      <c r="S157" s="448">
        <f t="shared" ca="1" si="46"/>
        <v>0</v>
      </c>
      <c r="T157" s="448">
        <f t="shared" ca="1" si="46"/>
        <v>0</v>
      </c>
      <c r="U157" s="448">
        <f t="shared" ca="1" si="46"/>
        <v>0</v>
      </c>
      <c r="V157" s="448">
        <f t="shared" ca="1" si="46"/>
        <v>0</v>
      </c>
    </row>
    <row r="158" spans="5:22" x14ac:dyDescent="0.25">
      <c r="E158" s="451"/>
      <c r="F158" s="451"/>
      <c r="G158" s="451"/>
      <c r="H158" s="451"/>
      <c r="I158" s="451"/>
      <c r="J158" s="451"/>
      <c r="K158" s="449"/>
      <c r="L158" s="449"/>
      <c r="M158" s="449"/>
      <c r="N158" s="449"/>
      <c r="O158" s="449"/>
      <c r="P158" s="449"/>
      <c r="Q158" s="449"/>
      <c r="R158" s="449"/>
      <c r="S158" s="449"/>
      <c r="T158" s="449"/>
      <c r="U158" s="449"/>
      <c r="V158" s="449"/>
    </row>
    <row r="159" spans="5:22" x14ac:dyDescent="0.25">
      <c r="E159" s="448">
        <f t="shared" ref="E159:E176" ca="1" si="48">V140</f>
        <v>0</v>
      </c>
      <c r="F159" s="448">
        <f t="shared" ref="F159:V166" ca="1" si="49">E159</f>
        <v>0</v>
      </c>
      <c r="G159" s="448">
        <f t="shared" ca="1" si="49"/>
        <v>0</v>
      </c>
      <c r="H159" s="448">
        <f t="shared" ca="1" si="49"/>
        <v>0</v>
      </c>
      <c r="I159" s="448">
        <f t="shared" ca="1" si="49"/>
        <v>0</v>
      </c>
      <c r="J159" s="448">
        <f t="shared" ca="1" si="49"/>
        <v>0</v>
      </c>
      <c r="K159" s="448">
        <f t="shared" ca="1" si="49"/>
        <v>0</v>
      </c>
      <c r="L159" s="448">
        <f t="shared" ca="1" si="49"/>
        <v>0</v>
      </c>
      <c r="M159" s="448">
        <f t="shared" ca="1" si="49"/>
        <v>0</v>
      </c>
      <c r="N159" s="448">
        <f t="shared" ca="1" si="49"/>
        <v>0</v>
      </c>
      <c r="O159" s="448">
        <f t="shared" ca="1" si="49"/>
        <v>0</v>
      </c>
      <c r="P159" s="448">
        <f t="shared" ca="1" si="49"/>
        <v>0</v>
      </c>
      <c r="Q159" s="448">
        <f t="shared" ca="1" si="49"/>
        <v>0</v>
      </c>
      <c r="R159" s="448">
        <f t="shared" ca="1" si="49"/>
        <v>0</v>
      </c>
      <c r="S159" s="448">
        <f t="shared" ca="1" si="49"/>
        <v>0</v>
      </c>
      <c r="T159" s="448">
        <f t="shared" ca="1" si="49"/>
        <v>0</v>
      </c>
      <c r="U159" s="448">
        <f t="shared" ca="1" si="49"/>
        <v>0</v>
      </c>
      <c r="V159" s="448">
        <f t="shared" ca="1" si="49"/>
        <v>0</v>
      </c>
    </row>
    <row r="160" spans="5:22" x14ac:dyDescent="0.25">
      <c r="E160" s="448">
        <f t="shared" ca="1" si="48"/>
        <v>0</v>
      </c>
      <c r="F160" s="448">
        <f t="shared" ca="1" si="49"/>
        <v>0</v>
      </c>
      <c r="G160" s="448">
        <f t="shared" ca="1" si="49"/>
        <v>0</v>
      </c>
      <c r="H160" s="448">
        <f t="shared" ca="1" si="49"/>
        <v>0</v>
      </c>
      <c r="I160" s="448">
        <f t="shared" ca="1" si="49"/>
        <v>0</v>
      </c>
      <c r="J160" s="448">
        <f t="shared" ca="1" si="49"/>
        <v>0</v>
      </c>
      <c r="K160" s="448">
        <f t="shared" ca="1" si="49"/>
        <v>0</v>
      </c>
      <c r="L160" s="448">
        <f t="shared" ca="1" si="49"/>
        <v>0</v>
      </c>
      <c r="M160" s="448">
        <f t="shared" ca="1" si="49"/>
        <v>0</v>
      </c>
      <c r="N160" s="448">
        <f t="shared" ca="1" si="49"/>
        <v>0</v>
      </c>
      <c r="O160" s="448">
        <f t="shared" ca="1" si="49"/>
        <v>0</v>
      </c>
      <c r="P160" s="448">
        <f t="shared" ca="1" si="49"/>
        <v>0</v>
      </c>
      <c r="Q160" s="448">
        <f t="shared" ca="1" si="49"/>
        <v>0</v>
      </c>
      <c r="R160" s="448">
        <f t="shared" ca="1" si="49"/>
        <v>0</v>
      </c>
      <c r="S160" s="448">
        <f t="shared" ca="1" si="49"/>
        <v>0</v>
      </c>
      <c r="T160" s="448">
        <f t="shared" ca="1" si="49"/>
        <v>0</v>
      </c>
      <c r="U160" s="448">
        <f t="shared" ca="1" si="49"/>
        <v>0</v>
      </c>
      <c r="V160" s="448">
        <f t="shared" ca="1" si="49"/>
        <v>0</v>
      </c>
    </row>
    <row r="161" spans="5:22" x14ac:dyDescent="0.25">
      <c r="E161" s="448">
        <f t="shared" ca="1" si="48"/>
        <v>0</v>
      </c>
      <c r="F161" s="448">
        <f t="shared" ca="1" si="49"/>
        <v>0</v>
      </c>
      <c r="G161" s="448">
        <f t="shared" ca="1" si="49"/>
        <v>0</v>
      </c>
      <c r="H161" s="448">
        <f t="shared" ca="1" si="49"/>
        <v>0</v>
      </c>
      <c r="I161" s="448">
        <f t="shared" ca="1" si="49"/>
        <v>0</v>
      </c>
      <c r="J161" s="448">
        <f t="shared" ca="1" si="49"/>
        <v>0</v>
      </c>
      <c r="K161" s="448">
        <f t="shared" ca="1" si="49"/>
        <v>0</v>
      </c>
      <c r="L161" s="448">
        <f t="shared" ca="1" si="49"/>
        <v>0</v>
      </c>
      <c r="M161" s="448">
        <f t="shared" ca="1" si="49"/>
        <v>0</v>
      </c>
      <c r="N161" s="448">
        <f t="shared" ca="1" si="49"/>
        <v>0</v>
      </c>
      <c r="O161" s="448">
        <f t="shared" ca="1" si="49"/>
        <v>0</v>
      </c>
      <c r="P161" s="448">
        <f t="shared" ca="1" si="49"/>
        <v>0</v>
      </c>
      <c r="Q161" s="448">
        <f t="shared" ca="1" si="49"/>
        <v>0</v>
      </c>
      <c r="R161" s="448">
        <f t="shared" ca="1" si="49"/>
        <v>0</v>
      </c>
      <c r="S161" s="448">
        <f t="shared" ca="1" si="49"/>
        <v>0</v>
      </c>
      <c r="T161" s="448">
        <f t="shared" ca="1" si="49"/>
        <v>0</v>
      </c>
      <c r="U161" s="448">
        <f t="shared" ca="1" si="49"/>
        <v>0</v>
      </c>
      <c r="V161" s="448">
        <f t="shared" ca="1" si="49"/>
        <v>0</v>
      </c>
    </row>
    <row r="162" spans="5:22" x14ac:dyDescent="0.25">
      <c r="E162" s="448">
        <f t="shared" ca="1" si="48"/>
        <v>0</v>
      </c>
      <c r="F162" s="448">
        <f t="shared" ca="1" si="49"/>
        <v>0</v>
      </c>
      <c r="G162" s="448">
        <f t="shared" ca="1" si="49"/>
        <v>0</v>
      </c>
      <c r="H162" s="448">
        <f t="shared" ca="1" si="49"/>
        <v>0</v>
      </c>
      <c r="I162" s="448">
        <f t="shared" ca="1" si="49"/>
        <v>0</v>
      </c>
      <c r="J162" s="448">
        <f t="shared" ca="1" si="49"/>
        <v>0</v>
      </c>
      <c r="K162" s="448">
        <f t="shared" ca="1" si="49"/>
        <v>0</v>
      </c>
      <c r="L162" s="448">
        <f t="shared" ca="1" si="49"/>
        <v>0</v>
      </c>
      <c r="M162" s="448">
        <f t="shared" ca="1" si="49"/>
        <v>0</v>
      </c>
      <c r="N162" s="448">
        <f t="shared" ca="1" si="49"/>
        <v>0</v>
      </c>
      <c r="O162" s="448">
        <f t="shared" ca="1" si="49"/>
        <v>0</v>
      </c>
      <c r="P162" s="448">
        <f t="shared" ca="1" si="49"/>
        <v>0</v>
      </c>
      <c r="Q162" s="448">
        <f t="shared" ca="1" si="49"/>
        <v>0</v>
      </c>
      <c r="R162" s="448">
        <f t="shared" ca="1" si="49"/>
        <v>0</v>
      </c>
      <c r="S162" s="448">
        <f t="shared" ca="1" si="49"/>
        <v>0</v>
      </c>
      <c r="T162" s="448">
        <f t="shared" ca="1" si="49"/>
        <v>0</v>
      </c>
      <c r="U162" s="448">
        <f t="shared" ca="1" si="49"/>
        <v>0</v>
      </c>
      <c r="V162" s="448">
        <f t="shared" ca="1" si="49"/>
        <v>0</v>
      </c>
    </row>
    <row r="163" spans="5:22" x14ac:dyDescent="0.25">
      <c r="E163" s="448">
        <f t="shared" ca="1" si="48"/>
        <v>0</v>
      </c>
      <c r="F163" s="448">
        <f t="shared" ca="1" si="49"/>
        <v>0</v>
      </c>
      <c r="G163" s="448">
        <f t="shared" ca="1" si="49"/>
        <v>0</v>
      </c>
      <c r="H163" s="448">
        <f t="shared" ca="1" si="49"/>
        <v>0</v>
      </c>
      <c r="I163" s="448">
        <f t="shared" ca="1" si="49"/>
        <v>0</v>
      </c>
      <c r="J163" s="448">
        <f t="shared" ca="1" si="49"/>
        <v>0</v>
      </c>
      <c r="K163" s="448">
        <f t="shared" ca="1" si="49"/>
        <v>0</v>
      </c>
      <c r="L163" s="448">
        <f t="shared" ca="1" si="49"/>
        <v>0</v>
      </c>
      <c r="M163" s="448">
        <f t="shared" ca="1" si="49"/>
        <v>0</v>
      </c>
      <c r="N163" s="448">
        <f t="shared" ca="1" si="49"/>
        <v>0</v>
      </c>
      <c r="O163" s="448">
        <f t="shared" ca="1" si="49"/>
        <v>0</v>
      </c>
      <c r="P163" s="448">
        <f t="shared" ca="1" si="49"/>
        <v>0</v>
      </c>
      <c r="Q163" s="448">
        <f t="shared" ca="1" si="49"/>
        <v>0</v>
      </c>
      <c r="R163" s="448">
        <f t="shared" ca="1" si="49"/>
        <v>0</v>
      </c>
      <c r="S163" s="448">
        <f t="shared" ca="1" si="49"/>
        <v>0</v>
      </c>
      <c r="T163" s="448">
        <f t="shared" ca="1" si="49"/>
        <v>0</v>
      </c>
      <c r="U163" s="448">
        <f t="shared" ca="1" si="49"/>
        <v>0</v>
      </c>
      <c r="V163" s="448">
        <f t="shared" ca="1" si="49"/>
        <v>0</v>
      </c>
    </row>
    <row r="164" spans="5:22" x14ac:dyDescent="0.25">
      <c r="E164" s="448">
        <f t="shared" ca="1" si="48"/>
        <v>0</v>
      </c>
      <c r="F164" s="448">
        <f t="shared" ca="1" si="49"/>
        <v>0</v>
      </c>
      <c r="G164" s="448">
        <f t="shared" ca="1" si="49"/>
        <v>0</v>
      </c>
      <c r="H164" s="448">
        <f t="shared" ca="1" si="49"/>
        <v>0</v>
      </c>
      <c r="I164" s="448">
        <f t="shared" ca="1" si="49"/>
        <v>0</v>
      </c>
      <c r="J164" s="448">
        <f t="shared" ca="1" si="49"/>
        <v>0</v>
      </c>
      <c r="K164" s="448">
        <f t="shared" ca="1" si="49"/>
        <v>0</v>
      </c>
      <c r="L164" s="448">
        <f t="shared" ca="1" si="49"/>
        <v>0</v>
      </c>
      <c r="M164" s="448">
        <f t="shared" ca="1" si="49"/>
        <v>0</v>
      </c>
      <c r="N164" s="448">
        <f t="shared" ca="1" si="49"/>
        <v>0</v>
      </c>
      <c r="O164" s="448">
        <f t="shared" ca="1" si="49"/>
        <v>0</v>
      </c>
      <c r="P164" s="448">
        <f t="shared" ca="1" si="49"/>
        <v>0</v>
      </c>
      <c r="Q164" s="448">
        <f t="shared" ca="1" si="49"/>
        <v>0</v>
      </c>
      <c r="R164" s="448">
        <f t="shared" ca="1" si="49"/>
        <v>0</v>
      </c>
      <c r="S164" s="448">
        <f t="shared" ca="1" si="49"/>
        <v>0</v>
      </c>
      <c r="T164" s="448">
        <f t="shared" ca="1" si="49"/>
        <v>0</v>
      </c>
      <c r="U164" s="448">
        <f t="shared" ca="1" si="49"/>
        <v>0</v>
      </c>
      <c r="V164" s="448">
        <f t="shared" ca="1" si="49"/>
        <v>0</v>
      </c>
    </row>
    <row r="165" spans="5:22" x14ac:dyDescent="0.25">
      <c r="E165" s="448">
        <f t="shared" ca="1" si="48"/>
        <v>0</v>
      </c>
      <c r="F165" s="448">
        <f t="shared" ca="1" si="49"/>
        <v>0</v>
      </c>
      <c r="G165" s="448">
        <f t="shared" ca="1" si="49"/>
        <v>0</v>
      </c>
      <c r="H165" s="448">
        <f t="shared" ca="1" si="49"/>
        <v>0</v>
      </c>
      <c r="I165" s="448">
        <f t="shared" ca="1" si="49"/>
        <v>0</v>
      </c>
      <c r="J165" s="448">
        <f t="shared" ca="1" si="49"/>
        <v>0</v>
      </c>
      <c r="K165" s="448">
        <f t="shared" ca="1" si="49"/>
        <v>0</v>
      </c>
      <c r="L165" s="448">
        <f t="shared" ca="1" si="49"/>
        <v>0</v>
      </c>
      <c r="M165" s="448">
        <f t="shared" ca="1" si="49"/>
        <v>0</v>
      </c>
      <c r="N165" s="448">
        <f t="shared" ca="1" si="49"/>
        <v>0</v>
      </c>
      <c r="O165" s="448">
        <f t="shared" ca="1" si="49"/>
        <v>0</v>
      </c>
      <c r="P165" s="448">
        <f t="shared" ca="1" si="49"/>
        <v>0</v>
      </c>
      <c r="Q165" s="448">
        <f t="shared" ca="1" si="49"/>
        <v>0</v>
      </c>
      <c r="R165" s="448">
        <f t="shared" ca="1" si="49"/>
        <v>0</v>
      </c>
      <c r="S165" s="448">
        <f t="shared" ca="1" si="49"/>
        <v>0</v>
      </c>
      <c r="T165" s="448">
        <f t="shared" ca="1" si="49"/>
        <v>0</v>
      </c>
      <c r="U165" s="448">
        <f t="shared" ca="1" si="49"/>
        <v>0</v>
      </c>
      <c r="V165" s="448">
        <f t="shared" ca="1" si="49"/>
        <v>0</v>
      </c>
    </row>
    <row r="166" spans="5:22" x14ac:dyDescent="0.25">
      <c r="E166" s="448">
        <f t="shared" ca="1" si="48"/>
        <v>0</v>
      </c>
      <c r="F166" s="448">
        <f t="shared" ca="1" si="49"/>
        <v>0</v>
      </c>
      <c r="G166" s="448">
        <f t="shared" ca="1" si="49"/>
        <v>0</v>
      </c>
      <c r="H166" s="448">
        <f t="shared" ca="1" si="49"/>
        <v>0</v>
      </c>
      <c r="I166" s="448">
        <f t="shared" ca="1" si="49"/>
        <v>0</v>
      </c>
      <c r="J166" s="448">
        <f t="shared" ca="1" si="49"/>
        <v>0</v>
      </c>
      <c r="K166" s="448">
        <f t="shared" ca="1" si="49"/>
        <v>0</v>
      </c>
      <c r="L166" s="448">
        <f t="shared" ca="1" si="49"/>
        <v>0</v>
      </c>
      <c r="M166" s="448">
        <f t="shared" ca="1" si="49"/>
        <v>0</v>
      </c>
      <c r="N166" s="448">
        <f t="shared" ca="1" si="49"/>
        <v>0</v>
      </c>
      <c r="O166" s="448">
        <f t="shared" ca="1" si="49"/>
        <v>0</v>
      </c>
      <c r="P166" s="448">
        <f t="shared" ca="1" si="49"/>
        <v>0</v>
      </c>
      <c r="Q166" s="448">
        <f t="shared" ca="1" si="49"/>
        <v>0</v>
      </c>
      <c r="R166" s="448">
        <f t="shared" ca="1" si="49"/>
        <v>0</v>
      </c>
      <c r="S166" s="448">
        <f t="shared" ca="1" si="49"/>
        <v>0</v>
      </c>
      <c r="T166" s="448">
        <f t="shared" ca="1" si="49"/>
        <v>0</v>
      </c>
      <c r="U166" s="448">
        <f t="shared" ca="1" si="49"/>
        <v>0</v>
      </c>
      <c r="V166" s="448">
        <f t="shared" ca="1" si="49"/>
        <v>0</v>
      </c>
    </row>
    <row r="167" spans="5:22" x14ac:dyDescent="0.25">
      <c r="E167" s="448">
        <f t="shared" ca="1" si="48"/>
        <v>0</v>
      </c>
      <c r="F167" s="448">
        <f t="shared" ref="F167:F176" ca="1" si="50">IF(E$167=0,E168,E167)</f>
        <v>0</v>
      </c>
      <c r="G167" s="448">
        <f t="shared" ref="G167:V176" ca="1" si="51">IF(F$167=0,F168,F167)</f>
        <v>0</v>
      </c>
      <c r="H167" s="448">
        <f t="shared" ca="1" si="51"/>
        <v>0</v>
      </c>
      <c r="I167" s="448">
        <f t="shared" ca="1" si="51"/>
        <v>0</v>
      </c>
      <c r="J167" s="448">
        <f t="shared" ca="1" si="51"/>
        <v>0</v>
      </c>
      <c r="K167" s="448">
        <f t="shared" ca="1" si="51"/>
        <v>0</v>
      </c>
      <c r="L167" s="448">
        <f t="shared" ca="1" si="51"/>
        <v>0</v>
      </c>
      <c r="M167" s="448">
        <f t="shared" ca="1" si="51"/>
        <v>0</v>
      </c>
      <c r="N167" s="448">
        <f t="shared" ca="1" si="51"/>
        <v>0</v>
      </c>
      <c r="O167" s="448">
        <f t="shared" ca="1" si="51"/>
        <v>0</v>
      </c>
      <c r="P167" s="448">
        <f t="shared" ca="1" si="51"/>
        <v>0</v>
      </c>
      <c r="Q167" s="448">
        <f t="shared" ca="1" si="51"/>
        <v>0</v>
      </c>
      <c r="R167" s="448">
        <f t="shared" ca="1" si="51"/>
        <v>0</v>
      </c>
      <c r="S167" s="448">
        <f t="shared" ca="1" si="51"/>
        <v>0</v>
      </c>
      <c r="T167" s="448">
        <f t="shared" ca="1" si="51"/>
        <v>0</v>
      </c>
      <c r="U167" s="448">
        <f t="shared" ca="1" si="51"/>
        <v>0</v>
      </c>
      <c r="V167" s="448">
        <f t="shared" ca="1" si="51"/>
        <v>0</v>
      </c>
    </row>
    <row r="168" spans="5:22" x14ac:dyDescent="0.25">
      <c r="E168" s="448">
        <f t="shared" ca="1" si="48"/>
        <v>0</v>
      </c>
      <c r="F168" s="448">
        <f t="shared" ca="1" si="50"/>
        <v>0</v>
      </c>
      <c r="G168" s="448">
        <f t="shared" ref="G168:U168" ca="1" si="52">IF(F$167=0,F169,F168)</f>
        <v>0</v>
      </c>
      <c r="H168" s="448">
        <f t="shared" ca="1" si="52"/>
        <v>0</v>
      </c>
      <c r="I168" s="448">
        <f t="shared" ca="1" si="52"/>
        <v>0</v>
      </c>
      <c r="J168" s="448">
        <f t="shared" ca="1" si="52"/>
        <v>0</v>
      </c>
      <c r="K168" s="448">
        <f t="shared" ca="1" si="52"/>
        <v>0</v>
      </c>
      <c r="L168" s="448">
        <f t="shared" ca="1" si="52"/>
        <v>0</v>
      </c>
      <c r="M168" s="448">
        <f t="shared" ca="1" si="52"/>
        <v>0</v>
      </c>
      <c r="N168" s="448">
        <f t="shared" ca="1" si="52"/>
        <v>0</v>
      </c>
      <c r="O168" s="448">
        <f t="shared" ca="1" si="52"/>
        <v>0</v>
      </c>
      <c r="P168" s="448">
        <f t="shared" ca="1" si="52"/>
        <v>0</v>
      </c>
      <c r="Q168" s="448">
        <f t="shared" ca="1" si="52"/>
        <v>0</v>
      </c>
      <c r="R168" s="448">
        <f t="shared" ca="1" si="52"/>
        <v>0</v>
      </c>
      <c r="S168" s="448">
        <f t="shared" ca="1" si="52"/>
        <v>0</v>
      </c>
      <c r="T168" s="448">
        <f t="shared" ca="1" si="52"/>
        <v>0</v>
      </c>
      <c r="U168" s="448">
        <f t="shared" ca="1" si="52"/>
        <v>0</v>
      </c>
      <c r="V168" s="448">
        <f t="shared" ca="1" si="51"/>
        <v>0</v>
      </c>
    </row>
    <row r="169" spans="5:22" x14ac:dyDescent="0.25">
      <c r="E169" s="448">
        <f t="shared" ca="1" si="48"/>
        <v>0</v>
      </c>
      <c r="F169" s="448">
        <f t="shared" ca="1" si="50"/>
        <v>0</v>
      </c>
      <c r="G169" s="448">
        <f t="shared" ca="1" si="51"/>
        <v>0</v>
      </c>
      <c r="H169" s="448">
        <f t="shared" ca="1" si="51"/>
        <v>0</v>
      </c>
      <c r="I169" s="448">
        <f t="shared" ca="1" si="51"/>
        <v>0</v>
      </c>
      <c r="J169" s="448">
        <f t="shared" ca="1" si="51"/>
        <v>0</v>
      </c>
      <c r="K169" s="448">
        <f t="shared" ca="1" si="51"/>
        <v>0</v>
      </c>
      <c r="L169" s="448">
        <f t="shared" ca="1" si="51"/>
        <v>0</v>
      </c>
      <c r="M169" s="448">
        <f t="shared" ca="1" si="51"/>
        <v>0</v>
      </c>
      <c r="N169" s="448">
        <f t="shared" ca="1" si="51"/>
        <v>0</v>
      </c>
      <c r="O169" s="448">
        <f t="shared" ca="1" si="51"/>
        <v>0</v>
      </c>
      <c r="P169" s="448">
        <f t="shared" ca="1" si="51"/>
        <v>0</v>
      </c>
      <c r="Q169" s="448">
        <f t="shared" ca="1" si="51"/>
        <v>0</v>
      </c>
      <c r="R169" s="448">
        <f t="shared" ca="1" si="51"/>
        <v>0</v>
      </c>
      <c r="S169" s="448">
        <f t="shared" ca="1" si="51"/>
        <v>0</v>
      </c>
      <c r="T169" s="448">
        <f t="shared" ca="1" si="51"/>
        <v>0</v>
      </c>
      <c r="U169" s="448">
        <f t="shared" ca="1" si="51"/>
        <v>0</v>
      </c>
      <c r="V169" s="448">
        <f t="shared" ca="1" si="51"/>
        <v>0</v>
      </c>
    </row>
    <row r="170" spans="5:22" x14ac:dyDescent="0.25">
      <c r="E170" s="448">
        <f t="shared" ca="1" si="48"/>
        <v>0</v>
      </c>
      <c r="F170" s="448">
        <f t="shared" ca="1" si="50"/>
        <v>0</v>
      </c>
      <c r="G170" s="448">
        <f t="shared" ca="1" si="51"/>
        <v>0</v>
      </c>
      <c r="H170" s="448">
        <f t="shared" ca="1" si="51"/>
        <v>0</v>
      </c>
      <c r="I170" s="448">
        <f t="shared" ca="1" si="51"/>
        <v>0</v>
      </c>
      <c r="J170" s="448">
        <f t="shared" ca="1" si="51"/>
        <v>0</v>
      </c>
      <c r="K170" s="448">
        <f t="shared" ca="1" si="51"/>
        <v>0</v>
      </c>
      <c r="L170" s="448">
        <f t="shared" ca="1" si="51"/>
        <v>0</v>
      </c>
      <c r="M170" s="448">
        <f t="shared" ca="1" si="51"/>
        <v>0</v>
      </c>
      <c r="N170" s="448">
        <f t="shared" ca="1" si="51"/>
        <v>0</v>
      </c>
      <c r="O170" s="448">
        <f t="shared" ca="1" si="51"/>
        <v>0</v>
      </c>
      <c r="P170" s="448">
        <f t="shared" ca="1" si="51"/>
        <v>0</v>
      </c>
      <c r="Q170" s="448">
        <f t="shared" ca="1" si="51"/>
        <v>0</v>
      </c>
      <c r="R170" s="448">
        <f t="shared" ca="1" si="51"/>
        <v>0</v>
      </c>
      <c r="S170" s="448">
        <f t="shared" ca="1" si="51"/>
        <v>0</v>
      </c>
      <c r="T170" s="448">
        <f t="shared" ca="1" si="51"/>
        <v>0</v>
      </c>
      <c r="U170" s="448">
        <f t="shared" ca="1" si="51"/>
        <v>0</v>
      </c>
      <c r="V170" s="448">
        <f t="shared" ca="1" si="51"/>
        <v>0</v>
      </c>
    </row>
    <row r="171" spans="5:22" x14ac:dyDescent="0.25">
      <c r="E171" s="448">
        <f t="shared" ca="1" si="48"/>
        <v>0</v>
      </c>
      <c r="F171" s="448">
        <f t="shared" ca="1" si="50"/>
        <v>0</v>
      </c>
      <c r="G171" s="448">
        <f t="shared" ca="1" si="51"/>
        <v>0</v>
      </c>
      <c r="H171" s="448">
        <f t="shared" ca="1" si="51"/>
        <v>0</v>
      </c>
      <c r="I171" s="448">
        <f t="shared" ca="1" si="51"/>
        <v>0</v>
      </c>
      <c r="J171" s="448">
        <f t="shared" ca="1" si="51"/>
        <v>0</v>
      </c>
      <c r="K171" s="448">
        <f t="shared" ca="1" si="51"/>
        <v>0</v>
      </c>
      <c r="L171" s="448">
        <f t="shared" ca="1" si="51"/>
        <v>0</v>
      </c>
      <c r="M171" s="448">
        <f t="shared" ca="1" si="51"/>
        <v>0</v>
      </c>
      <c r="N171" s="448">
        <f t="shared" ca="1" si="51"/>
        <v>0</v>
      </c>
      <c r="O171" s="448">
        <f t="shared" ca="1" si="51"/>
        <v>0</v>
      </c>
      <c r="P171" s="448">
        <f t="shared" ca="1" si="51"/>
        <v>0</v>
      </c>
      <c r="Q171" s="448">
        <f t="shared" ca="1" si="51"/>
        <v>0</v>
      </c>
      <c r="R171" s="448">
        <f t="shared" ca="1" si="51"/>
        <v>0</v>
      </c>
      <c r="S171" s="448">
        <f t="shared" ca="1" si="51"/>
        <v>0</v>
      </c>
      <c r="T171" s="448">
        <f t="shared" ca="1" si="51"/>
        <v>0</v>
      </c>
      <c r="U171" s="448">
        <f t="shared" ca="1" si="51"/>
        <v>0</v>
      </c>
      <c r="V171" s="448">
        <f t="shared" ca="1" si="51"/>
        <v>0</v>
      </c>
    </row>
    <row r="172" spans="5:22" x14ac:dyDescent="0.25">
      <c r="E172" s="448">
        <f t="shared" ca="1" si="48"/>
        <v>0</v>
      </c>
      <c r="F172" s="448">
        <f t="shared" ca="1" si="50"/>
        <v>0</v>
      </c>
      <c r="G172" s="448">
        <f t="shared" ca="1" si="51"/>
        <v>0</v>
      </c>
      <c r="H172" s="448">
        <f t="shared" ca="1" si="51"/>
        <v>0</v>
      </c>
      <c r="I172" s="448">
        <f t="shared" ca="1" si="51"/>
        <v>0</v>
      </c>
      <c r="J172" s="448">
        <f t="shared" ca="1" si="51"/>
        <v>0</v>
      </c>
      <c r="K172" s="448">
        <f t="shared" ca="1" si="51"/>
        <v>0</v>
      </c>
      <c r="L172" s="448">
        <f t="shared" ca="1" si="51"/>
        <v>0</v>
      </c>
      <c r="M172" s="448">
        <f t="shared" ca="1" si="51"/>
        <v>0</v>
      </c>
      <c r="N172" s="448">
        <f t="shared" ca="1" si="51"/>
        <v>0</v>
      </c>
      <c r="O172" s="448">
        <f t="shared" ca="1" si="51"/>
        <v>0</v>
      </c>
      <c r="P172" s="448">
        <f t="shared" ca="1" si="51"/>
        <v>0</v>
      </c>
      <c r="Q172" s="448">
        <f t="shared" ca="1" si="51"/>
        <v>0</v>
      </c>
      <c r="R172" s="448">
        <f t="shared" ca="1" si="51"/>
        <v>0</v>
      </c>
      <c r="S172" s="448">
        <f t="shared" ca="1" si="51"/>
        <v>0</v>
      </c>
      <c r="T172" s="448">
        <f t="shared" ca="1" si="51"/>
        <v>0</v>
      </c>
      <c r="U172" s="448">
        <f t="shared" ca="1" si="51"/>
        <v>0</v>
      </c>
      <c r="V172" s="448">
        <f t="shared" ca="1" si="51"/>
        <v>0</v>
      </c>
    </row>
    <row r="173" spans="5:22" x14ac:dyDescent="0.25">
      <c r="E173" s="448">
        <f t="shared" ca="1" si="48"/>
        <v>0</v>
      </c>
      <c r="F173" s="448">
        <f t="shared" ca="1" si="50"/>
        <v>0</v>
      </c>
      <c r="G173" s="448">
        <f t="shared" ca="1" si="51"/>
        <v>0</v>
      </c>
      <c r="H173" s="448">
        <f t="shared" ca="1" si="51"/>
        <v>0</v>
      </c>
      <c r="I173" s="448">
        <f t="shared" ca="1" si="51"/>
        <v>0</v>
      </c>
      <c r="J173" s="448">
        <f t="shared" ca="1" si="51"/>
        <v>0</v>
      </c>
      <c r="K173" s="448">
        <f t="shared" ca="1" si="51"/>
        <v>0</v>
      </c>
      <c r="L173" s="448">
        <f t="shared" ca="1" si="51"/>
        <v>0</v>
      </c>
      <c r="M173" s="448">
        <f t="shared" ca="1" si="51"/>
        <v>0</v>
      </c>
      <c r="N173" s="448">
        <f t="shared" ca="1" si="51"/>
        <v>0</v>
      </c>
      <c r="O173" s="448">
        <f t="shared" ca="1" si="51"/>
        <v>0</v>
      </c>
      <c r="P173" s="448">
        <f t="shared" ca="1" si="51"/>
        <v>0</v>
      </c>
      <c r="Q173" s="448">
        <f t="shared" ca="1" si="51"/>
        <v>0</v>
      </c>
      <c r="R173" s="448">
        <f t="shared" ca="1" si="51"/>
        <v>0</v>
      </c>
      <c r="S173" s="448">
        <f t="shared" ca="1" si="51"/>
        <v>0</v>
      </c>
      <c r="T173" s="448">
        <f t="shared" ca="1" si="51"/>
        <v>0</v>
      </c>
      <c r="U173" s="448">
        <f t="shared" ca="1" si="51"/>
        <v>0</v>
      </c>
      <c r="V173" s="448">
        <f t="shared" ca="1" si="51"/>
        <v>0</v>
      </c>
    </row>
    <row r="174" spans="5:22" x14ac:dyDescent="0.25">
      <c r="E174" s="448">
        <f t="shared" ca="1" si="48"/>
        <v>0</v>
      </c>
      <c r="F174" s="448">
        <f t="shared" ca="1" si="50"/>
        <v>0</v>
      </c>
      <c r="G174" s="448">
        <f t="shared" ca="1" si="51"/>
        <v>0</v>
      </c>
      <c r="H174" s="448">
        <f t="shared" ca="1" si="51"/>
        <v>0</v>
      </c>
      <c r="I174" s="448">
        <f t="shared" ca="1" si="51"/>
        <v>0</v>
      </c>
      <c r="J174" s="448">
        <f t="shared" ca="1" si="51"/>
        <v>0</v>
      </c>
      <c r="K174" s="448">
        <f t="shared" ca="1" si="51"/>
        <v>0</v>
      </c>
      <c r="L174" s="448">
        <f t="shared" ca="1" si="51"/>
        <v>0</v>
      </c>
      <c r="M174" s="448">
        <f t="shared" ca="1" si="51"/>
        <v>0</v>
      </c>
      <c r="N174" s="448">
        <f t="shared" ca="1" si="51"/>
        <v>0</v>
      </c>
      <c r="O174" s="448">
        <f t="shared" ca="1" si="51"/>
        <v>0</v>
      </c>
      <c r="P174" s="448">
        <f t="shared" ca="1" si="51"/>
        <v>0</v>
      </c>
      <c r="Q174" s="448">
        <f t="shared" ca="1" si="51"/>
        <v>0</v>
      </c>
      <c r="R174" s="448">
        <f t="shared" ca="1" si="51"/>
        <v>0</v>
      </c>
      <c r="S174" s="448">
        <f t="shared" ca="1" si="51"/>
        <v>0</v>
      </c>
      <c r="T174" s="448">
        <f t="shared" ca="1" si="51"/>
        <v>0</v>
      </c>
      <c r="U174" s="448">
        <f t="shared" ca="1" si="51"/>
        <v>0</v>
      </c>
      <c r="V174" s="448">
        <f t="shared" ca="1" si="51"/>
        <v>0</v>
      </c>
    </row>
    <row r="175" spans="5:22" x14ac:dyDescent="0.25">
      <c r="E175" s="448">
        <f t="shared" ca="1" si="48"/>
        <v>0</v>
      </c>
      <c r="F175" s="448">
        <f t="shared" ca="1" si="50"/>
        <v>0</v>
      </c>
      <c r="G175" s="448">
        <f t="shared" ca="1" si="51"/>
        <v>0</v>
      </c>
      <c r="H175" s="448">
        <f t="shared" ca="1" si="51"/>
        <v>0</v>
      </c>
      <c r="I175" s="448">
        <f t="shared" ca="1" si="51"/>
        <v>0</v>
      </c>
      <c r="J175" s="448">
        <f t="shared" ca="1" si="51"/>
        <v>0</v>
      </c>
      <c r="K175" s="448">
        <f t="shared" ca="1" si="51"/>
        <v>0</v>
      </c>
      <c r="L175" s="448">
        <f t="shared" ca="1" si="51"/>
        <v>0</v>
      </c>
      <c r="M175" s="448">
        <f t="shared" ca="1" si="51"/>
        <v>0</v>
      </c>
      <c r="N175" s="448">
        <f t="shared" ca="1" si="51"/>
        <v>0</v>
      </c>
      <c r="O175" s="448">
        <f t="shared" ca="1" si="51"/>
        <v>0</v>
      </c>
      <c r="P175" s="448">
        <f t="shared" ca="1" si="51"/>
        <v>0</v>
      </c>
      <c r="Q175" s="448">
        <f t="shared" ca="1" si="51"/>
        <v>0</v>
      </c>
      <c r="R175" s="448">
        <f t="shared" ca="1" si="51"/>
        <v>0</v>
      </c>
      <c r="S175" s="448">
        <f t="shared" ca="1" si="51"/>
        <v>0</v>
      </c>
      <c r="T175" s="448">
        <f t="shared" ca="1" si="51"/>
        <v>0</v>
      </c>
      <c r="U175" s="448">
        <f t="shared" ca="1" si="51"/>
        <v>0</v>
      </c>
      <c r="V175" s="448">
        <f t="shared" ca="1" si="51"/>
        <v>0</v>
      </c>
    </row>
    <row r="176" spans="5:22" x14ac:dyDescent="0.25">
      <c r="E176" s="448">
        <f t="shared" ca="1" si="48"/>
        <v>0</v>
      </c>
      <c r="F176" s="448">
        <f t="shared" ca="1" si="50"/>
        <v>0</v>
      </c>
      <c r="G176" s="448">
        <f t="shared" ca="1" si="51"/>
        <v>0</v>
      </c>
      <c r="H176" s="448">
        <f t="shared" ca="1" si="51"/>
        <v>0</v>
      </c>
      <c r="I176" s="448">
        <f t="shared" ca="1" si="51"/>
        <v>0</v>
      </c>
      <c r="J176" s="448">
        <f t="shared" ca="1" si="51"/>
        <v>0</v>
      </c>
      <c r="K176" s="448">
        <f t="shared" ca="1" si="51"/>
        <v>0</v>
      </c>
      <c r="L176" s="448">
        <f t="shared" ca="1" si="51"/>
        <v>0</v>
      </c>
      <c r="M176" s="448">
        <f t="shared" ca="1" si="51"/>
        <v>0</v>
      </c>
      <c r="N176" s="448">
        <f t="shared" ca="1" si="51"/>
        <v>0</v>
      </c>
      <c r="O176" s="448">
        <f t="shared" ca="1" si="51"/>
        <v>0</v>
      </c>
      <c r="P176" s="448">
        <f t="shared" ca="1" si="51"/>
        <v>0</v>
      </c>
      <c r="Q176" s="448">
        <f t="shared" ca="1" si="51"/>
        <v>0</v>
      </c>
      <c r="R176" s="448">
        <f t="shared" ca="1" si="51"/>
        <v>0</v>
      </c>
      <c r="S176" s="448">
        <f t="shared" ca="1" si="51"/>
        <v>0</v>
      </c>
      <c r="T176" s="448">
        <f t="shared" ca="1" si="51"/>
        <v>0</v>
      </c>
      <c r="U176" s="448">
        <f t="shared" ca="1" si="51"/>
        <v>0</v>
      </c>
      <c r="V176" s="448">
        <f t="shared" ca="1" si="51"/>
        <v>0</v>
      </c>
    </row>
    <row r="177" spans="5:22" x14ac:dyDescent="0.25">
      <c r="E177" s="451"/>
      <c r="F177" s="451"/>
      <c r="G177" s="451"/>
      <c r="H177" s="451"/>
      <c r="I177" s="451"/>
      <c r="J177" s="451"/>
      <c r="K177" s="449"/>
      <c r="L177" s="449"/>
      <c r="M177" s="449"/>
      <c r="N177" s="449"/>
      <c r="O177" s="449"/>
      <c r="P177" s="449"/>
      <c r="Q177" s="449"/>
      <c r="R177" s="449"/>
      <c r="S177" s="449"/>
      <c r="T177" s="449"/>
      <c r="U177" s="449"/>
      <c r="V177" s="449"/>
    </row>
    <row r="178" spans="5:22" x14ac:dyDescent="0.25">
      <c r="E178" s="448">
        <f t="shared" ref="E178:E195" ca="1" si="53">V159</f>
        <v>0</v>
      </c>
      <c r="F178" s="448">
        <f t="shared" ref="F178:V186" ca="1" si="54">E178</f>
        <v>0</v>
      </c>
      <c r="G178" s="448">
        <f t="shared" ca="1" si="54"/>
        <v>0</v>
      </c>
      <c r="H178" s="448">
        <f t="shared" ca="1" si="54"/>
        <v>0</v>
      </c>
      <c r="I178" s="448">
        <f t="shared" ca="1" si="54"/>
        <v>0</v>
      </c>
      <c r="J178" s="448">
        <f t="shared" ca="1" si="54"/>
        <v>0</v>
      </c>
      <c r="K178" s="448">
        <f t="shared" ca="1" si="54"/>
        <v>0</v>
      </c>
      <c r="L178" s="448">
        <f t="shared" ca="1" si="54"/>
        <v>0</v>
      </c>
      <c r="M178" s="448">
        <f t="shared" ca="1" si="54"/>
        <v>0</v>
      </c>
      <c r="N178" s="448">
        <f t="shared" ca="1" si="54"/>
        <v>0</v>
      </c>
      <c r="O178" s="448">
        <f t="shared" ca="1" si="54"/>
        <v>0</v>
      </c>
      <c r="P178" s="448">
        <f t="shared" ca="1" si="54"/>
        <v>0</v>
      </c>
      <c r="Q178" s="448">
        <f t="shared" ca="1" si="54"/>
        <v>0</v>
      </c>
      <c r="R178" s="448">
        <f t="shared" ca="1" si="54"/>
        <v>0</v>
      </c>
      <c r="S178" s="448">
        <f t="shared" ca="1" si="54"/>
        <v>0</v>
      </c>
      <c r="T178" s="448">
        <f t="shared" ca="1" si="54"/>
        <v>0</v>
      </c>
      <c r="U178" s="448">
        <f t="shared" ca="1" si="54"/>
        <v>0</v>
      </c>
      <c r="V178" s="448">
        <f t="shared" ca="1" si="54"/>
        <v>0</v>
      </c>
    </row>
    <row r="179" spans="5:22" x14ac:dyDescent="0.25">
      <c r="E179" s="448">
        <f t="shared" ca="1" si="53"/>
        <v>0</v>
      </c>
      <c r="F179" s="448">
        <f t="shared" ca="1" si="54"/>
        <v>0</v>
      </c>
      <c r="G179" s="448">
        <f t="shared" ca="1" si="54"/>
        <v>0</v>
      </c>
      <c r="H179" s="448">
        <f t="shared" ca="1" si="54"/>
        <v>0</v>
      </c>
      <c r="I179" s="448">
        <f t="shared" ca="1" si="54"/>
        <v>0</v>
      </c>
      <c r="J179" s="448">
        <f t="shared" ca="1" si="54"/>
        <v>0</v>
      </c>
      <c r="K179" s="448">
        <f t="shared" ca="1" si="54"/>
        <v>0</v>
      </c>
      <c r="L179" s="448">
        <f t="shared" ca="1" si="54"/>
        <v>0</v>
      </c>
      <c r="M179" s="448">
        <f t="shared" ca="1" si="54"/>
        <v>0</v>
      </c>
      <c r="N179" s="448">
        <f t="shared" ca="1" si="54"/>
        <v>0</v>
      </c>
      <c r="O179" s="448">
        <f t="shared" ca="1" si="54"/>
        <v>0</v>
      </c>
      <c r="P179" s="448">
        <f t="shared" ca="1" si="54"/>
        <v>0</v>
      </c>
      <c r="Q179" s="448">
        <f t="shared" ca="1" si="54"/>
        <v>0</v>
      </c>
      <c r="R179" s="448">
        <f t="shared" ca="1" si="54"/>
        <v>0</v>
      </c>
      <c r="S179" s="448">
        <f t="shared" ca="1" si="54"/>
        <v>0</v>
      </c>
      <c r="T179" s="448">
        <f t="shared" ca="1" si="54"/>
        <v>0</v>
      </c>
      <c r="U179" s="448">
        <f t="shared" ca="1" si="54"/>
        <v>0</v>
      </c>
      <c r="V179" s="448">
        <f t="shared" ca="1" si="54"/>
        <v>0</v>
      </c>
    </row>
    <row r="180" spans="5:22" x14ac:dyDescent="0.25">
      <c r="E180" s="448">
        <f t="shared" ca="1" si="53"/>
        <v>0</v>
      </c>
      <c r="F180" s="448">
        <f t="shared" ca="1" si="54"/>
        <v>0</v>
      </c>
      <c r="G180" s="448">
        <f t="shared" ca="1" si="54"/>
        <v>0</v>
      </c>
      <c r="H180" s="448">
        <f t="shared" ca="1" si="54"/>
        <v>0</v>
      </c>
      <c r="I180" s="448">
        <f t="shared" ca="1" si="54"/>
        <v>0</v>
      </c>
      <c r="J180" s="448">
        <f t="shared" ca="1" si="54"/>
        <v>0</v>
      </c>
      <c r="K180" s="448">
        <f t="shared" ca="1" si="54"/>
        <v>0</v>
      </c>
      <c r="L180" s="448">
        <f t="shared" ca="1" si="54"/>
        <v>0</v>
      </c>
      <c r="M180" s="448">
        <f t="shared" ca="1" si="54"/>
        <v>0</v>
      </c>
      <c r="N180" s="448">
        <f t="shared" ca="1" si="54"/>
        <v>0</v>
      </c>
      <c r="O180" s="448">
        <f t="shared" ca="1" si="54"/>
        <v>0</v>
      </c>
      <c r="P180" s="448">
        <f t="shared" ca="1" si="54"/>
        <v>0</v>
      </c>
      <c r="Q180" s="448">
        <f t="shared" ca="1" si="54"/>
        <v>0</v>
      </c>
      <c r="R180" s="448">
        <f t="shared" ca="1" si="54"/>
        <v>0</v>
      </c>
      <c r="S180" s="448">
        <f t="shared" ca="1" si="54"/>
        <v>0</v>
      </c>
      <c r="T180" s="448">
        <f t="shared" ca="1" si="54"/>
        <v>0</v>
      </c>
      <c r="U180" s="448">
        <f t="shared" ca="1" si="54"/>
        <v>0</v>
      </c>
      <c r="V180" s="448">
        <f t="shared" ca="1" si="54"/>
        <v>0</v>
      </c>
    </row>
    <row r="181" spans="5:22" x14ac:dyDescent="0.25">
      <c r="E181" s="448">
        <f t="shared" ca="1" si="53"/>
        <v>0</v>
      </c>
      <c r="F181" s="448">
        <f t="shared" ca="1" si="54"/>
        <v>0</v>
      </c>
      <c r="G181" s="448">
        <f t="shared" ca="1" si="54"/>
        <v>0</v>
      </c>
      <c r="H181" s="448">
        <f t="shared" ca="1" si="54"/>
        <v>0</v>
      </c>
      <c r="I181" s="448">
        <f t="shared" ca="1" si="54"/>
        <v>0</v>
      </c>
      <c r="J181" s="448">
        <f t="shared" ca="1" si="54"/>
        <v>0</v>
      </c>
      <c r="K181" s="448">
        <f t="shared" ca="1" si="54"/>
        <v>0</v>
      </c>
      <c r="L181" s="448">
        <f t="shared" ca="1" si="54"/>
        <v>0</v>
      </c>
      <c r="M181" s="448">
        <f t="shared" ca="1" si="54"/>
        <v>0</v>
      </c>
      <c r="N181" s="448">
        <f t="shared" ca="1" si="54"/>
        <v>0</v>
      </c>
      <c r="O181" s="448">
        <f t="shared" ca="1" si="54"/>
        <v>0</v>
      </c>
      <c r="P181" s="448">
        <f t="shared" ca="1" si="54"/>
        <v>0</v>
      </c>
      <c r="Q181" s="448">
        <f t="shared" ca="1" si="54"/>
        <v>0</v>
      </c>
      <c r="R181" s="448">
        <f t="shared" ca="1" si="54"/>
        <v>0</v>
      </c>
      <c r="S181" s="448">
        <f t="shared" ca="1" si="54"/>
        <v>0</v>
      </c>
      <c r="T181" s="448">
        <f t="shared" ca="1" si="54"/>
        <v>0</v>
      </c>
      <c r="U181" s="448">
        <f t="shared" ca="1" si="54"/>
        <v>0</v>
      </c>
      <c r="V181" s="448">
        <f t="shared" ca="1" si="54"/>
        <v>0</v>
      </c>
    </row>
    <row r="182" spans="5:22" x14ac:dyDescent="0.25">
      <c r="E182" s="448">
        <f t="shared" ca="1" si="53"/>
        <v>0</v>
      </c>
      <c r="F182" s="448">
        <f t="shared" ca="1" si="54"/>
        <v>0</v>
      </c>
      <c r="G182" s="448">
        <f t="shared" ca="1" si="54"/>
        <v>0</v>
      </c>
      <c r="H182" s="448">
        <f t="shared" ca="1" si="54"/>
        <v>0</v>
      </c>
      <c r="I182" s="448">
        <f t="shared" ca="1" si="54"/>
        <v>0</v>
      </c>
      <c r="J182" s="448">
        <f t="shared" ca="1" si="54"/>
        <v>0</v>
      </c>
      <c r="K182" s="448">
        <f t="shared" ca="1" si="54"/>
        <v>0</v>
      </c>
      <c r="L182" s="448">
        <f t="shared" ca="1" si="54"/>
        <v>0</v>
      </c>
      <c r="M182" s="448">
        <f t="shared" ca="1" si="54"/>
        <v>0</v>
      </c>
      <c r="N182" s="448">
        <f t="shared" ca="1" si="54"/>
        <v>0</v>
      </c>
      <c r="O182" s="448">
        <f t="shared" ca="1" si="54"/>
        <v>0</v>
      </c>
      <c r="P182" s="448">
        <f t="shared" ca="1" si="54"/>
        <v>0</v>
      </c>
      <c r="Q182" s="448">
        <f t="shared" ca="1" si="54"/>
        <v>0</v>
      </c>
      <c r="R182" s="448">
        <f t="shared" ca="1" si="54"/>
        <v>0</v>
      </c>
      <c r="S182" s="448">
        <f t="shared" ca="1" si="54"/>
        <v>0</v>
      </c>
      <c r="T182" s="448">
        <f t="shared" ca="1" si="54"/>
        <v>0</v>
      </c>
      <c r="U182" s="448">
        <f t="shared" ca="1" si="54"/>
        <v>0</v>
      </c>
      <c r="V182" s="448">
        <f t="shared" ca="1" si="54"/>
        <v>0</v>
      </c>
    </row>
    <row r="183" spans="5:22" x14ac:dyDescent="0.25">
      <c r="E183" s="448">
        <f t="shared" ca="1" si="53"/>
        <v>0</v>
      </c>
      <c r="F183" s="448">
        <f t="shared" ca="1" si="54"/>
        <v>0</v>
      </c>
      <c r="G183" s="448">
        <f t="shared" ca="1" si="54"/>
        <v>0</v>
      </c>
      <c r="H183" s="448">
        <f t="shared" ca="1" si="54"/>
        <v>0</v>
      </c>
      <c r="I183" s="448">
        <f t="shared" ca="1" si="54"/>
        <v>0</v>
      </c>
      <c r="J183" s="448">
        <f t="shared" ca="1" si="54"/>
        <v>0</v>
      </c>
      <c r="K183" s="448">
        <f t="shared" ca="1" si="54"/>
        <v>0</v>
      </c>
      <c r="L183" s="448">
        <f t="shared" ca="1" si="54"/>
        <v>0</v>
      </c>
      <c r="M183" s="448">
        <f t="shared" ca="1" si="54"/>
        <v>0</v>
      </c>
      <c r="N183" s="448">
        <f t="shared" ca="1" si="54"/>
        <v>0</v>
      </c>
      <c r="O183" s="448">
        <f t="shared" ca="1" si="54"/>
        <v>0</v>
      </c>
      <c r="P183" s="448">
        <f t="shared" ca="1" si="54"/>
        <v>0</v>
      </c>
      <c r="Q183" s="448">
        <f t="shared" ca="1" si="54"/>
        <v>0</v>
      </c>
      <c r="R183" s="448">
        <f t="shared" ca="1" si="54"/>
        <v>0</v>
      </c>
      <c r="S183" s="448">
        <f t="shared" ca="1" si="54"/>
        <v>0</v>
      </c>
      <c r="T183" s="448">
        <f t="shared" ca="1" si="54"/>
        <v>0</v>
      </c>
      <c r="U183" s="448">
        <f t="shared" ca="1" si="54"/>
        <v>0</v>
      </c>
      <c r="V183" s="448">
        <f t="shared" ca="1" si="54"/>
        <v>0</v>
      </c>
    </row>
    <row r="184" spans="5:22" x14ac:dyDescent="0.25">
      <c r="E184" s="448">
        <f t="shared" ca="1" si="53"/>
        <v>0</v>
      </c>
      <c r="F184" s="448">
        <f t="shared" ca="1" si="54"/>
        <v>0</v>
      </c>
      <c r="G184" s="448">
        <f t="shared" ca="1" si="54"/>
        <v>0</v>
      </c>
      <c r="H184" s="448">
        <f t="shared" ca="1" si="54"/>
        <v>0</v>
      </c>
      <c r="I184" s="448">
        <f t="shared" ca="1" si="54"/>
        <v>0</v>
      </c>
      <c r="J184" s="448">
        <f t="shared" ca="1" si="54"/>
        <v>0</v>
      </c>
      <c r="K184" s="448">
        <f t="shared" ca="1" si="54"/>
        <v>0</v>
      </c>
      <c r="L184" s="448">
        <f t="shared" ca="1" si="54"/>
        <v>0</v>
      </c>
      <c r="M184" s="448">
        <f t="shared" ca="1" si="54"/>
        <v>0</v>
      </c>
      <c r="N184" s="448">
        <f t="shared" ca="1" si="54"/>
        <v>0</v>
      </c>
      <c r="O184" s="448">
        <f t="shared" ca="1" si="54"/>
        <v>0</v>
      </c>
      <c r="P184" s="448">
        <f t="shared" ca="1" si="54"/>
        <v>0</v>
      </c>
      <c r="Q184" s="448">
        <f t="shared" ca="1" si="54"/>
        <v>0</v>
      </c>
      <c r="R184" s="448">
        <f t="shared" ca="1" si="54"/>
        <v>0</v>
      </c>
      <c r="S184" s="448">
        <f t="shared" ca="1" si="54"/>
        <v>0</v>
      </c>
      <c r="T184" s="448">
        <f t="shared" ca="1" si="54"/>
        <v>0</v>
      </c>
      <c r="U184" s="448">
        <f t="shared" ca="1" si="54"/>
        <v>0</v>
      </c>
      <c r="V184" s="448">
        <f t="shared" ca="1" si="54"/>
        <v>0</v>
      </c>
    </row>
    <row r="185" spans="5:22" x14ac:dyDescent="0.25">
      <c r="E185" s="448">
        <f t="shared" ca="1" si="53"/>
        <v>0</v>
      </c>
      <c r="F185" s="448">
        <f t="shared" ca="1" si="54"/>
        <v>0</v>
      </c>
      <c r="G185" s="448">
        <f t="shared" ca="1" si="54"/>
        <v>0</v>
      </c>
      <c r="H185" s="448">
        <f t="shared" ca="1" si="54"/>
        <v>0</v>
      </c>
      <c r="I185" s="448">
        <f t="shared" ca="1" si="54"/>
        <v>0</v>
      </c>
      <c r="J185" s="448">
        <f t="shared" ca="1" si="54"/>
        <v>0</v>
      </c>
      <c r="K185" s="448">
        <f t="shared" ca="1" si="54"/>
        <v>0</v>
      </c>
      <c r="L185" s="448">
        <f t="shared" ca="1" si="54"/>
        <v>0</v>
      </c>
      <c r="M185" s="448">
        <f t="shared" ca="1" si="54"/>
        <v>0</v>
      </c>
      <c r="N185" s="448">
        <f t="shared" ca="1" si="54"/>
        <v>0</v>
      </c>
      <c r="O185" s="448">
        <f t="shared" ca="1" si="54"/>
        <v>0</v>
      </c>
      <c r="P185" s="448">
        <f t="shared" ca="1" si="54"/>
        <v>0</v>
      </c>
      <c r="Q185" s="448">
        <f t="shared" ca="1" si="54"/>
        <v>0</v>
      </c>
      <c r="R185" s="448">
        <f t="shared" ca="1" si="54"/>
        <v>0</v>
      </c>
      <c r="S185" s="448">
        <f t="shared" ca="1" si="54"/>
        <v>0</v>
      </c>
      <c r="T185" s="448">
        <f t="shared" ca="1" si="54"/>
        <v>0</v>
      </c>
      <c r="U185" s="448">
        <f t="shared" ca="1" si="54"/>
        <v>0</v>
      </c>
      <c r="V185" s="448">
        <f t="shared" ca="1" si="54"/>
        <v>0</v>
      </c>
    </row>
    <row r="186" spans="5:22" x14ac:dyDescent="0.25">
      <c r="E186" s="448">
        <f t="shared" ca="1" si="53"/>
        <v>0</v>
      </c>
      <c r="F186" s="448">
        <f t="shared" ca="1" si="54"/>
        <v>0</v>
      </c>
      <c r="G186" s="448">
        <f t="shared" ca="1" si="54"/>
        <v>0</v>
      </c>
      <c r="H186" s="448">
        <f t="shared" ca="1" si="54"/>
        <v>0</v>
      </c>
      <c r="I186" s="448">
        <f t="shared" ca="1" si="54"/>
        <v>0</v>
      </c>
      <c r="J186" s="448">
        <f t="shared" ca="1" si="54"/>
        <v>0</v>
      </c>
      <c r="K186" s="448">
        <f t="shared" ca="1" si="54"/>
        <v>0</v>
      </c>
      <c r="L186" s="448">
        <f t="shared" ca="1" si="54"/>
        <v>0</v>
      </c>
      <c r="M186" s="448">
        <f t="shared" ca="1" si="54"/>
        <v>0</v>
      </c>
      <c r="N186" s="448">
        <f t="shared" ca="1" si="54"/>
        <v>0</v>
      </c>
      <c r="O186" s="448">
        <f t="shared" ca="1" si="54"/>
        <v>0</v>
      </c>
      <c r="P186" s="448">
        <f t="shared" ca="1" si="54"/>
        <v>0</v>
      </c>
      <c r="Q186" s="448">
        <f t="shared" ca="1" si="54"/>
        <v>0</v>
      </c>
      <c r="R186" s="448">
        <f t="shared" ca="1" si="54"/>
        <v>0</v>
      </c>
      <c r="S186" s="448">
        <f t="shared" ca="1" si="54"/>
        <v>0</v>
      </c>
      <c r="T186" s="448">
        <f t="shared" ca="1" si="54"/>
        <v>0</v>
      </c>
      <c r="U186" s="448">
        <f t="shared" ca="1" si="54"/>
        <v>0</v>
      </c>
      <c r="V186" s="448">
        <f t="shared" ca="1" si="54"/>
        <v>0</v>
      </c>
    </row>
    <row r="187" spans="5:22" x14ac:dyDescent="0.25">
      <c r="E187" s="448">
        <f t="shared" ca="1" si="53"/>
        <v>0</v>
      </c>
      <c r="F187" s="448">
        <f t="shared" ref="F187:F195" ca="1" si="55">IF(E$187=0,E188,E187)</f>
        <v>0</v>
      </c>
      <c r="G187" s="448">
        <f t="shared" ref="G187:V195" ca="1" si="56">IF(F$187=0,F188,F187)</f>
        <v>0</v>
      </c>
      <c r="H187" s="448">
        <f t="shared" ca="1" si="56"/>
        <v>0</v>
      </c>
      <c r="I187" s="448">
        <f t="shared" ca="1" si="56"/>
        <v>0</v>
      </c>
      <c r="J187" s="448">
        <f t="shared" ca="1" si="56"/>
        <v>0</v>
      </c>
      <c r="K187" s="448">
        <f t="shared" ca="1" si="56"/>
        <v>0</v>
      </c>
      <c r="L187" s="448">
        <f t="shared" ca="1" si="56"/>
        <v>0</v>
      </c>
      <c r="M187" s="448">
        <f t="shared" ca="1" si="56"/>
        <v>0</v>
      </c>
      <c r="N187" s="448">
        <f t="shared" ca="1" si="56"/>
        <v>0</v>
      </c>
      <c r="O187" s="448">
        <f t="shared" ca="1" si="56"/>
        <v>0</v>
      </c>
      <c r="P187" s="448">
        <f t="shared" ca="1" si="56"/>
        <v>0</v>
      </c>
      <c r="Q187" s="448">
        <f t="shared" ca="1" si="56"/>
        <v>0</v>
      </c>
      <c r="R187" s="448">
        <f t="shared" ca="1" si="56"/>
        <v>0</v>
      </c>
      <c r="S187" s="448">
        <f t="shared" ca="1" si="56"/>
        <v>0</v>
      </c>
      <c r="T187" s="448">
        <f t="shared" ca="1" si="56"/>
        <v>0</v>
      </c>
      <c r="U187" s="448">
        <f t="shared" ca="1" si="56"/>
        <v>0</v>
      </c>
      <c r="V187" s="448">
        <f t="shared" ca="1" si="56"/>
        <v>0</v>
      </c>
    </row>
    <row r="188" spans="5:22" x14ac:dyDescent="0.25">
      <c r="E188" s="448">
        <f t="shared" ca="1" si="53"/>
        <v>0</v>
      </c>
      <c r="F188" s="448">
        <f t="shared" ca="1" si="55"/>
        <v>0</v>
      </c>
      <c r="G188" s="448">
        <f t="shared" ref="G188:U188" ca="1" si="57">IF(F$187=0,F189,F188)</f>
        <v>0</v>
      </c>
      <c r="H188" s="448">
        <f t="shared" ca="1" si="57"/>
        <v>0</v>
      </c>
      <c r="I188" s="448">
        <f t="shared" ca="1" si="57"/>
        <v>0</v>
      </c>
      <c r="J188" s="448">
        <f t="shared" ca="1" si="57"/>
        <v>0</v>
      </c>
      <c r="K188" s="448">
        <f t="shared" ca="1" si="57"/>
        <v>0</v>
      </c>
      <c r="L188" s="448">
        <f t="shared" ca="1" si="57"/>
        <v>0</v>
      </c>
      <c r="M188" s="448">
        <f t="shared" ca="1" si="57"/>
        <v>0</v>
      </c>
      <c r="N188" s="448">
        <f t="shared" ca="1" si="57"/>
        <v>0</v>
      </c>
      <c r="O188" s="448">
        <f t="shared" ca="1" si="57"/>
        <v>0</v>
      </c>
      <c r="P188" s="448">
        <f t="shared" ca="1" si="57"/>
        <v>0</v>
      </c>
      <c r="Q188" s="448">
        <f t="shared" ca="1" si="57"/>
        <v>0</v>
      </c>
      <c r="R188" s="448">
        <f t="shared" ca="1" si="57"/>
        <v>0</v>
      </c>
      <c r="S188" s="448">
        <f t="shared" ca="1" si="57"/>
        <v>0</v>
      </c>
      <c r="T188" s="448">
        <f t="shared" ca="1" si="57"/>
        <v>0</v>
      </c>
      <c r="U188" s="448">
        <f t="shared" ca="1" si="57"/>
        <v>0</v>
      </c>
      <c r="V188" s="448">
        <f t="shared" ca="1" si="56"/>
        <v>0</v>
      </c>
    </row>
    <row r="189" spans="5:22" x14ac:dyDescent="0.25">
      <c r="E189" s="448">
        <f t="shared" ca="1" si="53"/>
        <v>0</v>
      </c>
      <c r="F189" s="448">
        <f t="shared" ca="1" si="55"/>
        <v>0</v>
      </c>
      <c r="G189" s="448">
        <f t="shared" ca="1" si="56"/>
        <v>0</v>
      </c>
      <c r="H189" s="448">
        <f t="shared" ca="1" si="56"/>
        <v>0</v>
      </c>
      <c r="I189" s="448">
        <f t="shared" ca="1" si="56"/>
        <v>0</v>
      </c>
      <c r="J189" s="448">
        <f t="shared" ca="1" si="56"/>
        <v>0</v>
      </c>
      <c r="K189" s="448">
        <f t="shared" ca="1" si="56"/>
        <v>0</v>
      </c>
      <c r="L189" s="448">
        <f t="shared" ca="1" si="56"/>
        <v>0</v>
      </c>
      <c r="M189" s="448">
        <f t="shared" ca="1" si="56"/>
        <v>0</v>
      </c>
      <c r="N189" s="448">
        <f t="shared" ca="1" si="56"/>
        <v>0</v>
      </c>
      <c r="O189" s="448">
        <f t="shared" ca="1" si="56"/>
        <v>0</v>
      </c>
      <c r="P189" s="448">
        <f t="shared" ca="1" si="56"/>
        <v>0</v>
      </c>
      <c r="Q189" s="448">
        <f t="shared" ca="1" si="56"/>
        <v>0</v>
      </c>
      <c r="R189" s="448">
        <f t="shared" ca="1" si="56"/>
        <v>0</v>
      </c>
      <c r="S189" s="448">
        <f t="shared" ca="1" si="56"/>
        <v>0</v>
      </c>
      <c r="T189" s="448">
        <f t="shared" ca="1" si="56"/>
        <v>0</v>
      </c>
      <c r="U189" s="448">
        <f t="shared" ca="1" si="56"/>
        <v>0</v>
      </c>
      <c r="V189" s="448">
        <f t="shared" ca="1" si="56"/>
        <v>0</v>
      </c>
    </row>
    <row r="190" spans="5:22" x14ac:dyDescent="0.25">
      <c r="E190" s="448">
        <f t="shared" ca="1" si="53"/>
        <v>0</v>
      </c>
      <c r="F190" s="448">
        <f t="shared" ca="1" si="55"/>
        <v>0</v>
      </c>
      <c r="G190" s="448">
        <f t="shared" ca="1" si="56"/>
        <v>0</v>
      </c>
      <c r="H190" s="448">
        <f t="shared" ca="1" si="56"/>
        <v>0</v>
      </c>
      <c r="I190" s="448">
        <f t="shared" ca="1" si="56"/>
        <v>0</v>
      </c>
      <c r="J190" s="448">
        <f t="shared" ca="1" si="56"/>
        <v>0</v>
      </c>
      <c r="K190" s="448">
        <f t="shared" ca="1" si="56"/>
        <v>0</v>
      </c>
      <c r="L190" s="448">
        <f t="shared" ca="1" si="56"/>
        <v>0</v>
      </c>
      <c r="M190" s="448">
        <f t="shared" ca="1" si="56"/>
        <v>0</v>
      </c>
      <c r="N190" s="448">
        <f t="shared" ca="1" si="56"/>
        <v>0</v>
      </c>
      <c r="O190" s="448">
        <f t="shared" ca="1" si="56"/>
        <v>0</v>
      </c>
      <c r="P190" s="448">
        <f t="shared" ca="1" si="56"/>
        <v>0</v>
      </c>
      <c r="Q190" s="448">
        <f t="shared" ca="1" si="56"/>
        <v>0</v>
      </c>
      <c r="R190" s="448">
        <f t="shared" ca="1" si="56"/>
        <v>0</v>
      </c>
      <c r="S190" s="448">
        <f t="shared" ca="1" si="56"/>
        <v>0</v>
      </c>
      <c r="T190" s="448">
        <f t="shared" ca="1" si="56"/>
        <v>0</v>
      </c>
      <c r="U190" s="448">
        <f t="shared" ca="1" si="56"/>
        <v>0</v>
      </c>
      <c r="V190" s="448">
        <f t="shared" ca="1" si="56"/>
        <v>0</v>
      </c>
    </row>
    <row r="191" spans="5:22" x14ac:dyDescent="0.25">
      <c r="E191" s="448">
        <f t="shared" ca="1" si="53"/>
        <v>0</v>
      </c>
      <c r="F191" s="448">
        <f t="shared" ca="1" si="55"/>
        <v>0</v>
      </c>
      <c r="G191" s="448">
        <f t="shared" ca="1" si="56"/>
        <v>0</v>
      </c>
      <c r="H191" s="448">
        <f t="shared" ca="1" si="56"/>
        <v>0</v>
      </c>
      <c r="I191" s="448">
        <f t="shared" ca="1" si="56"/>
        <v>0</v>
      </c>
      <c r="J191" s="448">
        <f t="shared" ca="1" si="56"/>
        <v>0</v>
      </c>
      <c r="K191" s="448">
        <f t="shared" ca="1" si="56"/>
        <v>0</v>
      </c>
      <c r="L191" s="448">
        <f t="shared" ca="1" si="56"/>
        <v>0</v>
      </c>
      <c r="M191" s="448">
        <f t="shared" ca="1" si="56"/>
        <v>0</v>
      </c>
      <c r="N191" s="448">
        <f t="shared" ca="1" si="56"/>
        <v>0</v>
      </c>
      <c r="O191" s="448">
        <f t="shared" ca="1" si="56"/>
        <v>0</v>
      </c>
      <c r="P191" s="448">
        <f t="shared" ca="1" si="56"/>
        <v>0</v>
      </c>
      <c r="Q191" s="448">
        <f t="shared" ca="1" si="56"/>
        <v>0</v>
      </c>
      <c r="R191" s="448">
        <f t="shared" ca="1" si="56"/>
        <v>0</v>
      </c>
      <c r="S191" s="448">
        <f t="shared" ca="1" si="56"/>
        <v>0</v>
      </c>
      <c r="T191" s="448">
        <f t="shared" ca="1" si="56"/>
        <v>0</v>
      </c>
      <c r="U191" s="448">
        <f t="shared" ca="1" si="56"/>
        <v>0</v>
      </c>
      <c r="V191" s="448">
        <f t="shared" ca="1" si="56"/>
        <v>0</v>
      </c>
    </row>
    <row r="192" spans="5:22" x14ac:dyDescent="0.25">
      <c r="E192" s="448">
        <f t="shared" ca="1" si="53"/>
        <v>0</v>
      </c>
      <c r="F192" s="448">
        <f t="shared" ca="1" si="55"/>
        <v>0</v>
      </c>
      <c r="G192" s="448">
        <f t="shared" ca="1" si="56"/>
        <v>0</v>
      </c>
      <c r="H192" s="448">
        <f t="shared" ca="1" si="56"/>
        <v>0</v>
      </c>
      <c r="I192" s="448">
        <f t="shared" ca="1" si="56"/>
        <v>0</v>
      </c>
      <c r="J192" s="448">
        <f t="shared" ca="1" si="56"/>
        <v>0</v>
      </c>
      <c r="K192" s="448">
        <f t="shared" ca="1" si="56"/>
        <v>0</v>
      </c>
      <c r="L192" s="448">
        <f t="shared" ca="1" si="56"/>
        <v>0</v>
      </c>
      <c r="M192" s="448">
        <f t="shared" ca="1" si="56"/>
        <v>0</v>
      </c>
      <c r="N192" s="448">
        <f t="shared" ca="1" si="56"/>
        <v>0</v>
      </c>
      <c r="O192" s="448">
        <f t="shared" ca="1" si="56"/>
        <v>0</v>
      </c>
      <c r="P192" s="448">
        <f t="shared" ca="1" si="56"/>
        <v>0</v>
      </c>
      <c r="Q192" s="448">
        <f t="shared" ca="1" si="56"/>
        <v>0</v>
      </c>
      <c r="R192" s="448">
        <f t="shared" ca="1" si="56"/>
        <v>0</v>
      </c>
      <c r="S192" s="448">
        <f t="shared" ca="1" si="56"/>
        <v>0</v>
      </c>
      <c r="T192" s="448">
        <f t="shared" ca="1" si="56"/>
        <v>0</v>
      </c>
      <c r="U192" s="448">
        <f t="shared" ca="1" si="56"/>
        <v>0</v>
      </c>
      <c r="V192" s="448">
        <f t="shared" ca="1" si="56"/>
        <v>0</v>
      </c>
    </row>
    <row r="193" spans="5:22" x14ac:dyDescent="0.25">
      <c r="E193" s="448">
        <f t="shared" ca="1" si="53"/>
        <v>0</v>
      </c>
      <c r="F193" s="448">
        <f t="shared" ca="1" si="55"/>
        <v>0</v>
      </c>
      <c r="G193" s="448">
        <f t="shared" ca="1" si="56"/>
        <v>0</v>
      </c>
      <c r="H193" s="448">
        <f t="shared" ca="1" si="56"/>
        <v>0</v>
      </c>
      <c r="I193" s="448">
        <f t="shared" ca="1" si="56"/>
        <v>0</v>
      </c>
      <c r="J193" s="448">
        <f t="shared" ca="1" si="56"/>
        <v>0</v>
      </c>
      <c r="K193" s="448">
        <f t="shared" ca="1" si="56"/>
        <v>0</v>
      </c>
      <c r="L193" s="448">
        <f t="shared" ca="1" si="56"/>
        <v>0</v>
      </c>
      <c r="M193" s="448">
        <f t="shared" ca="1" si="56"/>
        <v>0</v>
      </c>
      <c r="N193" s="448">
        <f t="shared" ca="1" si="56"/>
        <v>0</v>
      </c>
      <c r="O193" s="448">
        <f t="shared" ca="1" si="56"/>
        <v>0</v>
      </c>
      <c r="P193" s="448">
        <f t="shared" ca="1" si="56"/>
        <v>0</v>
      </c>
      <c r="Q193" s="448">
        <f t="shared" ca="1" si="56"/>
        <v>0</v>
      </c>
      <c r="R193" s="448">
        <f t="shared" ca="1" si="56"/>
        <v>0</v>
      </c>
      <c r="S193" s="448">
        <f t="shared" ca="1" si="56"/>
        <v>0</v>
      </c>
      <c r="T193" s="448">
        <f t="shared" ca="1" si="56"/>
        <v>0</v>
      </c>
      <c r="U193" s="448">
        <f t="shared" ca="1" si="56"/>
        <v>0</v>
      </c>
      <c r="V193" s="448">
        <f t="shared" ca="1" si="56"/>
        <v>0</v>
      </c>
    </row>
    <row r="194" spans="5:22" x14ac:dyDescent="0.25">
      <c r="E194" s="448">
        <f t="shared" ca="1" si="53"/>
        <v>0</v>
      </c>
      <c r="F194" s="448">
        <f t="shared" ca="1" si="55"/>
        <v>0</v>
      </c>
      <c r="G194" s="448">
        <f t="shared" ca="1" si="56"/>
        <v>0</v>
      </c>
      <c r="H194" s="448">
        <f t="shared" ca="1" si="56"/>
        <v>0</v>
      </c>
      <c r="I194" s="448">
        <f t="shared" ca="1" si="56"/>
        <v>0</v>
      </c>
      <c r="J194" s="448">
        <f t="shared" ca="1" si="56"/>
        <v>0</v>
      </c>
      <c r="K194" s="448">
        <f t="shared" ca="1" si="56"/>
        <v>0</v>
      </c>
      <c r="L194" s="448">
        <f t="shared" ca="1" si="56"/>
        <v>0</v>
      </c>
      <c r="M194" s="448">
        <f t="shared" ca="1" si="56"/>
        <v>0</v>
      </c>
      <c r="N194" s="448">
        <f t="shared" ca="1" si="56"/>
        <v>0</v>
      </c>
      <c r="O194" s="448">
        <f t="shared" ca="1" si="56"/>
        <v>0</v>
      </c>
      <c r="P194" s="448">
        <f t="shared" ca="1" si="56"/>
        <v>0</v>
      </c>
      <c r="Q194" s="448">
        <f t="shared" ca="1" si="56"/>
        <v>0</v>
      </c>
      <c r="R194" s="448">
        <f t="shared" ca="1" si="56"/>
        <v>0</v>
      </c>
      <c r="S194" s="448">
        <f t="shared" ca="1" si="56"/>
        <v>0</v>
      </c>
      <c r="T194" s="448">
        <f t="shared" ca="1" si="56"/>
        <v>0</v>
      </c>
      <c r="U194" s="448">
        <f t="shared" ca="1" si="56"/>
        <v>0</v>
      </c>
      <c r="V194" s="448">
        <f t="shared" ca="1" si="56"/>
        <v>0</v>
      </c>
    </row>
    <row r="195" spans="5:22" x14ac:dyDescent="0.25">
      <c r="E195" s="448">
        <f t="shared" ca="1" si="53"/>
        <v>0</v>
      </c>
      <c r="F195" s="448">
        <f t="shared" ca="1" si="55"/>
        <v>0</v>
      </c>
      <c r="G195" s="448">
        <f t="shared" ca="1" si="56"/>
        <v>0</v>
      </c>
      <c r="H195" s="448">
        <f t="shared" ca="1" si="56"/>
        <v>0</v>
      </c>
      <c r="I195" s="448">
        <f t="shared" ca="1" si="56"/>
        <v>0</v>
      </c>
      <c r="J195" s="448">
        <f t="shared" ca="1" si="56"/>
        <v>0</v>
      </c>
      <c r="K195" s="448">
        <f t="shared" ca="1" si="56"/>
        <v>0</v>
      </c>
      <c r="L195" s="448">
        <f t="shared" ca="1" si="56"/>
        <v>0</v>
      </c>
      <c r="M195" s="448">
        <f t="shared" ca="1" si="56"/>
        <v>0</v>
      </c>
      <c r="N195" s="448">
        <f t="shared" ca="1" si="56"/>
        <v>0</v>
      </c>
      <c r="O195" s="448">
        <f t="shared" ca="1" si="56"/>
        <v>0</v>
      </c>
      <c r="P195" s="448">
        <f t="shared" ca="1" si="56"/>
        <v>0</v>
      </c>
      <c r="Q195" s="448">
        <f t="shared" ca="1" si="56"/>
        <v>0</v>
      </c>
      <c r="R195" s="448">
        <f t="shared" ca="1" si="56"/>
        <v>0</v>
      </c>
      <c r="S195" s="448">
        <f t="shared" ca="1" si="56"/>
        <v>0</v>
      </c>
      <c r="T195" s="448">
        <f t="shared" ca="1" si="56"/>
        <v>0</v>
      </c>
      <c r="U195" s="448">
        <f t="shared" ca="1" si="56"/>
        <v>0</v>
      </c>
      <c r="V195" s="448">
        <f t="shared" ca="1" si="56"/>
        <v>0</v>
      </c>
    </row>
    <row r="196" spans="5:22" x14ac:dyDescent="0.25">
      <c r="E196" s="451"/>
      <c r="F196" s="451"/>
      <c r="G196" s="451"/>
      <c r="H196" s="451"/>
      <c r="I196" s="451"/>
      <c r="J196" s="451"/>
      <c r="K196" s="449"/>
      <c r="L196" s="449"/>
      <c r="M196" s="449"/>
      <c r="N196" s="449"/>
      <c r="O196" s="449"/>
      <c r="P196" s="449"/>
      <c r="Q196" s="449"/>
      <c r="R196" s="449"/>
      <c r="S196" s="449"/>
      <c r="T196" s="449"/>
      <c r="U196" s="449"/>
      <c r="V196" s="449"/>
    </row>
    <row r="197" spans="5:22" x14ac:dyDescent="0.25">
      <c r="E197" s="448">
        <f t="shared" ref="E197:E214" ca="1" si="58">V178</f>
        <v>0</v>
      </c>
      <c r="F197" s="448">
        <f t="shared" ref="F197:V206" ca="1" si="59">E197</f>
        <v>0</v>
      </c>
      <c r="G197" s="448">
        <f t="shared" ca="1" si="59"/>
        <v>0</v>
      </c>
      <c r="H197" s="448">
        <f t="shared" ca="1" si="59"/>
        <v>0</v>
      </c>
      <c r="I197" s="448">
        <f t="shared" ca="1" si="59"/>
        <v>0</v>
      </c>
      <c r="J197" s="448">
        <f t="shared" ca="1" si="59"/>
        <v>0</v>
      </c>
      <c r="K197" s="448">
        <f t="shared" ca="1" si="59"/>
        <v>0</v>
      </c>
      <c r="L197" s="448">
        <f t="shared" ca="1" si="59"/>
        <v>0</v>
      </c>
      <c r="M197" s="448">
        <f t="shared" ca="1" si="59"/>
        <v>0</v>
      </c>
      <c r="N197" s="448">
        <f t="shared" ca="1" si="59"/>
        <v>0</v>
      </c>
      <c r="O197" s="448">
        <f t="shared" ca="1" si="59"/>
        <v>0</v>
      </c>
      <c r="P197" s="448">
        <f t="shared" ca="1" si="59"/>
        <v>0</v>
      </c>
      <c r="Q197" s="448">
        <f t="shared" ca="1" si="59"/>
        <v>0</v>
      </c>
      <c r="R197" s="448">
        <f t="shared" ca="1" si="59"/>
        <v>0</v>
      </c>
      <c r="S197" s="448">
        <f t="shared" ca="1" si="59"/>
        <v>0</v>
      </c>
      <c r="T197" s="448">
        <f t="shared" ca="1" si="59"/>
        <v>0</v>
      </c>
      <c r="U197" s="448">
        <f t="shared" ca="1" si="59"/>
        <v>0</v>
      </c>
      <c r="V197" s="448">
        <f t="shared" ca="1" si="59"/>
        <v>0</v>
      </c>
    </row>
    <row r="198" spans="5:22" x14ac:dyDescent="0.25">
      <c r="E198" s="448">
        <f t="shared" ca="1" si="58"/>
        <v>0</v>
      </c>
      <c r="F198" s="448">
        <f t="shared" ca="1" si="59"/>
        <v>0</v>
      </c>
      <c r="G198" s="448">
        <f t="shared" ca="1" si="59"/>
        <v>0</v>
      </c>
      <c r="H198" s="448">
        <f t="shared" ca="1" si="59"/>
        <v>0</v>
      </c>
      <c r="I198" s="448">
        <f t="shared" ca="1" si="59"/>
        <v>0</v>
      </c>
      <c r="J198" s="448">
        <f t="shared" ca="1" si="59"/>
        <v>0</v>
      </c>
      <c r="K198" s="448">
        <f t="shared" ca="1" si="59"/>
        <v>0</v>
      </c>
      <c r="L198" s="448">
        <f t="shared" ca="1" si="59"/>
        <v>0</v>
      </c>
      <c r="M198" s="448">
        <f t="shared" ca="1" si="59"/>
        <v>0</v>
      </c>
      <c r="N198" s="448">
        <f t="shared" ca="1" si="59"/>
        <v>0</v>
      </c>
      <c r="O198" s="448">
        <f t="shared" ca="1" si="59"/>
        <v>0</v>
      </c>
      <c r="P198" s="448">
        <f t="shared" ca="1" si="59"/>
        <v>0</v>
      </c>
      <c r="Q198" s="448">
        <f t="shared" ca="1" si="59"/>
        <v>0</v>
      </c>
      <c r="R198" s="448">
        <f t="shared" ca="1" si="59"/>
        <v>0</v>
      </c>
      <c r="S198" s="448">
        <f t="shared" ca="1" si="59"/>
        <v>0</v>
      </c>
      <c r="T198" s="448">
        <f t="shared" ca="1" si="59"/>
        <v>0</v>
      </c>
      <c r="U198" s="448">
        <f t="shared" ca="1" si="59"/>
        <v>0</v>
      </c>
      <c r="V198" s="448">
        <f t="shared" ca="1" si="59"/>
        <v>0</v>
      </c>
    </row>
    <row r="199" spans="5:22" x14ac:dyDescent="0.25">
      <c r="E199" s="448">
        <f t="shared" ca="1" si="58"/>
        <v>0</v>
      </c>
      <c r="F199" s="448">
        <f t="shared" ca="1" si="59"/>
        <v>0</v>
      </c>
      <c r="G199" s="448">
        <f t="shared" ca="1" si="59"/>
        <v>0</v>
      </c>
      <c r="H199" s="448">
        <f t="shared" ca="1" si="59"/>
        <v>0</v>
      </c>
      <c r="I199" s="448">
        <f t="shared" ca="1" si="59"/>
        <v>0</v>
      </c>
      <c r="J199" s="448">
        <f t="shared" ca="1" si="59"/>
        <v>0</v>
      </c>
      <c r="K199" s="448">
        <f t="shared" ca="1" si="59"/>
        <v>0</v>
      </c>
      <c r="L199" s="448">
        <f t="shared" ca="1" si="59"/>
        <v>0</v>
      </c>
      <c r="M199" s="448">
        <f t="shared" ca="1" si="59"/>
        <v>0</v>
      </c>
      <c r="N199" s="448">
        <f t="shared" ca="1" si="59"/>
        <v>0</v>
      </c>
      <c r="O199" s="448">
        <f t="shared" ca="1" si="59"/>
        <v>0</v>
      </c>
      <c r="P199" s="448">
        <f t="shared" ca="1" si="59"/>
        <v>0</v>
      </c>
      <c r="Q199" s="448">
        <f t="shared" ca="1" si="59"/>
        <v>0</v>
      </c>
      <c r="R199" s="448">
        <f t="shared" ca="1" si="59"/>
        <v>0</v>
      </c>
      <c r="S199" s="448">
        <f t="shared" ca="1" si="59"/>
        <v>0</v>
      </c>
      <c r="T199" s="448">
        <f t="shared" ca="1" si="59"/>
        <v>0</v>
      </c>
      <c r="U199" s="448">
        <f t="shared" ca="1" si="59"/>
        <v>0</v>
      </c>
      <c r="V199" s="448">
        <f t="shared" ca="1" si="59"/>
        <v>0</v>
      </c>
    </row>
    <row r="200" spans="5:22" x14ac:dyDescent="0.25">
      <c r="E200" s="448">
        <f t="shared" ca="1" si="58"/>
        <v>0</v>
      </c>
      <c r="F200" s="448">
        <f t="shared" ca="1" si="59"/>
        <v>0</v>
      </c>
      <c r="G200" s="448">
        <f t="shared" ca="1" si="59"/>
        <v>0</v>
      </c>
      <c r="H200" s="448">
        <f t="shared" ca="1" si="59"/>
        <v>0</v>
      </c>
      <c r="I200" s="448">
        <f t="shared" ca="1" si="59"/>
        <v>0</v>
      </c>
      <c r="J200" s="448">
        <f t="shared" ca="1" si="59"/>
        <v>0</v>
      </c>
      <c r="K200" s="448">
        <f t="shared" ca="1" si="59"/>
        <v>0</v>
      </c>
      <c r="L200" s="448">
        <f t="shared" ca="1" si="59"/>
        <v>0</v>
      </c>
      <c r="M200" s="448">
        <f t="shared" ca="1" si="59"/>
        <v>0</v>
      </c>
      <c r="N200" s="448">
        <f t="shared" ca="1" si="59"/>
        <v>0</v>
      </c>
      <c r="O200" s="448">
        <f t="shared" ca="1" si="59"/>
        <v>0</v>
      </c>
      <c r="P200" s="448">
        <f t="shared" ca="1" si="59"/>
        <v>0</v>
      </c>
      <c r="Q200" s="448">
        <f t="shared" ca="1" si="59"/>
        <v>0</v>
      </c>
      <c r="R200" s="448">
        <f t="shared" ca="1" si="59"/>
        <v>0</v>
      </c>
      <c r="S200" s="448">
        <f t="shared" ca="1" si="59"/>
        <v>0</v>
      </c>
      <c r="T200" s="448">
        <f t="shared" ca="1" si="59"/>
        <v>0</v>
      </c>
      <c r="U200" s="448">
        <f t="shared" ca="1" si="59"/>
        <v>0</v>
      </c>
      <c r="V200" s="448">
        <f t="shared" ca="1" si="59"/>
        <v>0</v>
      </c>
    </row>
    <row r="201" spans="5:22" x14ac:dyDescent="0.25">
      <c r="E201" s="448">
        <f t="shared" ca="1" si="58"/>
        <v>0</v>
      </c>
      <c r="F201" s="448">
        <f t="shared" ca="1" si="59"/>
        <v>0</v>
      </c>
      <c r="G201" s="448">
        <f t="shared" ca="1" si="59"/>
        <v>0</v>
      </c>
      <c r="H201" s="448">
        <f t="shared" ca="1" si="59"/>
        <v>0</v>
      </c>
      <c r="I201" s="448">
        <f t="shared" ca="1" si="59"/>
        <v>0</v>
      </c>
      <c r="J201" s="448">
        <f t="shared" ca="1" si="59"/>
        <v>0</v>
      </c>
      <c r="K201" s="448">
        <f t="shared" ca="1" si="59"/>
        <v>0</v>
      </c>
      <c r="L201" s="448">
        <f t="shared" ca="1" si="59"/>
        <v>0</v>
      </c>
      <c r="M201" s="448">
        <f t="shared" ca="1" si="59"/>
        <v>0</v>
      </c>
      <c r="N201" s="448">
        <f t="shared" ca="1" si="59"/>
        <v>0</v>
      </c>
      <c r="O201" s="448">
        <f t="shared" ca="1" si="59"/>
        <v>0</v>
      </c>
      <c r="P201" s="448">
        <f t="shared" ca="1" si="59"/>
        <v>0</v>
      </c>
      <c r="Q201" s="448">
        <f t="shared" ca="1" si="59"/>
        <v>0</v>
      </c>
      <c r="R201" s="448">
        <f t="shared" ca="1" si="59"/>
        <v>0</v>
      </c>
      <c r="S201" s="448">
        <f t="shared" ca="1" si="59"/>
        <v>0</v>
      </c>
      <c r="T201" s="448">
        <f t="shared" ca="1" si="59"/>
        <v>0</v>
      </c>
      <c r="U201" s="448">
        <f t="shared" ca="1" si="59"/>
        <v>0</v>
      </c>
      <c r="V201" s="448">
        <f t="shared" ca="1" si="59"/>
        <v>0</v>
      </c>
    </row>
    <row r="202" spans="5:22" x14ac:dyDescent="0.25">
      <c r="E202" s="448">
        <f t="shared" ca="1" si="58"/>
        <v>0</v>
      </c>
      <c r="F202" s="448">
        <f t="shared" ca="1" si="59"/>
        <v>0</v>
      </c>
      <c r="G202" s="448">
        <f t="shared" ca="1" si="59"/>
        <v>0</v>
      </c>
      <c r="H202" s="448">
        <f t="shared" ca="1" si="59"/>
        <v>0</v>
      </c>
      <c r="I202" s="448">
        <f t="shared" ca="1" si="59"/>
        <v>0</v>
      </c>
      <c r="J202" s="448">
        <f t="shared" ca="1" si="59"/>
        <v>0</v>
      </c>
      <c r="K202" s="448">
        <f t="shared" ca="1" si="59"/>
        <v>0</v>
      </c>
      <c r="L202" s="448">
        <f t="shared" ca="1" si="59"/>
        <v>0</v>
      </c>
      <c r="M202" s="448">
        <f t="shared" ca="1" si="59"/>
        <v>0</v>
      </c>
      <c r="N202" s="448">
        <f t="shared" ca="1" si="59"/>
        <v>0</v>
      </c>
      <c r="O202" s="448">
        <f t="shared" ca="1" si="59"/>
        <v>0</v>
      </c>
      <c r="P202" s="448">
        <f t="shared" ca="1" si="59"/>
        <v>0</v>
      </c>
      <c r="Q202" s="448">
        <f t="shared" ca="1" si="59"/>
        <v>0</v>
      </c>
      <c r="R202" s="448">
        <f t="shared" ca="1" si="59"/>
        <v>0</v>
      </c>
      <c r="S202" s="448">
        <f t="shared" ca="1" si="59"/>
        <v>0</v>
      </c>
      <c r="T202" s="448">
        <f t="shared" ca="1" si="59"/>
        <v>0</v>
      </c>
      <c r="U202" s="448">
        <f t="shared" ca="1" si="59"/>
        <v>0</v>
      </c>
      <c r="V202" s="448">
        <f t="shared" ca="1" si="59"/>
        <v>0</v>
      </c>
    </row>
    <row r="203" spans="5:22" x14ac:dyDescent="0.25">
      <c r="E203" s="448">
        <f t="shared" ca="1" si="58"/>
        <v>0</v>
      </c>
      <c r="F203" s="448">
        <f t="shared" ca="1" si="59"/>
        <v>0</v>
      </c>
      <c r="G203" s="448">
        <f t="shared" ca="1" si="59"/>
        <v>0</v>
      </c>
      <c r="H203" s="448">
        <f t="shared" ca="1" si="59"/>
        <v>0</v>
      </c>
      <c r="I203" s="448">
        <f t="shared" ca="1" si="59"/>
        <v>0</v>
      </c>
      <c r="J203" s="448">
        <f t="shared" ca="1" si="59"/>
        <v>0</v>
      </c>
      <c r="K203" s="448">
        <f t="shared" ca="1" si="59"/>
        <v>0</v>
      </c>
      <c r="L203" s="448">
        <f t="shared" ca="1" si="59"/>
        <v>0</v>
      </c>
      <c r="M203" s="448">
        <f t="shared" ca="1" si="59"/>
        <v>0</v>
      </c>
      <c r="N203" s="448">
        <f t="shared" ca="1" si="59"/>
        <v>0</v>
      </c>
      <c r="O203" s="448">
        <f t="shared" ca="1" si="59"/>
        <v>0</v>
      </c>
      <c r="P203" s="448">
        <f t="shared" ca="1" si="59"/>
        <v>0</v>
      </c>
      <c r="Q203" s="448">
        <f t="shared" ca="1" si="59"/>
        <v>0</v>
      </c>
      <c r="R203" s="448">
        <f t="shared" ca="1" si="59"/>
        <v>0</v>
      </c>
      <c r="S203" s="448">
        <f t="shared" ca="1" si="59"/>
        <v>0</v>
      </c>
      <c r="T203" s="448">
        <f t="shared" ca="1" si="59"/>
        <v>0</v>
      </c>
      <c r="U203" s="448">
        <f t="shared" ca="1" si="59"/>
        <v>0</v>
      </c>
      <c r="V203" s="448">
        <f t="shared" ca="1" si="59"/>
        <v>0</v>
      </c>
    </row>
    <row r="204" spans="5:22" x14ac:dyDescent="0.25">
      <c r="E204" s="448">
        <f t="shared" ca="1" si="58"/>
        <v>0</v>
      </c>
      <c r="F204" s="448">
        <f t="shared" ca="1" si="59"/>
        <v>0</v>
      </c>
      <c r="G204" s="448">
        <f t="shared" ca="1" si="59"/>
        <v>0</v>
      </c>
      <c r="H204" s="448">
        <f t="shared" ca="1" si="59"/>
        <v>0</v>
      </c>
      <c r="I204" s="448">
        <f t="shared" ca="1" si="59"/>
        <v>0</v>
      </c>
      <c r="J204" s="448">
        <f t="shared" ca="1" si="59"/>
        <v>0</v>
      </c>
      <c r="K204" s="448">
        <f t="shared" ca="1" si="59"/>
        <v>0</v>
      </c>
      <c r="L204" s="448">
        <f t="shared" ca="1" si="59"/>
        <v>0</v>
      </c>
      <c r="M204" s="448">
        <f t="shared" ca="1" si="59"/>
        <v>0</v>
      </c>
      <c r="N204" s="448">
        <f t="shared" ca="1" si="59"/>
        <v>0</v>
      </c>
      <c r="O204" s="448">
        <f t="shared" ca="1" si="59"/>
        <v>0</v>
      </c>
      <c r="P204" s="448">
        <f t="shared" ca="1" si="59"/>
        <v>0</v>
      </c>
      <c r="Q204" s="448">
        <f t="shared" ca="1" si="59"/>
        <v>0</v>
      </c>
      <c r="R204" s="448">
        <f t="shared" ca="1" si="59"/>
        <v>0</v>
      </c>
      <c r="S204" s="448">
        <f t="shared" ca="1" si="59"/>
        <v>0</v>
      </c>
      <c r="T204" s="448">
        <f t="shared" ca="1" si="59"/>
        <v>0</v>
      </c>
      <c r="U204" s="448">
        <f t="shared" ca="1" si="59"/>
        <v>0</v>
      </c>
      <c r="V204" s="448">
        <f t="shared" ca="1" si="59"/>
        <v>0</v>
      </c>
    </row>
    <row r="205" spans="5:22" x14ac:dyDescent="0.25">
      <c r="E205" s="448">
        <f t="shared" ca="1" si="58"/>
        <v>0</v>
      </c>
      <c r="F205" s="448">
        <f t="shared" ca="1" si="59"/>
        <v>0</v>
      </c>
      <c r="G205" s="448">
        <f t="shared" ca="1" si="59"/>
        <v>0</v>
      </c>
      <c r="H205" s="448">
        <f t="shared" ca="1" si="59"/>
        <v>0</v>
      </c>
      <c r="I205" s="448">
        <f t="shared" ca="1" si="59"/>
        <v>0</v>
      </c>
      <c r="J205" s="448">
        <f t="shared" ca="1" si="59"/>
        <v>0</v>
      </c>
      <c r="K205" s="448">
        <f t="shared" ca="1" si="59"/>
        <v>0</v>
      </c>
      <c r="L205" s="448">
        <f t="shared" ca="1" si="59"/>
        <v>0</v>
      </c>
      <c r="M205" s="448">
        <f t="shared" ca="1" si="59"/>
        <v>0</v>
      </c>
      <c r="N205" s="448">
        <f t="shared" ca="1" si="59"/>
        <v>0</v>
      </c>
      <c r="O205" s="448">
        <f t="shared" ca="1" si="59"/>
        <v>0</v>
      </c>
      <c r="P205" s="448">
        <f t="shared" ca="1" si="59"/>
        <v>0</v>
      </c>
      <c r="Q205" s="448">
        <f t="shared" ca="1" si="59"/>
        <v>0</v>
      </c>
      <c r="R205" s="448">
        <f t="shared" ca="1" si="59"/>
        <v>0</v>
      </c>
      <c r="S205" s="448">
        <f t="shared" ca="1" si="59"/>
        <v>0</v>
      </c>
      <c r="T205" s="448">
        <f t="shared" ca="1" si="59"/>
        <v>0</v>
      </c>
      <c r="U205" s="448">
        <f t="shared" ca="1" si="59"/>
        <v>0</v>
      </c>
      <c r="V205" s="448">
        <f t="shared" ca="1" si="59"/>
        <v>0</v>
      </c>
    </row>
    <row r="206" spans="5:22" x14ac:dyDescent="0.25">
      <c r="E206" s="448">
        <f t="shared" ca="1" si="58"/>
        <v>0</v>
      </c>
      <c r="F206" s="448">
        <f t="shared" ca="1" si="59"/>
        <v>0</v>
      </c>
      <c r="G206" s="448">
        <f t="shared" ca="1" si="59"/>
        <v>0</v>
      </c>
      <c r="H206" s="448">
        <f t="shared" ca="1" si="59"/>
        <v>0</v>
      </c>
      <c r="I206" s="448">
        <f t="shared" ca="1" si="59"/>
        <v>0</v>
      </c>
      <c r="J206" s="448">
        <f t="shared" ca="1" si="59"/>
        <v>0</v>
      </c>
      <c r="K206" s="448">
        <f t="shared" ca="1" si="59"/>
        <v>0</v>
      </c>
      <c r="L206" s="448">
        <f t="shared" ca="1" si="59"/>
        <v>0</v>
      </c>
      <c r="M206" s="448">
        <f t="shared" ca="1" si="59"/>
        <v>0</v>
      </c>
      <c r="N206" s="448">
        <f t="shared" ca="1" si="59"/>
        <v>0</v>
      </c>
      <c r="O206" s="448">
        <f t="shared" ca="1" si="59"/>
        <v>0</v>
      </c>
      <c r="P206" s="448">
        <f t="shared" ca="1" si="59"/>
        <v>0</v>
      </c>
      <c r="Q206" s="448">
        <f t="shared" ca="1" si="59"/>
        <v>0</v>
      </c>
      <c r="R206" s="448">
        <f t="shared" ca="1" si="59"/>
        <v>0</v>
      </c>
      <c r="S206" s="448">
        <f t="shared" ca="1" si="59"/>
        <v>0</v>
      </c>
      <c r="T206" s="448">
        <f t="shared" ca="1" si="59"/>
        <v>0</v>
      </c>
      <c r="U206" s="448">
        <f t="shared" ca="1" si="59"/>
        <v>0</v>
      </c>
      <c r="V206" s="448">
        <f t="shared" ca="1" si="59"/>
        <v>0</v>
      </c>
    </row>
    <row r="207" spans="5:22" x14ac:dyDescent="0.25">
      <c r="E207" s="448">
        <f t="shared" ca="1" si="58"/>
        <v>0</v>
      </c>
      <c r="F207" s="448">
        <f t="shared" ref="F207:F214" ca="1" si="60">IF(E$207=0,E208,E207)</f>
        <v>0</v>
      </c>
      <c r="G207" s="448">
        <f t="shared" ref="G207:V214" ca="1" si="61">IF(F$207=0,F208,F207)</f>
        <v>0</v>
      </c>
      <c r="H207" s="448">
        <f t="shared" ca="1" si="61"/>
        <v>0</v>
      </c>
      <c r="I207" s="448">
        <f t="shared" ca="1" si="61"/>
        <v>0</v>
      </c>
      <c r="J207" s="448">
        <f t="shared" ca="1" si="61"/>
        <v>0</v>
      </c>
      <c r="K207" s="448">
        <f t="shared" ca="1" si="61"/>
        <v>0</v>
      </c>
      <c r="L207" s="448">
        <f t="shared" ca="1" si="61"/>
        <v>0</v>
      </c>
      <c r="M207" s="448">
        <f t="shared" ca="1" si="61"/>
        <v>0</v>
      </c>
      <c r="N207" s="448">
        <f t="shared" ca="1" si="61"/>
        <v>0</v>
      </c>
      <c r="O207" s="448">
        <f t="shared" ca="1" si="61"/>
        <v>0</v>
      </c>
      <c r="P207" s="448">
        <f t="shared" ca="1" si="61"/>
        <v>0</v>
      </c>
      <c r="Q207" s="448">
        <f t="shared" ca="1" si="61"/>
        <v>0</v>
      </c>
      <c r="R207" s="448">
        <f t="shared" ca="1" si="61"/>
        <v>0</v>
      </c>
      <c r="S207" s="448">
        <f t="shared" ca="1" si="61"/>
        <v>0</v>
      </c>
      <c r="T207" s="448">
        <f t="shared" ca="1" si="61"/>
        <v>0</v>
      </c>
      <c r="U207" s="448">
        <f t="shared" ca="1" si="61"/>
        <v>0</v>
      </c>
      <c r="V207" s="448">
        <f t="shared" ca="1" si="61"/>
        <v>0</v>
      </c>
    </row>
    <row r="208" spans="5:22" x14ac:dyDescent="0.25">
      <c r="E208" s="448">
        <f t="shared" ca="1" si="58"/>
        <v>0</v>
      </c>
      <c r="F208" s="448">
        <f t="shared" ca="1" si="60"/>
        <v>0</v>
      </c>
      <c r="G208" s="448">
        <f t="shared" ref="G208:U208" ca="1" si="62">IF(F$207=0,F209,F208)</f>
        <v>0</v>
      </c>
      <c r="H208" s="448">
        <f t="shared" ca="1" si="62"/>
        <v>0</v>
      </c>
      <c r="I208" s="448">
        <f t="shared" ca="1" si="62"/>
        <v>0</v>
      </c>
      <c r="J208" s="448">
        <f t="shared" ca="1" si="62"/>
        <v>0</v>
      </c>
      <c r="K208" s="448">
        <f t="shared" ca="1" si="62"/>
        <v>0</v>
      </c>
      <c r="L208" s="448">
        <f t="shared" ca="1" si="62"/>
        <v>0</v>
      </c>
      <c r="M208" s="448">
        <f t="shared" ca="1" si="62"/>
        <v>0</v>
      </c>
      <c r="N208" s="448">
        <f t="shared" ca="1" si="62"/>
        <v>0</v>
      </c>
      <c r="O208" s="448">
        <f t="shared" ca="1" si="62"/>
        <v>0</v>
      </c>
      <c r="P208" s="448">
        <f t="shared" ca="1" si="62"/>
        <v>0</v>
      </c>
      <c r="Q208" s="448">
        <f t="shared" ca="1" si="62"/>
        <v>0</v>
      </c>
      <c r="R208" s="448">
        <f t="shared" ca="1" si="62"/>
        <v>0</v>
      </c>
      <c r="S208" s="448">
        <f t="shared" ca="1" si="62"/>
        <v>0</v>
      </c>
      <c r="T208" s="448">
        <f t="shared" ca="1" si="62"/>
        <v>0</v>
      </c>
      <c r="U208" s="448">
        <f t="shared" ca="1" si="62"/>
        <v>0</v>
      </c>
      <c r="V208" s="448">
        <f t="shared" ca="1" si="61"/>
        <v>0</v>
      </c>
    </row>
    <row r="209" spans="5:22" x14ac:dyDescent="0.25">
      <c r="E209" s="448">
        <f t="shared" ca="1" si="58"/>
        <v>0</v>
      </c>
      <c r="F209" s="448">
        <f t="shared" ca="1" si="60"/>
        <v>0</v>
      </c>
      <c r="G209" s="448">
        <f t="shared" ca="1" si="61"/>
        <v>0</v>
      </c>
      <c r="H209" s="448">
        <f t="shared" ca="1" si="61"/>
        <v>0</v>
      </c>
      <c r="I209" s="448">
        <f t="shared" ca="1" si="61"/>
        <v>0</v>
      </c>
      <c r="J209" s="448">
        <f t="shared" ca="1" si="61"/>
        <v>0</v>
      </c>
      <c r="K209" s="448">
        <f t="shared" ca="1" si="61"/>
        <v>0</v>
      </c>
      <c r="L209" s="448">
        <f t="shared" ca="1" si="61"/>
        <v>0</v>
      </c>
      <c r="M209" s="448">
        <f t="shared" ca="1" si="61"/>
        <v>0</v>
      </c>
      <c r="N209" s="448">
        <f t="shared" ca="1" si="61"/>
        <v>0</v>
      </c>
      <c r="O209" s="448">
        <f t="shared" ca="1" si="61"/>
        <v>0</v>
      </c>
      <c r="P209" s="448">
        <f t="shared" ca="1" si="61"/>
        <v>0</v>
      </c>
      <c r="Q209" s="448">
        <f t="shared" ca="1" si="61"/>
        <v>0</v>
      </c>
      <c r="R209" s="448">
        <f t="shared" ca="1" si="61"/>
        <v>0</v>
      </c>
      <c r="S209" s="448">
        <f t="shared" ca="1" si="61"/>
        <v>0</v>
      </c>
      <c r="T209" s="448">
        <f t="shared" ca="1" si="61"/>
        <v>0</v>
      </c>
      <c r="U209" s="448">
        <f t="shared" ca="1" si="61"/>
        <v>0</v>
      </c>
      <c r="V209" s="448">
        <f t="shared" ca="1" si="61"/>
        <v>0</v>
      </c>
    </row>
    <row r="210" spans="5:22" x14ac:dyDescent="0.25">
      <c r="E210" s="448">
        <f t="shared" ca="1" si="58"/>
        <v>0</v>
      </c>
      <c r="F210" s="448">
        <f t="shared" ca="1" si="60"/>
        <v>0</v>
      </c>
      <c r="G210" s="448">
        <f t="shared" ca="1" si="61"/>
        <v>0</v>
      </c>
      <c r="H210" s="448">
        <f t="shared" ca="1" si="61"/>
        <v>0</v>
      </c>
      <c r="I210" s="448">
        <f t="shared" ca="1" si="61"/>
        <v>0</v>
      </c>
      <c r="J210" s="448">
        <f t="shared" ca="1" si="61"/>
        <v>0</v>
      </c>
      <c r="K210" s="448">
        <f t="shared" ca="1" si="61"/>
        <v>0</v>
      </c>
      <c r="L210" s="448">
        <f t="shared" ca="1" si="61"/>
        <v>0</v>
      </c>
      <c r="M210" s="448">
        <f t="shared" ca="1" si="61"/>
        <v>0</v>
      </c>
      <c r="N210" s="448">
        <f t="shared" ca="1" si="61"/>
        <v>0</v>
      </c>
      <c r="O210" s="448">
        <f t="shared" ca="1" si="61"/>
        <v>0</v>
      </c>
      <c r="P210" s="448">
        <f t="shared" ca="1" si="61"/>
        <v>0</v>
      </c>
      <c r="Q210" s="448">
        <f t="shared" ca="1" si="61"/>
        <v>0</v>
      </c>
      <c r="R210" s="448">
        <f t="shared" ca="1" si="61"/>
        <v>0</v>
      </c>
      <c r="S210" s="448">
        <f t="shared" ca="1" si="61"/>
        <v>0</v>
      </c>
      <c r="T210" s="448">
        <f t="shared" ca="1" si="61"/>
        <v>0</v>
      </c>
      <c r="U210" s="448">
        <f t="shared" ca="1" si="61"/>
        <v>0</v>
      </c>
      <c r="V210" s="448">
        <f t="shared" ca="1" si="61"/>
        <v>0</v>
      </c>
    </row>
    <row r="211" spans="5:22" x14ac:dyDescent="0.25">
      <c r="E211" s="448">
        <f t="shared" ca="1" si="58"/>
        <v>0</v>
      </c>
      <c r="F211" s="448">
        <f t="shared" ca="1" si="60"/>
        <v>0</v>
      </c>
      <c r="G211" s="448">
        <f t="shared" ca="1" si="61"/>
        <v>0</v>
      </c>
      <c r="H211" s="448">
        <f t="shared" ca="1" si="61"/>
        <v>0</v>
      </c>
      <c r="I211" s="448">
        <f t="shared" ca="1" si="61"/>
        <v>0</v>
      </c>
      <c r="J211" s="448">
        <f t="shared" ca="1" si="61"/>
        <v>0</v>
      </c>
      <c r="K211" s="448">
        <f t="shared" ca="1" si="61"/>
        <v>0</v>
      </c>
      <c r="L211" s="448">
        <f t="shared" ca="1" si="61"/>
        <v>0</v>
      </c>
      <c r="M211" s="448">
        <f t="shared" ca="1" si="61"/>
        <v>0</v>
      </c>
      <c r="N211" s="448">
        <f t="shared" ca="1" si="61"/>
        <v>0</v>
      </c>
      <c r="O211" s="448">
        <f t="shared" ca="1" si="61"/>
        <v>0</v>
      </c>
      <c r="P211" s="448">
        <f t="shared" ca="1" si="61"/>
        <v>0</v>
      </c>
      <c r="Q211" s="448">
        <f t="shared" ca="1" si="61"/>
        <v>0</v>
      </c>
      <c r="R211" s="448">
        <f t="shared" ca="1" si="61"/>
        <v>0</v>
      </c>
      <c r="S211" s="448">
        <f t="shared" ca="1" si="61"/>
        <v>0</v>
      </c>
      <c r="T211" s="448">
        <f t="shared" ca="1" si="61"/>
        <v>0</v>
      </c>
      <c r="U211" s="448">
        <f t="shared" ca="1" si="61"/>
        <v>0</v>
      </c>
      <c r="V211" s="448">
        <f t="shared" ca="1" si="61"/>
        <v>0</v>
      </c>
    </row>
    <row r="212" spans="5:22" x14ac:dyDescent="0.25">
      <c r="E212" s="448">
        <f t="shared" ca="1" si="58"/>
        <v>0</v>
      </c>
      <c r="F212" s="448">
        <f t="shared" ca="1" si="60"/>
        <v>0</v>
      </c>
      <c r="G212" s="448">
        <f t="shared" ca="1" si="61"/>
        <v>0</v>
      </c>
      <c r="H212" s="448">
        <f t="shared" ca="1" si="61"/>
        <v>0</v>
      </c>
      <c r="I212" s="448">
        <f t="shared" ca="1" si="61"/>
        <v>0</v>
      </c>
      <c r="J212" s="448">
        <f t="shared" ca="1" si="61"/>
        <v>0</v>
      </c>
      <c r="K212" s="448">
        <f t="shared" ca="1" si="61"/>
        <v>0</v>
      </c>
      <c r="L212" s="448">
        <f t="shared" ca="1" si="61"/>
        <v>0</v>
      </c>
      <c r="M212" s="448">
        <f t="shared" ca="1" si="61"/>
        <v>0</v>
      </c>
      <c r="N212" s="448">
        <f t="shared" ca="1" si="61"/>
        <v>0</v>
      </c>
      <c r="O212" s="448">
        <f t="shared" ca="1" si="61"/>
        <v>0</v>
      </c>
      <c r="P212" s="448">
        <f t="shared" ca="1" si="61"/>
        <v>0</v>
      </c>
      <c r="Q212" s="448">
        <f t="shared" ca="1" si="61"/>
        <v>0</v>
      </c>
      <c r="R212" s="448">
        <f t="shared" ca="1" si="61"/>
        <v>0</v>
      </c>
      <c r="S212" s="448">
        <f t="shared" ca="1" si="61"/>
        <v>0</v>
      </c>
      <c r="T212" s="448">
        <f t="shared" ca="1" si="61"/>
        <v>0</v>
      </c>
      <c r="U212" s="448">
        <f t="shared" ca="1" si="61"/>
        <v>0</v>
      </c>
      <c r="V212" s="448">
        <f t="shared" ca="1" si="61"/>
        <v>0</v>
      </c>
    </row>
    <row r="213" spans="5:22" x14ac:dyDescent="0.25">
      <c r="E213" s="448">
        <f t="shared" ca="1" si="58"/>
        <v>0</v>
      </c>
      <c r="F213" s="448">
        <f t="shared" ca="1" si="60"/>
        <v>0</v>
      </c>
      <c r="G213" s="448">
        <f t="shared" ca="1" si="61"/>
        <v>0</v>
      </c>
      <c r="H213" s="448">
        <f t="shared" ca="1" si="61"/>
        <v>0</v>
      </c>
      <c r="I213" s="448">
        <f t="shared" ca="1" si="61"/>
        <v>0</v>
      </c>
      <c r="J213" s="448">
        <f t="shared" ca="1" si="61"/>
        <v>0</v>
      </c>
      <c r="K213" s="448">
        <f t="shared" ca="1" si="61"/>
        <v>0</v>
      </c>
      <c r="L213" s="448">
        <f t="shared" ca="1" si="61"/>
        <v>0</v>
      </c>
      <c r="M213" s="448">
        <f t="shared" ca="1" si="61"/>
        <v>0</v>
      </c>
      <c r="N213" s="448">
        <f t="shared" ca="1" si="61"/>
        <v>0</v>
      </c>
      <c r="O213" s="448">
        <f t="shared" ca="1" si="61"/>
        <v>0</v>
      </c>
      <c r="P213" s="448">
        <f t="shared" ca="1" si="61"/>
        <v>0</v>
      </c>
      <c r="Q213" s="448">
        <f t="shared" ca="1" si="61"/>
        <v>0</v>
      </c>
      <c r="R213" s="448">
        <f t="shared" ca="1" si="61"/>
        <v>0</v>
      </c>
      <c r="S213" s="448">
        <f t="shared" ca="1" si="61"/>
        <v>0</v>
      </c>
      <c r="T213" s="448">
        <f t="shared" ca="1" si="61"/>
        <v>0</v>
      </c>
      <c r="U213" s="448">
        <f t="shared" ca="1" si="61"/>
        <v>0</v>
      </c>
      <c r="V213" s="448">
        <f t="shared" ca="1" si="61"/>
        <v>0</v>
      </c>
    </row>
    <row r="214" spans="5:22" x14ac:dyDescent="0.25">
      <c r="E214" s="448">
        <f t="shared" ca="1" si="58"/>
        <v>0</v>
      </c>
      <c r="F214" s="448">
        <f t="shared" ca="1" si="60"/>
        <v>0</v>
      </c>
      <c r="G214" s="448">
        <f t="shared" ca="1" si="61"/>
        <v>0</v>
      </c>
      <c r="H214" s="448">
        <f t="shared" ca="1" si="61"/>
        <v>0</v>
      </c>
      <c r="I214" s="448">
        <f t="shared" ca="1" si="61"/>
        <v>0</v>
      </c>
      <c r="J214" s="448">
        <f t="shared" ca="1" si="61"/>
        <v>0</v>
      </c>
      <c r="K214" s="448">
        <f t="shared" ca="1" si="61"/>
        <v>0</v>
      </c>
      <c r="L214" s="448">
        <f t="shared" ca="1" si="61"/>
        <v>0</v>
      </c>
      <c r="M214" s="448">
        <f t="shared" ca="1" si="61"/>
        <v>0</v>
      </c>
      <c r="N214" s="448">
        <f t="shared" ca="1" si="61"/>
        <v>0</v>
      </c>
      <c r="O214" s="448">
        <f t="shared" ca="1" si="61"/>
        <v>0</v>
      </c>
      <c r="P214" s="448">
        <f t="shared" ca="1" si="61"/>
        <v>0</v>
      </c>
      <c r="Q214" s="448">
        <f t="shared" ca="1" si="61"/>
        <v>0</v>
      </c>
      <c r="R214" s="448">
        <f t="shared" ca="1" si="61"/>
        <v>0</v>
      </c>
      <c r="S214" s="448">
        <f t="shared" ca="1" si="61"/>
        <v>0</v>
      </c>
      <c r="T214" s="448">
        <f t="shared" ca="1" si="61"/>
        <v>0</v>
      </c>
      <c r="U214" s="448">
        <f t="shared" ca="1" si="61"/>
        <v>0</v>
      </c>
      <c r="V214" s="448">
        <f t="shared" ca="1" si="61"/>
        <v>0</v>
      </c>
    </row>
    <row r="215" spans="5:22" x14ac:dyDescent="0.25">
      <c r="E215" s="451"/>
      <c r="F215" s="451"/>
      <c r="G215" s="451"/>
      <c r="H215" s="451"/>
      <c r="I215" s="451"/>
      <c r="J215" s="451"/>
      <c r="K215" s="449"/>
      <c r="L215" s="449"/>
      <c r="M215" s="449"/>
      <c r="N215" s="449"/>
      <c r="O215" s="449"/>
      <c r="P215" s="449"/>
      <c r="Q215" s="449"/>
      <c r="R215" s="449"/>
      <c r="S215" s="449"/>
      <c r="T215" s="449"/>
      <c r="U215" s="449"/>
      <c r="V215" s="449"/>
    </row>
    <row r="216" spans="5:22" x14ac:dyDescent="0.25">
      <c r="E216" s="448">
        <f t="shared" ref="E216:E233" ca="1" si="63">V197</f>
        <v>0</v>
      </c>
      <c r="F216" s="448">
        <f t="shared" ref="F216:V226" ca="1" si="64">E216</f>
        <v>0</v>
      </c>
      <c r="G216" s="448">
        <f t="shared" ca="1" si="64"/>
        <v>0</v>
      </c>
      <c r="H216" s="448">
        <f t="shared" ca="1" si="64"/>
        <v>0</v>
      </c>
      <c r="I216" s="448">
        <f t="shared" ca="1" si="64"/>
        <v>0</v>
      </c>
      <c r="J216" s="448">
        <f t="shared" ca="1" si="64"/>
        <v>0</v>
      </c>
      <c r="K216" s="448">
        <f t="shared" ca="1" si="64"/>
        <v>0</v>
      </c>
      <c r="L216" s="448">
        <f t="shared" ca="1" si="64"/>
        <v>0</v>
      </c>
      <c r="M216" s="448">
        <f t="shared" ca="1" si="64"/>
        <v>0</v>
      </c>
      <c r="N216" s="448">
        <f t="shared" ca="1" si="64"/>
        <v>0</v>
      </c>
      <c r="O216" s="448">
        <f t="shared" ca="1" si="64"/>
        <v>0</v>
      </c>
      <c r="P216" s="448">
        <f t="shared" ca="1" si="64"/>
        <v>0</v>
      </c>
      <c r="Q216" s="448">
        <f t="shared" ca="1" si="64"/>
        <v>0</v>
      </c>
      <c r="R216" s="448">
        <f t="shared" ca="1" si="64"/>
        <v>0</v>
      </c>
      <c r="S216" s="448">
        <f t="shared" ca="1" si="64"/>
        <v>0</v>
      </c>
      <c r="T216" s="448">
        <f t="shared" ca="1" si="64"/>
        <v>0</v>
      </c>
      <c r="U216" s="448">
        <f t="shared" ca="1" si="64"/>
        <v>0</v>
      </c>
      <c r="V216" s="448">
        <f t="shared" ca="1" si="64"/>
        <v>0</v>
      </c>
    </row>
    <row r="217" spans="5:22" x14ac:dyDescent="0.25">
      <c r="E217" s="448">
        <f t="shared" ca="1" si="63"/>
        <v>0</v>
      </c>
      <c r="F217" s="448">
        <f t="shared" ca="1" si="64"/>
        <v>0</v>
      </c>
      <c r="G217" s="448">
        <f t="shared" ca="1" si="64"/>
        <v>0</v>
      </c>
      <c r="H217" s="448">
        <f t="shared" ca="1" si="64"/>
        <v>0</v>
      </c>
      <c r="I217" s="448">
        <f t="shared" ca="1" si="64"/>
        <v>0</v>
      </c>
      <c r="J217" s="448">
        <f t="shared" ca="1" si="64"/>
        <v>0</v>
      </c>
      <c r="K217" s="448">
        <f t="shared" ca="1" si="64"/>
        <v>0</v>
      </c>
      <c r="L217" s="448">
        <f t="shared" ca="1" si="64"/>
        <v>0</v>
      </c>
      <c r="M217" s="448">
        <f t="shared" ca="1" si="64"/>
        <v>0</v>
      </c>
      <c r="N217" s="448">
        <f t="shared" ca="1" si="64"/>
        <v>0</v>
      </c>
      <c r="O217" s="448">
        <f t="shared" ca="1" si="64"/>
        <v>0</v>
      </c>
      <c r="P217" s="448">
        <f t="shared" ca="1" si="64"/>
        <v>0</v>
      </c>
      <c r="Q217" s="448">
        <f t="shared" ca="1" si="64"/>
        <v>0</v>
      </c>
      <c r="R217" s="448">
        <f t="shared" ca="1" si="64"/>
        <v>0</v>
      </c>
      <c r="S217" s="448">
        <f t="shared" ca="1" si="64"/>
        <v>0</v>
      </c>
      <c r="T217" s="448">
        <f t="shared" ca="1" si="64"/>
        <v>0</v>
      </c>
      <c r="U217" s="448">
        <f t="shared" ca="1" si="64"/>
        <v>0</v>
      </c>
      <c r="V217" s="448">
        <f t="shared" ca="1" si="64"/>
        <v>0</v>
      </c>
    </row>
    <row r="218" spans="5:22" x14ac:dyDescent="0.25">
      <c r="E218" s="448">
        <f t="shared" ca="1" si="63"/>
        <v>0</v>
      </c>
      <c r="F218" s="448">
        <f t="shared" ca="1" si="64"/>
        <v>0</v>
      </c>
      <c r="G218" s="448">
        <f t="shared" ca="1" si="64"/>
        <v>0</v>
      </c>
      <c r="H218" s="448">
        <f t="shared" ca="1" si="64"/>
        <v>0</v>
      </c>
      <c r="I218" s="448">
        <f t="shared" ca="1" si="64"/>
        <v>0</v>
      </c>
      <c r="J218" s="448">
        <f t="shared" ca="1" si="64"/>
        <v>0</v>
      </c>
      <c r="K218" s="448">
        <f t="shared" ca="1" si="64"/>
        <v>0</v>
      </c>
      <c r="L218" s="448">
        <f t="shared" ca="1" si="64"/>
        <v>0</v>
      </c>
      <c r="M218" s="448">
        <f t="shared" ca="1" si="64"/>
        <v>0</v>
      </c>
      <c r="N218" s="448">
        <f t="shared" ca="1" si="64"/>
        <v>0</v>
      </c>
      <c r="O218" s="448">
        <f t="shared" ca="1" si="64"/>
        <v>0</v>
      </c>
      <c r="P218" s="448">
        <f t="shared" ca="1" si="64"/>
        <v>0</v>
      </c>
      <c r="Q218" s="448">
        <f t="shared" ca="1" si="64"/>
        <v>0</v>
      </c>
      <c r="R218" s="448">
        <f t="shared" ca="1" si="64"/>
        <v>0</v>
      </c>
      <c r="S218" s="448">
        <f t="shared" ca="1" si="64"/>
        <v>0</v>
      </c>
      <c r="T218" s="448">
        <f t="shared" ca="1" si="64"/>
        <v>0</v>
      </c>
      <c r="U218" s="448">
        <f t="shared" ca="1" si="64"/>
        <v>0</v>
      </c>
      <c r="V218" s="448">
        <f t="shared" ca="1" si="64"/>
        <v>0</v>
      </c>
    </row>
    <row r="219" spans="5:22" x14ac:dyDescent="0.25">
      <c r="E219" s="448">
        <f t="shared" ca="1" si="63"/>
        <v>0</v>
      </c>
      <c r="F219" s="448">
        <f t="shared" ca="1" si="64"/>
        <v>0</v>
      </c>
      <c r="G219" s="448">
        <f t="shared" ca="1" si="64"/>
        <v>0</v>
      </c>
      <c r="H219" s="448">
        <f t="shared" ca="1" si="64"/>
        <v>0</v>
      </c>
      <c r="I219" s="448">
        <f t="shared" ca="1" si="64"/>
        <v>0</v>
      </c>
      <c r="J219" s="448">
        <f t="shared" ca="1" si="64"/>
        <v>0</v>
      </c>
      <c r="K219" s="448">
        <f t="shared" ca="1" si="64"/>
        <v>0</v>
      </c>
      <c r="L219" s="448">
        <f t="shared" ca="1" si="64"/>
        <v>0</v>
      </c>
      <c r="M219" s="448">
        <f t="shared" ca="1" si="64"/>
        <v>0</v>
      </c>
      <c r="N219" s="448">
        <f t="shared" ca="1" si="64"/>
        <v>0</v>
      </c>
      <c r="O219" s="448">
        <f t="shared" ca="1" si="64"/>
        <v>0</v>
      </c>
      <c r="P219" s="448">
        <f t="shared" ca="1" si="64"/>
        <v>0</v>
      </c>
      <c r="Q219" s="448">
        <f t="shared" ca="1" si="64"/>
        <v>0</v>
      </c>
      <c r="R219" s="448">
        <f t="shared" ca="1" si="64"/>
        <v>0</v>
      </c>
      <c r="S219" s="448">
        <f t="shared" ca="1" si="64"/>
        <v>0</v>
      </c>
      <c r="T219" s="448">
        <f t="shared" ca="1" si="64"/>
        <v>0</v>
      </c>
      <c r="U219" s="448">
        <f t="shared" ca="1" si="64"/>
        <v>0</v>
      </c>
      <c r="V219" s="448">
        <f t="shared" ca="1" si="64"/>
        <v>0</v>
      </c>
    </row>
    <row r="220" spans="5:22" x14ac:dyDescent="0.25">
      <c r="E220" s="448">
        <f t="shared" ca="1" si="63"/>
        <v>0</v>
      </c>
      <c r="F220" s="448">
        <f t="shared" ca="1" si="64"/>
        <v>0</v>
      </c>
      <c r="G220" s="448">
        <f t="shared" ca="1" si="64"/>
        <v>0</v>
      </c>
      <c r="H220" s="448">
        <f t="shared" ca="1" si="64"/>
        <v>0</v>
      </c>
      <c r="I220" s="448">
        <f t="shared" ca="1" si="64"/>
        <v>0</v>
      </c>
      <c r="J220" s="448">
        <f t="shared" ca="1" si="64"/>
        <v>0</v>
      </c>
      <c r="K220" s="448">
        <f t="shared" ca="1" si="64"/>
        <v>0</v>
      </c>
      <c r="L220" s="448">
        <f t="shared" ca="1" si="64"/>
        <v>0</v>
      </c>
      <c r="M220" s="448">
        <f t="shared" ca="1" si="64"/>
        <v>0</v>
      </c>
      <c r="N220" s="448">
        <f t="shared" ca="1" si="64"/>
        <v>0</v>
      </c>
      <c r="O220" s="448">
        <f t="shared" ca="1" si="64"/>
        <v>0</v>
      </c>
      <c r="P220" s="448">
        <f t="shared" ca="1" si="64"/>
        <v>0</v>
      </c>
      <c r="Q220" s="448">
        <f t="shared" ca="1" si="64"/>
        <v>0</v>
      </c>
      <c r="R220" s="448">
        <f t="shared" ca="1" si="64"/>
        <v>0</v>
      </c>
      <c r="S220" s="448">
        <f t="shared" ca="1" si="64"/>
        <v>0</v>
      </c>
      <c r="T220" s="448">
        <f t="shared" ca="1" si="64"/>
        <v>0</v>
      </c>
      <c r="U220" s="448">
        <f t="shared" ca="1" si="64"/>
        <v>0</v>
      </c>
      <c r="V220" s="448">
        <f t="shared" ca="1" si="64"/>
        <v>0</v>
      </c>
    </row>
    <row r="221" spans="5:22" x14ac:dyDescent="0.25">
      <c r="E221" s="448">
        <f t="shared" ca="1" si="63"/>
        <v>0</v>
      </c>
      <c r="F221" s="448">
        <f t="shared" ca="1" si="64"/>
        <v>0</v>
      </c>
      <c r="G221" s="448">
        <f t="shared" ca="1" si="64"/>
        <v>0</v>
      </c>
      <c r="H221" s="448">
        <f t="shared" ca="1" si="64"/>
        <v>0</v>
      </c>
      <c r="I221" s="448">
        <f t="shared" ca="1" si="64"/>
        <v>0</v>
      </c>
      <c r="J221" s="448">
        <f t="shared" ca="1" si="64"/>
        <v>0</v>
      </c>
      <c r="K221" s="448">
        <f t="shared" ca="1" si="64"/>
        <v>0</v>
      </c>
      <c r="L221" s="448">
        <f t="shared" ca="1" si="64"/>
        <v>0</v>
      </c>
      <c r="M221" s="448">
        <f t="shared" ca="1" si="64"/>
        <v>0</v>
      </c>
      <c r="N221" s="448">
        <f t="shared" ca="1" si="64"/>
        <v>0</v>
      </c>
      <c r="O221" s="448">
        <f t="shared" ca="1" si="64"/>
        <v>0</v>
      </c>
      <c r="P221" s="448">
        <f t="shared" ca="1" si="64"/>
        <v>0</v>
      </c>
      <c r="Q221" s="448">
        <f t="shared" ca="1" si="64"/>
        <v>0</v>
      </c>
      <c r="R221" s="448">
        <f t="shared" ca="1" si="64"/>
        <v>0</v>
      </c>
      <c r="S221" s="448">
        <f t="shared" ca="1" si="64"/>
        <v>0</v>
      </c>
      <c r="T221" s="448">
        <f t="shared" ca="1" si="64"/>
        <v>0</v>
      </c>
      <c r="U221" s="448">
        <f t="shared" ca="1" si="64"/>
        <v>0</v>
      </c>
      <c r="V221" s="448">
        <f t="shared" ca="1" si="64"/>
        <v>0</v>
      </c>
    </row>
    <row r="222" spans="5:22" x14ac:dyDescent="0.25">
      <c r="E222" s="448">
        <f t="shared" ca="1" si="63"/>
        <v>0</v>
      </c>
      <c r="F222" s="448">
        <f t="shared" ca="1" si="64"/>
        <v>0</v>
      </c>
      <c r="G222" s="448">
        <f t="shared" ca="1" si="64"/>
        <v>0</v>
      </c>
      <c r="H222" s="448">
        <f t="shared" ca="1" si="64"/>
        <v>0</v>
      </c>
      <c r="I222" s="448">
        <f t="shared" ca="1" si="64"/>
        <v>0</v>
      </c>
      <c r="J222" s="448">
        <f t="shared" ca="1" si="64"/>
        <v>0</v>
      </c>
      <c r="K222" s="448">
        <f t="shared" ca="1" si="64"/>
        <v>0</v>
      </c>
      <c r="L222" s="448">
        <f t="shared" ca="1" si="64"/>
        <v>0</v>
      </c>
      <c r="M222" s="448">
        <f t="shared" ca="1" si="64"/>
        <v>0</v>
      </c>
      <c r="N222" s="448">
        <f t="shared" ca="1" si="64"/>
        <v>0</v>
      </c>
      <c r="O222" s="448">
        <f t="shared" ca="1" si="64"/>
        <v>0</v>
      </c>
      <c r="P222" s="448">
        <f t="shared" ca="1" si="64"/>
        <v>0</v>
      </c>
      <c r="Q222" s="448">
        <f t="shared" ca="1" si="64"/>
        <v>0</v>
      </c>
      <c r="R222" s="448">
        <f t="shared" ca="1" si="64"/>
        <v>0</v>
      </c>
      <c r="S222" s="448">
        <f t="shared" ca="1" si="64"/>
        <v>0</v>
      </c>
      <c r="T222" s="448">
        <f t="shared" ca="1" si="64"/>
        <v>0</v>
      </c>
      <c r="U222" s="448">
        <f t="shared" ca="1" si="64"/>
        <v>0</v>
      </c>
      <c r="V222" s="448">
        <f t="shared" ca="1" si="64"/>
        <v>0</v>
      </c>
    </row>
    <row r="223" spans="5:22" x14ac:dyDescent="0.25">
      <c r="E223" s="448">
        <f t="shared" ca="1" si="63"/>
        <v>0</v>
      </c>
      <c r="F223" s="448">
        <f t="shared" ca="1" si="64"/>
        <v>0</v>
      </c>
      <c r="G223" s="448">
        <f t="shared" ca="1" si="64"/>
        <v>0</v>
      </c>
      <c r="H223" s="448">
        <f t="shared" ca="1" si="64"/>
        <v>0</v>
      </c>
      <c r="I223" s="448">
        <f t="shared" ca="1" si="64"/>
        <v>0</v>
      </c>
      <c r="J223" s="448">
        <f t="shared" ca="1" si="64"/>
        <v>0</v>
      </c>
      <c r="K223" s="448">
        <f t="shared" ca="1" si="64"/>
        <v>0</v>
      </c>
      <c r="L223" s="448">
        <f t="shared" ca="1" si="64"/>
        <v>0</v>
      </c>
      <c r="M223" s="448">
        <f t="shared" ca="1" si="64"/>
        <v>0</v>
      </c>
      <c r="N223" s="448">
        <f t="shared" ca="1" si="64"/>
        <v>0</v>
      </c>
      <c r="O223" s="448">
        <f t="shared" ca="1" si="64"/>
        <v>0</v>
      </c>
      <c r="P223" s="448">
        <f t="shared" ca="1" si="64"/>
        <v>0</v>
      </c>
      <c r="Q223" s="448">
        <f t="shared" ca="1" si="64"/>
        <v>0</v>
      </c>
      <c r="R223" s="448">
        <f t="shared" ca="1" si="64"/>
        <v>0</v>
      </c>
      <c r="S223" s="448">
        <f t="shared" ca="1" si="64"/>
        <v>0</v>
      </c>
      <c r="T223" s="448">
        <f t="shared" ca="1" si="64"/>
        <v>0</v>
      </c>
      <c r="U223" s="448">
        <f t="shared" ca="1" si="64"/>
        <v>0</v>
      </c>
      <c r="V223" s="448">
        <f t="shared" ca="1" si="64"/>
        <v>0</v>
      </c>
    </row>
    <row r="224" spans="5:22" x14ac:dyDescent="0.25">
      <c r="E224" s="448">
        <f t="shared" ca="1" si="63"/>
        <v>0</v>
      </c>
      <c r="F224" s="448">
        <f t="shared" ca="1" si="64"/>
        <v>0</v>
      </c>
      <c r="G224" s="448">
        <f t="shared" ca="1" si="64"/>
        <v>0</v>
      </c>
      <c r="H224" s="448">
        <f t="shared" ca="1" si="64"/>
        <v>0</v>
      </c>
      <c r="I224" s="448">
        <f t="shared" ca="1" si="64"/>
        <v>0</v>
      </c>
      <c r="J224" s="448">
        <f t="shared" ca="1" si="64"/>
        <v>0</v>
      </c>
      <c r="K224" s="448">
        <f t="shared" ca="1" si="64"/>
        <v>0</v>
      </c>
      <c r="L224" s="448">
        <f t="shared" ca="1" si="64"/>
        <v>0</v>
      </c>
      <c r="M224" s="448">
        <f t="shared" ca="1" si="64"/>
        <v>0</v>
      </c>
      <c r="N224" s="448">
        <f t="shared" ca="1" si="64"/>
        <v>0</v>
      </c>
      <c r="O224" s="448">
        <f t="shared" ca="1" si="64"/>
        <v>0</v>
      </c>
      <c r="P224" s="448">
        <f t="shared" ca="1" si="64"/>
        <v>0</v>
      </c>
      <c r="Q224" s="448">
        <f t="shared" ca="1" si="64"/>
        <v>0</v>
      </c>
      <c r="R224" s="448">
        <f t="shared" ca="1" si="64"/>
        <v>0</v>
      </c>
      <c r="S224" s="448">
        <f t="shared" ca="1" si="64"/>
        <v>0</v>
      </c>
      <c r="T224" s="448">
        <f t="shared" ca="1" si="64"/>
        <v>0</v>
      </c>
      <c r="U224" s="448">
        <f t="shared" ca="1" si="64"/>
        <v>0</v>
      </c>
      <c r="V224" s="448">
        <f t="shared" ca="1" si="64"/>
        <v>0</v>
      </c>
    </row>
    <row r="225" spans="5:22" x14ac:dyDescent="0.25">
      <c r="E225" s="448">
        <f t="shared" ca="1" si="63"/>
        <v>0</v>
      </c>
      <c r="F225" s="448">
        <f t="shared" ca="1" si="64"/>
        <v>0</v>
      </c>
      <c r="G225" s="448">
        <f t="shared" ca="1" si="64"/>
        <v>0</v>
      </c>
      <c r="H225" s="448">
        <f t="shared" ca="1" si="64"/>
        <v>0</v>
      </c>
      <c r="I225" s="448">
        <f t="shared" ca="1" si="64"/>
        <v>0</v>
      </c>
      <c r="J225" s="448">
        <f t="shared" ca="1" si="64"/>
        <v>0</v>
      </c>
      <c r="K225" s="448">
        <f t="shared" ca="1" si="64"/>
        <v>0</v>
      </c>
      <c r="L225" s="448">
        <f t="shared" ca="1" si="64"/>
        <v>0</v>
      </c>
      <c r="M225" s="448">
        <f t="shared" ca="1" si="64"/>
        <v>0</v>
      </c>
      <c r="N225" s="448">
        <f t="shared" ca="1" si="64"/>
        <v>0</v>
      </c>
      <c r="O225" s="448">
        <f t="shared" ca="1" si="64"/>
        <v>0</v>
      </c>
      <c r="P225" s="448">
        <f t="shared" ca="1" si="64"/>
        <v>0</v>
      </c>
      <c r="Q225" s="448">
        <f t="shared" ca="1" si="64"/>
        <v>0</v>
      </c>
      <c r="R225" s="448">
        <f t="shared" ca="1" si="64"/>
        <v>0</v>
      </c>
      <c r="S225" s="448">
        <f t="shared" ca="1" si="64"/>
        <v>0</v>
      </c>
      <c r="T225" s="448">
        <f t="shared" ca="1" si="64"/>
        <v>0</v>
      </c>
      <c r="U225" s="448">
        <f t="shared" ca="1" si="64"/>
        <v>0</v>
      </c>
      <c r="V225" s="448">
        <f t="shared" ca="1" si="64"/>
        <v>0</v>
      </c>
    </row>
    <row r="226" spans="5:22" x14ac:dyDescent="0.25">
      <c r="E226" s="448">
        <f t="shared" ca="1" si="63"/>
        <v>0</v>
      </c>
      <c r="F226" s="448">
        <f t="shared" ca="1" si="64"/>
        <v>0</v>
      </c>
      <c r="G226" s="448">
        <f t="shared" ca="1" si="64"/>
        <v>0</v>
      </c>
      <c r="H226" s="448">
        <f t="shared" ca="1" si="64"/>
        <v>0</v>
      </c>
      <c r="I226" s="448">
        <f t="shared" ca="1" si="64"/>
        <v>0</v>
      </c>
      <c r="J226" s="448">
        <f t="shared" ca="1" si="64"/>
        <v>0</v>
      </c>
      <c r="K226" s="448">
        <f t="shared" ca="1" si="64"/>
        <v>0</v>
      </c>
      <c r="L226" s="448">
        <f t="shared" ca="1" si="64"/>
        <v>0</v>
      </c>
      <c r="M226" s="448">
        <f t="shared" ca="1" si="64"/>
        <v>0</v>
      </c>
      <c r="N226" s="448">
        <f t="shared" ca="1" si="64"/>
        <v>0</v>
      </c>
      <c r="O226" s="448">
        <f t="shared" ca="1" si="64"/>
        <v>0</v>
      </c>
      <c r="P226" s="448">
        <f t="shared" ca="1" si="64"/>
        <v>0</v>
      </c>
      <c r="Q226" s="448">
        <f t="shared" ca="1" si="64"/>
        <v>0</v>
      </c>
      <c r="R226" s="448">
        <f t="shared" ca="1" si="64"/>
        <v>0</v>
      </c>
      <c r="S226" s="448">
        <f t="shared" ca="1" si="64"/>
        <v>0</v>
      </c>
      <c r="T226" s="448">
        <f t="shared" ca="1" si="64"/>
        <v>0</v>
      </c>
      <c r="U226" s="448">
        <f t="shared" ca="1" si="64"/>
        <v>0</v>
      </c>
      <c r="V226" s="448">
        <f t="shared" ca="1" si="64"/>
        <v>0</v>
      </c>
    </row>
    <row r="227" spans="5:22" x14ac:dyDescent="0.25">
      <c r="E227" s="448">
        <f t="shared" ca="1" si="63"/>
        <v>0</v>
      </c>
      <c r="F227" s="448">
        <f t="shared" ref="F227:F233" ca="1" si="65">IF(E$227=0,E228,E227)</f>
        <v>0</v>
      </c>
      <c r="G227" s="448">
        <f t="shared" ref="G227:V233" ca="1" si="66">IF(F$227=0,F228,F227)</f>
        <v>0</v>
      </c>
      <c r="H227" s="448">
        <f t="shared" ca="1" si="66"/>
        <v>0</v>
      </c>
      <c r="I227" s="448">
        <f t="shared" ca="1" si="66"/>
        <v>0</v>
      </c>
      <c r="J227" s="448">
        <f t="shared" ca="1" si="66"/>
        <v>0</v>
      </c>
      <c r="K227" s="448">
        <f t="shared" ca="1" si="66"/>
        <v>0</v>
      </c>
      <c r="L227" s="448">
        <f t="shared" ca="1" si="66"/>
        <v>0</v>
      </c>
      <c r="M227" s="448">
        <f t="shared" ca="1" si="66"/>
        <v>0</v>
      </c>
      <c r="N227" s="448">
        <f t="shared" ca="1" si="66"/>
        <v>0</v>
      </c>
      <c r="O227" s="448">
        <f t="shared" ca="1" si="66"/>
        <v>0</v>
      </c>
      <c r="P227" s="448">
        <f t="shared" ca="1" si="66"/>
        <v>0</v>
      </c>
      <c r="Q227" s="448">
        <f t="shared" ca="1" si="66"/>
        <v>0</v>
      </c>
      <c r="R227" s="448">
        <f t="shared" ca="1" si="66"/>
        <v>0</v>
      </c>
      <c r="S227" s="448">
        <f t="shared" ca="1" si="66"/>
        <v>0</v>
      </c>
      <c r="T227" s="448">
        <f t="shared" ca="1" si="66"/>
        <v>0</v>
      </c>
      <c r="U227" s="448">
        <f t="shared" ca="1" si="66"/>
        <v>0</v>
      </c>
      <c r="V227" s="448">
        <f t="shared" ca="1" si="66"/>
        <v>0</v>
      </c>
    </row>
    <row r="228" spans="5:22" x14ac:dyDescent="0.25">
      <c r="E228" s="448">
        <f t="shared" ca="1" si="63"/>
        <v>0</v>
      </c>
      <c r="F228" s="448">
        <f t="shared" ca="1" si="65"/>
        <v>0</v>
      </c>
      <c r="G228" s="448">
        <f t="shared" ref="G228:U228" ca="1" si="67">IF(F$227=0,F229,F228)</f>
        <v>0</v>
      </c>
      <c r="H228" s="448">
        <f t="shared" ca="1" si="67"/>
        <v>0</v>
      </c>
      <c r="I228" s="448">
        <f t="shared" ca="1" si="67"/>
        <v>0</v>
      </c>
      <c r="J228" s="448">
        <f t="shared" ca="1" si="67"/>
        <v>0</v>
      </c>
      <c r="K228" s="448">
        <f t="shared" ca="1" si="67"/>
        <v>0</v>
      </c>
      <c r="L228" s="448">
        <f t="shared" ca="1" si="67"/>
        <v>0</v>
      </c>
      <c r="M228" s="448">
        <f t="shared" ca="1" si="67"/>
        <v>0</v>
      </c>
      <c r="N228" s="448">
        <f t="shared" ca="1" si="67"/>
        <v>0</v>
      </c>
      <c r="O228" s="448">
        <f t="shared" ca="1" si="67"/>
        <v>0</v>
      </c>
      <c r="P228" s="448">
        <f t="shared" ca="1" si="67"/>
        <v>0</v>
      </c>
      <c r="Q228" s="448">
        <f t="shared" ca="1" si="67"/>
        <v>0</v>
      </c>
      <c r="R228" s="448">
        <f t="shared" ca="1" si="67"/>
        <v>0</v>
      </c>
      <c r="S228" s="448">
        <f t="shared" ca="1" si="67"/>
        <v>0</v>
      </c>
      <c r="T228" s="448">
        <f t="shared" ca="1" si="67"/>
        <v>0</v>
      </c>
      <c r="U228" s="448">
        <f t="shared" ca="1" si="67"/>
        <v>0</v>
      </c>
      <c r="V228" s="448">
        <f t="shared" ca="1" si="66"/>
        <v>0</v>
      </c>
    </row>
    <row r="229" spans="5:22" x14ac:dyDescent="0.25">
      <c r="E229" s="448">
        <f t="shared" ca="1" si="63"/>
        <v>0</v>
      </c>
      <c r="F229" s="448">
        <f t="shared" ca="1" si="65"/>
        <v>0</v>
      </c>
      <c r="G229" s="448">
        <f t="shared" ca="1" si="66"/>
        <v>0</v>
      </c>
      <c r="H229" s="448">
        <f t="shared" ca="1" si="66"/>
        <v>0</v>
      </c>
      <c r="I229" s="448">
        <f t="shared" ca="1" si="66"/>
        <v>0</v>
      </c>
      <c r="J229" s="448">
        <f t="shared" ca="1" si="66"/>
        <v>0</v>
      </c>
      <c r="K229" s="448">
        <f t="shared" ca="1" si="66"/>
        <v>0</v>
      </c>
      <c r="L229" s="448">
        <f t="shared" ca="1" si="66"/>
        <v>0</v>
      </c>
      <c r="M229" s="448">
        <f t="shared" ca="1" si="66"/>
        <v>0</v>
      </c>
      <c r="N229" s="448">
        <f t="shared" ca="1" si="66"/>
        <v>0</v>
      </c>
      <c r="O229" s="448">
        <f t="shared" ca="1" si="66"/>
        <v>0</v>
      </c>
      <c r="P229" s="448">
        <f t="shared" ca="1" si="66"/>
        <v>0</v>
      </c>
      <c r="Q229" s="448">
        <f t="shared" ca="1" si="66"/>
        <v>0</v>
      </c>
      <c r="R229" s="448">
        <f t="shared" ca="1" si="66"/>
        <v>0</v>
      </c>
      <c r="S229" s="448">
        <f t="shared" ca="1" si="66"/>
        <v>0</v>
      </c>
      <c r="T229" s="448">
        <f t="shared" ca="1" si="66"/>
        <v>0</v>
      </c>
      <c r="U229" s="448">
        <f t="shared" ca="1" si="66"/>
        <v>0</v>
      </c>
      <c r="V229" s="448">
        <f t="shared" ca="1" si="66"/>
        <v>0</v>
      </c>
    </row>
    <row r="230" spans="5:22" x14ac:dyDescent="0.25">
      <c r="E230" s="448">
        <f t="shared" ca="1" si="63"/>
        <v>0</v>
      </c>
      <c r="F230" s="448">
        <f t="shared" ca="1" si="65"/>
        <v>0</v>
      </c>
      <c r="G230" s="448">
        <f t="shared" ca="1" si="66"/>
        <v>0</v>
      </c>
      <c r="H230" s="448">
        <f t="shared" ca="1" si="66"/>
        <v>0</v>
      </c>
      <c r="I230" s="448">
        <f t="shared" ca="1" si="66"/>
        <v>0</v>
      </c>
      <c r="J230" s="448">
        <f t="shared" ca="1" si="66"/>
        <v>0</v>
      </c>
      <c r="K230" s="448">
        <f t="shared" ca="1" si="66"/>
        <v>0</v>
      </c>
      <c r="L230" s="448">
        <f t="shared" ca="1" si="66"/>
        <v>0</v>
      </c>
      <c r="M230" s="448">
        <f t="shared" ca="1" si="66"/>
        <v>0</v>
      </c>
      <c r="N230" s="448">
        <f t="shared" ca="1" si="66"/>
        <v>0</v>
      </c>
      <c r="O230" s="448">
        <f t="shared" ca="1" si="66"/>
        <v>0</v>
      </c>
      <c r="P230" s="448">
        <f t="shared" ca="1" si="66"/>
        <v>0</v>
      </c>
      <c r="Q230" s="448">
        <f t="shared" ca="1" si="66"/>
        <v>0</v>
      </c>
      <c r="R230" s="448">
        <f t="shared" ca="1" si="66"/>
        <v>0</v>
      </c>
      <c r="S230" s="448">
        <f t="shared" ca="1" si="66"/>
        <v>0</v>
      </c>
      <c r="T230" s="448">
        <f t="shared" ca="1" si="66"/>
        <v>0</v>
      </c>
      <c r="U230" s="448">
        <f t="shared" ca="1" si="66"/>
        <v>0</v>
      </c>
      <c r="V230" s="448">
        <f t="shared" ca="1" si="66"/>
        <v>0</v>
      </c>
    </row>
    <row r="231" spans="5:22" x14ac:dyDescent="0.25">
      <c r="E231" s="448">
        <f t="shared" ca="1" si="63"/>
        <v>0</v>
      </c>
      <c r="F231" s="448">
        <f t="shared" ca="1" si="65"/>
        <v>0</v>
      </c>
      <c r="G231" s="448">
        <f t="shared" ca="1" si="66"/>
        <v>0</v>
      </c>
      <c r="H231" s="448">
        <f t="shared" ca="1" si="66"/>
        <v>0</v>
      </c>
      <c r="I231" s="448">
        <f t="shared" ca="1" si="66"/>
        <v>0</v>
      </c>
      <c r="J231" s="448">
        <f t="shared" ca="1" si="66"/>
        <v>0</v>
      </c>
      <c r="K231" s="448">
        <f t="shared" ca="1" si="66"/>
        <v>0</v>
      </c>
      <c r="L231" s="448">
        <f t="shared" ca="1" si="66"/>
        <v>0</v>
      </c>
      <c r="M231" s="448">
        <f t="shared" ca="1" si="66"/>
        <v>0</v>
      </c>
      <c r="N231" s="448">
        <f t="shared" ca="1" si="66"/>
        <v>0</v>
      </c>
      <c r="O231" s="448">
        <f t="shared" ca="1" si="66"/>
        <v>0</v>
      </c>
      <c r="P231" s="448">
        <f t="shared" ca="1" si="66"/>
        <v>0</v>
      </c>
      <c r="Q231" s="448">
        <f t="shared" ca="1" si="66"/>
        <v>0</v>
      </c>
      <c r="R231" s="448">
        <f t="shared" ca="1" si="66"/>
        <v>0</v>
      </c>
      <c r="S231" s="448">
        <f t="shared" ca="1" si="66"/>
        <v>0</v>
      </c>
      <c r="T231" s="448">
        <f t="shared" ca="1" si="66"/>
        <v>0</v>
      </c>
      <c r="U231" s="448">
        <f t="shared" ca="1" si="66"/>
        <v>0</v>
      </c>
      <c r="V231" s="448">
        <f t="shared" ca="1" si="66"/>
        <v>0</v>
      </c>
    </row>
    <row r="232" spans="5:22" x14ac:dyDescent="0.25">
      <c r="E232" s="448">
        <f t="shared" ca="1" si="63"/>
        <v>0</v>
      </c>
      <c r="F232" s="448">
        <f t="shared" ca="1" si="65"/>
        <v>0</v>
      </c>
      <c r="G232" s="448">
        <f t="shared" ca="1" si="66"/>
        <v>0</v>
      </c>
      <c r="H232" s="448">
        <f t="shared" ca="1" si="66"/>
        <v>0</v>
      </c>
      <c r="I232" s="448">
        <f t="shared" ca="1" si="66"/>
        <v>0</v>
      </c>
      <c r="J232" s="448">
        <f t="shared" ca="1" si="66"/>
        <v>0</v>
      </c>
      <c r="K232" s="448">
        <f t="shared" ca="1" si="66"/>
        <v>0</v>
      </c>
      <c r="L232" s="448">
        <f t="shared" ca="1" si="66"/>
        <v>0</v>
      </c>
      <c r="M232" s="448">
        <f t="shared" ca="1" si="66"/>
        <v>0</v>
      </c>
      <c r="N232" s="448">
        <f t="shared" ca="1" si="66"/>
        <v>0</v>
      </c>
      <c r="O232" s="448">
        <f t="shared" ca="1" si="66"/>
        <v>0</v>
      </c>
      <c r="P232" s="448">
        <f t="shared" ca="1" si="66"/>
        <v>0</v>
      </c>
      <c r="Q232" s="448">
        <f t="shared" ca="1" si="66"/>
        <v>0</v>
      </c>
      <c r="R232" s="448">
        <f t="shared" ca="1" si="66"/>
        <v>0</v>
      </c>
      <c r="S232" s="448">
        <f t="shared" ca="1" si="66"/>
        <v>0</v>
      </c>
      <c r="T232" s="448">
        <f t="shared" ca="1" si="66"/>
        <v>0</v>
      </c>
      <c r="U232" s="448">
        <f t="shared" ca="1" si="66"/>
        <v>0</v>
      </c>
      <c r="V232" s="448">
        <f t="shared" ca="1" si="66"/>
        <v>0</v>
      </c>
    </row>
    <row r="233" spans="5:22" x14ac:dyDescent="0.25">
      <c r="E233" s="448">
        <f t="shared" ca="1" si="63"/>
        <v>0</v>
      </c>
      <c r="F233" s="448">
        <f t="shared" ca="1" si="65"/>
        <v>0</v>
      </c>
      <c r="G233" s="448">
        <f t="shared" ca="1" si="66"/>
        <v>0</v>
      </c>
      <c r="H233" s="448">
        <f t="shared" ca="1" si="66"/>
        <v>0</v>
      </c>
      <c r="I233" s="448">
        <f t="shared" ca="1" si="66"/>
        <v>0</v>
      </c>
      <c r="J233" s="448">
        <f t="shared" ca="1" si="66"/>
        <v>0</v>
      </c>
      <c r="K233" s="448">
        <f t="shared" ca="1" si="66"/>
        <v>0</v>
      </c>
      <c r="L233" s="448">
        <f t="shared" ca="1" si="66"/>
        <v>0</v>
      </c>
      <c r="M233" s="448">
        <f t="shared" ca="1" si="66"/>
        <v>0</v>
      </c>
      <c r="N233" s="448">
        <f t="shared" ca="1" si="66"/>
        <v>0</v>
      </c>
      <c r="O233" s="448">
        <f t="shared" ca="1" si="66"/>
        <v>0</v>
      </c>
      <c r="P233" s="448">
        <f t="shared" ca="1" si="66"/>
        <v>0</v>
      </c>
      <c r="Q233" s="448">
        <f t="shared" ca="1" si="66"/>
        <v>0</v>
      </c>
      <c r="R233" s="448">
        <f t="shared" ca="1" si="66"/>
        <v>0</v>
      </c>
      <c r="S233" s="448">
        <f t="shared" ca="1" si="66"/>
        <v>0</v>
      </c>
      <c r="T233" s="448">
        <f t="shared" ca="1" si="66"/>
        <v>0</v>
      </c>
      <c r="U233" s="448">
        <f t="shared" ca="1" si="66"/>
        <v>0</v>
      </c>
      <c r="V233" s="448">
        <f t="shared" ca="1" si="66"/>
        <v>0</v>
      </c>
    </row>
    <row r="234" spans="5:22" x14ac:dyDescent="0.25">
      <c r="E234" s="451"/>
      <c r="F234" s="451"/>
      <c r="G234" s="451"/>
      <c r="H234" s="451"/>
      <c r="I234" s="451"/>
      <c r="J234" s="451"/>
      <c r="K234" s="449"/>
      <c r="L234" s="449"/>
      <c r="M234" s="449"/>
      <c r="N234" s="449"/>
      <c r="O234" s="449"/>
      <c r="P234" s="449"/>
      <c r="Q234" s="449"/>
      <c r="R234" s="449"/>
      <c r="S234" s="449"/>
      <c r="T234" s="449"/>
      <c r="U234" s="449"/>
      <c r="V234" s="449"/>
    </row>
    <row r="235" spans="5:22" x14ac:dyDescent="0.25">
      <c r="E235" s="448">
        <f t="shared" ref="E235:E252" ca="1" si="68">V216</f>
        <v>0</v>
      </c>
      <c r="F235" s="448">
        <f t="shared" ref="F235:V246" ca="1" si="69">E235</f>
        <v>0</v>
      </c>
      <c r="G235" s="448">
        <f t="shared" ca="1" si="69"/>
        <v>0</v>
      </c>
      <c r="H235" s="448">
        <f t="shared" ca="1" si="69"/>
        <v>0</v>
      </c>
      <c r="I235" s="448">
        <f t="shared" ca="1" si="69"/>
        <v>0</v>
      </c>
      <c r="J235" s="448">
        <f t="shared" ca="1" si="69"/>
        <v>0</v>
      </c>
      <c r="K235" s="448">
        <f t="shared" ca="1" si="69"/>
        <v>0</v>
      </c>
      <c r="L235" s="448">
        <f t="shared" ca="1" si="69"/>
        <v>0</v>
      </c>
      <c r="M235" s="448">
        <f t="shared" ca="1" si="69"/>
        <v>0</v>
      </c>
      <c r="N235" s="448">
        <f t="shared" ca="1" si="69"/>
        <v>0</v>
      </c>
      <c r="O235" s="448">
        <f t="shared" ca="1" si="69"/>
        <v>0</v>
      </c>
      <c r="P235" s="448">
        <f t="shared" ca="1" si="69"/>
        <v>0</v>
      </c>
      <c r="Q235" s="448">
        <f t="shared" ca="1" si="69"/>
        <v>0</v>
      </c>
      <c r="R235" s="448">
        <f t="shared" ca="1" si="69"/>
        <v>0</v>
      </c>
      <c r="S235" s="448">
        <f t="shared" ca="1" si="69"/>
        <v>0</v>
      </c>
      <c r="T235" s="448">
        <f t="shared" ca="1" si="69"/>
        <v>0</v>
      </c>
      <c r="U235" s="448">
        <f t="shared" ca="1" si="69"/>
        <v>0</v>
      </c>
      <c r="V235" s="448">
        <f t="shared" ca="1" si="69"/>
        <v>0</v>
      </c>
    </row>
    <row r="236" spans="5:22" x14ac:dyDescent="0.25">
      <c r="E236" s="448">
        <f t="shared" ca="1" si="68"/>
        <v>0</v>
      </c>
      <c r="F236" s="448">
        <f t="shared" ca="1" si="69"/>
        <v>0</v>
      </c>
      <c r="G236" s="448">
        <f t="shared" ca="1" si="69"/>
        <v>0</v>
      </c>
      <c r="H236" s="448">
        <f t="shared" ca="1" si="69"/>
        <v>0</v>
      </c>
      <c r="I236" s="448">
        <f t="shared" ca="1" si="69"/>
        <v>0</v>
      </c>
      <c r="J236" s="448">
        <f t="shared" ca="1" si="69"/>
        <v>0</v>
      </c>
      <c r="K236" s="448">
        <f t="shared" ca="1" si="69"/>
        <v>0</v>
      </c>
      <c r="L236" s="448">
        <f t="shared" ca="1" si="69"/>
        <v>0</v>
      </c>
      <c r="M236" s="448">
        <f t="shared" ca="1" si="69"/>
        <v>0</v>
      </c>
      <c r="N236" s="448">
        <f t="shared" ca="1" si="69"/>
        <v>0</v>
      </c>
      <c r="O236" s="448">
        <f t="shared" ca="1" si="69"/>
        <v>0</v>
      </c>
      <c r="P236" s="448">
        <f t="shared" ca="1" si="69"/>
        <v>0</v>
      </c>
      <c r="Q236" s="448">
        <f t="shared" ca="1" si="69"/>
        <v>0</v>
      </c>
      <c r="R236" s="448">
        <f t="shared" ca="1" si="69"/>
        <v>0</v>
      </c>
      <c r="S236" s="448">
        <f t="shared" ca="1" si="69"/>
        <v>0</v>
      </c>
      <c r="T236" s="448">
        <f t="shared" ca="1" si="69"/>
        <v>0</v>
      </c>
      <c r="U236" s="448">
        <f t="shared" ca="1" si="69"/>
        <v>0</v>
      </c>
      <c r="V236" s="448">
        <f t="shared" ca="1" si="69"/>
        <v>0</v>
      </c>
    </row>
    <row r="237" spans="5:22" x14ac:dyDescent="0.25">
      <c r="E237" s="448">
        <f t="shared" ca="1" si="68"/>
        <v>0</v>
      </c>
      <c r="F237" s="448">
        <f t="shared" ca="1" si="69"/>
        <v>0</v>
      </c>
      <c r="G237" s="448">
        <f t="shared" ca="1" si="69"/>
        <v>0</v>
      </c>
      <c r="H237" s="448">
        <f t="shared" ca="1" si="69"/>
        <v>0</v>
      </c>
      <c r="I237" s="448">
        <f t="shared" ca="1" si="69"/>
        <v>0</v>
      </c>
      <c r="J237" s="448">
        <f t="shared" ca="1" si="69"/>
        <v>0</v>
      </c>
      <c r="K237" s="448">
        <f t="shared" ca="1" si="69"/>
        <v>0</v>
      </c>
      <c r="L237" s="448">
        <f t="shared" ca="1" si="69"/>
        <v>0</v>
      </c>
      <c r="M237" s="448">
        <f t="shared" ca="1" si="69"/>
        <v>0</v>
      </c>
      <c r="N237" s="448">
        <f t="shared" ca="1" si="69"/>
        <v>0</v>
      </c>
      <c r="O237" s="448">
        <f t="shared" ca="1" si="69"/>
        <v>0</v>
      </c>
      <c r="P237" s="448">
        <f t="shared" ca="1" si="69"/>
        <v>0</v>
      </c>
      <c r="Q237" s="448">
        <f t="shared" ca="1" si="69"/>
        <v>0</v>
      </c>
      <c r="R237" s="448">
        <f t="shared" ca="1" si="69"/>
        <v>0</v>
      </c>
      <c r="S237" s="448">
        <f t="shared" ca="1" si="69"/>
        <v>0</v>
      </c>
      <c r="T237" s="448">
        <f t="shared" ca="1" si="69"/>
        <v>0</v>
      </c>
      <c r="U237" s="448">
        <f t="shared" ca="1" si="69"/>
        <v>0</v>
      </c>
      <c r="V237" s="448">
        <f t="shared" ca="1" si="69"/>
        <v>0</v>
      </c>
    </row>
    <row r="238" spans="5:22" x14ac:dyDescent="0.25">
      <c r="E238" s="448">
        <f t="shared" ca="1" si="68"/>
        <v>0</v>
      </c>
      <c r="F238" s="448">
        <f t="shared" ca="1" si="69"/>
        <v>0</v>
      </c>
      <c r="G238" s="448">
        <f t="shared" ca="1" si="69"/>
        <v>0</v>
      </c>
      <c r="H238" s="448">
        <f t="shared" ca="1" si="69"/>
        <v>0</v>
      </c>
      <c r="I238" s="448">
        <f t="shared" ca="1" si="69"/>
        <v>0</v>
      </c>
      <c r="J238" s="448">
        <f t="shared" ca="1" si="69"/>
        <v>0</v>
      </c>
      <c r="K238" s="448">
        <f t="shared" ca="1" si="69"/>
        <v>0</v>
      </c>
      <c r="L238" s="448">
        <f t="shared" ca="1" si="69"/>
        <v>0</v>
      </c>
      <c r="M238" s="448">
        <f t="shared" ca="1" si="69"/>
        <v>0</v>
      </c>
      <c r="N238" s="448">
        <f t="shared" ca="1" si="69"/>
        <v>0</v>
      </c>
      <c r="O238" s="448">
        <f t="shared" ca="1" si="69"/>
        <v>0</v>
      </c>
      <c r="P238" s="448">
        <f t="shared" ca="1" si="69"/>
        <v>0</v>
      </c>
      <c r="Q238" s="448">
        <f t="shared" ca="1" si="69"/>
        <v>0</v>
      </c>
      <c r="R238" s="448">
        <f t="shared" ca="1" si="69"/>
        <v>0</v>
      </c>
      <c r="S238" s="448">
        <f t="shared" ca="1" si="69"/>
        <v>0</v>
      </c>
      <c r="T238" s="448">
        <f t="shared" ca="1" si="69"/>
        <v>0</v>
      </c>
      <c r="U238" s="448">
        <f t="shared" ca="1" si="69"/>
        <v>0</v>
      </c>
      <c r="V238" s="448">
        <f t="shared" ca="1" si="69"/>
        <v>0</v>
      </c>
    </row>
    <row r="239" spans="5:22" x14ac:dyDescent="0.25">
      <c r="E239" s="448">
        <f t="shared" ca="1" si="68"/>
        <v>0</v>
      </c>
      <c r="F239" s="448">
        <f t="shared" ca="1" si="69"/>
        <v>0</v>
      </c>
      <c r="G239" s="448">
        <f t="shared" ca="1" si="69"/>
        <v>0</v>
      </c>
      <c r="H239" s="448">
        <f t="shared" ca="1" si="69"/>
        <v>0</v>
      </c>
      <c r="I239" s="448">
        <f t="shared" ca="1" si="69"/>
        <v>0</v>
      </c>
      <c r="J239" s="448">
        <f t="shared" ca="1" si="69"/>
        <v>0</v>
      </c>
      <c r="K239" s="448">
        <f t="shared" ca="1" si="69"/>
        <v>0</v>
      </c>
      <c r="L239" s="448">
        <f t="shared" ca="1" si="69"/>
        <v>0</v>
      </c>
      <c r="M239" s="448">
        <f t="shared" ca="1" si="69"/>
        <v>0</v>
      </c>
      <c r="N239" s="448">
        <f t="shared" ca="1" si="69"/>
        <v>0</v>
      </c>
      <c r="O239" s="448">
        <f t="shared" ca="1" si="69"/>
        <v>0</v>
      </c>
      <c r="P239" s="448">
        <f t="shared" ca="1" si="69"/>
        <v>0</v>
      </c>
      <c r="Q239" s="448">
        <f t="shared" ca="1" si="69"/>
        <v>0</v>
      </c>
      <c r="R239" s="448">
        <f t="shared" ca="1" si="69"/>
        <v>0</v>
      </c>
      <c r="S239" s="448">
        <f t="shared" ca="1" si="69"/>
        <v>0</v>
      </c>
      <c r="T239" s="448">
        <f t="shared" ca="1" si="69"/>
        <v>0</v>
      </c>
      <c r="U239" s="448">
        <f t="shared" ca="1" si="69"/>
        <v>0</v>
      </c>
      <c r="V239" s="448">
        <f t="shared" ca="1" si="69"/>
        <v>0</v>
      </c>
    </row>
    <row r="240" spans="5:22" x14ac:dyDescent="0.25">
      <c r="E240" s="448">
        <f t="shared" ca="1" si="68"/>
        <v>0</v>
      </c>
      <c r="F240" s="448">
        <f t="shared" ca="1" si="69"/>
        <v>0</v>
      </c>
      <c r="G240" s="448">
        <f t="shared" ca="1" si="69"/>
        <v>0</v>
      </c>
      <c r="H240" s="448">
        <f t="shared" ca="1" si="69"/>
        <v>0</v>
      </c>
      <c r="I240" s="448">
        <f t="shared" ca="1" si="69"/>
        <v>0</v>
      </c>
      <c r="J240" s="448">
        <f t="shared" ca="1" si="69"/>
        <v>0</v>
      </c>
      <c r="K240" s="448">
        <f t="shared" ca="1" si="69"/>
        <v>0</v>
      </c>
      <c r="L240" s="448">
        <f t="shared" ca="1" si="69"/>
        <v>0</v>
      </c>
      <c r="M240" s="448">
        <f t="shared" ca="1" si="69"/>
        <v>0</v>
      </c>
      <c r="N240" s="448">
        <f t="shared" ca="1" si="69"/>
        <v>0</v>
      </c>
      <c r="O240" s="448">
        <f t="shared" ca="1" si="69"/>
        <v>0</v>
      </c>
      <c r="P240" s="448">
        <f t="shared" ca="1" si="69"/>
        <v>0</v>
      </c>
      <c r="Q240" s="448">
        <f t="shared" ca="1" si="69"/>
        <v>0</v>
      </c>
      <c r="R240" s="448">
        <f t="shared" ca="1" si="69"/>
        <v>0</v>
      </c>
      <c r="S240" s="448">
        <f t="shared" ca="1" si="69"/>
        <v>0</v>
      </c>
      <c r="T240" s="448">
        <f t="shared" ca="1" si="69"/>
        <v>0</v>
      </c>
      <c r="U240" s="448">
        <f t="shared" ca="1" si="69"/>
        <v>0</v>
      </c>
      <c r="V240" s="448">
        <f t="shared" ca="1" si="69"/>
        <v>0</v>
      </c>
    </row>
    <row r="241" spans="5:22" x14ac:dyDescent="0.25">
      <c r="E241" s="448">
        <f t="shared" ca="1" si="68"/>
        <v>0</v>
      </c>
      <c r="F241" s="448">
        <f t="shared" ca="1" si="69"/>
        <v>0</v>
      </c>
      <c r="G241" s="448">
        <f t="shared" ca="1" si="69"/>
        <v>0</v>
      </c>
      <c r="H241" s="448">
        <f t="shared" ca="1" si="69"/>
        <v>0</v>
      </c>
      <c r="I241" s="448">
        <f t="shared" ca="1" si="69"/>
        <v>0</v>
      </c>
      <c r="J241" s="448">
        <f t="shared" ca="1" si="69"/>
        <v>0</v>
      </c>
      <c r="K241" s="448">
        <f t="shared" ca="1" si="69"/>
        <v>0</v>
      </c>
      <c r="L241" s="448">
        <f t="shared" ca="1" si="69"/>
        <v>0</v>
      </c>
      <c r="M241" s="448">
        <f t="shared" ca="1" si="69"/>
        <v>0</v>
      </c>
      <c r="N241" s="448">
        <f t="shared" ca="1" si="69"/>
        <v>0</v>
      </c>
      <c r="O241" s="448">
        <f t="shared" ca="1" si="69"/>
        <v>0</v>
      </c>
      <c r="P241" s="448">
        <f t="shared" ca="1" si="69"/>
        <v>0</v>
      </c>
      <c r="Q241" s="448">
        <f t="shared" ca="1" si="69"/>
        <v>0</v>
      </c>
      <c r="R241" s="448">
        <f t="shared" ca="1" si="69"/>
        <v>0</v>
      </c>
      <c r="S241" s="448">
        <f t="shared" ca="1" si="69"/>
        <v>0</v>
      </c>
      <c r="T241" s="448">
        <f t="shared" ca="1" si="69"/>
        <v>0</v>
      </c>
      <c r="U241" s="448">
        <f t="shared" ca="1" si="69"/>
        <v>0</v>
      </c>
      <c r="V241" s="448">
        <f t="shared" ca="1" si="69"/>
        <v>0</v>
      </c>
    </row>
    <row r="242" spans="5:22" x14ac:dyDescent="0.25">
      <c r="E242" s="448">
        <f t="shared" ca="1" si="68"/>
        <v>0</v>
      </c>
      <c r="F242" s="448">
        <f t="shared" ca="1" si="69"/>
        <v>0</v>
      </c>
      <c r="G242" s="448">
        <f t="shared" ca="1" si="69"/>
        <v>0</v>
      </c>
      <c r="H242" s="448">
        <f t="shared" ca="1" si="69"/>
        <v>0</v>
      </c>
      <c r="I242" s="448">
        <f t="shared" ca="1" si="69"/>
        <v>0</v>
      </c>
      <c r="J242" s="448">
        <f t="shared" ca="1" si="69"/>
        <v>0</v>
      </c>
      <c r="K242" s="448">
        <f t="shared" ca="1" si="69"/>
        <v>0</v>
      </c>
      <c r="L242" s="448">
        <f t="shared" ca="1" si="69"/>
        <v>0</v>
      </c>
      <c r="M242" s="448">
        <f t="shared" ca="1" si="69"/>
        <v>0</v>
      </c>
      <c r="N242" s="448">
        <f t="shared" ca="1" si="69"/>
        <v>0</v>
      </c>
      <c r="O242" s="448">
        <f t="shared" ca="1" si="69"/>
        <v>0</v>
      </c>
      <c r="P242" s="448">
        <f t="shared" ca="1" si="69"/>
        <v>0</v>
      </c>
      <c r="Q242" s="448">
        <f t="shared" ca="1" si="69"/>
        <v>0</v>
      </c>
      <c r="R242" s="448">
        <f t="shared" ca="1" si="69"/>
        <v>0</v>
      </c>
      <c r="S242" s="448">
        <f t="shared" ca="1" si="69"/>
        <v>0</v>
      </c>
      <c r="T242" s="448">
        <f t="shared" ca="1" si="69"/>
        <v>0</v>
      </c>
      <c r="U242" s="448">
        <f t="shared" ca="1" si="69"/>
        <v>0</v>
      </c>
      <c r="V242" s="448">
        <f t="shared" ca="1" si="69"/>
        <v>0</v>
      </c>
    </row>
    <row r="243" spans="5:22" x14ac:dyDescent="0.25">
      <c r="E243" s="448">
        <f t="shared" ca="1" si="68"/>
        <v>0</v>
      </c>
      <c r="F243" s="448">
        <f t="shared" ca="1" si="69"/>
        <v>0</v>
      </c>
      <c r="G243" s="448">
        <f t="shared" ca="1" si="69"/>
        <v>0</v>
      </c>
      <c r="H243" s="448">
        <f t="shared" ca="1" si="69"/>
        <v>0</v>
      </c>
      <c r="I243" s="448">
        <f t="shared" ca="1" si="69"/>
        <v>0</v>
      </c>
      <c r="J243" s="448">
        <f t="shared" ca="1" si="69"/>
        <v>0</v>
      </c>
      <c r="K243" s="448">
        <f t="shared" ca="1" si="69"/>
        <v>0</v>
      </c>
      <c r="L243" s="448">
        <f t="shared" ca="1" si="69"/>
        <v>0</v>
      </c>
      <c r="M243" s="448">
        <f t="shared" ca="1" si="69"/>
        <v>0</v>
      </c>
      <c r="N243" s="448">
        <f t="shared" ca="1" si="69"/>
        <v>0</v>
      </c>
      <c r="O243" s="448">
        <f t="shared" ca="1" si="69"/>
        <v>0</v>
      </c>
      <c r="P243" s="448">
        <f t="shared" ca="1" si="69"/>
        <v>0</v>
      </c>
      <c r="Q243" s="448">
        <f t="shared" ca="1" si="69"/>
        <v>0</v>
      </c>
      <c r="R243" s="448">
        <f t="shared" ca="1" si="69"/>
        <v>0</v>
      </c>
      <c r="S243" s="448">
        <f t="shared" ca="1" si="69"/>
        <v>0</v>
      </c>
      <c r="T243" s="448">
        <f t="shared" ca="1" si="69"/>
        <v>0</v>
      </c>
      <c r="U243" s="448">
        <f t="shared" ca="1" si="69"/>
        <v>0</v>
      </c>
      <c r="V243" s="448">
        <f t="shared" ca="1" si="69"/>
        <v>0</v>
      </c>
    </row>
    <row r="244" spans="5:22" x14ac:dyDescent="0.25">
      <c r="E244" s="448">
        <f t="shared" ca="1" si="68"/>
        <v>0</v>
      </c>
      <c r="F244" s="448">
        <f t="shared" ca="1" si="69"/>
        <v>0</v>
      </c>
      <c r="G244" s="448">
        <f t="shared" ca="1" si="69"/>
        <v>0</v>
      </c>
      <c r="H244" s="448">
        <f t="shared" ca="1" si="69"/>
        <v>0</v>
      </c>
      <c r="I244" s="448">
        <f t="shared" ca="1" si="69"/>
        <v>0</v>
      </c>
      <c r="J244" s="448">
        <f t="shared" ca="1" si="69"/>
        <v>0</v>
      </c>
      <c r="K244" s="448">
        <f t="shared" ca="1" si="69"/>
        <v>0</v>
      </c>
      <c r="L244" s="448">
        <f t="shared" ca="1" si="69"/>
        <v>0</v>
      </c>
      <c r="M244" s="448">
        <f t="shared" ca="1" si="69"/>
        <v>0</v>
      </c>
      <c r="N244" s="448">
        <f t="shared" ca="1" si="69"/>
        <v>0</v>
      </c>
      <c r="O244" s="448">
        <f t="shared" ca="1" si="69"/>
        <v>0</v>
      </c>
      <c r="P244" s="448">
        <f t="shared" ca="1" si="69"/>
        <v>0</v>
      </c>
      <c r="Q244" s="448">
        <f t="shared" ca="1" si="69"/>
        <v>0</v>
      </c>
      <c r="R244" s="448">
        <f t="shared" ca="1" si="69"/>
        <v>0</v>
      </c>
      <c r="S244" s="448">
        <f t="shared" ca="1" si="69"/>
        <v>0</v>
      </c>
      <c r="T244" s="448">
        <f t="shared" ca="1" si="69"/>
        <v>0</v>
      </c>
      <c r="U244" s="448">
        <f t="shared" ca="1" si="69"/>
        <v>0</v>
      </c>
      <c r="V244" s="448">
        <f t="shared" ca="1" si="69"/>
        <v>0</v>
      </c>
    </row>
    <row r="245" spans="5:22" x14ac:dyDescent="0.25">
      <c r="E245" s="448">
        <f t="shared" ca="1" si="68"/>
        <v>0</v>
      </c>
      <c r="F245" s="448">
        <f t="shared" ca="1" si="69"/>
        <v>0</v>
      </c>
      <c r="G245" s="448">
        <f t="shared" ca="1" si="69"/>
        <v>0</v>
      </c>
      <c r="H245" s="448">
        <f t="shared" ca="1" si="69"/>
        <v>0</v>
      </c>
      <c r="I245" s="448">
        <f t="shared" ca="1" si="69"/>
        <v>0</v>
      </c>
      <c r="J245" s="448">
        <f t="shared" ca="1" si="69"/>
        <v>0</v>
      </c>
      <c r="K245" s="448">
        <f t="shared" ca="1" si="69"/>
        <v>0</v>
      </c>
      <c r="L245" s="448">
        <f t="shared" ca="1" si="69"/>
        <v>0</v>
      </c>
      <c r="M245" s="448">
        <f t="shared" ca="1" si="69"/>
        <v>0</v>
      </c>
      <c r="N245" s="448">
        <f t="shared" ca="1" si="69"/>
        <v>0</v>
      </c>
      <c r="O245" s="448">
        <f t="shared" ca="1" si="69"/>
        <v>0</v>
      </c>
      <c r="P245" s="448">
        <f t="shared" ca="1" si="69"/>
        <v>0</v>
      </c>
      <c r="Q245" s="448">
        <f t="shared" ca="1" si="69"/>
        <v>0</v>
      </c>
      <c r="R245" s="448">
        <f t="shared" ca="1" si="69"/>
        <v>0</v>
      </c>
      <c r="S245" s="448">
        <f t="shared" ca="1" si="69"/>
        <v>0</v>
      </c>
      <c r="T245" s="448">
        <f t="shared" ca="1" si="69"/>
        <v>0</v>
      </c>
      <c r="U245" s="448">
        <f t="shared" ca="1" si="69"/>
        <v>0</v>
      </c>
      <c r="V245" s="448">
        <f t="shared" ca="1" si="69"/>
        <v>0</v>
      </c>
    </row>
    <row r="246" spans="5:22" x14ac:dyDescent="0.25">
      <c r="E246" s="448">
        <f t="shared" ca="1" si="68"/>
        <v>0</v>
      </c>
      <c r="F246" s="448">
        <f t="shared" ca="1" si="69"/>
        <v>0</v>
      </c>
      <c r="G246" s="448">
        <f t="shared" ca="1" si="69"/>
        <v>0</v>
      </c>
      <c r="H246" s="448">
        <f t="shared" ca="1" si="69"/>
        <v>0</v>
      </c>
      <c r="I246" s="448">
        <f t="shared" ca="1" si="69"/>
        <v>0</v>
      </c>
      <c r="J246" s="448">
        <f t="shared" ca="1" si="69"/>
        <v>0</v>
      </c>
      <c r="K246" s="448">
        <f t="shared" ca="1" si="69"/>
        <v>0</v>
      </c>
      <c r="L246" s="448">
        <f t="shared" ca="1" si="69"/>
        <v>0</v>
      </c>
      <c r="M246" s="448">
        <f t="shared" ca="1" si="69"/>
        <v>0</v>
      </c>
      <c r="N246" s="448">
        <f t="shared" ca="1" si="69"/>
        <v>0</v>
      </c>
      <c r="O246" s="448">
        <f t="shared" ca="1" si="69"/>
        <v>0</v>
      </c>
      <c r="P246" s="448">
        <f t="shared" ca="1" si="69"/>
        <v>0</v>
      </c>
      <c r="Q246" s="448">
        <f t="shared" ca="1" si="69"/>
        <v>0</v>
      </c>
      <c r="R246" s="448">
        <f t="shared" ca="1" si="69"/>
        <v>0</v>
      </c>
      <c r="S246" s="448">
        <f t="shared" ca="1" si="69"/>
        <v>0</v>
      </c>
      <c r="T246" s="448">
        <f t="shared" ca="1" si="69"/>
        <v>0</v>
      </c>
      <c r="U246" s="448">
        <f t="shared" ca="1" si="69"/>
        <v>0</v>
      </c>
      <c r="V246" s="448">
        <f t="shared" ca="1" si="69"/>
        <v>0</v>
      </c>
    </row>
    <row r="247" spans="5:22" x14ac:dyDescent="0.25">
      <c r="E247" s="448">
        <f t="shared" ca="1" si="68"/>
        <v>0</v>
      </c>
      <c r="F247" s="448">
        <f t="shared" ref="F247:F252" ca="1" si="70">IF(E$247=0,E248,E247)</f>
        <v>0</v>
      </c>
      <c r="G247" s="448">
        <f t="shared" ref="G247:V252" ca="1" si="71">IF(F$247=0,F248,F247)</f>
        <v>0</v>
      </c>
      <c r="H247" s="448">
        <f t="shared" ca="1" si="71"/>
        <v>0</v>
      </c>
      <c r="I247" s="448">
        <f t="shared" ca="1" si="71"/>
        <v>0</v>
      </c>
      <c r="J247" s="448">
        <f t="shared" ca="1" si="71"/>
        <v>0</v>
      </c>
      <c r="K247" s="448">
        <f t="shared" ca="1" si="71"/>
        <v>0</v>
      </c>
      <c r="L247" s="448">
        <f t="shared" ca="1" si="71"/>
        <v>0</v>
      </c>
      <c r="M247" s="448">
        <f t="shared" ca="1" si="71"/>
        <v>0</v>
      </c>
      <c r="N247" s="448">
        <f t="shared" ca="1" si="71"/>
        <v>0</v>
      </c>
      <c r="O247" s="448">
        <f t="shared" ca="1" si="71"/>
        <v>0</v>
      </c>
      <c r="P247" s="448">
        <f t="shared" ca="1" si="71"/>
        <v>0</v>
      </c>
      <c r="Q247" s="448">
        <f t="shared" ca="1" si="71"/>
        <v>0</v>
      </c>
      <c r="R247" s="448">
        <f t="shared" ca="1" si="71"/>
        <v>0</v>
      </c>
      <c r="S247" s="448">
        <f t="shared" ca="1" si="71"/>
        <v>0</v>
      </c>
      <c r="T247" s="448">
        <f t="shared" ca="1" si="71"/>
        <v>0</v>
      </c>
      <c r="U247" s="448">
        <f t="shared" ca="1" si="71"/>
        <v>0</v>
      </c>
      <c r="V247" s="448">
        <f t="shared" ca="1" si="71"/>
        <v>0</v>
      </c>
    </row>
    <row r="248" spans="5:22" x14ac:dyDescent="0.25">
      <c r="E248" s="448">
        <f t="shared" ca="1" si="68"/>
        <v>0</v>
      </c>
      <c r="F248" s="448">
        <f t="shared" ca="1" si="70"/>
        <v>0</v>
      </c>
      <c r="G248" s="448">
        <f t="shared" ref="G248:U248" ca="1" si="72">IF(F$247=0,F249,F248)</f>
        <v>0</v>
      </c>
      <c r="H248" s="448">
        <f t="shared" ca="1" si="72"/>
        <v>0</v>
      </c>
      <c r="I248" s="448">
        <f t="shared" ca="1" si="72"/>
        <v>0</v>
      </c>
      <c r="J248" s="448">
        <f t="shared" ca="1" si="72"/>
        <v>0</v>
      </c>
      <c r="K248" s="448">
        <f t="shared" ca="1" si="72"/>
        <v>0</v>
      </c>
      <c r="L248" s="448">
        <f t="shared" ca="1" si="72"/>
        <v>0</v>
      </c>
      <c r="M248" s="448">
        <f t="shared" ca="1" si="72"/>
        <v>0</v>
      </c>
      <c r="N248" s="448">
        <f t="shared" ca="1" si="72"/>
        <v>0</v>
      </c>
      <c r="O248" s="448">
        <f t="shared" ca="1" si="72"/>
        <v>0</v>
      </c>
      <c r="P248" s="448">
        <f t="shared" ca="1" si="72"/>
        <v>0</v>
      </c>
      <c r="Q248" s="448">
        <f t="shared" ca="1" si="72"/>
        <v>0</v>
      </c>
      <c r="R248" s="448">
        <f t="shared" ca="1" si="72"/>
        <v>0</v>
      </c>
      <c r="S248" s="448">
        <f t="shared" ca="1" si="72"/>
        <v>0</v>
      </c>
      <c r="T248" s="448">
        <f t="shared" ca="1" si="72"/>
        <v>0</v>
      </c>
      <c r="U248" s="448">
        <f t="shared" ca="1" si="72"/>
        <v>0</v>
      </c>
      <c r="V248" s="448">
        <f t="shared" ca="1" si="71"/>
        <v>0</v>
      </c>
    </row>
    <row r="249" spans="5:22" x14ac:dyDescent="0.25">
      <c r="E249" s="448">
        <f t="shared" ca="1" si="68"/>
        <v>0</v>
      </c>
      <c r="F249" s="448">
        <f t="shared" ca="1" si="70"/>
        <v>0</v>
      </c>
      <c r="G249" s="448">
        <f t="shared" ca="1" si="71"/>
        <v>0</v>
      </c>
      <c r="H249" s="448">
        <f t="shared" ca="1" si="71"/>
        <v>0</v>
      </c>
      <c r="I249" s="448">
        <f t="shared" ca="1" si="71"/>
        <v>0</v>
      </c>
      <c r="J249" s="448">
        <f t="shared" ca="1" si="71"/>
        <v>0</v>
      </c>
      <c r="K249" s="448">
        <f t="shared" ca="1" si="71"/>
        <v>0</v>
      </c>
      <c r="L249" s="448">
        <f t="shared" ca="1" si="71"/>
        <v>0</v>
      </c>
      <c r="M249" s="448">
        <f t="shared" ca="1" si="71"/>
        <v>0</v>
      </c>
      <c r="N249" s="448">
        <f t="shared" ca="1" si="71"/>
        <v>0</v>
      </c>
      <c r="O249" s="448">
        <f t="shared" ca="1" si="71"/>
        <v>0</v>
      </c>
      <c r="P249" s="448">
        <f t="shared" ca="1" si="71"/>
        <v>0</v>
      </c>
      <c r="Q249" s="448">
        <f t="shared" ca="1" si="71"/>
        <v>0</v>
      </c>
      <c r="R249" s="448">
        <f t="shared" ca="1" si="71"/>
        <v>0</v>
      </c>
      <c r="S249" s="448">
        <f t="shared" ca="1" si="71"/>
        <v>0</v>
      </c>
      <c r="T249" s="448">
        <f t="shared" ca="1" si="71"/>
        <v>0</v>
      </c>
      <c r="U249" s="448">
        <f t="shared" ca="1" si="71"/>
        <v>0</v>
      </c>
      <c r="V249" s="448">
        <f t="shared" ca="1" si="71"/>
        <v>0</v>
      </c>
    </row>
    <row r="250" spans="5:22" x14ac:dyDescent="0.25">
      <c r="E250" s="448">
        <f t="shared" ca="1" si="68"/>
        <v>0</v>
      </c>
      <c r="F250" s="448">
        <f t="shared" ca="1" si="70"/>
        <v>0</v>
      </c>
      <c r="G250" s="448">
        <f t="shared" ca="1" si="71"/>
        <v>0</v>
      </c>
      <c r="H250" s="448">
        <f t="shared" ca="1" si="71"/>
        <v>0</v>
      </c>
      <c r="I250" s="448">
        <f t="shared" ca="1" si="71"/>
        <v>0</v>
      </c>
      <c r="J250" s="448">
        <f t="shared" ca="1" si="71"/>
        <v>0</v>
      </c>
      <c r="K250" s="448">
        <f t="shared" ca="1" si="71"/>
        <v>0</v>
      </c>
      <c r="L250" s="448">
        <f t="shared" ca="1" si="71"/>
        <v>0</v>
      </c>
      <c r="M250" s="448">
        <f t="shared" ca="1" si="71"/>
        <v>0</v>
      </c>
      <c r="N250" s="448">
        <f t="shared" ca="1" si="71"/>
        <v>0</v>
      </c>
      <c r="O250" s="448">
        <f t="shared" ca="1" si="71"/>
        <v>0</v>
      </c>
      <c r="P250" s="448">
        <f t="shared" ca="1" si="71"/>
        <v>0</v>
      </c>
      <c r="Q250" s="448">
        <f t="shared" ca="1" si="71"/>
        <v>0</v>
      </c>
      <c r="R250" s="448">
        <f t="shared" ca="1" si="71"/>
        <v>0</v>
      </c>
      <c r="S250" s="448">
        <f t="shared" ca="1" si="71"/>
        <v>0</v>
      </c>
      <c r="T250" s="448">
        <f t="shared" ca="1" si="71"/>
        <v>0</v>
      </c>
      <c r="U250" s="448">
        <f t="shared" ca="1" si="71"/>
        <v>0</v>
      </c>
      <c r="V250" s="448">
        <f t="shared" ca="1" si="71"/>
        <v>0</v>
      </c>
    </row>
    <row r="251" spans="5:22" x14ac:dyDescent="0.25">
      <c r="E251" s="448">
        <f t="shared" ca="1" si="68"/>
        <v>0</v>
      </c>
      <c r="F251" s="448">
        <f t="shared" ca="1" si="70"/>
        <v>0</v>
      </c>
      <c r="G251" s="448">
        <f t="shared" ca="1" si="71"/>
        <v>0</v>
      </c>
      <c r="H251" s="448">
        <f t="shared" ca="1" si="71"/>
        <v>0</v>
      </c>
      <c r="I251" s="448">
        <f t="shared" ca="1" si="71"/>
        <v>0</v>
      </c>
      <c r="J251" s="448">
        <f t="shared" ca="1" si="71"/>
        <v>0</v>
      </c>
      <c r="K251" s="448">
        <f t="shared" ca="1" si="71"/>
        <v>0</v>
      </c>
      <c r="L251" s="448">
        <f t="shared" ca="1" si="71"/>
        <v>0</v>
      </c>
      <c r="M251" s="448">
        <f t="shared" ca="1" si="71"/>
        <v>0</v>
      </c>
      <c r="N251" s="448">
        <f t="shared" ca="1" si="71"/>
        <v>0</v>
      </c>
      <c r="O251" s="448">
        <f t="shared" ca="1" si="71"/>
        <v>0</v>
      </c>
      <c r="P251" s="448">
        <f t="shared" ca="1" si="71"/>
        <v>0</v>
      </c>
      <c r="Q251" s="448">
        <f t="shared" ca="1" si="71"/>
        <v>0</v>
      </c>
      <c r="R251" s="448">
        <f t="shared" ca="1" si="71"/>
        <v>0</v>
      </c>
      <c r="S251" s="448">
        <f t="shared" ca="1" si="71"/>
        <v>0</v>
      </c>
      <c r="T251" s="448">
        <f t="shared" ca="1" si="71"/>
        <v>0</v>
      </c>
      <c r="U251" s="448">
        <f t="shared" ca="1" si="71"/>
        <v>0</v>
      </c>
      <c r="V251" s="448">
        <f t="shared" ca="1" si="71"/>
        <v>0</v>
      </c>
    </row>
    <row r="252" spans="5:22" x14ac:dyDescent="0.25">
      <c r="E252" s="448">
        <f t="shared" ca="1" si="68"/>
        <v>0</v>
      </c>
      <c r="F252" s="448">
        <f t="shared" ca="1" si="70"/>
        <v>0</v>
      </c>
      <c r="G252" s="448">
        <f t="shared" ca="1" si="71"/>
        <v>0</v>
      </c>
      <c r="H252" s="448">
        <f t="shared" ca="1" si="71"/>
        <v>0</v>
      </c>
      <c r="I252" s="448">
        <f t="shared" ca="1" si="71"/>
        <v>0</v>
      </c>
      <c r="J252" s="448">
        <f t="shared" ca="1" si="71"/>
        <v>0</v>
      </c>
      <c r="K252" s="448">
        <f t="shared" ca="1" si="71"/>
        <v>0</v>
      </c>
      <c r="L252" s="448">
        <f t="shared" ca="1" si="71"/>
        <v>0</v>
      </c>
      <c r="M252" s="448">
        <f t="shared" ca="1" si="71"/>
        <v>0</v>
      </c>
      <c r="N252" s="448">
        <f t="shared" ca="1" si="71"/>
        <v>0</v>
      </c>
      <c r="O252" s="448">
        <f t="shared" ca="1" si="71"/>
        <v>0</v>
      </c>
      <c r="P252" s="448">
        <f t="shared" ca="1" si="71"/>
        <v>0</v>
      </c>
      <c r="Q252" s="448">
        <f t="shared" ca="1" si="71"/>
        <v>0</v>
      </c>
      <c r="R252" s="448">
        <f t="shared" ca="1" si="71"/>
        <v>0</v>
      </c>
      <c r="S252" s="448">
        <f t="shared" ca="1" si="71"/>
        <v>0</v>
      </c>
      <c r="T252" s="448">
        <f t="shared" ca="1" si="71"/>
        <v>0</v>
      </c>
      <c r="U252" s="448">
        <f t="shared" ca="1" si="71"/>
        <v>0</v>
      </c>
      <c r="V252" s="448">
        <f t="shared" ca="1" si="71"/>
        <v>0</v>
      </c>
    </row>
    <row r="253" spans="5:22" x14ac:dyDescent="0.25">
      <c r="E253" s="451"/>
      <c r="F253" s="451"/>
      <c r="G253" s="451"/>
      <c r="H253" s="451"/>
      <c r="I253" s="451"/>
      <c r="J253" s="451"/>
      <c r="K253" s="449"/>
      <c r="L253" s="449"/>
      <c r="M253" s="449"/>
      <c r="N253" s="449"/>
      <c r="O253" s="449"/>
      <c r="P253" s="449"/>
      <c r="Q253" s="449"/>
      <c r="R253" s="449"/>
      <c r="S253" s="449"/>
      <c r="T253" s="449"/>
      <c r="U253" s="449"/>
      <c r="V253" s="449"/>
    </row>
    <row r="254" spans="5:22" x14ac:dyDescent="0.25">
      <c r="E254" s="448">
        <f t="shared" ref="E254:E271" ca="1" si="73">V235</f>
        <v>0</v>
      </c>
      <c r="F254" s="448">
        <f t="shared" ref="F254:V266" ca="1" si="74">E254</f>
        <v>0</v>
      </c>
      <c r="G254" s="448">
        <f t="shared" ca="1" si="74"/>
        <v>0</v>
      </c>
      <c r="H254" s="448">
        <f t="shared" ca="1" si="74"/>
        <v>0</v>
      </c>
      <c r="I254" s="448">
        <f t="shared" ca="1" si="74"/>
        <v>0</v>
      </c>
      <c r="J254" s="448">
        <f t="shared" ca="1" si="74"/>
        <v>0</v>
      </c>
      <c r="K254" s="448">
        <f t="shared" ca="1" si="74"/>
        <v>0</v>
      </c>
      <c r="L254" s="448">
        <f t="shared" ca="1" si="74"/>
        <v>0</v>
      </c>
      <c r="M254" s="448">
        <f t="shared" ca="1" si="74"/>
        <v>0</v>
      </c>
      <c r="N254" s="448">
        <f t="shared" ca="1" si="74"/>
        <v>0</v>
      </c>
      <c r="O254" s="448">
        <f t="shared" ca="1" si="74"/>
        <v>0</v>
      </c>
      <c r="P254" s="448">
        <f t="shared" ca="1" si="74"/>
        <v>0</v>
      </c>
      <c r="Q254" s="448">
        <f t="shared" ca="1" si="74"/>
        <v>0</v>
      </c>
      <c r="R254" s="448">
        <f t="shared" ca="1" si="74"/>
        <v>0</v>
      </c>
      <c r="S254" s="448">
        <f t="shared" ca="1" si="74"/>
        <v>0</v>
      </c>
      <c r="T254" s="448">
        <f t="shared" ca="1" si="74"/>
        <v>0</v>
      </c>
      <c r="U254" s="448">
        <f t="shared" ca="1" si="74"/>
        <v>0</v>
      </c>
      <c r="V254" s="448">
        <f t="shared" ca="1" si="74"/>
        <v>0</v>
      </c>
    </row>
    <row r="255" spans="5:22" x14ac:dyDescent="0.25">
      <c r="E255" s="448">
        <f t="shared" ca="1" si="73"/>
        <v>0</v>
      </c>
      <c r="F255" s="448">
        <f t="shared" ca="1" si="74"/>
        <v>0</v>
      </c>
      <c r="G255" s="448">
        <f t="shared" ca="1" si="74"/>
        <v>0</v>
      </c>
      <c r="H255" s="448">
        <f t="shared" ca="1" si="74"/>
        <v>0</v>
      </c>
      <c r="I255" s="448">
        <f t="shared" ca="1" si="74"/>
        <v>0</v>
      </c>
      <c r="J255" s="448">
        <f t="shared" ca="1" si="74"/>
        <v>0</v>
      </c>
      <c r="K255" s="448">
        <f t="shared" ca="1" si="74"/>
        <v>0</v>
      </c>
      <c r="L255" s="448">
        <f t="shared" ca="1" si="74"/>
        <v>0</v>
      </c>
      <c r="M255" s="448">
        <f t="shared" ca="1" si="74"/>
        <v>0</v>
      </c>
      <c r="N255" s="448">
        <f t="shared" ca="1" si="74"/>
        <v>0</v>
      </c>
      <c r="O255" s="448">
        <f t="shared" ca="1" si="74"/>
        <v>0</v>
      </c>
      <c r="P255" s="448">
        <f t="shared" ca="1" si="74"/>
        <v>0</v>
      </c>
      <c r="Q255" s="448">
        <f t="shared" ca="1" si="74"/>
        <v>0</v>
      </c>
      <c r="R255" s="448">
        <f t="shared" ca="1" si="74"/>
        <v>0</v>
      </c>
      <c r="S255" s="448">
        <f t="shared" ca="1" si="74"/>
        <v>0</v>
      </c>
      <c r="T255" s="448">
        <f t="shared" ca="1" si="74"/>
        <v>0</v>
      </c>
      <c r="U255" s="448">
        <f t="shared" ca="1" si="74"/>
        <v>0</v>
      </c>
      <c r="V255" s="448">
        <f t="shared" ca="1" si="74"/>
        <v>0</v>
      </c>
    </row>
    <row r="256" spans="5:22" x14ac:dyDescent="0.25">
      <c r="E256" s="448">
        <f t="shared" ca="1" si="73"/>
        <v>0</v>
      </c>
      <c r="F256" s="448">
        <f t="shared" ca="1" si="74"/>
        <v>0</v>
      </c>
      <c r="G256" s="448">
        <f t="shared" ca="1" si="74"/>
        <v>0</v>
      </c>
      <c r="H256" s="448">
        <f t="shared" ca="1" si="74"/>
        <v>0</v>
      </c>
      <c r="I256" s="448">
        <f t="shared" ca="1" si="74"/>
        <v>0</v>
      </c>
      <c r="J256" s="448">
        <f t="shared" ca="1" si="74"/>
        <v>0</v>
      </c>
      <c r="K256" s="448">
        <f t="shared" ca="1" si="74"/>
        <v>0</v>
      </c>
      <c r="L256" s="448">
        <f t="shared" ca="1" si="74"/>
        <v>0</v>
      </c>
      <c r="M256" s="448">
        <f t="shared" ca="1" si="74"/>
        <v>0</v>
      </c>
      <c r="N256" s="448">
        <f t="shared" ca="1" si="74"/>
        <v>0</v>
      </c>
      <c r="O256" s="448">
        <f t="shared" ca="1" si="74"/>
        <v>0</v>
      </c>
      <c r="P256" s="448">
        <f t="shared" ca="1" si="74"/>
        <v>0</v>
      </c>
      <c r="Q256" s="448">
        <f t="shared" ca="1" si="74"/>
        <v>0</v>
      </c>
      <c r="R256" s="448">
        <f t="shared" ca="1" si="74"/>
        <v>0</v>
      </c>
      <c r="S256" s="448">
        <f t="shared" ca="1" si="74"/>
        <v>0</v>
      </c>
      <c r="T256" s="448">
        <f t="shared" ca="1" si="74"/>
        <v>0</v>
      </c>
      <c r="U256" s="448">
        <f t="shared" ca="1" si="74"/>
        <v>0</v>
      </c>
      <c r="V256" s="448">
        <f t="shared" ca="1" si="74"/>
        <v>0</v>
      </c>
    </row>
    <row r="257" spans="5:22" x14ac:dyDescent="0.25">
      <c r="E257" s="448">
        <f t="shared" ca="1" si="73"/>
        <v>0</v>
      </c>
      <c r="F257" s="448">
        <f t="shared" ca="1" si="74"/>
        <v>0</v>
      </c>
      <c r="G257" s="448">
        <f t="shared" ca="1" si="74"/>
        <v>0</v>
      </c>
      <c r="H257" s="448">
        <f t="shared" ca="1" si="74"/>
        <v>0</v>
      </c>
      <c r="I257" s="448">
        <f t="shared" ca="1" si="74"/>
        <v>0</v>
      </c>
      <c r="J257" s="448">
        <f t="shared" ca="1" si="74"/>
        <v>0</v>
      </c>
      <c r="K257" s="448">
        <f t="shared" ca="1" si="74"/>
        <v>0</v>
      </c>
      <c r="L257" s="448">
        <f t="shared" ca="1" si="74"/>
        <v>0</v>
      </c>
      <c r="M257" s="448">
        <f t="shared" ca="1" si="74"/>
        <v>0</v>
      </c>
      <c r="N257" s="448">
        <f t="shared" ca="1" si="74"/>
        <v>0</v>
      </c>
      <c r="O257" s="448">
        <f t="shared" ca="1" si="74"/>
        <v>0</v>
      </c>
      <c r="P257" s="448">
        <f t="shared" ca="1" si="74"/>
        <v>0</v>
      </c>
      <c r="Q257" s="448">
        <f t="shared" ca="1" si="74"/>
        <v>0</v>
      </c>
      <c r="R257" s="448">
        <f t="shared" ca="1" si="74"/>
        <v>0</v>
      </c>
      <c r="S257" s="448">
        <f t="shared" ca="1" si="74"/>
        <v>0</v>
      </c>
      <c r="T257" s="448">
        <f t="shared" ca="1" si="74"/>
        <v>0</v>
      </c>
      <c r="U257" s="448">
        <f t="shared" ca="1" si="74"/>
        <v>0</v>
      </c>
      <c r="V257" s="448">
        <f t="shared" ca="1" si="74"/>
        <v>0</v>
      </c>
    </row>
    <row r="258" spans="5:22" x14ac:dyDescent="0.25">
      <c r="E258" s="448">
        <f t="shared" ca="1" si="73"/>
        <v>0</v>
      </c>
      <c r="F258" s="448">
        <f t="shared" ca="1" si="74"/>
        <v>0</v>
      </c>
      <c r="G258" s="448">
        <f t="shared" ca="1" si="74"/>
        <v>0</v>
      </c>
      <c r="H258" s="448">
        <f t="shared" ca="1" si="74"/>
        <v>0</v>
      </c>
      <c r="I258" s="448">
        <f t="shared" ca="1" si="74"/>
        <v>0</v>
      </c>
      <c r="J258" s="448">
        <f t="shared" ca="1" si="74"/>
        <v>0</v>
      </c>
      <c r="K258" s="448">
        <f t="shared" ca="1" si="74"/>
        <v>0</v>
      </c>
      <c r="L258" s="448">
        <f t="shared" ca="1" si="74"/>
        <v>0</v>
      </c>
      <c r="M258" s="448">
        <f t="shared" ca="1" si="74"/>
        <v>0</v>
      </c>
      <c r="N258" s="448">
        <f t="shared" ca="1" si="74"/>
        <v>0</v>
      </c>
      <c r="O258" s="448">
        <f t="shared" ca="1" si="74"/>
        <v>0</v>
      </c>
      <c r="P258" s="448">
        <f t="shared" ca="1" si="74"/>
        <v>0</v>
      </c>
      <c r="Q258" s="448">
        <f t="shared" ca="1" si="74"/>
        <v>0</v>
      </c>
      <c r="R258" s="448">
        <f t="shared" ca="1" si="74"/>
        <v>0</v>
      </c>
      <c r="S258" s="448">
        <f t="shared" ca="1" si="74"/>
        <v>0</v>
      </c>
      <c r="T258" s="448">
        <f t="shared" ca="1" si="74"/>
        <v>0</v>
      </c>
      <c r="U258" s="448">
        <f t="shared" ca="1" si="74"/>
        <v>0</v>
      </c>
      <c r="V258" s="448">
        <f t="shared" ca="1" si="74"/>
        <v>0</v>
      </c>
    </row>
    <row r="259" spans="5:22" x14ac:dyDescent="0.25">
      <c r="E259" s="448">
        <f t="shared" ca="1" si="73"/>
        <v>0</v>
      </c>
      <c r="F259" s="448">
        <f t="shared" ca="1" si="74"/>
        <v>0</v>
      </c>
      <c r="G259" s="448">
        <f t="shared" ca="1" si="74"/>
        <v>0</v>
      </c>
      <c r="H259" s="448">
        <f t="shared" ca="1" si="74"/>
        <v>0</v>
      </c>
      <c r="I259" s="448">
        <f t="shared" ca="1" si="74"/>
        <v>0</v>
      </c>
      <c r="J259" s="448">
        <f t="shared" ca="1" si="74"/>
        <v>0</v>
      </c>
      <c r="K259" s="448">
        <f t="shared" ca="1" si="74"/>
        <v>0</v>
      </c>
      <c r="L259" s="448">
        <f t="shared" ca="1" si="74"/>
        <v>0</v>
      </c>
      <c r="M259" s="448">
        <f t="shared" ca="1" si="74"/>
        <v>0</v>
      </c>
      <c r="N259" s="448">
        <f t="shared" ca="1" si="74"/>
        <v>0</v>
      </c>
      <c r="O259" s="448">
        <f t="shared" ca="1" si="74"/>
        <v>0</v>
      </c>
      <c r="P259" s="448">
        <f t="shared" ca="1" si="74"/>
        <v>0</v>
      </c>
      <c r="Q259" s="448">
        <f t="shared" ca="1" si="74"/>
        <v>0</v>
      </c>
      <c r="R259" s="448">
        <f t="shared" ca="1" si="74"/>
        <v>0</v>
      </c>
      <c r="S259" s="448">
        <f t="shared" ca="1" si="74"/>
        <v>0</v>
      </c>
      <c r="T259" s="448">
        <f t="shared" ca="1" si="74"/>
        <v>0</v>
      </c>
      <c r="U259" s="448">
        <f t="shared" ca="1" si="74"/>
        <v>0</v>
      </c>
      <c r="V259" s="448">
        <f t="shared" ca="1" si="74"/>
        <v>0</v>
      </c>
    </row>
    <row r="260" spans="5:22" x14ac:dyDescent="0.25">
      <c r="E260" s="448">
        <f t="shared" ca="1" si="73"/>
        <v>0</v>
      </c>
      <c r="F260" s="448">
        <f t="shared" ca="1" si="74"/>
        <v>0</v>
      </c>
      <c r="G260" s="448">
        <f t="shared" ca="1" si="74"/>
        <v>0</v>
      </c>
      <c r="H260" s="448">
        <f t="shared" ca="1" si="74"/>
        <v>0</v>
      </c>
      <c r="I260" s="448">
        <f t="shared" ca="1" si="74"/>
        <v>0</v>
      </c>
      <c r="J260" s="448">
        <f t="shared" ca="1" si="74"/>
        <v>0</v>
      </c>
      <c r="K260" s="448">
        <f t="shared" ca="1" si="74"/>
        <v>0</v>
      </c>
      <c r="L260" s="448">
        <f t="shared" ca="1" si="74"/>
        <v>0</v>
      </c>
      <c r="M260" s="448">
        <f t="shared" ca="1" si="74"/>
        <v>0</v>
      </c>
      <c r="N260" s="448">
        <f t="shared" ca="1" si="74"/>
        <v>0</v>
      </c>
      <c r="O260" s="448">
        <f t="shared" ca="1" si="74"/>
        <v>0</v>
      </c>
      <c r="P260" s="448">
        <f t="shared" ca="1" si="74"/>
        <v>0</v>
      </c>
      <c r="Q260" s="448">
        <f t="shared" ca="1" si="74"/>
        <v>0</v>
      </c>
      <c r="R260" s="448">
        <f t="shared" ca="1" si="74"/>
        <v>0</v>
      </c>
      <c r="S260" s="448">
        <f t="shared" ca="1" si="74"/>
        <v>0</v>
      </c>
      <c r="T260" s="448">
        <f t="shared" ca="1" si="74"/>
        <v>0</v>
      </c>
      <c r="U260" s="448">
        <f t="shared" ca="1" si="74"/>
        <v>0</v>
      </c>
      <c r="V260" s="448">
        <f t="shared" ca="1" si="74"/>
        <v>0</v>
      </c>
    </row>
    <row r="261" spans="5:22" x14ac:dyDescent="0.25">
      <c r="E261" s="448">
        <f t="shared" ca="1" si="73"/>
        <v>0</v>
      </c>
      <c r="F261" s="448">
        <f t="shared" ca="1" si="74"/>
        <v>0</v>
      </c>
      <c r="G261" s="448">
        <f t="shared" ca="1" si="74"/>
        <v>0</v>
      </c>
      <c r="H261" s="448">
        <f t="shared" ca="1" si="74"/>
        <v>0</v>
      </c>
      <c r="I261" s="448">
        <f t="shared" ca="1" si="74"/>
        <v>0</v>
      </c>
      <c r="J261" s="448">
        <f t="shared" ca="1" si="74"/>
        <v>0</v>
      </c>
      <c r="K261" s="448">
        <f t="shared" ca="1" si="74"/>
        <v>0</v>
      </c>
      <c r="L261" s="448">
        <f t="shared" ca="1" si="74"/>
        <v>0</v>
      </c>
      <c r="M261" s="448">
        <f t="shared" ca="1" si="74"/>
        <v>0</v>
      </c>
      <c r="N261" s="448">
        <f t="shared" ca="1" si="74"/>
        <v>0</v>
      </c>
      <c r="O261" s="448">
        <f t="shared" ca="1" si="74"/>
        <v>0</v>
      </c>
      <c r="P261" s="448">
        <f t="shared" ca="1" si="74"/>
        <v>0</v>
      </c>
      <c r="Q261" s="448">
        <f t="shared" ca="1" si="74"/>
        <v>0</v>
      </c>
      <c r="R261" s="448">
        <f t="shared" ca="1" si="74"/>
        <v>0</v>
      </c>
      <c r="S261" s="448">
        <f t="shared" ca="1" si="74"/>
        <v>0</v>
      </c>
      <c r="T261" s="448">
        <f t="shared" ca="1" si="74"/>
        <v>0</v>
      </c>
      <c r="U261" s="448">
        <f t="shared" ca="1" si="74"/>
        <v>0</v>
      </c>
      <c r="V261" s="448">
        <f t="shared" ca="1" si="74"/>
        <v>0</v>
      </c>
    </row>
    <row r="262" spans="5:22" x14ac:dyDescent="0.25">
      <c r="E262" s="448">
        <f t="shared" ca="1" si="73"/>
        <v>0</v>
      </c>
      <c r="F262" s="448">
        <f t="shared" ca="1" si="74"/>
        <v>0</v>
      </c>
      <c r="G262" s="448">
        <f t="shared" ca="1" si="74"/>
        <v>0</v>
      </c>
      <c r="H262" s="448">
        <f t="shared" ca="1" si="74"/>
        <v>0</v>
      </c>
      <c r="I262" s="448">
        <f t="shared" ca="1" si="74"/>
        <v>0</v>
      </c>
      <c r="J262" s="448">
        <f t="shared" ca="1" si="74"/>
        <v>0</v>
      </c>
      <c r="K262" s="448">
        <f t="shared" ca="1" si="74"/>
        <v>0</v>
      </c>
      <c r="L262" s="448">
        <f t="shared" ca="1" si="74"/>
        <v>0</v>
      </c>
      <c r="M262" s="448">
        <f t="shared" ca="1" si="74"/>
        <v>0</v>
      </c>
      <c r="N262" s="448">
        <f t="shared" ca="1" si="74"/>
        <v>0</v>
      </c>
      <c r="O262" s="448">
        <f t="shared" ca="1" si="74"/>
        <v>0</v>
      </c>
      <c r="P262" s="448">
        <f t="shared" ca="1" si="74"/>
        <v>0</v>
      </c>
      <c r="Q262" s="448">
        <f t="shared" ca="1" si="74"/>
        <v>0</v>
      </c>
      <c r="R262" s="448">
        <f t="shared" ca="1" si="74"/>
        <v>0</v>
      </c>
      <c r="S262" s="448">
        <f t="shared" ca="1" si="74"/>
        <v>0</v>
      </c>
      <c r="T262" s="448">
        <f t="shared" ca="1" si="74"/>
        <v>0</v>
      </c>
      <c r="U262" s="448">
        <f t="shared" ca="1" si="74"/>
        <v>0</v>
      </c>
      <c r="V262" s="448">
        <f t="shared" ca="1" si="74"/>
        <v>0</v>
      </c>
    </row>
    <row r="263" spans="5:22" x14ac:dyDescent="0.25">
      <c r="E263" s="448">
        <f t="shared" ca="1" si="73"/>
        <v>0</v>
      </c>
      <c r="F263" s="448">
        <f t="shared" ca="1" si="74"/>
        <v>0</v>
      </c>
      <c r="G263" s="448">
        <f t="shared" ca="1" si="74"/>
        <v>0</v>
      </c>
      <c r="H263" s="448">
        <f t="shared" ca="1" si="74"/>
        <v>0</v>
      </c>
      <c r="I263" s="448">
        <f t="shared" ca="1" si="74"/>
        <v>0</v>
      </c>
      <c r="J263" s="448">
        <f t="shared" ca="1" si="74"/>
        <v>0</v>
      </c>
      <c r="K263" s="448">
        <f t="shared" ca="1" si="74"/>
        <v>0</v>
      </c>
      <c r="L263" s="448">
        <f t="shared" ca="1" si="74"/>
        <v>0</v>
      </c>
      <c r="M263" s="448">
        <f t="shared" ca="1" si="74"/>
        <v>0</v>
      </c>
      <c r="N263" s="448">
        <f t="shared" ca="1" si="74"/>
        <v>0</v>
      </c>
      <c r="O263" s="448">
        <f t="shared" ca="1" si="74"/>
        <v>0</v>
      </c>
      <c r="P263" s="448">
        <f t="shared" ca="1" si="74"/>
        <v>0</v>
      </c>
      <c r="Q263" s="448">
        <f t="shared" ca="1" si="74"/>
        <v>0</v>
      </c>
      <c r="R263" s="448">
        <f t="shared" ca="1" si="74"/>
        <v>0</v>
      </c>
      <c r="S263" s="448">
        <f t="shared" ca="1" si="74"/>
        <v>0</v>
      </c>
      <c r="T263" s="448">
        <f t="shared" ca="1" si="74"/>
        <v>0</v>
      </c>
      <c r="U263" s="448">
        <f t="shared" ca="1" si="74"/>
        <v>0</v>
      </c>
      <c r="V263" s="448">
        <f t="shared" ca="1" si="74"/>
        <v>0</v>
      </c>
    </row>
    <row r="264" spans="5:22" x14ac:dyDescent="0.25">
      <c r="E264" s="448">
        <f t="shared" ca="1" si="73"/>
        <v>0</v>
      </c>
      <c r="F264" s="448">
        <f t="shared" ca="1" si="74"/>
        <v>0</v>
      </c>
      <c r="G264" s="448">
        <f t="shared" ca="1" si="74"/>
        <v>0</v>
      </c>
      <c r="H264" s="448">
        <f t="shared" ca="1" si="74"/>
        <v>0</v>
      </c>
      <c r="I264" s="448">
        <f t="shared" ca="1" si="74"/>
        <v>0</v>
      </c>
      <c r="J264" s="448">
        <f t="shared" ca="1" si="74"/>
        <v>0</v>
      </c>
      <c r="K264" s="448">
        <f t="shared" ca="1" si="74"/>
        <v>0</v>
      </c>
      <c r="L264" s="448">
        <f t="shared" ca="1" si="74"/>
        <v>0</v>
      </c>
      <c r="M264" s="448">
        <f t="shared" ca="1" si="74"/>
        <v>0</v>
      </c>
      <c r="N264" s="448">
        <f t="shared" ca="1" si="74"/>
        <v>0</v>
      </c>
      <c r="O264" s="448">
        <f t="shared" ca="1" si="74"/>
        <v>0</v>
      </c>
      <c r="P264" s="448">
        <f t="shared" ca="1" si="74"/>
        <v>0</v>
      </c>
      <c r="Q264" s="448">
        <f t="shared" ca="1" si="74"/>
        <v>0</v>
      </c>
      <c r="R264" s="448">
        <f t="shared" ca="1" si="74"/>
        <v>0</v>
      </c>
      <c r="S264" s="448">
        <f t="shared" ca="1" si="74"/>
        <v>0</v>
      </c>
      <c r="T264" s="448">
        <f t="shared" ca="1" si="74"/>
        <v>0</v>
      </c>
      <c r="U264" s="448">
        <f t="shared" ca="1" si="74"/>
        <v>0</v>
      </c>
      <c r="V264" s="448">
        <f t="shared" ca="1" si="74"/>
        <v>0</v>
      </c>
    </row>
    <row r="265" spans="5:22" x14ac:dyDescent="0.25">
      <c r="E265" s="448">
        <f t="shared" ca="1" si="73"/>
        <v>0</v>
      </c>
      <c r="F265" s="448">
        <f t="shared" ca="1" si="74"/>
        <v>0</v>
      </c>
      <c r="G265" s="448">
        <f t="shared" ca="1" si="74"/>
        <v>0</v>
      </c>
      <c r="H265" s="448">
        <f t="shared" ca="1" si="74"/>
        <v>0</v>
      </c>
      <c r="I265" s="448">
        <f t="shared" ca="1" si="74"/>
        <v>0</v>
      </c>
      <c r="J265" s="448">
        <f t="shared" ca="1" si="74"/>
        <v>0</v>
      </c>
      <c r="K265" s="448">
        <f t="shared" ca="1" si="74"/>
        <v>0</v>
      </c>
      <c r="L265" s="448">
        <f t="shared" ca="1" si="74"/>
        <v>0</v>
      </c>
      <c r="M265" s="448">
        <f t="shared" ca="1" si="74"/>
        <v>0</v>
      </c>
      <c r="N265" s="448">
        <f t="shared" ca="1" si="74"/>
        <v>0</v>
      </c>
      <c r="O265" s="448">
        <f t="shared" ca="1" si="74"/>
        <v>0</v>
      </c>
      <c r="P265" s="448">
        <f t="shared" ca="1" si="74"/>
        <v>0</v>
      </c>
      <c r="Q265" s="448">
        <f t="shared" ca="1" si="74"/>
        <v>0</v>
      </c>
      <c r="R265" s="448">
        <f t="shared" ca="1" si="74"/>
        <v>0</v>
      </c>
      <c r="S265" s="448">
        <f t="shared" ca="1" si="74"/>
        <v>0</v>
      </c>
      <c r="T265" s="448">
        <f t="shared" ca="1" si="74"/>
        <v>0</v>
      </c>
      <c r="U265" s="448">
        <f t="shared" ca="1" si="74"/>
        <v>0</v>
      </c>
      <c r="V265" s="448">
        <f t="shared" ca="1" si="74"/>
        <v>0</v>
      </c>
    </row>
    <row r="266" spans="5:22" x14ac:dyDescent="0.25">
      <c r="E266" s="448">
        <f t="shared" ca="1" si="73"/>
        <v>0</v>
      </c>
      <c r="F266" s="448">
        <f t="shared" ca="1" si="74"/>
        <v>0</v>
      </c>
      <c r="G266" s="448">
        <f t="shared" ca="1" si="74"/>
        <v>0</v>
      </c>
      <c r="H266" s="448">
        <f t="shared" ca="1" si="74"/>
        <v>0</v>
      </c>
      <c r="I266" s="448">
        <f t="shared" ca="1" si="74"/>
        <v>0</v>
      </c>
      <c r="J266" s="448">
        <f t="shared" ca="1" si="74"/>
        <v>0</v>
      </c>
      <c r="K266" s="448">
        <f t="shared" ca="1" si="74"/>
        <v>0</v>
      </c>
      <c r="L266" s="448">
        <f t="shared" ca="1" si="74"/>
        <v>0</v>
      </c>
      <c r="M266" s="448">
        <f t="shared" ca="1" si="74"/>
        <v>0</v>
      </c>
      <c r="N266" s="448">
        <f t="shared" ca="1" si="74"/>
        <v>0</v>
      </c>
      <c r="O266" s="448">
        <f t="shared" ca="1" si="74"/>
        <v>0</v>
      </c>
      <c r="P266" s="448">
        <f t="shared" ca="1" si="74"/>
        <v>0</v>
      </c>
      <c r="Q266" s="448">
        <f t="shared" ca="1" si="74"/>
        <v>0</v>
      </c>
      <c r="R266" s="448">
        <f t="shared" ca="1" si="74"/>
        <v>0</v>
      </c>
      <c r="S266" s="448">
        <f t="shared" ca="1" si="74"/>
        <v>0</v>
      </c>
      <c r="T266" s="448">
        <f t="shared" ca="1" si="74"/>
        <v>0</v>
      </c>
      <c r="U266" s="448">
        <f t="shared" ca="1" si="74"/>
        <v>0</v>
      </c>
      <c r="V266" s="448">
        <f t="shared" ca="1" si="74"/>
        <v>0</v>
      </c>
    </row>
    <row r="267" spans="5:22" x14ac:dyDescent="0.25">
      <c r="E267" s="448">
        <f t="shared" ca="1" si="73"/>
        <v>0</v>
      </c>
      <c r="F267" s="448">
        <f ca="1">IF(E$267=0,E268,E267)</f>
        <v>0</v>
      </c>
      <c r="G267" s="448">
        <f t="shared" ref="G267:V271" ca="1" si="75">IF(F$267=0,F268,F267)</f>
        <v>0</v>
      </c>
      <c r="H267" s="448">
        <f t="shared" ca="1" si="75"/>
        <v>0</v>
      </c>
      <c r="I267" s="448">
        <f t="shared" ca="1" si="75"/>
        <v>0</v>
      </c>
      <c r="J267" s="448">
        <f t="shared" ca="1" si="75"/>
        <v>0</v>
      </c>
      <c r="K267" s="448">
        <f t="shared" ca="1" si="75"/>
        <v>0</v>
      </c>
      <c r="L267" s="448">
        <f t="shared" ca="1" si="75"/>
        <v>0</v>
      </c>
      <c r="M267" s="448">
        <f t="shared" ca="1" si="75"/>
        <v>0</v>
      </c>
      <c r="N267" s="448">
        <f t="shared" ca="1" si="75"/>
        <v>0</v>
      </c>
      <c r="O267" s="448">
        <f t="shared" ca="1" si="75"/>
        <v>0</v>
      </c>
      <c r="P267" s="448">
        <f t="shared" ca="1" si="75"/>
        <v>0</v>
      </c>
      <c r="Q267" s="448">
        <f t="shared" ca="1" si="75"/>
        <v>0</v>
      </c>
      <c r="R267" s="448">
        <f t="shared" ca="1" si="75"/>
        <v>0</v>
      </c>
      <c r="S267" s="448">
        <f t="shared" ca="1" si="75"/>
        <v>0</v>
      </c>
      <c r="T267" s="448">
        <f t="shared" ca="1" si="75"/>
        <v>0</v>
      </c>
      <c r="U267" s="448">
        <f t="shared" ca="1" si="75"/>
        <v>0</v>
      </c>
      <c r="V267" s="448">
        <f t="shared" ca="1" si="75"/>
        <v>0</v>
      </c>
    </row>
    <row r="268" spans="5:22" x14ac:dyDescent="0.25">
      <c r="E268" s="448">
        <f t="shared" ca="1" si="73"/>
        <v>0</v>
      </c>
      <c r="F268" s="448">
        <f ca="1">IF(E$267=0,E269,E268)</f>
        <v>0</v>
      </c>
      <c r="G268" s="448">
        <f t="shared" ref="G268:U268" ca="1" si="76">IF(F$267=0,F269,F268)</f>
        <v>0</v>
      </c>
      <c r="H268" s="448">
        <f t="shared" ca="1" si="76"/>
        <v>0</v>
      </c>
      <c r="I268" s="448">
        <f t="shared" ca="1" si="76"/>
        <v>0</v>
      </c>
      <c r="J268" s="448">
        <f t="shared" ca="1" si="76"/>
        <v>0</v>
      </c>
      <c r="K268" s="448">
        <f t="shared" ca="1" si="76"/>
        <v>0</v>
      </c>
      <c r="L268" s="448">
        <f t="shared" ca="1" si="76"/>
        <v>0</v>
      </c>
      <c r="M268" s="448">
        <f t="shared" ca="1" si="76"/>
        <v>0</v>
      </c>
      <c r="N268" s="448">
        <f t="shared" ca="1" si="76"/>
        <v>0</v>
      </c>
      <c r="O268" s="448">
        <f t="shared" ca="1" si="76"/>
        <v>0</v>
      </c>
      <c r="P268" s="448">
        <f t="shared" ca="1" si="76"/>
        <v>0</v>
      </c>
      <c r="Q268" s="448">
        <f t="shared" ca="1" si="76"/>
        <v>0</v>
      </c>
      <c r="R268" s="448">
        <f t="shared" ca="1" si="76"/>
        <v>0</v>
      </c>
      <c r="S268" s="448">
        <f t="shared" ca="1" si="76"/>
        <v>0</v>
      </c>
      <c r="T268" s="448">
        <f t="shared" ca="1" si="76"/>
        <v>0</v>
      </c>
      <c r="U268" s="448">
        <f t="shared" ca="1" si="76"/>
        <v>0</v>
      </c>
      <c r="V268" s="448">
        <f t="shared" ca="1" si="75"/>
        <v>0</v>
      </c>
    </row>
    <row r="269" spans="5:22" x14ac:dyDescent="0.25">
      <c r="E269" s="448">
        <f t="shared" ca="1" si="73"/>
        <v>0</v>
      </c>
      <c r="F269" s="448">
        <f ca="1">IF(E$267=0,E270,E269)</f>
        <v>0</v>
      </c>
      <c r="G269" s="448">
        <f t="shared" ca="1" si="75"/>
        <v>0</v>
      </c>
      <c r="H269" s="448">
        <f t="shared" ca="1" si="75"/>
        <v>0</v>
      </c>
      <c r="I269" s="448">
        <f t="shared" ca="1" si="75"/>
        <v>0</v>
      </c>
      <c r="J269" s="448">
        <f t="shared" ca="1" si="75"/>
        <v>0</v>
      </c>
      <c r="K269" s="448">
        <f t="shared" ca="1" si="75"/>
        <v>0</v>
      </c>
      <c r="L269" s="448">
        <f t="shared" ca="1" si="75"/>
        <v>0</v>
      </c>
      <c r="M269" s="448">
        <f t="shared" ca="1" si="75"/>
        <v>0</v>
      </c>
      <c r="N269" s="448">
        <f t="shared" ca="1" si="75"/>
        <v>0</v>
      </c>
      <c r="O269" s="448">
        <f t="shared" ca="1" si="75"/>
        <v>0</v>
      </c>
      <c r="P269" s="448">
        <f t="shared" ca="1" si="75"/>
        <v>0</v>
      </c>
      <c r="Q269" s="448">
        <f t="shared" ca="1" si="75"/>
        <v>0</v>
      </c>
      <c r="R269" s="448">
        <f t="shared" ca="1" si="75"/>
        <v>0</v>
      </c>
      <c r="S269" s="448">
        <f t="shared" ca="1" si="75"/>
        <v>0</v>
      </c>
      <c r="T269" s="448">
        <f t="shared" ca="1" si="75"/>
        <v>0</v>
      </c>
      <c r="U269" s="448">
        <f t="shared" ca="1" si="75"/>
        <v>0</v>
      </c>
      <c r="V269" s="448">
        <f t="shared" ca="1" si="75"/>
        <v>0</v>
      </c>
    </row>
    <row r="270" spans="5:22" x14ac:dyDescent="0.25">
      <c r="E270" s="448">
        <f t="shared" ca="1" si="73"/>
        <v>0</v>
      </c>
      <c r="F270" s="448">
        <f ca="1">IF(E$267=0,E271,E270)</f>
        <v>0</v>
      </c>
      <c r="G270" s="448">
        <f t="shared" ca="1" si="75"/>
        <v>0</v>
      </c>
      <c r="H270" s="448">
        <f t="shared" ca="1" si="75"/>
        <v>0</v>
      </c>
      <c r="I270" s="448">
        <f t="shared" ca="1" si="75"/>
        <v>0</v>
      </c>
      <c r="J270" s="448">
        <f t="shared" ca="1" si="75"/>
        <v>0</v>
      </c>
      <c r="K270" s="448">
        <f t="shared" ca="1" si="75"/>
        <v>0</v>
      </c>
      <c r="L270" s="448">
        <f t="shared" ca="1" si="75"/>
        <v>0</v>
      </c>
      <c r="M270" s="448">
        <f t="shared" ca="1" si="75"/>
        <v>0</v>
      </c>
      <c r="N270" s="448">
        <f t="shared" ca="1" si="75"/>
        <v>0</v>
      </c>
      <c r="O270" s="448">
        <f t="shared" ca="1" si="75"/>
        <v>0</v>
      </c>
      <c r="P270" s="448">
        <f t="shared" ca="1" si="75"/>
        <v>0</v>
      </c>
      <c r="Q270" s="448">
        <f t="shared" ca="1" si="75"/>
        <v>0</v>
      </c>
      <c r="R270" s="448">
        <f t="shared" ca="1" si="75"/>
        <v>0</v>
      </c>
      <c r="S270" s="448">
        <f t="shared" ca="1" si="75"/>
        <v>0</v>
      </c>
      <c r="T270" s="448">
        <f t="shared" ca="1" si="75"/>
        <v>0</v>
      </c>
      <c r="U270" s="448">
        <f t="shared" ca="1" si="75"/>
        <v>0</v>
      </c>
      <c r="V270" s="448">
        <f t="shared" ca="1" si="75"/>
        <v>0</v>
      </c>
    </row>
    <row r="271" spans="5:22" x14ac:dyDescent="0.25">
      <c r="E271" s="448">
        <f t="shared" ca="1" si="73"/>
        <v>0</v>
      </c>
      <c r="F271" s="448">
        <f ca="1">IF(E$267=0,E272,E271)</f>
        <v>0</v>
      </c>
      <c r="G271" s="448">
        <f t="shared" ca="1" si="75"/>
        <v>0</v>
      </c>
      <c r="H271" s="448">
        <f t="shared" ca="1" si="75"/>
        <v>0</v>
      </c>
      <c r="I271" s="448">
        <f t="shared" ca="1" si="75"/>
        <v>0</v>
      </c>
      <c r="J271" s="448">
        <f t="shared" ca="1" si="75"/>
        <v>0</v>
      </c>
      <c r="K271" s="448">
        <f t="shared" ca="1" si="75"/>
        <v>0</v>
      </c>
      <c r="L271" s="448">
        <f t="shared" ca="1" si="75"/>
        <v>0</v>
      </c>
      <c r="M271" s="448">
        <f t="shared" ca="1" si="75"/>
        <v>0</v>
      </c>
      <c r="N271" s="448">
        <f t="shared" ca="1" si="75"/>
        <v>0</v>
      </c>
      <c r="O271" s="448">
        <f t="shared" ca="1" si="75"/>
        <v>0</v>
      </c>
      <c r="P271" s="448">
        <f t="shared" ca="1" si="75"/>
        <v>0</v>
      </c>
      <c r="Q271" s="448">
        <f t="shared" ca="1" si="75"/>
        <v>0</v>
      </c>
      <c r="R271" s="448">
        <f t="shared" ca="1" si="75"/>
        <v>0</v>
      </c>
      <c r="S271" s="448">
        <f t="shared" ca="1" si="75"/>
        <v>0</v>
      </c>
      <c r="T271" s="448">
        <f t="shared" ca="1" si="75"/>
        <v>0</v>
      </c>
      <c r="U271" s="448">
        <f t="shared" ca="1" si="75"/>
        <v>0</v>
      </c>
      <c r="V271" s="448">
        <f t="shared" ca="1" si="75"/>
        <v>0</v>
      </c>
    </row>
    <row r="272" spans="5:22" x14ac:dyDescent="0.25">
      <c r="E272" s="451"/>
      <c r="F272" s="451"/>
      <c r="G272" s="451"/>
      <c r="H272" s="451"/>
      <c r="I272" s="451"/>
      <c r="J272" s="451"/>
      <c r="K272" s="449"/>
      <c r="L272" s="449"/>
      <c r="M272" s="449"/>
      <c r="N272" s="449"/>
      <c r="O272" s="449"/>
      <c r="P272" s="449"/>
      <c r="Q272" s="449"/>
      <c r="R272" s="449"/>
      <c r="S272" s="449"/>
      <c r="T272" s="449"/>
      <c r="U272" s="449"/>
      <c r="V272" s="449"/>
    </row>
    <row r="273" spans="5:22" x14ac:dyDescent="0.25">
      <c r="E273" s="448">
        <f t="shared" ref="E273:E290" ca="1" si="77">V254</f>
        <v>0</v>
      </c>
      <c r="F273" s="448">
        <f t="shared" ref="F273:V286" ca="1" si="78">E273</f>
        <v>0</v>
      </c>
      <c r="G273" s="448">
        <f t="shared" ca="1" si="78"/>
        <v>0</v>
      </c>
      <c r="H273" s="448">
        <f t="shared" ca="1" si="78"/>
        <v>0</v>
      </c>
      <c r="I273" s="448">
        <f t="shared" ca="1" si="78"/>
        <v>0</v>
      </c>
      <c r="J273" s="448">
        <f t="shared" ca="1" si="78"/>
        <v>0</v>
      </c>
      <c r="K273" s="448">
        <f t="shared" ca="1" si="78"/>
        <v>0</v>
      </c>
      <c r="L273" s="448">
        <f t="shared" ca="1" si="78"/>
        <v>0</v>
      </c>
      <c r="M273" s="448">
        <f t="shared" ca="1" si="78"/>
        <v>0</v>
      </c>
      <c r="N273" s="448">
        <f t="shared" ca="1" si="78"/>
        <v>0</v>
      </c>
      <c r="O273" s="448">
        <f t="shared" ca="1" si="78"/>
        <v>0</v>
      </c>
      <c r="P273" s="448">
        <f t="shared" ca="1" si="78"/>
        <v>0</v>
      </c>
      <c r="Q273" s="448">
        <f t="shared" ca="1" si="78"/>
        <v>0</v>
      </c>
      <c r="R273" s="448">
        <f t="shared" ca="1" si="78"/>
        <v>0</v>
      </c>
      <c r="S273" s="448">
        <f t="shared" ca="1" si="78"/>
        <v>0</v>
      </c>
      <c r="T273" s="448">
        <f t="shared" ca="1" si="78"/>
        <v>0</v>
      </c>
      <c r="U273" s="448">
        <f t="shared" ca="1" si="78"/>
        <v>0</v>
      </c>
      <c r="V273" s="448">
        <f t="shared" ca="1" si="78"/>
        <v>0</v>
      </c>
    </row>
    <row r="274" spans="5:22" x14ac:dyDescent="0.25">
      <c r="E274" s="448">
        <f t="shared" ca="1" si="77"/>
        <v>0</v>
      </c>
      <c r="F274" s="448">
        <f t="shared" ca="1" si="78"/>
        <v>0</v>
      </c>
      <c r="G274" s="448">
        <f t="shared" ca="1" si="78"/>
        <v>0</v>
      </c>
      <c r="H274" s="448">
        <f t="shared" ca="1" si="78"/>
        <v>0</v>
      </c>
      <c r="I274" s="448">
        <f t="shared" ca="1" si="78"/>
        <v>0</v>
      </c>
      <c r="J274" s="448">
        <f t="shared" ca="1" si="78"/>
        <v>0</v>
      </c>
      <c r="K274" s="448">
        <f t="shared" ca="1" si="78"/>
        <v>0</v>
      </c>
      <c r="L274" s="448">
        <f t="shared" ca="1" si="78"/>
        <v>0</v>
      </c>
      <c r="M274" s="448">
        <f t="shared" ca="1" si="78"/>
        <v>0</v>
      </c>
      <c r="N274" s="448">
        <f t="shared" ca="1" si="78"/>
        <v>0</v>
      </c>
      <c r="O274" s="448">
        <f t="shared" ca="1" si="78"/>
        <v>0</v>
      </c>
      <c r="P274" s="448">
        <f t="shared" ca="1" si="78"/>
        <v>0</v>
      </c>
      <c r="Q274" s="448">
        <f t="shared" ca="1" si="78"/>
        <v>0</v>
      </c>
      <c r="R274" s="448">
        <f t="shared" ca="1" si="78"/>
        <v>0</v>
      </c>
      <c r="S274" s="448">
        <f t="shared" ca="1" si="78"/>
        <v>0</v>
      </c>
      <c r="T274" s="448">
        <f t="shared" ca="1" si="78"/>
        <v>0</v>
      </c>
      <c r="U274" s="448">
        <f t="shared" ca="1" si="78"/>
        <v>0</v>
      </c>
      <c r="V274" s="448">
        <f t="shared" ca="1" si="78"/>
        <v>0</v>
      </c>
    </row>
    <row r="275" spans="5:22" x14ac:dyDescent="0.25">
      <c r="E275" s="448">
        <f t="shared" ca="1" si="77"/>
        <v>0</v>
      </c>
      <c r="F275" s="448">
        <f t="shared" ca="1" si="78"/>
        <v>0</v>
      </c>
      <c r="G275" s="448">
        <f t="shared" ca="1" si="78"/>
        <v>0</v>
      </c>
      <c r="H275" s="448">
        <f t="shared" ca="1" si="78"/>
        <v>0</v>
      </c>
      <c r="I275" s="448">
        <f t="shared" ca="1" si="78"/>
        <v>0</v>
      </c>
      <c r="J275" s="448">
        <f t="shared" ca="1" si="78"/>
        <v>0</v>
      </c>
      <c r="K275" s="448">
        <f t="shared" ca="1" si="78"/>
        <v>0</v>
      </c>
      <c r="L275" s="448">
        <f t="shared" ca="1" si="78"/>
        <v>0</v>
      </c>
      <c r="M275" s="448">
        <f t="shared" ca="1" si="78"/>
        <v>0</v>
      </c>
      <c r="N275" s="448">
        <f t="shared" ca="1" si="78"/>
        <v>0</v>
      </c>
      <c r="O275" s="448">
        <f t="shared" ca="1" si="78"/>
        <v>0</v>
      </c>
      <c r="P275" s="448">
        <f t="shared" ca="1" si="78"/>
        <v>0</v>
      </c>
      <c r="Q275" s="448">
        <f t="shared" ca="1" si="78"/>
        <v>0</v>
      </c>
      <c r="R275" s="448">
        <f t="shared" ca="1" si="78"/>
        <v>0</v>
      </c>
      <c r="S275" s="448">
        <f t="shared" ca="1" si="78"/>
        <v>0</v>
      </c>
      <c r="T275" s="448">
        <f t="shared" ca="1" si="78"/>
        <v>0</v>
      </c>
      <c r="U275" s="448">
        <f t="shared" ca="1" si="78"/>
        <v>0</v>
      </c>
      <c r="V275" s="448">
        <f t="shared" ca="1" si="78"/>
        <v>0</v>
      </c>
    </row>
    <row r="276" spans="5:22" x14ac:dyDescent="0.25">
      <c r="E276" s="448">
        <f t="shared" ca="1" si="77"/>
        <v>0</v>
      </c>
      <c r="F276" s="448">
        <f t="shared" ca="1" si="78"/>
        <v>0</v>
      </c>
      <c r="G276" s="448">
        <f t="shared" ca="1" si="78"/>
        <v>0</v>
      </c>
      <c r="H276" s="448">
        <f t="shared" ca="1" si="78"/>
        <v>0</v>
      </c>
      <c r="I276" s="448">
        <f t="shared" ca="1" si="78"/>
        <v>0</v>
      </c>
      <c r="J276" s="448">
        <f t="shared" ca="1" si="78"/>
        <v>0</v>
      </c>
      <c r="K276" s="448">
        <f t="shared" ca="1" si="78"/>
        <v>0</v>
      </c>
      <c r="L276" s="448">
        <f t="shared" ca="1" si="78"/>
        <v>0</v>
      </c>
      <c r="M276" s="448">
        <f t="shared" ca="1" si="78"/>
        <v>0</v>
      </c>
      <c r="N276" s="448">
        <f t="shared" ca="1" si="78"/>
        <v>0</v>
      </c>
      <c r="O276" s="448">
        <f t="shared" ca="1" si="78"/>
        <v>0</v>
      </c>
      <c r="P276" s="448">
        <f t="shared" ca="1" si="78"/>
        <v>0</v>
      </c>
      <c r="Q276" s="448">
        <f t="shared" ca="1" si="78"/>
        <v>0</v>
      </c>
      <c r="R276" s="448">
        <f t="shared" ca="1" si="78"/>
        <v>0</v>
      </c>
      <c r="S276" s="448">
        <f t="shared" ca="1" si="78"/>
        <v>0</v>
      </c>
      <c r="T276" s="448">
        <f t="shared" ca="1" si="78"/>
        <v>0</v>
      </c>
      <c r="U276" s="448">
        <f t="shared" ca="1" si="78"/>
        <v>0</v>
      </c>
      <c r="V276" s="448">
        <f t="shared" ca="1" si="78"/>
        <v>0</v>
      </c>
    </row>
    <row r="277" spans="5:22" x14ac:dyDescent="0.25">
      <c r="E277" s="448">
        <f t="shared" ca="1" si="77"/>
        <v>0</v>
      </c>
      <c r="F277" s="448">
        <f t="shared" ca="1" si="78"/>
        <v>0</v>
      </c>
      <c r="G277" s="448">
        <f t="shared" ca="1" si="78"/>
        <v>0</v>
      </c>
      <c r="H277" s="448">
        <f t="shared" ca="1" si="78"/>
        <v>0</v>
      </c>
      <c r="I277" s="448">
        <f t="shared" ca="1" si="78"/>
        <v>0</v>
      </c>
      <c r="J277" s="448">
        <f t="shared" ca="1" si="78"/>
        <v>0</v>
      </c>
      <c r="K277" s="448">
        <f t="shared" ca="1" si="78"/>
        <v>0</v>
      </c>
      <c r="L277" s="448">
        <f t="shared" ca="1" si="78"/>
        <v>0</v>
      </c>
      <c r="M277" s="448">
        <f t="shared" ca="1" si="78"/>
        <v>0</v>
      </c>
      <c r="N277" s="448">
        <f t="shared" ca="1" si="78"/>
        <v>0</v>
      </c>
      <c r="O277" s="448">
        <f t="shared" ca="1" si="78"/>
        <v>0</v>
      </c>
      <c r="P277" s="448">
        <f t="shared" ca="1" si="78"/>
        <v>0</v>
      </c>
      <c r="Q277" s="448">
        <f t="shared" ca="1" si="78"/>
        <v>0</v>
      </c>
      <c r="R277" s="448">
        <f t="shared" ca="1" si="78"/>
        <v>0</v>
      </c>
      <c r="S277" s="448">
        <f t="shared" ca="1" si="78"/>
        <v>0</v>
      </c>
      <c r="T277" s="448">
        <f t="shared" ca="1" si="78"/>
        <v>0</v>
      </c>
      <c r="U277" s="448">
        <f t="shared" ca="1" si="78"/>
        <v>0</v>
      </c>
      <c r="V277" s="448">
        <f t="shared" ca="1" si="78"/>
        <v>0</v>
      </c>
    </row>
    <row r="278" spans="5:22" x14ac:dyDescent="0.25">
      <c r="E278" s="448">
        <f t="shared" ca="1" si="77"/>
        <v>0</v>
      </c>
      <c r="F278" s="448">
        <f t="shared" ca="1" si="78"/>
        <v>0</v>
      </c>
      <c r="G278" s="448">
        <f t="shared" ca="1" si="78"/>
        <v>0</v>
      </c>
      <c r="H278" s="448">
        <f t="shared" ca="1" si="78"/>
        <v>0</v>
      </c>
      <c r="I278" s="448">
        <f t="shared" ca="1" si="78"/>
        <v>0</v>
      </c>
      <c r="J278" s="448">
        <f t="shared" ca="1" si="78"/>
        <v>0</v>
      </c>
      <c r="K278" s="448">
        <f t="shared" ca="1" si="78"/>
        <v>0</v>
      </c>
      <c r="L278" s="448">
        <f t="shared" ca="1" si="78"/>
        <v>0</v>
      </c>
      <c r="M278" s="448">
        <f t="shared" ca="1" si="78"/>
        <v>0</v>
      </c>
      <c r="N278" s="448">
        <f t="shared" ca="1" si="78"/>
        <v>0</v>
      </c>
      <c r="O278" s="448">
        <f t="shared" ca="1" si="78"/>
        <v>0</v>
      </c>
      <c r="P278" s="448">
        <f t="shared" ca="1" si="78"/>
        <v>0</v>
      </c>
      <c r="Q278" s="448">
        <f t="shared" ca="1" si="78"/>
        <v>0</v>
      </c>
      <c r="R278" s="448">
        <f t="shared" ca="1" si="78"/>
        <v>0</v>
      </c>
      <c r="S278" s="448">
        <f t="shared" ca="1" si="78"/>
        <v>0</v>
      </c>
      <c r="T278" s="448">
        <f t="shared" ca="1" si="78"/>
        <v>0</v>
      </c>
      <c r="U278" s="448">
        <f t="shared" ca="1" si="78"/>
        <v>0</v>
      </c>
      <c r="V278" s="448">
        <f t="shared" ca="1" si="78"/>
        <v>0</v>
      </c>
    </row>
    <row r="279" spans="5:22" x14ac:dyDescent="0.25">
      <c r="E279" s="448">
        <f t="shared" ca="1" si="77"/>
        <v>0</v>
      </c>
      <c r="F279" s="448">
        <f t="shared" ca="1" si="78"/>
        <v>0</v>
      </c>
      <c r="G279" s="448">
        <f t="shared" ca="1" si="78"/>
        <v>0</v>
      </c>
      <c r="H279" s="448">
        <f t="shared" ca="1" si="78"/>
        <v>0</v>
      </c>
      <c r="I279" s="448">
        <f t="shared" ca="1" si="78"/>
        <v>0</v>
      </c>
      <c r="J279" s="448">
        <f t="shared" ca="1" si="78"/>
        <v>0</v>
      </c>
      <c r="K279" s="448">
        <f t="shared" ca="1" si="78"/>
        <v>0</v>
      </c>
      <c r="L279" s="448">
        <f t="shared" ca="1" si="78"/>
        <v>0</v>
      </c>
      <c r="M279" s="448">
        <f t="shared" ca="1" si="78"/>
        <v>0</v>
      </c>
      <c r="N279" s="448">
        <f t="shared" ca="1" si="78"/>
        <v>0</v>
      </c>
      <c r="O279" s="448">
        <f t="shared" ca="1" si="78"/>
        <v>0</v>
      </c>
      <c r="P279" s="448">
        <f t="shared" ca="1" si="78"/>
        <v>0</v>
      </c>
      <c r="Q279" s="448">
        <f t="shared" ca="1" si="78"/>
        <v>0</v>
      </c>
      <c r="R279" s="448">
        <f t="shared" ca="1" si="78"/>
        <v>0</v>
      </c>
      <c r="S279" s="448">
        <f t="shared" ca="1" si="78"/>
        <v>0</v>
      </c>
      <c r="T279" s="448">
        <f t="shared" ca="1" si="78"/>
        <v>0</v>
      </c>
      <c r="U279" s="448">
        <f t="shared" ca="1" si="78"/>
        <v>0</v>
      </c>
      <c r="V279" s="448">
        <f t="shared" ca="1" si="78"/>
        <v>0</v>
      </c>
    </row>
    <row r="280" spans="5:22" x14ac:dyDescent="0.25">
      <c r="E280" s="448">
        <f t="shared" ca="1" si="77"/>
        <v>0</v>
      </c>
      <c r="F280" s="448">
        <f t="shared" ca="1" si="78"/>
        <v>0</v>
      </c>
      <c r="G280" s="448">
        <f t="shared" ca="1" si="78"/>
        <v>0</v>
      </c>
      <c r="H280" s="448">
        <f t="shared" ca="1" si="78"/>
        <v>0</v>
      </c>
      <c r="I280" s="448">
        <f t="shared" ca="1" si="78"/>
        <v>0</v>
      </c>
      <c r="J280" s="448">
        <f t="shared" ca="1" si="78"/>
        <v>0</v>
      </c>
      <c r="K280" s="448">
        <f t="shared" ca="1" si="78"/>
        <v>0</v>
      </c>
      <c r="L280" s="448">
        <f t="shared" ca="1" si="78"/>
        <v>0</v>
      </c>
      <c r="M280" s="448">
        <f t="shared" ca="1" si="78"/>
        <v>0</v>
      </c>
      <c r="N280" s="448">
        <f t="shared" ca="1" si="78"/>
        <v>0</v>
      </c>
      <c r="O280" s="448">
        <f t="shared" ca="1" si="78"/>
        <v>0</v>
      </c>
      <c r="P280" s="448">
        <f t="shared" ca="1" si="78"/>
        <v>0</v>
      </c>
      <c r="Q280" s="448">
        <f t="shared" ca="1" si="78"/>
        <v>0</v>
      </c>
      <c r="R280" s="448">
        <f t="shared" ca="1" si="78"/>
        <v>0</v>
      </c>
      <c r="S280" s="448">
        <f t="shared" ca="1" si="78"/>
        <v>0</v>
      </c>
      <c r="T280" s="448">
        <f t="shared" ca="1" si="78"/>
        <v>0</v>
      </c>
      <c r="U280" s="448">
        <f t="shared" ca="1" si="78"/>
        <v>0</v>
      </c>
      <c r="V280" s="448">
        <f t="shared" ca="1" si="78"/>
        <v>0</v>
      </c>
    </row>
    <row r="281" spans="5:22" x14ac:dyDescent="0.25">
      <c r="E281" s="448">
        <f t="shared" ca="1" si="77"/>
        <v>0</v>
      </c>
      <c r="F281" s="448">
        <f t="shared" ca="1" si="78"/>
        <v>0</v>
      </c>
      <c r="G281" s="448">
        <f t="shared" ca="1" si="78"/>
        <v>0</v>
      </c>
      <c r="H281" s="448">
        <f t="shared" ca="1" si="78"/>
        <v>0</v>
      </c>
      <c r="I281" s="448">
        <f t="shared" ca="1" si="78"/>
        <v>0</v>
      </c>
      <c r="J281" s="448">
        <f t="shared" ca="1" si="78"/>
        <v>0</v>
      </c>
      <c r="K281" s="448">
        <f t="shared" ca="1" si="78"/>
        <v>0</v>
      </c>
      <c r="L281" s="448">
        <f t="shared" ca="1" si="78"/>
        <v>0</v>
      </c>
      <c r="M281" s="448">
        <f t="shared" ca="1" si="78"/>
        <v>0</v>
      </c>
      <c r="N281" s="448">
        <f t="shared" ca="1" si="78"/>
        <v>0</v>
      </c>
      <c r="O281" s="448">
        <f t="shared" ca="1" si="78"/>
        <v>0</v>
      </c>
      <c r="P281" s="448">
        <f t="shared" ca="1" si="78"/>
        <v>0</v>
      </c>
      <c r="Q281" s="448">
        <f t="shared" ca="1" si="78"/>
        <v>0</v>
      </c>
      <c r="R281" s="448">
        <f t="shared" ca="1" si="78"/>
        <v>0</v>
      </c>
      <c r="S281" s="448">
        <f t="shared" ca="1" si="78"/>
        <v>0</v>
      </c>
      <c r="T281" s="448">
        <f t="shared" ca="1" si="78"/>
        <v>0</v>
      </c>
      <c r="U281" s="448">
        <f t="shared" ca="1" si="78"/>
        <v>0</v>
      </c>
      <c r="V281" s="448">
        <f t="shared" ca="1" si="78"/>
        <v>0</v>
      </c>
    </row>
    <row r="282" spans="5:22" x14ac:dyDescent="0.25">
      <c r="E282" s="448">
        <f t="shared" ca="1" si="77"/>
        <v>0</v>
      </c>
      <c r="F282" s="448">
        <f t="shared" ca="1" si="78"/>
        <v>0</v>
      </c>
      <c r="G282" s="448">
        <f t="shared" ca="1" si="78"/>
        <v>0</v>
      </c>
      <c r="H282" s="448">
        <f t="shared" ca="1" si="78"/>
        <v>0</v>
      </c>
      <c r="I282" s="448">
        <f t="shared" ca="1" si="78"/>
        <v>0</v>
      </c>
      <c r="J282" s="448">
        <f t="shared" ca="1" si="78"/>
        <v>0</v>
      </c>
      <c r="K282" s="448">
        <f t="shared" ca="1" si="78"/>
        <v>0</v>
      </c>
      <c r="L282" s="448">
        <f t="shared" ca="1" si="78"/>
        <v>0</v>
      </c>
      <c r="M282" s="448">
        <f t="shared" ca="1" si="78"/>
        <v>0</v>
      </c>
      <c r="N282" s="448">
        <f t="shared" ca="1" si="78"/>
        <v>0</v>
      </c>
      <c r="O282" s="448">
        <f t="shared" ca="1" si="78"/>
        <v>0</v>
      </c>
      <c r="P282" s="448">
        <f t="shared" ca="1" si="78"/>
        <v>0</v>
      </c>
      <c r="Q282" s="448">
        <f t="shared" ca="1" si="78"/>
        <v>0</v>
      </c>
      <c r="R282" s="448">
        <f t="shared" ca="1" si="78"/>
        <v>0</v>
      </c>
      <c r="S282" s="448">
        <f t="shared" ca="1" si="78"/>
        <v>0</v>
      </c>
      <c r="T282" s="448">
        <f t="shared" ca="1" si="78"/>
        <v>0</v>
      </c>
      <c r="U282" s="448">
        <f t="shared" ca="1" si="78"/>
        <v>0</v>
      </c>
      <c r="V282" s="448">
        <f t="shared" ca="1" si="78"/>
        <v>0</v>
      </c>
    </row>
    <row r="283" spans="5:22" x14ac:dyDescent="0.25">
      <c r="E283" s="448">
        <f t="shared" ca="1" si="77"/>
        <v>0</v>
      </c>
      <c r="F283" s="448">
        <f t="shared" ca="1" si="78"/>
        <v>0</v>
      </c>
      <c r="G283" s="448">
        <f t="shared" ca="1" si="78"/>
        <v>0</v>
      </c>
      <c r="H283" s="448">
        <f t="shared" ca="1" si="78"/>
        <v>0</v>
      </c>
      <c r="I283" s="448">
        <f t="shared" ca="1" si="78"/>
        <v>0</v>
      </c>
      <c r="J283" s="448">
        <f t="shared" ca="1" si="78"/>
        <v>0</v>
      </c>
      <c r="K283" s="448">
        <f t="shared" ca="1" si="78"/>
        <v>0</v>
      </c>
      <c r="L283" s="448">
        <f t="shared" ca="1" si="78"/>
        <v>0</v>
      </c>
      <c r="M283" s="448">
        <f t="shared" ca="1" si="78"/>
        <v>0</v>
      </c>
      <c r="N283" s="448">
        <f t="shared" ca="1" si="78"/>
        <v>0</v>
      </c>
      <c r="O283" s="448">
        <f t="shared" ca="1" si="78"/>
        <v>0</v>
      </c>
      <c r="P283" s="448">
        <f t="shared" ca="1" si="78"/>
        <v>0</v>
      </c>
      <c r="Q283" s="448">
        <f t="shared" ca="1" si="78"/>
        <v>0</v>
      </c>
      <c r="R283" s="448">
        <f t="shared" ca="1" si="78"/>
        <v>0</v>
      </c>
      <c r="S283" s="448">
        <f t="shared" ca="1" si="78"/>
        <v>0</v>
      </c>
      <c r="T283" s="448">
        <f t="shared" ca="1" si="78"/>
        <v>0</v>
      </c>
      <c r="U283" s="448">
        <f t="shared" ca="1" si="78"/>
        <v>0</v>
      </c>
      <c r="V283" s="448">
        <f t="shared" ca="1" si="78"/>
        <v>0</v>
      </c>
    </row>
    <row r="284" spans="5:22" x14ac:dyDescent="0.25">
      <c r="E284" s="448">
        <f t="shared" ca="1" si="77"/>
        <v>0</v>
      </c>
      <c r="F284" s="448">
        <f t="shared" ca="1" si="78"/>
        <v>0</v>
      </c>
      <c r="G284" s="448">
        <f t="shared" ca="1" si="78"/>
        <v>0</v>
      </c>
      <c r="H284" s="448">
        <f t="shared" ca="1" si="78"/>
        <v>0</v>
      </c>
      <c r="I284" s="448">
        <f t="shared" ca="1" si="78"/>
        <v>0</v>
      </c>
      <c r="J284" s="448">
        <f t="shared" ca="1" si="78"/>
        <v>0</v>
      </c>
      <c r="K284" s="448">
        <f t="shared" ca="1" si="78"/>
        <v>0</v>
      </c>
      <c r="L284" s="448">
        <f t="shared" ca="1" si="78"/>
        <v>0</v>
      </c>
      <c r="M284" s="448">
        <f t="shared" ca="1" si="78"/>
        <v>0</v>
      </c>
      <c r="N284" s="448">
        <f t="shared" ca="1" si="78"/>
        <v>0</v>
      </c>
      <c r="O284" s="448">
        <f t="shared" ca="1" si="78"/>
        <v>0</v>
      </c>
      <c r="P284" s="448">
        <f t="shared" ca="1" si="78"/>
        <v>0</v>
      </c>
      <c r="Q284" s="448">
        <f t="shared" ca="1" si="78"/>
        <v>0</v>
      </c>
      <c r="R284" s="448">
        <f t="shared" ca="1" si="78"/>
        <v>0</v>
      </c>
      <c r="S284" s="448">
        <f t="shared" ca="1" si="78"/>
        <v>0</v>
      </c>
      <c r="T284" s="448">
        <f t="shared" ca="1" si="78"/>
        <v>0</v>
      </c>
      <c r="U284" s="448">
        <f t="shared" ca="1" si="78"/>
        <v>0</v>
      </c>
      <c r="V284" s="448">
        <f t="shared" ca="1" si="78"/>
        <v>0</v>
      </c>
    </row>
    <row r="285" spans="5:22" x14ac:dyDescent="0.25">
      <c r="E285" s="448">
        <f t="shared" ca="1" si="77"/>
        <v>0</v>
      </c>
      <c r="F285" s="448">
        <f t="shared" ca="1" si="78"/>
        <v>0</v>
      </c>
      <c r="G285" s="448">
        <f t="shared" ca="1" si="78"/>
        <v>0</v>
      </c>
      <c r="H285" s="448">
        <f t="shared" ca="1" si="78"/>
        <v>0</v>
      </c>
      <c r="I285" s="448">
        <f t="shared" ca="1" si="78"/>
        <v>0</v>
      </c>
      <c r="J285" s="448">
        <f t="shared" ca="1" si="78"/>
        <v>0</v>
      </c>
      <c r="K285" s="448">
        <f t="shared" ca="1" si="78"/>
        <v>0</v>
      </c>
      <c r="L285" s="448">
        <f t="shared" ca="1" si="78"/>
        <v>0</v>
      </c>
      <c r="M285" s="448">
        <f t="shared" ca="1" si="78"/>
        <v>0</v>
      </c>
      <c r="N285" s="448">
        <f t="shared" ca="1" si="78"/>
        <v>0</v>
      </c>
      <c r="O285" s="448">
        <f t="shared" ca="1" si="78"/>
        <v>0</v>
      </c>
      <c r="P285" s="448">
        <f t="shared" ca="1" si="78"/>
        <v>0</v>
      </c>
      <c r="Q285" s="448">
        <f t="shared" ca="1" si="78"/>
        <v>0</v>
      </c>
      <c r="R285" s="448">
        <f t="shared" ca="1" si="78"/>
        <v>0</v>
      </c>
      <c r="S285" s="448">
        <f t="shared" ca="1" si="78"/>
        <v>0</v>
      </c>
      <c r="T285" s="448">
        <f t="shared" ca="1" si="78"/>
        <v>0</v>
      </c>
      <c r="U285" s="448">
        <f t="shared" ca="1" si="78"/>
        <v>0</v>
      </c>
      <c r="V285" s="448">
        <f t="shared" ca="1" si="78"/>
        <v>0</v>
      </c>
    </row>
    <row r="286" spans="5:22" x14ac:dyDescent="0.25">
      <c r="E286" s="448">
        <f t="shared" ca="1" si="77"/>
        <v>0</v>
      </c>
      <c r="F286" s="448">
        <f t="shared" ca="1" si="78"/>
        <v>0</v>
      </c>
      <c r="G286" s="448">
        <f t="shared" ca="1" si="78"/>
        <v>0</v>
      </c>
      <c r="H286" s="448">
        <f t="shared" ca="1" si="78"/>
        <v>0</v>
      </c>
      <c r="I286" s="448">
        <f t="shared" ca="1" si="78"/>
        <v>0</v>
      </c>
      <c r="J286" s="448">
        <f t="shared" ca="1" si="78"/>
        <v>0</v>
      </c>
      <c r="K286" s="448">
        <f t="shared" ca="1" si="78"/>
        <v>0</v>
      </c>
      <c r="L286" s="448">
        <f t="shared" ca="1" si="78"/>
        <v>0</v>
      </c>
      <c r="M286" s="448">
        <f t="shared" ca="1" si="78"/>
        <v>0</v>
      </c>
      <c r="N286" s="448">
        <f t="shared" ca="1" si="78"/>
        <v>0</v>
      </c>
      <c r="O286" s="448">
        <f t="shared" ca="1" si="78"/>
        <v>0</v>
      </c>
      <c r="P286" s="448">
        <f t="shared" ca="1" si="78"/>
        <v>0</v>
      </c>
      <c r="Q286" s="448">
        <f t="shared" ca="1" si="78"/>
        <v>0</v>
      </c>
      <c r="R286" s="448">
        <f t="shared" ca="1" si="78"/>
        <v>0</v>
      </c>
      <c r="S286" s="448">
        <f t="shared" ca="1" si="78"/>
        <v>0</v>
      </c>
      <c r="T286" s="448">
        <f t="shared" ca="1" si="78"/>
        <v>0</v>
      </c>
      <c r="U286" s="448">
        <f t="shared" ca="1" si="78"/>
        <v>0</v>
      </c>
      <c r="V286" s="448">
        <f t="shared" ca="1" si="78"/>
        <v>0</v>
      </c>
    </row>
    <row r="287" spans="5:22" x14ac:dyDescent="0.25">
      <c r="E287" s="448">
        <f t="shared" ca="1" si="77"/>
        <v>0</v>
      </c>
      <c r="F287" s="448">
        <f ca="1">IF(E$287=0,E288,E287)</f>
        <v>0</v>
      </c>
      <c r="G287" s="448">
        <f t="shared" ref="G287:V290" ca="1" si="79">IF(F$287=0,F288,F287)</f>
        <v>0</v>
      </c>
      <c r="H287" s="448">
        <f t="shared" ca="1" si="79"/>
        <v>0</v>
      </c>
      <c r="I287" s="448">
        <f t="shared" ca="1" si="79"/>
        <v>0</v>
      </c>
      <c r="J287" s="448">
        <f t="shared" ca="1" si="79"/>
        <v>0</v>
      </c>
      <c r="K287" s="448">
        <f t="shared" ca="1" si="79"/>
        <v>0</v>
      </c>
      <c r="L287" s="448">
        <f t="shared" ca="1" si="79"/>
        <v>0</v>
      </c>
      <c r="M287" s="448">
        <f t="shared" ca="1" si="79"/>
        <v>0</v>
      </c>
      <c r="N287" s="448">
        <f t="shared" ca="1" si="79"/>
        <v>0</v>
      </c>
      <c r="O287" s="448">
        <f t="shared" ca="1" si="79"/>
        <v>0</v>
      </c>
      <c r="P287" s="448">
        <f t="shared" ca="1" si="79"/>
        <v>0</v>
      </c>
      <c r="Q287" s="448">
        <f t="shared" ca="1" si="79"/>
        <v>0</v>
      </c>
      <c r="R287" s="448">
        <f t="shared" ca="1" si="79"/>
        <v>0</v>
      </c>
      <c r="S287" s="448">
        <f t="shared" ca="1" si="79"/>
        <v>0</v>
      </c>
      <c r="T287" s="448">
        <f t="shared" ca="1" si="79"/>
        <v>0</v>
      </c>
      <c r="U287" s="448">
        <f t="shared" ca="1" si="79"/>
        <v>0</v>
      </c>
      <c r="V287" s="448">
        <f t="shared" ca="1" si="79"/>
        <v>0</v>
      </c>
    </row>
    <row r="288" spans="5:22" x14ac:dyDescent="0.25">
      <c r="E288" s="448">
        <f t="shared" ca="1" si="77"/>
        <v>0</v>
      </c>
      <c r="F288" s="448">
        <f ca="1">IF(E$287=0,E289,E288)</f>
        <v>0</v>
      </c>
      <c r="G288" s="448">
        <f t="shared" ref="G288:U288" ca="1" si="80">IF(F$287=0,F289,F288)</f>
        <v>0</v>
      </c>
      <c r="H288" s="448">
        <f t="shared" ca="1" si="80"/>
        <v>0</v>
      </c>
      <c r="I288" s="448">
        <f t="shared" ca="1" si="80"/>
        <v>0</v>
      </c>
      <c r="J288" s="448">
        <f t="shared" ca="1" si="80"/>
        <v>0</v>
      </c>
      <c r="K288" s="448">
        <f t="shared" ca="1" si="80"/>
        <v>0</v>
      </c>
      <c r="L288" s="448">
        <f t="shared" ca="1" si="80"/>
        <v>0</v>
      </c>
      <c r="M288" s="448">
        <f t="shared" ca="1" si="80"/>
        <v>0</v>
      </c>
      <c r="N288" s="448">
        <f t="shared" ca="1" si="80"/>
        <v>0</v>
      </c>
      <c r="O288" s="448">
        <f t="shared" ca="1" si="80"/>
        <v>0</v>
      </c>
      <c r="P288" s="448">
        <f t="shared" ca="1" si="80"/>
        <v>0</v>
      </c>
      <c r="Q288" s="448">
        <f t="shared" ca="1" si="80"/>
        <v>0</v>
      </c>
      <c r="R288" s="448">
        <f t="shared" ca="1" si="80"/>
        <v>0</v>
      </c>
      <c r="S288" s="448">
        <f t="shared" ca="1" si="80"/>
        <v>0</v>
      </c>
      <c r="T288" s="448">
        <f t="shared" ca="1" si="80"/>
        <v>0</v>
      </c>
      <c r="U288" s="448">
        <f t="shared" ca="1" si="80"/>
        <v>0</v>
      </c>
      <c r="V288" s="448">
        <f t="shared" ca="1" si="79"/>
        <v>0</v>
      </c>
    </row>
    <row r="289" spans="5:22" x14ac:dyDescent="0.25">
      <c r="E289" s="448">
        <f t="shared" ca="1" si="77"/>
        <v>0</v>
      </c>
      <c r="F289" s="448">
        <f ca="1">IF(E$287=0,E290,E289)</f>
        <v>0</v>
      </c>
      <c r="G289" s="448">
        <f t="shared" ca="1" si="79"/>
        <v>0</v>
      </c>
      <c r="H289" s="448">
        <f t="shared" ca="1" si="79"/>
        <v>0</v>
      </c>
      <c r="I289" s="448">
        <f t="shared" ca="1" si="79"/>
        <v>0</v>
      </c>
      <c r="J289" s="448">
        <f t="shared" ca="1" si="79"/>
        <v>0</v>
      </c>
      <c r="K289" s="448">
        <f t="shared" ca="1" si="79"/>
        <v>0</v>
      </c>
      <c r="L289" s="448">
        <f t="shared" ca="1" si="79"/>
        <v>0</v>
      </c>
      <c r="M289" s="448">
        <f t="shared" ca="1" si="79"/>
        <v>0</v>
      </c>
      <c r="N289" s="448">
        <f t="shared" ca="1" si="79"/>
        <v>0</v>
      </c>
      <c r="O289" s="448">
        <f t="shared" ca="1" si="79"/>
        <v>0</v>
      </c>
      <c r="P289" s="448">
        <f t="shared" ca="1" si="79"/>
        <v>0</v>
      </c>
      <c r="Q289" s="448">
        <f t="shared" ca="1" si="79"/>
        <v>0</v>
      </c>
      <c r="R289" s="448">
        <f t="shared" ca="1" si="79"/>
        <v>0</v>
      </c>
      <c r="S289" s="448">
        <f t="shared" ca="1" si="79"/>
        <v>0</v>
      </c>
      <c r="T289" s="448">
        <f t="shared" ca="1" si="79"/>
        <v>0</v>
      </c>
      <c r="U289" s="448">
        <f t="shared" ca="1" si="79"/>
        <v>0</v>
      </c>
      <c r="V289" s="448">
        <f t="shared" ca="1" si="79"/>
        <v>0</v>
      </c>
    </row>
    <row r="290" spans="5:22" x14ac:dyDescent="0.25">
      <c r="E290" s="448">
        <f t="shared" ca="1" si="77"/>
        <v>0</v>
      </c>
      <c r="F290" s="448">
        <f ca="1">IF(E$287=0,E291,E290)</f>
        <v>0</v>
      </c>
      <c r="G290" s="448">
        <f t="shared" ca="1" si="79"/>
        <v>0</v>
      </c>
      <c r="H290" s="448">
        <f t="shared" ca="1" si="79"/>
        <v>0</v>
      </c>
      <c r="I290" s="448">
        <f t="shared" ca="1" si="79"/>
        <v>0</v>
      </c>
      <c r="J290" s="448">
        <f t="shared" ca="1" si="79"/>
        <v>0</v>
      </c>
      <c r="K290" s="448">
        <f t="shared" ca="1" si="79"/>
        <v>0</v>
      </c>
      <c r="L290" s="448">
        <f t="shared" ca="1" si="79"/>
        <v>0</v>
      </c>
      <c r="M290" s="448">
        <f t="shared" ca="1" si="79"/>
        <v>0</v>
      </c>
      <c r="N290" s="448">
        <f t="shared" ca="1" si="79"/>
        <v>0</v>
      </c>
      <c r="O290" s="448">
        <f t="shared" ca="1" si="79"/>
        <v>0</v>
      </c>
      <c r="P290" s="448">
        <f t="shared" ca="1" si="79"/>
        <v>0</v>
      </c>
      <c r="Q290" s="448">
        <f t="shared" ca="1" si="79"/>
        <v>0</v>
      </c>
      <c r="R290" s="448">
        <f t="shared" ca="1" si="79"/>
        <v>0</v>
      </c>
      <c r="S290" s="448">
        <f t="shared" ca="1" si="79"/>
        <v>0</v>
      </c>
      <c r="T290" s="448">
        <f t="shared" ca="1" si="79"/>
        <v>0</v>
      </c>
      <c r="U290" s="448">
        <f t="shared" ca="1" si="79"/>
        <v>0</v>
      </c>
      <c r="V290" s="448">
        <f t="shared" ca="1" si="79"/>
        <v>0</v>
      </c>
    </row>
    <row r="291" spans="5:22" x14ac:dyDescent="0.25">
      <c r="E291" s="451"/>
      <c r="F291" s="451"/>
      <c r="G291" s="451"/>
      <c r="H291" s="451"/>
      <c r="I291" s="451"/>
      <c r="J291" s="451"/>
      <c r="K291" s="449"/>
      <c r="L291" s="449"/>
      <c r="M291" s="449"/>
      <c r="N291" s="449"/>
      <c r="O291" s="449"/>
      <c r="P291" s="449"/>
      <c r="Q291" s="449"/>
      <c r="R291" s="449"/>
      <c r="S291" s="449"/>
      <c r="T291" s="449"/>
      <c r="U291" s="449"/>
      <c r="V291" s="449"/>
    </row>
    <row r="292" spans="5:22" x14ac:dyDescent="0.25">
      <c r="E292" s="448">
        <f t="shared" ref="E292:E309" ca="1" si="81">V273</f>
        <v>0</v>
      </c>
      <c r="F292" s="448">
        <f t="shared" ref="F292:V306" ca="1" si="82">E292</f>
        <v>0</v>
      </c>
      <c r="G292" s="448">
        <f t="shared" ca="1" si="82"/>
        <v>0</v>
      </c>
      <c r="H292" s="448">
        <f t="shared" ca="1" si="82"/>
        <v>0</v>
      </c>
      <c r="I292" s="448">
        <f t="shared" ca="1" si="82"/>
        <v>0</v>
      </c>
      <c r="J292" s="448">
        <f t="shared" ca="1" si="82"/>
        <v>0</v>
      </c>
      <c r="K292" s="448">
        <f t="shared" ca="1" si="82"/>
        <v>0</v>
      </c>
      <c r="L292" s="448">
        <f t="shared" ca="1" si="82"/>
        <v>0</v>
      </c>
      <c r="M292" s="448">
        <f t="shared" ca="1" si="82"/>
        <v>0</v>
      </c>
      <c r="N292" s="448">
        <f t="shared" ca="1" si="82"/>
        <v>0</v>
      </c>
      <c r="O292" s="448">
        <f t="shared" ca="1" si="82"/>
        <v>0</v>
      </c>
      <c r="P292" s="448">
        <f t="shared" ca="1" si="82"/>
        <v>0</v>
      </c>
      <c r="Q292" s="448">
        <f t="shared" ca="1" si="82"/>
        <v>0</v>
      </c>
      <c r="R292" s="448">
        <f t="shared" ca="1" si="82"/>
        <v>0</v>
      </c>
      <c r="S292" s="448">
        <f t="shared" ca="1" si="82"/>
        <v>0</v>
      </c>
      <c r="T292" s="448">
        <f t="shared" ca="1" si="82"/>
        <v>0</v>
      </c>
      <c r="U292" s="448">
        <f t="shared" ca="1" si="82"/>
        <v>0</v>
      </c>
      <c r="V292" s="448">
        <f t="shared" ca="1" si="82"/>
        <v>0</v>
      </c>
    </row>
    <row r="293" spans="5:22" x14ac:dyDescent="0.25">
      <c r="E293" s="448">
        <f t="shared" ca="1" si="81"/>
        <v>0</v>
      </c>
      <c r="F293" s="448">
        <f t="shared" ca="1" si="82"/>
        <v>0</v>
      </c>
      <c r="G293" s="448">
        <f t="shared" ca="1" si="82"/>
        <v>0</v>
      </c>
      <c r="H293" s="448">
        <f t="shared" ca="1" si="82"/>
        <v>0</v>
      </c>
      <c r="I293" s="448">
        <f t="shared" ca="1" si="82"/>
        <v>0</v>
      </c>
      <c r="J293" s="448">
        <f t="shared" ca="1" si="82"/>
        <v>0</v>
      </c>
      <c r="K293" s="448">
        <f t="shared" ca="1" si="82"/>
        <v>0</v>
      </c>
      <c r="L293" s="448">
        <f t="shared" ca="1" si="82"/>
        <v>0</v>
      </c>
      <c r="M293" s="448">
        <f t="shared" ca="1" si="82"/>
        <v>0</v>
      </c>
      <c r="N293" s="448">
        <f t="shared" ca="1" si="82"/>
        <v>0</v>
      </c>
      <c r="O293" s="448">
        <f t="shared" ca="1" si="82"/>
        <v>0</v>
      </c>
      <c r="P293" s="448">
        <f t="shared" ca="1" si="82"/>
        <v>0</v>
      </c>
      <c r="Q293" s="448">
        <f t="shared" ca="1" si="82"/>
        <v>0</v>
      </c>
      <c r="R293" s="448">
        <f t="shared" ca="1" si="82"/>
        <v>0</v>
      </c>
      <c r="S293" s="448">
        <f t="shared" ca="1" si="82"/>
        <v>0</v>
      </c>
      <c r="T293" s="448">
        <f t="shared" ca="1" si="82"/>
        <v>0</v>
      </c>
      <c r="U293" s="448">
        <f t="shared" ca="1" si="82"/>
        <v>0</v>
      </c>
      <c r="V293" s="448">
        <f t="shared" ca="1" si="82"/>
        <v>0</v>
      </c>
    </row>
    <row r="294" spans="5:22" x14ac:dyDescent="0.25">
      <c r="E294" s="448">
        <f t="shared" ca="1" si="81"/>
        <v>0</v>
      </c>
      <c r="F294" s="448">
        <f t="shared" ca="1" si="82"/>
        <v>0</v>
      </c>
      <c r="G294" s="448">
        <f t="shared" ca="1" si="82"/>
        <v>0</v>
      </c>
      <c r="H294" s="448">
        <f t="shared" ca="1" si="82"/>
        <v>0</v>
      </c>
      <c r="I294" s="448">
        <f t="shared" ca="1" si="82"/>
        <v>0</v>
      </c>
      <c r="J294" s="448">
        <f t="shared" ca="1" si="82"/>
        <v>0</v>
      </c>
      <c r="K294" s="448">
        <f t="shared" ca="1" si="82"/>
        <v>0</v>
      </c>
      <c r="L294" s="448">
        <f t="shared" ca="1" si="82"/>
        <v>0</v>
      </c>
      <c r="M294" s="448">
        <f t="shared" ca="1" si="82"/>
        <v>0</v>
      </c>
      <c r="N294" s="448">
        <f t="shared" ca="1" si="82"/>
        <v>0</v>
      </c>
      <c r="O294" s="448">
        <f t="shared" ca="1" si="82"/>
        <v>0</v>
      </c>
      <c r="P294" s="448">
        <f t="shared" ca="1" si="82"/>
        <v>0</v>
      </c>
      <c r="Q294" s="448">
        <f t="shared" ca="1" si="82"/>
        <v>0</v>
      </c>
      <c r="R294" s="448">
        <f t="shared" ca="1" si="82"/>
        <v>0</v>
      </c>
      <c r="S294" s="448">
        <f t="shared" ca="1" si="82"/>
        <v>0</v>
      </c>
      <c r="T294" s="448">
        <f t="shared" ca="1" si="82"/>
        <v>0</v>
      </c>
      <c r="U294" s="448">
        <f t="shared" ca="1" si="82"/>
        <v>0</v>
      </c>
      <c r="V294" s="448">
        <f t="shared" ca="1" si="82"/>
        <v>0</v>
      </c>
    </row>
    <row r="295" spans="5:22" x14ac:dyDescent="0.25">
      <c r="E295" s="448">
        <f t="shared" ca="1" si="81"/>
        <v>0</v>
      </c>
      <c r="F295" s="448">
        <f t="shared" ca="1" si="82"/>
        <v>0</v>
      </c>
      <c r="G295" s="448">
        <f t="shared" ca="1" si="82"/>
        <v>0</v>
      </c>
      <c r="H295" s="448">
        <f t="shared" ca="1" si="82"/>
        <v>0</v>
      </c>
      <c r="I295" s="448">
        <f t="shared" ca="1" si="82"/>
        <v>0</v>
      </c>
      <c r="J295" s="448">
        <f t="shared" ca="1" si="82"/>
        <v>0</v>
      </c>
      <c r="K295" s="448">
        <f t="shared" ca="1" si="82"/>
        <v>0</v>
      </c>
      <c r="L295" s="448">
        <f t="shared" ca="1" si="82"/>
        <v>0</v>
      </c>
      <c r="M295" s="448">
        <f t="shared" ca="1" si="82"/>
        <v>0</v>
      </c>
      <c r="N295" s="448">
        <f t="shared" ca="1" si="82"/>
        <v>0</v>
      </c>
      <c r="O295" s="448">
        <f t="shared" ca="1" si="82"/>
        <v>0</v>
      </c>
      <c r="P295" s="448">
        <f t="shared" ca="1" si="82"/>
        <v>0</v>
      </c>
      <c r="Q295" s="448">
        <f t="shared" ca="1" si="82"/>
        <v>0</v>
      </c>
      <c r="R295" s="448">
        <f t="shared" ca="1" si="82"/>
        <v>0</v>
      </c>
      <c r="S295" s="448">
        <f t="shared" ca="1" si="82"/>
        <v>0</v>
      </c>
      <c r="T295" s="448">
        <f t="shared" ca="1" si="82"/>
        <v>0</v>
      </c>
      <c r="U295" s="448">
        <f t="shared" ca="1" si="82"/>
        <v>0</v>
      </c>
      <c r="V295" s="448">
        <f t="shared" ca="1" si="82"/>
        <v>0</v>
      </c>
    </row>
    <row r="296" spans="5:22" x14ac:dyDescent="0.25">
      <c r="E296" s="448">
        <f t="shared" ca="1" si="81"/>
        <v>0</v>
      </c>
      <c r="F296" s="448">
        <f t="shared" ca="1" si="82"/>
        <v>0</v>
      </c>
      <c r="G296" s="448">
        <f t="shared" ca="1" si="82"/>
        <v>0</v>
      </c>
      <c r="H296" s="448">
        <f t="shared" ca="1" si="82"/>
        <v>0</v>
      </c>
      <c r="I296" s="448">
        <f t="shared" ca="1" si="82"/>
        <v>0</v>
      </c>
      <c r="J296" s="448">
        <f t="shared" ca="1" si="82"/>
        <v>0</v>
      </c>
      <c r="K296" s="448">
        <f t="shared" ca="1" si="82"/>
        <v>0</v>
      </c>
      <c r="L296" s="448">
        <f t="shared" ca="1" si="82"/>
        <v>0</v>
      </c>
      <c r="M296" s="448">
        <f t="shared" ca="1" si="82"/>
        <v>0</v>
      </c>
      <c r="N296" s="448">
        <f t="shared" ca="1" si="82"/>
        <v>0</v>
      </c>
      <c r="O296" s="448">
        <f t="shared" ca="1" si="82"/>
        <v>0</v>
      </c>
      <c r="P296" s="448">
        <f t="shared" ca="1" si="82"/>
        <v>0</v>
      </c>
      <c r="Q296" s="448">
        <f t="shared" ca="1" si="82"/>
        <v>0</v>
      </c>
      <c r="R296" s="448">
        <f t="shared" ca="1" si="82"/>
        <v>0</v>
      </c>
      <c r="S296" s="448">
        <f t="shared" ca="1" si="82"/>
        <v>0</v>
      </c>
      <c r="T296" s="448">
        <f t="shared" ca="1" si="82"/>
        <v>0</v>
      </c>
      <c r="U296" s="448">
        <f t="shared" ca="1" si="82"/>
        <v>0</v>
      </c>
      <c r="V296" s="448">
        <f t="shared" ca="1" si="82"/>
        <v>0</v>
      </c>
    </row>
    <row r="297" spans="5:22" x14ac:dyDescent="0.25">
      <c r="E297" s="448">
        <f t="shared" ca="1" si="81"/>
        <v>0</v>
      </c>
      <c r="F297" s="448">
        <f t="shared" ca="1" si="82"/>
        <v>0</v>
      </c>
      <c r="G297" s="448">
        <f t="shared" ca="1" si="82"/>
        <v>0</v>
      </c>
      <c r="H297" s="448">
        <f t="shared" ca="1" si="82"/>
        <v>0</v>
      </c>
      <c r="I297" s="448">
        <f t="shared" ca="1" si="82"/>
        <v>0</v>
      </c>
      <c r="J297" s="448">
        <f t="shared" ca="1" si="82"/>
        <v>0</v>
      </c>
      <c r="K297" s="448">
        <f t="shared" ca="1" si="82"/>
        <v>0</v>
      </c>
      <c r="L297" s="448">
        <f t="shared" ca="1" si="82"/>
        <v>0</v>
      </c>
      <c r="M297" s="448">
        <f t="shared" ca="1" si="82"/>
        <v>0</v>
      </c>
      <c r="N297" s="448">
        <f t="shared" ca="1" si="82"/>
        <v>0</v>
      </c>
      <c r="O297" s="448">
        <f t="shared" ca="1" si="82"/>
        <v>0</v>
      </c>
      <c r="P297" s="448">
        <f t="shared" ca="1" si="82"/>
        <v>0</v>
      </c>
      <c r="Q297" s="448">
        <f t="shared" ca="1" si="82"/>
        <v>0</v>
      </c>
      <c r="R297" s="448">
        <f t="shared" ca="1" si="82"/>
        <v>0</v>
      </c>
      <c r="S297" s="448">
        <f t="shared" ca="1" si="82"/>
        <v>0</v>
      </c>
      <c r="T297" s="448">
        <f t="shared" ca="1" si="82"/>
        <v>0</v>
      </c>
      <c r="U297" s="448">
        <f t="shared" ca="1" si="82"/>
        <v>0</v>
      </c>
      <c r="V297" s="448">
        <f t="shared" ca="1" si="82"/>
        <v>0</v>
      </c>
    </row>
    <row r="298" spans="5:22" x14ac:dyDescent="0.25">
      <c r="E298" s="448">
        <f t="shared" ca="1" si="81"/>
        <v>0</v>
      </c>
      <c r="F298" s="448">
        <f t="shared" ca="1" si="82"/>
        <v>0</v>
      </c>
      <c r="G298" s="448">
        <f t="shared" ca="1" si="82"/>
        <v>0</v>
      </c>
      <c r="H298" s="448">
        <f t="shared" ca="1" si="82"/>
        <v>0</v>
      </c>
      <c r="I298" s="448">
        <f t="shared" ca="1" si="82"/>
        <v>0</v>
      </c>
      <c r="J298" s="448">
        <f t="shared" ca="1" si="82"/>
        <v>0</v>
      </c>
      <c r="K298" s="448">
        <f t="shared" ca="1" si="82"/>
        <v>0</v>
      </c>
      <c r="L298" s="448">
        <f t="shared" ca="1" si="82"/>
        <v>0</v>
      </c>
      <c r="M298" s="448">
        <f t="shared" ca="1" si="82"/>
        <v>0</v>
      </c>
      <c r="N298" s="448">
        <f t="shared" ca="1" si="82"/>
        <v>0</v>
      </c>
      <c r="O298" s="448">
        <f t="shared" ca="1" si="82"/>
        <v>0</v>
      </c>
      <c r="P298" s="448">
        <f t="shared" ca="1" si="82"/>
        <v>0</v>
      </c>
      <c r="Q298" s="448">
        <f t="shared" ca="1" si="82"/>
        <v>0</v>
      </c>
      <c r="R298" s="448">
        <f t="shared" ca="1" si="82"/>
        <v>0</v>
      </c>
      <c r="S298" s="448">
        <f t="shared" ca="1" si="82"/>
        <v>0</v>
      </c>
      <c r="T298" s="448">
        <f t="shared" ca="1" si="82"/>
        <v>0</v>
      </c>
      <c r="U298" s="448">
        <f t="shared" ca="1" si="82"/>
        <v>0</v>
      </c>
      <c r="V298" s="448">
        <f t="shared" ca="1" si="82"/>
        <v>0</v>
      </c>
    </row>
    <row r="299" spans="5:22" x14ac:dyDescent="0.25">
      <c r="E299" s="448">
        <f t="shared" ca="1" si="81"/>
        <v>0</v>
      </c>
      <c r="F299" s="448">
        <f t="shared" ca="1" si="82"/>
        <v>0</v>
      </c>
      <c r="G299" s="448">
        <f t="shared" ca="1" si="82"/>
        <v>0</v>
      </c>
      <c r="H299" s="448">
        <f t="shared" ca="1" si="82"/>
        <v>0</v>
      </c>
      <c r="I299" s="448">
        <f t="shared" ca="1" si="82"/>
        <v>0</v>
      </c>
      <c r="J299" s="448">
        <f t="shared" ca="1" si="82"/>
        <v>0</v>
      </c>
      <c r="K299" s="448">
        <f t="shared" ca="1" si="82"/>
        <v>0</v>
      </c>
      <c r="L299" s="448">
        <f t="shared" ca="1" si="82"/>
        <v>0</v>
      </c>
      <c r="M299" s="448">
        <f t="shared" ca="1" si="82"/>
        <v>0</v>
      </c>
      <c r="N299" s="448">
        <f t="shared" ca="1" si="82"/>
        <v>0</v>
      </c>
      <c r="O299" s="448">
        <f t="shared" ca="1" si="82"/>
        <v>0</v>
      </c>
      <c r="P299" s="448">
        <f t="shared" ca="1" si="82"/>
        <v>0</v>
      </c>
      <c r="Q299" s="448">
        <f t="shared" ca="1" si="82"/>
        <v>0</v>
      </c>
      <c r="R299" s="448">
        <f t="shared" ca="1" si="82"/>
        <v>0</v>
      </c>
      <c r="S299" s="448">
        <f t="shared" ca="1" si="82"/>
        <v>0</v>
      </c>
      <c r="T299" s="448">
        <f t="shared" ca="1" si="82"/>
        <v>0</v>
      </c>
      <c r="U299" s="448">
        <f t="shared" ca="1" si="82"/>
        <v>0</v>
      </c>
      <c r="V299" s="448">
        <f t="shared" ca="1" si="82"/>
        <v>0</v>
      </c>
    </row>
    <row r="300" spans="5:22" x14ac:dyDescent="0.25">
      <c r="E300" s="448">
        <f t="shared" ca="1" si="81"/>
        <v>0</v>
      </c>
      <c r="F300" s="448">
        <f t="shared" ca="1" si="82"/>
        <v>0</v>
      </c>
      <c r="G300" s="448">
        <f t="shared" ca="1" si="82"/>
        <v>0</v>
      </c>
      <c r="H300" s="448">
        <f t="shared" ca="1" si="82"/>
        <v>0</v>
      </c>
      <c r="I300" s="448">
        <f t="shared" ca="1" si="82"/>
        <v>0</v>
      </c>
      <c r="J300" s="448">
        <f t="shared" ca="1" si="82"/>
        <v>0</v>
      </c>
      <c r="K300" s="448">
        <f t="shared" ca="1" si="82"/>
        <v>0</v>
      </c>
      <c r="L300" s="448">
        <f t="shared" ca="1" si="82"/>
        <v>0</v>
      </c>
      <c r="M300" s="448">
        <f t="shared" ca="1" si="82"/>
        <v>0</v>
      </c>
      <c r="N300" s="448">
        <f t="shared" ca="1" si="82"/>
        <v>0</v>
      </c>
      <c r="O300" s="448">
        <f t="shared" ca="1" si="82"/>
        <v>0</v>
      </c>
      <c r="P300" s="448">
        <f t="shared" ca="1" si="82"/>
        <v>0</v>
      </c>
      <c r="Q300" s="448">
        <f t="shared" ca="1" si="82"/>
        <v>0</v>
      </c>
      <c r="R300" s="448">
        <f t="shared" ca="1" si="82"/>
        <v>0</v>
      </c>
      <c r="S300" s="448">
        <f t="shared" ca="1" si="82"/>
        <v>0</v>
      </c>
      <c r="T300" s="448">
        <f t="shared" ca="1" si="82"/>
        <v>0</v>
      </c>
      <c r="U300" s="448">
        <f t="shared" ca="1" si="82"/>
        <v>0</v>
      </c>
      <c r="V300" s="448">
        <f t="shared" ca="1" si="82"/>
        <v>0</v>
      </c>
    </row>
    <row r="301" spans="5:22" x14ac:dyDescent="0.25">
      <c r="E301" s="448">
        <f t="shared" ca="1" si="81"/>
        <v>0</v>
      </c>
      <c r="F301" s="448">
        <f t="shared" ca="1" si="82"/>
        <v>0</v>
      </c>
      <c r="G301" s="448">
        <f t="shared" ca="1" si="82"/>
        <v>0</v>
      </c>
      <c r="H301" s="448">
        <f t="shared" ca="1" si="82"/>
        <v>0</v>
      </c>
      <c r="I301" s="448">
        <f t="shared" ca="1" si="82"/>
        <v>0</v>
      </c>
      <c r="J301" s="448">
        <f t="shared" ca="1" si="82"/>
        <v>0</v>
      </c>
      <c r="K301" s="448">
        <f t="shared" ca="1" si="82"/>
        <v>0</v>
      </c>
      <c r="L301" s="448">
        <f t="shared" ca="1" si="82"/>
        <v>0</v>
      </c>
      <c r="M301" s="448">
        <f t="shared" ca="1" si="82"/>
        <v>0</v>
      </c>
      <c r="N301" s="448">
        <f t="shared" ca="1" si="82"/>
        <v>0</v>
      </c>
      <c r="O301" s="448">
        <f t="shared" ca="1" si="82"/>
        <v>0</v>
      </c>
      <c r="P301" s="448">
        <f t="shared" ca="1" si="82"/>
        <v>0</v>
      </c>
      <c r="Q301" s="448">
        <f t="shared" ca="1" si="82"/>
        <v>0</v>
      </c>
      <c r="R301" s="448">
        <f t="shared" ca="1" si="82"/>
        <v>0</v>
      </c>
      <c r="S301" s="448">
        <f t="shared" ca="1" si="82"/>
        <v>0</v>
      </c>
      <c r="T301" s="448">
        <f t="shared" ca="1" si="82"/>
        <v>0</v>
      </c>
      <c r="U301" s="448">
        <f t="shared" ca="1" si="82"/>
        <v>0</v>
      </c>
      <c r="V301" s="448">
        <f t="shared" ca="1" si="82"/>
        <v>0</v>
      </c>
    </row>
    <row r="302" spans="5:22" x14ac:dyDescent="0.25">
      <c r="E302" s="448">
        <f t="shared" ca="1" si="81"/>
        <v>0</v>
      </c>
      <c r="F302" s="448">
        <f t="shared" ca="1" si="82"/>
        <v>0</v>
      </c>
      <c r="G302" s="448">
        <f t="shared" ca="1" si="82"/>
        <v>0</v>
      </c>
      <c r="H302" s="448">
        <f t="shared" ca="1" si="82"/>
        <v>0</v>
      </c>
      <c r="I302" s="448">
        <f t="shared" ca="1" si="82"/>
        <v>0</v>
      </c>
      <c r="J302" s="448">
        <f t="shared" ca="1" si="82"/>
        <v>0</v>
      </c>
      <c r="K302" s="448">
        <f t="shared" ca="1" si="82"/>
        <v>0</v>
      </c>
      <c r="L302" s="448">
        <f t="shared" ca="1" si="82"/>
        <v>0</v>
      </c>
      <c r="M302" s="448">
        <f t="shared" ca="1" si="82"/>
        <v>0</v>
      </c>
      <c r="N302" s="448">
        <f t="shared" ca="1" si="82"/>
        <v>0</v>
      </c>
      <c r="O302" s="448">
        <f t="shared" ca="1" si="82"/>
        <v>0</v>
      </c>
      <c r="P302" s="448">
        <f t="shared" ca="1" si="82"/>
        <v>0</v>
      </c>
      <c r="Q302" s="448">
        <f t="shared" ca="1" si="82"/>
        <v>0</v>
      </c>
      <c r="R302" s="448">
        <f t="shared" ca="1" si="82"/>
        <v>0</v>
      </c>
      <c r="S302" s="448">
        <f t="shared" ca="1" si="82"/>
        <v>0</v>
      </c>
      <c r="T302" s="448">
        <f t="shared" ca="1" si="82"/>
        <v>0</v>
      </c>
      <c r="U302" s="448">
        <f t="shared" ca="1" si="82"/>
        <v>0</v>
      </c>
      <c r="V302" s="448">
        <f t="shared" ca="1" si="82"/>
        <v>0</v>
      </c>
    </row>
    <row r="303" spans="5:22" x14ac:dyDescent="0.25">
      <c r="E303" s="448">
        <f t="shared" ca="1" si="81"/>
        <v>0</v>
      </c>
      <c r="F303" s="448">
        <f t="shared" ca="1" si="82"/>
        <v>0</v>
      </c>
      <c r="G303" s="448">
        <f t="shared" ca="1" si="82"/>
        <v>0</v>
      </c>
      <c r="H303" s="448">
        <f t="shared" ca="1" si="82"/>
        <v>0</v>
      </c>
      <c r="I303" s="448">
        <f t="shared" ca="1" si="82"/>
        <v>0</v>
      </c>
      <c r="J303" s="448">
        <f t="shared" ca="1" si="82"/>
        <v>0</v>
      </c>
      <c r="K303" s="448">
        <f t="shared" ca="1" si="82"/>
        <v>0</v>
      </c>
      <c r="L303" s="448">
        <f t="shared" ca="1" si="82"/>
        <v>0</v>
      </c>
      <c r="M303" s="448">
        <f t="shared" ca="1" si="82"/>
        <v>0</v>
      </c>
      <c r="N303" s="448">
        <f t="shared" ca="1" si="82"/>
        <v>0</v>
      </c>
      <c r="O303" s="448">
        <f t="shared" ca="1" si="82"/>
        <v>0</v>
      </c>
      <c r="P303" s="448">
        <f t="shared" ca="1" si="82"/>
        <v>0</v>
      </c>
      <c r="Q303" s="448">
        <f t="shared" ca="1" si="82"/>
        <v>0</v>
      </c>
      <c r="R303" s="448">
        <f t="shared" ca="1" si="82"/>
        <v>0</v>
      </c>
      <c r="S303" s="448">
        <f t="shared" ca="1" si="82"/>
        <v>0</v>
      </c>
      <c r="T303" s="448">
        <f t="shared" ca="1" si="82"/>
        <v>0</v>
      </c>
      <c r="U303" s="448">
        <f t="shared" ca="1" si="82"/>
        <v>0</v>
      </c>
      <c r="V303" s="448">
        <f t="shared" ca="1" si="82"/>
        <v>0</v>
      </c>
    </row>
    <row r="304" spans="5:22" x14ac:dyDescent="0.25">
      <c r="E304" s="448">
        <f t="shared" ca="1" si="81"/>
        <v>0</v>
      </c>
      <c r="F304" s="448">
        <f t="shared" ca="1" si="82"/>
        <v>0</v>
      </c>
      <c r="G304" s="448">
        <f t="shared" ca="1" si="82"/>
        <v>0</v>
      </c>
      <c r="H304" s="448">
        <f t="shared" ca="1" si="82"/>
        <v>0</v>
      </c>
      <c r="I304" s="448">
        <f t="shared" ca="1" si="82"/>
        <v>0</v>
      </c>
      <c r="J304" s="448">
        <f t="shared" ca="1" si="82"/>
        <v>0</v>
      </c>
      <c r="K304" s="448">
        <f t="shared" ca="1" si="82"/>
        <v>0</v>
      </c>
      <c r="L304" s="448">
        <f t="shared" ca="1" si="82"/>
        <v>0</v>
      </c>
      <c r="M304" s="448">
        <f t="shared" ca="1" si="82"/>
        <v>0</v>
      </c>
      <c r="N304" s="448">
        <f t="shared" ca="1" si="82"/>
        <v>0</v>
      </c>
      <c r="O304" s="448">
        <f t="shared" ca="1" si="82"/>
        <v>0</v>
      </c>
      <c r="P304" s="448">
        <f t="shared" ca="1" si="82"/>
        <v>0</v>
      </c>
      <c r="Q304" s="448">
        <f t="shared" ca="1" si="82"/>
        <v>0</v>
      </c>
      <c r="R304" s="448">
        <f t="shared" ca="1" si="82"/>
        <v>0</v>
      </c>
      <c r="S304" s="448">
        <f t="shared" ca="1" si="82"/>
        <v>0</v>
      </c>
      <c r="T304" s="448">
        <f t="shared" ca="1" si="82"/>
        <v>0</v>
      </c>
      <c r="U304" s="448">
        <f t="shared" ca="1" si="82"/>
        <v>0</v>
      </c>
      <c r="V304" s="448">
        <f t="shared" ca="1" si="82"/>
        <v>0</v>
      </c>
    </row>
    <row r="305" spans="5:22" x14ac:dyDescent="0.25">
      <c r="E305" s="448">
        <f t="shared" ca="1" si="81"/>
        <v>0</v>
      </c>
      <c r="F305" s="448">
        <f t="shared" ca="1" si="82"/>
        <v>0</v>
      </c>
      <c r="G305" s="448">
        <f t="shared" ca="1" si="82"/>
        <v>0</v>
      </c>
      <c r="H305" s="448">
        <f t="shared" ca="1" si="82"/>
        <v>0</v>
      </c>
      <c r="I305" s="448">
        <f t="shared" ca="1" si="82"/>
        <v>0</v>
      </c>
      <c r="J305" s="448">
        <f t="shared" ca="1" si="82"/>
        <v>0</v>
      </c>
      <c r="K305" s="448">
        <f t="shared" ca="1" si="82"/>
        <v>0</v>
      </c>
      <c r="L305" s="448">
        <f t="shared" ca="1" si="82"/>
        <v>0</v>
      </c>
      <c r="M305" s="448">
        <f t="shared" ca="1" si="82"/>
        <v>0</v>
      </c>
      <c r="N305" s="448">
        <f t="shared" ca="1" si="82"/>
        <v>0</v>
      </c>
      <c r="O305" s="448">
        <f t="shared" ca="1" si="82"/>
        <v>0</v>
      </c>
      <c r="P305" s="448">
        <f t="shared" ca="1" si="82"/>
        <v>0</v>
      </c>
      <c r="Q305" s="448">
        <f t="shared" ca="1" si="82"/>
        <v>0</v>
      </c>
      <c r="R305" s="448">
        <f t="shared" ca="1" si="82"/>
        <v>0</v>
      </c>
      <c r="S305" s="448">
        <f t="shared" ca="1" si="82"/>
        <v>0</v>
      </c>
      <c r="T305" s="448">
        <f t="shared" ca="1" si="82"/>
        <v>0</v>
      </c>
      <c r="U305" s="448">
        <f t="shared" ca="1" si="82"/>
        <v>0</v>
      </c>
      <c r="V305" s="448">
        <f t="shared" ca="1" si="82"/>
        <v>0</v>
      </c>
    </row>
    <row r="306" spans="5:22" x14ac:dyDescent="0.25">
      <c r="E306" s="448">
        <f t="shared" ca="1" si="81"/>
        <v>0</v>
      </c>
      <c r="F306" s="448">
        <f t="shared" ca="1" si="82"/>
        <v>0</v>
      </c>
      <c r="G306" s="448">
        <f t="shared" ca="1" si="82"/>
        <v>0</v>
      </c>
      <c r="H306" s="448">
        <f t="shared" ca="1" si="82"/>
        <v>0</v>
      </c>
      <c r="I306" s="448">
        <f t="shared" ca="1" si="82"/>
        <v>0</v>
      </c>
      <c r="J306" s="448">
        <f t="shared" ca="1" si="82"/>
        <v>0</v>
      </c>
      <c r="K306" s="448">
        <f t="shared" ca="1" si="82"/>
        <v>0</v>
      </c>
      <c r="L306" s="448">
        <f t="shared" ca="1" si="82"/>
        <v>0</v>
      </c>
      <c r="M306" s="448">
        <f t="shared" ca="1" si="82"/>
        <v>0</v>
      </c>
      <c r="N306" s="448">
        <f t="shared" ca="1" si="82"/>
        <v>0</v>
      </c>
      <c r="O306" s="448">
        <f t="shared" ca="1" si="82"/>
        <v>0</v>
      </c>
      <c r="P306" s="448">
        <f t="shared" ca="1" si="82"/>
        <v>0</v>
      </c>
      <c r="Q306" s="448">
        <f t="shared" ca="1" si="82"/>
        <v>0</v>
      </c>
      <c r="R306" s="448">
        <f t="shared" ca="1" si="82"/>
        <v>0</v>
      </c>
      <c r="S306" s="448">
        <f t="shared" ca="1" si="82"/>
        <v>0</v>
      </c>
      <c r="T306" s="448">
        <f t="shared" ca="1" si="82"/>
        <v>0</v>
      </c>
      <c r="U306" s="448">
        <f t="shared" ca="1" si="82"/>
        <v>0</v>
      </c>
      <c r="V306" s="448">
        <f t="shared" ca="1" si="82"/>
        <v>0</v>
      </c>
    </row>
    <row r="307" spans="5:22" x14ac:dyDescent="0.25">
      <c r="E307" s="448">
        <f t="shared" ca="1" si="81"/>
        <v>0</v>
      </c>
      <c r="F307" s="448">
        <f ca="1">IF(E$307=0,E308,E307)</f>
        <v>0</v>
      </c>
      <c r="G307" s="448">
        <f t="shared" ref="G307:V309" ca="1" si="83">IF(F$307=0,F308,F307)</f>
        <v>0</v>
      </c>
      <c r="H307" s="448">
        <f t="shared" ca="1" si="83"/>
        <v>0</v>
      </c>
      <c r="I307" s="448">
        <f t="shared" ca="1" si="83"/>
        <v>0</v>
      </c>
      <c r="J307" s="448">
        <f t="shared" ca="1" si="83"/>
        <v>0</v>
      </c>
      <c r="K307" s="448">
        <f t="shared" ca="1" si="83"/>
        <v>0</v>
      </c>
      <c r="L307" s="448">
        <f t="shared" ca="1" si="83"/>
        <v>0</v>
      </c>
      <c r="M307" s="448">
        <f t="shared" ca="1" si="83"/>
        <v>0</v>
      </c>
      <c r="N307" s="448">
        <f t="shared" ca="1" si="83"/>
        <v>0</v>
      </c>
      <c r="O307" s="448">
        <f t="shared" ca="1" si="83"/>
        <v>0</v>
      </c>
      <c r="P307" s="448">
        <f t="shared" ca="1" si="83"/>
        <v>0</v>
      </c>
      <c r="Q307" s="448">
        <f t="shared" ca="1" si="83"/>
        <v>0</v>
      </c>
      <c r="R307" s="448">
        <f t="shared" ca="1" si="83"/>
        <v>0</v>
      </c>
      <c r="S307" s="448">
        <f t="shared" ca="1" si="83"/>
        <v>0</v>
      </c>
      <c r="T307" s="448">
        <f t="shared" ca="1" si="83"/>
        <v>0</v>
      </c>
      <c r="U307" s="448">
        <f t="shared" ca="1" si="83"/>
        <v>0</v>
      </c>
      <c r="V307" s="448">
        <f t="shared" ca="1" si="83"/>
        <v>0</v>
      </c>
    </row>
    <row r="308" spans="5:22" x14ac:dyDescent="0.25">
      <c r="E308" s="448">
        <f t="shared" ca="1" si="81"/>
        <v>0</v>
      </c>
      <c r="F308" s="448">
        <f t="shared" ref="F308:U309" ca="1" si="84">IF(E$307=0,E309,E308)</f>
        <v>0</v>
      </c>
      <c r="G308" s="448">
        <f t="shared" ca="1" si="84"/>
        <v>0</v>
      </c>
      <c r="H308" s="448">
        <f t="shared" ca="1" si="84"/>
        <v>0</v>
      </c>
      <c r="I308" s="448">
        <f t="shared" ca="1" si="84"/>
        <v>0</v>
      </c>
      <c r="J308" s="448">
        <f t="shared" ca="1" si="84"/>
        <v>0</v>
      </c>
      <c r="K308" s="448">
        <f t="shared" ca="1" si="84"/>
        <v>0</v>
      </c>
      <c r="L308" s="448">
        <f t="shared" ca="1" si="84"/>
        <v>0</v>
      </c>
      <c r="M308" s="448">
        <f t="shared" ca="1" si="84"/>
        <v>0</v>
      </c>
      <c r="N308" s="448">
        <f t="shared" ca="1" si="84"/>
        <v>0</v>
      </c>
      <c r="O308" s="448">
        <f t="shared" ca="1" si="84"/>
        <v>0</v>
      </c>
      <c r="P308" s="448">
        <f t="shared" ca="1" si="84"/>
        <v>0</v>
      </c>
      <c r="Q308" s="448">
        <f t="shared" ca="1" si="84"/>
        <v>0</v>
      </c>
      <c r="R308" s="448">
        <f t="shared" ca="1" si="84"/>
        <v>0</v>
      </c>
      <c r="S308" s="448">
        <f t="shared" ca="1" si="84"/>
        <v>0</v>
      </c>
      <c r="T308" s="448">
        <f t="shared" ca="1" si="84"/>
        <v>0</v>
      </c>
      <c r="U308" s="448">
        <f t="shared" ca="1" si="84"/>
        <v>0</v>
      </c>
      <c r="V308" s="448">
        <f t="shared" ca="1" si="83"/>
        <v>0</v>
      </c>
    </row>
    <row r="309" spans="5:22" x14ac:dyDescent="0.25">
      <c r="E309" s="448">
        <f t="shared" ca="1" si="81"/>
        <v>0</v>
      </c>
      <c r="F309" s="448">
        <f t="shared" ca="1" si="84"/>
        <v>0</v>
      </c>
      <c r="G309" s="448">
        <f t="shared" ca="1" si="83"/>
        <v>0</v>
      </c>
      <c r="H309" s="448">
        <f t="shared" ca="1" si="83"/>
        <v>0</v>
      </c>
      <c r="I309" s="448">
        <f t="shared" ca="1" si="83"/>
        <v>0</v>
      </c>
      <c r="J309" s="448">
        <f t="shared" ca="1" si="83"/>
        <v>0</v>
      </c>
      <c r="K309" s="448">
        <f t="shared" ca="1" si="83"/>
        <v>0</v>
      </c>
      <c r="L309" s="448">
        <f t="shared" ca="1" si="83"/>
        <v>0</v>
      </c>
      <c r="M309" s="448">
        <f t="shared" ca="1" si="83"/>
        <v>0</v>
      </c>
      <c r="N309" s="448">
        <f t="shared" ca="1" si="83"/>
        <v>0</v>
      </c>
      <c r="O309" s="448">
        <f t="shared" ca="1" si="83"/>
        <v>0</v>
      </c>
      <c r="P309" s="448">
        <f t="shared" ca="1" si="83"/>
        <v>0</v>
      </c>
      <c r="Q309" s="448">
        <f t="shared" ca="1" si="83"/>
        <v>0</v>
      </c>
      <c r="R309" s="448">
        <f t="shared" ca="1" si="83"/>
        <v>0</v>
      </c>
      <c r="S309" s="448">
        <f t="shared" ca="1" si="83"/>
        <v>0</v>
      </c>
      <c r="T309" s="448">
        <f t="shared" ca="1" si="83"/>
        <v>0</v>
      </c>
      <c r="U309" s="448">
        <f t="shared" ca="1" si="83"/>
        <v>0</v>
      </c>
      <c r="V309" s="448">
        <f t="shared" ca="1" si="83"/>
        <v>0</v>
      </c>
    </row>
    <row r="310" spans="5:22" x14ac:dyDescent="0.25">
      <c r="E310" s="451"/>
      <c r="F310" s="451"/>
      <c r="G310" s="451"/>
      <c r="H310" s="451"/>
      <c r="I310" s="451"/>
      <c r="J310" s="451"/>
      <c r="K310" s="449"/>
      <c r="L310" s="449"/>
      <c r="M310" s="449"/>
      <c r="N310" s="449"/>
      <c r="O310" s="449"/>
      <c r="P310" s="449"/>
      <c r="Q310" s="449"/>
      <c r="R310" s="449"/>
      <c r="S310" s="449"/>
      <c r="T310" s="449"/>
      <c r="U310" s="449"/>
      <c r="V310" s="449"/>
    </row>
    <row r="311" spans="5:22" x14ac:dyDescent="0.25">
      <c r="E311" s="448">
        <f t="shared" ref="E311:E328" ca="1" si="85">V292</f>
        <v>0</v>
      </c>
      <c r="F311" s="448">
        <f t="shared" ref="F311:V325" ca="1" si="86">E311</f>
        <v>0</v>
      </c>
      <c r="G311" s="448">
        <f t="shared" ca="1" si="86"/>
        <v>0</v>
      </c>
      <c r="H311" s="448">
        <f t="shared" ca="1" si="86"/>
        <v>0</v>
      </c>
      <c r="I311" s="448">
        <f t="shared" ca="1" si="86"/>
        <v>0</v>
      </c>
      <c r="J311" s="448">
        <f t="shared" ca="1" si="86"/>
        <v>0</v>
      </c>
      <c r="K311" s="448">
        <f t="shared" ca="1" si="86"/>
        <v>0</v>
      </c>
      <c r="L311" s="448">
        <f t="shared" ca="1" si="86"/>
        <v>0</v>
      </c>
      <c r="M311" s="448">
        <f t="shared" ca="1" si="86"/>
        <v>0</v>
      </c>
      <c r="N311" s="448">
        <f t="shared" ca="1" si="86"/>
        <v>0</v>
      </c>
      <c r="O311" s="448">
        <f t="shared" ca="1" si="86"/>
        <v>0</v>
      </c>
      <c r="P311" s="448">
        <f t="shared" ca="1" si="86"/>
        <v>0</v>
      </c>
      <c r="Q311" s="448">
        <f t="shared" ca="1" si="86"/>
        <v>0</v>
      </c>
      <c r="R311" s="448">
        <f t="shared" ca="1" si="86"/>
        <v>0</v>
      </c>
      <c r="S311" s="448">
        <f t="shared" ca="1" si="86"/>
        <v>0</v>
      </c>
      <c r="T311" s="448">
        <f t="shared" ca="1" si="86"/>
        <v>0</v>
      </c>
      <c r="U311" s="448">
        <f t="shared" ca="1" si="86"/>
        <v>0</v>
      </c>
      <c r="V311" s="448">
        <f t="shared" ca="1" si="86"/>
        <v>0</v>
      </c>
    </row>
    <row r="312" spans="5:22" x14ac:dyDescent="0.25">
      <c r="E312" s="448">
        <f t="shared" ca="1" si="85"/>
        <v>0</v>
      </c>
      <c r="F312" s="448">
        <f t="shared" ca="1" si="86"/>
        <v>0</v>
      </c>
      <c r="G312" s="448">
        <f t="shared" ca="1" si="86"/>
        <v>0</v>
      </c>
      <c r="H312" s="448">
        <f t="shared" ca="1" si="86"/>
        <v>0</v>
      </c>
      <c r="I312" s="448">
        <f t="shared" ca="1" si="86"/>
        <v>0</v>
      </c>
      <c r="J312" s="448">
        <f t="shared" ca="1" si="86"/>
        <v>0</v>
      </c>
      <c r="K312" s="448">
        <f t="shared" ca="1" si="86"/>
        <v>0</v>
      </c>
      <c r="L312" s="448">
        <f t="shared" ca="1" si="86"/>
        <v>0</v>
      </c>
      <c r="M312" s="448">
        <f t="shared" ca="1" si="86"/>
        <v>0</v>
      </c>
      <c r="N312" s="448">
        <f t="shared" ca="1" si="86"/>
        <v>0</v>
      </c>
      <c r="O312" s="448">
        <f t="shared" ca="1" si="86"/>
        <v>0</v>
      </c>
      <c r="P312" s="448">
        <f t="shared" ca="1" si="86"/>
        <v>0</v>
      </c>
      <c r="Q312" s="448">
        <f t="shared" ca="1" si="86"/>
        <v>0</v>
      </c>
      <c r="R312" s="448">
        <f t="shared" ca="1" si="86"/>
        <v>0</v>
      </c>
      <c r="S312" s="448">
        <f t="shared" ca="1" si="86"/>
        <v>0</v>
      </c>
      <c r="T312" s="448">
        <f t="shared" ca="1" si="86"/>
        <v>0</v>
      </c>
      <c r="U312" s="448">
        <f t="shared" ca="1" si="86"/>
        <v>0</v>
      </c>
      <c r="V312" s="448">
        <f t="shared" ca="1" si="86"/>
        <v>0</v>
      </c>
    </row>
    <row r="313" spans="5:22" x14ac:dyDescent="0.25">
      <c r="E313" s="448">
        <f t="shared" ca="1" si="85"/>
        <v>0</v>
      </c>
      <c r="F313" s="448">
        <f t="shared" ca="1" si="86"/>
        <v>0</v>
      </c>
      <c r="G313" s="448">
        <f t="shared" ca="1" si="86"/>
        <v>0</v>
      </c>
      <c r="H313" s="448">
        <f t="shared" ca="1" si="86"/>
        <v>0</v>
      </c>
      <c r="I313" s="448">
        <f t="shared" ca="1" si="86"/>
        <v>0</v>
      </c>
      <c r="J313" s="448">
        <f t="shared" ca="1" si="86"/>
        <v>0</v>
      </c>
      <c r="K313" s="448">
        <f t="shared" ca="1" si="86"/>
        <v>0</v>
      </c>
      <c r="L313" s="448">
        <f t="shared" ca="1" si="86"/>
        <v>0</v>
      </c>
      <c r="M313" s="448">
        <f t="shared" ca="1" si="86"/>
        <v>0</v>
      </c>
      <c r="N313" s="448">
        <f t="shared" ca="1" si="86"/>
        <v>0</v>
      </c>
      <c r="O313" s="448">
        <f t="shared" ca="1" si="86"/>
        <v>0</v>
      </c>
      <c r="P313" s="448">
        <f t="shared" ca="1" si="86"/>
        <v>0</v>
      </c>
      <c r="Q313" s="448">
        <f t="shared" ca="1" si="86"/>
        <v>0</v>
      </c>
      <c r="R313" s="448">
        <f t="shared" ca="1" si="86"/>
        <v>0</v>
      </c>
      <c r="S313" s="448">
        <f t="shared" ca="1" si="86"/>
        <v>0</v>
      </c>
      <c r="T313" s="448">
        <f t="shared" ca="1" si="86"/>
        <v>0</v>
      </c>
      <c r="U313" s="448">
        <f t="shared" ca="1" si="86"/>
        <v>0</v>
      </c>
      <c r="V313" s="448">
        <f t="shared" ca="1" si="86"/>
        <v>0</v>
      </c>
    </row>
    <row r="314" spans="5:22" x14ac:dyDescent="0.25">
      <c r="E314" s="448">
        <f t="shared" ca="1" si="85"/>
        <v>0</v>
      </c>
      <c r="F314" s="448">
        <f t="shared" ca="1" si="86"/>
        <v>0</v>
      </c>
      <c r="G314" s="448">
        <f t="shared" ca="1" si="86"/>
        <v>0</v>
      </c>
      <c r="H314" s="448">
        <f t="shared" ca="1" si="86"/>
        <v>0</v>
      </c>
      <c r="I314" s="448">
        <f t="shared" ca="1" si="86"/>
        <v>0</v>
      </c>
      <c r="J314" s="448">
        <f t="shared" ca="1" si="86"/>
        <v>0</v>
      </c>
      <c r="K314" s="448">
        <f t="shared" ca="1" si="86"/>
        <v>0</v>
      </c>
      <c r="L314" s="448">
        <f t="shared" ca="1" si="86"/>
        <v>0</v>
      </c>
      <c r="M314" s="448">
        <f t="shared" ca="1" si="86"/>
        <v>0</v>
      </c>
      <c r="N314" s="448">
        <f t="shared" ca="1" si="86"/>
        <v>0</v>
      </c>
      <c r="O314" s="448">
        <f t="shared" ca="1" si="86"/>
        <v>0</v>
      </c>
      <c r="P314" s="448">
        <f t="shared" ca="1" si="86"/>
        <v>0</v>
      </c>
      <c r="Q314" s="448">
        <f t="shared" ca="1" si="86"/>
        <v>0</v>
      </c>
      <c r="R314" s="448">
        <f t="shared" ca="1" si="86"/>
        <v>0</v>
      </c>
      <c r="S314" s="448">
        <f t="shared" ca="1" si="86"/>
        <v>0</v>
      </c>
      <c r="T314" s="448">
        <f t="shared" ca="1" si="86"/>
        <v>0</v>
      </c>
      <c r="U314" s="448">
        <f t="shared" ca="1" si="86"/>
        <v>0</v>
      </c>
      <c r="V314" s="448">
        <f t="shared" ca="1" si="86"/>
        <v>0</v>
      </c>
    </row>
    <row r="315" spans="5:22" x14ac:dyDescent="0.25">
      <c r="E315" s="448">
        <f t="shared" ca="1" si="85"/>
        <v>0</v>
      </c>
      <c r="F315" s="448">
        <f t="shared" ca="1" si="86"/>
        <v>0</v>
      </c>
      <c r="G315" s="448">
        <f t="shared" ca="1" si="86"/>
        <v>0</v>
      </c>
      <c r="H315" s="448">
        <f t="shared" ca="1" si="86"/>
        <v>0</v>
      </c>
      <c r="I315" s="448">
        <f t="shared" ca="1" si="86"/>
        <v>0</v>
      </c>
      <c r="J315" s="448">
        <f t="shared" ca="1" si="86"/>
        <v>0</v>
      </c>
      <c r="K315" s="448">
        <f t="shared" ca="1" si="86"/>
        <v>0</v>
      </c>
      <c r="L315" s="448">
        <f t="shared" ca="1" si="86"/>
        <v>0</v>
      </c>
      <c r="M315" s="448">
        <f t="shared" ca="1" si="86"/>
        <v>0</v>
      </c>
      <c r="N315" s="448">
        <f t="shared" ca="1" si="86"/>
        <v>0</v>
      </c>
      <c r="O315" s="448">
        <f t="shared" ca="1" si="86"/>
        <v>0</v>
      </c>
      <c r="P315" s="448">
        <f t="shared" ca="1" si="86"/>
        <v>0</v>
      </c>
      <c r="Q315" s="448">
        <f t="shared" ca="1" si="86"/>
        <v>0</v>
      </c>
      <c r="R315" s="448">
        <f t="shared" ca="1" si="86"/>
        <v>0</v>
      </c>
      <c r="S315" s="448">
        <f t="shared" ca="1" si="86"/>
        <v>0</v>
      </c>
      <c r="T315" s="448">
        <f t="shared" ca="1" si="86"/>
        <v>0</v>
      </c>
      <c r="U315" s="448">
        <f t="shared" ca="1" si="86"/>
        <v>0</v>
      </c>
      <c r="V315" s="448">
        <f t="shared" ca="1" si="86"/>
        <v>0</v>
      </c>
    </row>
    <row r="316" spans="5:22" x14ac:dyDescent="0.25">
      <c r="E316" s="448">
        <f t="shared" ca="1" si="85"/>
        <v>0</v>
      </c>
      <c r="F316" s="448">
        <f t="shared" ca="1" si="86"/>
        <v>0</v>
      </c>
      <c r="G316" s="448">
        <f t="shared" ca="1" si="86"/>
        <v>0</v>
      </c>
      <c r="H316" s="448">
        <f t="shared" ca="1" si="86"/>
        <v>0</v>
      </c>
      <c r="I316" s="448">
        <f t="shared" ca="1" si="86"/>
        <v>0</v>
      </c>
      <c r="J316" s="448">
        <f t="shared" ca="1" si="86"/>
        <v>0</v>
      </c>
      <c r="K316" s="448">
        <f t="shared" ca="1" si="86"/>
        <v>0</v>
      </c>
      <c r="L316" s="448">
        <f t="shared" ca="1" si="86"/>
        <v>0</v>
      </c>
      <c r="M316" s="448">
        <f t="shared" ca="1" si="86"/>
        <v>0</v>
      </c>
      <c r="N316" s="448">
        <f t="shared" ca="1" si="86"/>
        <v>0</v>
      </c>
      <c r="O316" s="448">
        <f t="shared" ca="1" si="86"/>
        <v>0</v>
      </c>
      <c r="P316" s="448">
        <f t="shared" ca="1" si="86"/>
        <v>0</v>
      </c>
      <c r="Q316" s="448">
        <f t="shared" ca="1" si="86"/>
        <v>0</v>
      </c>
      <c r="R316" s="448">
        <f t="shared" ca="1" si="86"/>
        <v>0</v>
      </c>
      <c r="S316" s="448">
        <f t="shared" ca="1" si="86"/>
        <v>0</v>
      </c>
      <c r="T316" s="448">
        <f t="shared" ca="1" si="86"/>
        <v>0</v>
      </c>
      <c r="U316" s="448">
        <f t="shared" ca="1" si="86"/>
        <v>0</v>
      </c>
      <c r="V316" s="448">
        <f t="shared" ca="1" si="86"/>
        <v>0</v>
      </c>
    </row>
    <row r="317" spans="5:22" x14ac:dyDescent="0.25">
      <c r="E317" s="448">
        <f t="shared" ca="1" si="85"/>
        <v>0</v>
      </c>
      <c r="F317" s="448">
        <f t="shared" ca="1" si="86"/>
        <v>0</v>
      </c>
      <c r="G317" s="448">
        <f t="shared" ca="1" si="86"/>
        <v>0</v>
      </c>
      <c r="H317" s="448">
        <f t="shared" ca="1" si="86"/>
        <v>0</v>
      </c>
      <c r="I317" s="448">
        <f t="shared" ca="1" si="86"/>
        <v>0</v>
      </c>
      <c r="J317" s="448">
        <f t="shared" ca="1" si="86"/>
        <v>0</v>
      </c>
      <c r="K317" s="448">
        <f t="shared" ca="1" si="86"/>
        <v>0</v>
      </c>
      <c r="L317" s="448">
        <f t="shared" ca="1" si="86"/>
        <v>0</v>
      </c>
      <c r="M317" s="448">
        <f t="shared" ca="1" si="86"/>
        <v>0</v>
      </c>
      <c r="N317" s="448">
        <f t="shared" ca="1" si="86"/>
        <v>0</v>
      </c>
      <c r="O317" s="448">
        <f t="shared" ca="1" si="86"/>
        <v>0</v>
      </c>
      <c r="P317" s="448">
        <f t="shared" ca="1" si="86"/>
        <v>0</v>
      </c>
      <c r="Q317" s="448">
        <f t="shared" ca="1" si="86"/>
        <v>0</v>
      </c>
      <c r="R317" s="448">
        <f t="shared" ca="1" si="86"/>
        <v>0</v>
      </c>
      <c r="S317" s="448">
        <f t="shared" ca="1" si="86"/>
        <v>0</v>
      </c>
      <c r="T317" s="448">
        <f t="shared" ca="1" si="86"/>
        <v>0</v>
      </c>
      <c r="U317" s="448">
        <f t="shared" ca="1" si="86"/>
        <v>0</v>
      </c>
      <c r="V317" s="448">
        <f t="shared" ca="1" si="86"/>
        <v>0</v>
      </c>
    </row>
    <row r="318" spans="5:22" x14ac:dyDescent="0.25">
      <c r="E318" s="448">
        <f t="shared" ca="1" si="85"/>
        <v>0</v>
      </c>
      <c r="F318" s="448">
        <f t="shared" ca="1" si="86"/>
        <v>0</v>
      </c>
      <c r="G318" s="448">
        <f t="shared" ca="1" si="86"/>
        <v>0</v>
      </c>
      <c r="H318" s="448">
        <f t="shared" ca="1" si="86"/>
        <v>0</v>
      </c>
      <c r="I318" s="448">
        <f t="shared" ca="1" si="86"/>
        <v>0</v>
      </c>
      <c r="J318" s="448">
        <f t="shared" ca="1" si="86"/>
        <v>0</v>
      </c>
      <c r="K318" s="448">
        <f t="shared" ca="1" si="86"/>
        <v>0</v>
      </c>
      <c r="L318" s="448">
        <f t="shared" ca="1" si="86"/>
        <v>0</v>
      </c>
      <c r="M318" s="448">
        <f t="shared" ca="1" si="86"/>
        <v>0</v>
      </c>
      <c r="N318" s="448">
        <f t="shared" ca="1" si="86"/>
        <v>0</v>
      </c>
      <c r="O318" s="448">
        <f t="shared" ca="1" si="86"/>
        <v>0</v>
      </c>
      <c r="P318" s="448">
        <f t="shared" ca="1" si="86"/>
        <v>0</v>
      </c>
      <c r="Q318" s="448">
        <f t="shared" ca="1" si="86"/>
        <v>0</v>
      </c>
      <c r="R318" s="448">
        <f t="shared" ca="1" si="86"/>
        <v>0</v>
      </c>
      <c r="S318" s="448">
        <f t="shared" ca="1" si="86"/>
        <v>0</v>
      </c>
      <c r="T318" s="448">
        <f t="shared" ca="1" si="86"/>
        <v>0</v>
      </c>
      <c r="U318" s="448">
        <f t="shared" ca="1" si="86"/>
        <v>0</v>
      </c>
      <c r="V318" s="448">
        <f t="shared" ca="1" si="86"/>
        <v>0</v>
      </c>
    </row>
    <row r="319" spans="5:22" x14ac:dyDescent="0.25">
      <c r="E319" s="448">
        <f t="shared" ca="1" si="85"/>
        <v>0</v>
      </c>
      <c r="F319" s="448">
        <f t="shared" ca="1" si="86"/>
        <v>0</v>
      </c>
      <c r="G319" s="448">
        <f t="shared" ca="1" si="86"/>
        <v>0</v>
      </c>
      <c r="H319" s="448">
        <f t="shared" ca="1" si="86"/>
        <v>0</v>
      </c>
      <c r="I319" s="448">
        <f t="shared" ca="1" si="86"/>
        <v>0</v>
      </c>
      <c r="J319" s="448">
        <f t="shared" ca="1" si="86"/>
        <v>0</v>
      </c>
      <c r="K319" s="448">
        <f t="shared" ca="1" si="86"/>
        <v>0</v>
      </c>
      <c r="L319" s="448">
        <f t="shared" ca="1" si="86"/>
        <v>0</v>
      </c>
      <c r="M319" s="448">
        <f t="shared" ca="1" si="86"/>
        <v>0</v>
      </c>
      <c r="N319" s="448">
        <f t="shared" ca="1" si="86"/>
        <v>0</v>
      </c>
      <c r="O319" s="448">
        <f t="shared" ca="1" si="86"/>
        <v>0</v>
      </c>
      <c r="P319" s="448">
        <f t="shared" ca="1" si="86"/>
        <v>0</v>
      </c>
      <c r="Q319" s="448">
        <f t="shared" ca="1" si="86"/>
        <v>0</v>
      </c>
      <c r="R319" s="448">
        <f t="shared" ca="1" si="86"/>
        <v>0</v>
      </c>
      <c r="S319" s="448">
        <f t="shared" ca="1" si="86"/>
        <v>0</v>
      </c>
      <c r="T319" s="448">
        <f t="shared" ca="1" si="86"/>
        <v>0</v>
      </c>
      <c r="U319" s="448">
        <f t="shared" ca="1" si="86"/>
        <v>0</v>
      </c>
      <c r="V319" s="448">
        <f t="shared" ca="1" si="86"/>
        <v>0</v>
      </c>
    </row>
    <row r="320" spans="5:22" x14ac:dyDescent="0.25">
      <c r="E320" s="448">
        <f t="shared" ca="1" si="85"/>
        <v>0</v>
      </c>
      <c r="F320" s="448">
        <f t="shared" ca="1" si="86"/>
        <v>0</v>
      </c>
      <c r="G320" s="448">
        <f t="shared" ca="1" si="86"/>
        <v>0</v>
      </c>
      <c r="H320" s="448">
        <f t="shared" ca="1" si="86"/>
        <v>0</v>
      </c>
      <c r="I320" s="448">
        <f t="shared" ca="1" si="86"/>
        <v>0</v>
      </c>
      <c r="J320" s="448">
        <f t="shared" ca="1" si="86"/>
        <v>0</v>
      </c>
      <c r="K320" s="448">
        <f t="shared" ca="1" si="86"/>
        <v>0</v>
      </c>
      <c r="L320" s="448">
        <f t="shared" ca="1" si="86"/>
        <v>0</v>
      </c>
      <c r="M320" s="448">
        <f t="shared" ca="1" si="86"/>
        <v>0</v>
      </c>
      <c r="N320" s="448">
        <f t="shared" ca="1" si="86"/>
        <v>0</v>
      </c>
      <c r="O320" s="448">
        <f t="shared" ca="1" si="86"/>
        <v>0</v>
      </c>
      <c r="P320" s="448">
        <f t="shared" ca="1" si="86"/>
        <v>0</v>
      </c>
      <c r="Q320" s="448">
        <f t="shared" ca="1" si="86"/>
        <v>0</v>
      </c>
      <c r="R320" s="448">
        <f t="shared" ca="1" si="86"/>
        <v>0</v>
      </c>
      <c r="S320" s="448">
        <f t="shared" ca="1" si="86"/>
        <v>0</v>
      </c>
      <c r="T320" s="448">
        <f t="shared" ca="1" si="86"/>
        <v>0</v>
      </c>
      <c r="U320" s="448">
        <f t="shared" ca="1" si="86"/>
        <v>0</v>
      </c>
      <c r="V320" s="448">
        <f t="shared" ca="1" si="86"/>
        <v>0</v>
      </c>
    </row>
    <row r="321" spans="5:22" x14ac:dyDescent="0.25">
      <c r="E321" s="448">
        <f t="shared" ca="1" si="85"/>
        <v>0</v>
      </c>
      <c r="F321" s="448">
        <f t="shared" ca="1" si="86"/>
        <v>0</v>
      </c>
      <c r="G321" s="448">
        <f t="shared" ca="1" si="86"/>
        <v>0</v>
      </c>
      <c r="H321" s="448">
        <f t="shared" ca="1" si="86"/>
        <v>0</v>
      </c>
      <c r="I321" s="448">
        <f t="shared" ca="1" si="86"/>
        <v>0</v>
      </c>
      <c r="J321" s="448">
        <f t="shared" ca="1" si="86"/>
        <v>0</v>
      </c>
      <c r="K321" s="448">
        <f t="shared" ca="1" si="86"/>
        <v>0</v>
      </c>
      <c r="L321" s="448">
        <f t="shared" ca="1" si="86"/>
        <v>0</v>
      </c>
      <c r="M321" s="448">
        <f t="shared" ca="1" si="86"/>
        <v>0</v>
      </c>
      <c r="N321" s="448">
        <f t="shared" ca="1" si="86"/>
        <v>0</v>
      </c>
      <c r="O321" s="448">
        <f t="shared" ca="1" si="86"/>
        <v>0</v>
      </c>
      <c r="P321" s="448">
        <f t="shared" ca="1" si="86"/>
        <v>0</v>
      </c>
      <c r="Q321" s="448">
        <f t="shared" ca="1" si="86"/>
        <v>0</v>
      </c>
      <c r="R321" s="448">
        <f t="shared" ca="1" si="86"/>
        <v>0</v>
      </c>
      <c r="S321" s="448">
        <f t="shared" ca="1" si="86"/>
        <v>0</v>
      </c>
      <c r="T321" s="448">
        <f t="shared" ca="1" si="86"/>
        <v>0</v>
      </c>
      <c r="U321" s="448">
        <f t="shared" ca="1" si="86"/>
        <v>0</v>
      </c>
      <c r="V321" s="448">
        <f t="shared" ca="1" si="86"/>
        <v>0</v>
      </c>
    </row>
    <row r="322" spans="5:22" x14ac:dyDescent="0.25">
      <c r="E322" s="448">
        <f t="shared" ca="1" si="85"/>
        <v>0</v>
      </c>
      <c r="F322" s="448">
        <f t="shared" ca="1" si="86"/>
        <v>0</v>
      </c>
      <c r="G322" s="448">
        <f t="shared" ca="1" si="86"/>
        <v>0</v>
      </c>
      <c r="H322" s="448">
        <f t="shared" ca="1" si="86"/>
        <v>0</v>
      </c>
      <c r="I322" s="448">
        <f t="shared" ca="1" si="86"/>
        <v>0</v>
      </c>
      <c r="J322" s="448">
        <f t="shared" ca="1" si="86"/>
        <v>0</v>
      </c>
      <c r="K322" s="448">
        <f t="shared" ca="1" si="86"/>
        <v>0</v>
      </c>
      <c r="L322" s="448">
        <f t="shared" ca="1" si="86"/>
        <v>0</v>
      </c>
      <c r="M322" s="448">
        <f t="shared" ca="1" si="86"/>
        <v>0</v>
      </c>
      <c r="N322" s="448">
        <f t="shared" ca="1" si="86"/>
        <v>0</v>
      </c>
      <c r="O322" s="448">
        <f t="shared" ca="1" si="86"/>
        <v>0</v>
      </c>
      <c r="P322" s="448">
        <f t="shared" ca="1" si="86"/>
        <v>0</v>
      </c>
      <c r="Q322" s="448">
        <f t="shared" ca="1" si="86"/>
        <v>0</v>
      </c>
      <c r="R322" s="448">
        <f t="shared" ca="1" si="86"/>
        <v>0</v>
      </c>
      <c r="S322" s="448">
        <f t="shared" ca="1" si="86"/>
        <v>0</v>
      </c>
      <c r="T322" s="448">
        <f t="shared" ca="1" si="86"/>
        <v>0</v>
      </c>
      <c r="U322" s="448">
        <f t="shared" ca="1" si="86"/>
        <v>0</v>
      </c>
      <c r="V322" s="448">
        <f t="shared" ca="1" si="86"/>
        <v>0</v>
      </c>
    </row>
    <row r="323" spans="5:22" x14ac:dyDescent="0.25">
      <c r="E323" s="448">
        <f t="shared" ca="1" si="85"/>
        <v>0</v>
      </c>
      <c r="F323" s="448">
        <f t="shared" ca="1" si="86"/>
        <v>0</v>
      </c>
      <c r="G323" s="448">
        <f t="shared" ca="1" si="86"/>
        <v>0</v>
      </c>
      <c r="H323" s="448">
        <f t="shared" ca="1" si="86"/>
        <v>0</v>
      </c>
      <c r="I323" s="448">
        <f t="shared" ca="1" si="86"/>
        <v>0</v>
      </c>
      <c r="J323" s="448">
        <f t="shared" ca="1" si="86"/>
        <v>0</v>
      </c>
      <c r="K323" s="448">
        <f t="shared" ca="1" si="86"/>
        <v>0</v>
      </c>
      <c r="L323" s="448">
        <f t="shared" ca="1" si="86"/>
        <v>0</v>
      </c>
      <c r="M323" s="448">
        <f t="shared" ca="1" si="86"/>
        <v>0</v>
      </c>
      <c r="N323" s="448">
        <f t="shared" ca="1" si="86"/>
        <v>0</v>
      </c>
      <c r="O323" s="448">
        <f t="shared" ca="1" si="86"/>
        <v>0</v>
      </c>
      <c r="P323" s="448">
        <f t="shared" ca="1" si="86"/>
        <v>0</v>
      </c>
      <c r="Q323" s="448">
        <f t="shared" ca="1" si="86"/>
        <v>0</v>
      </c>
      <c r="R323" s="448">
        <f t="shared" ca="1" si="86"/>
        <v>0</v>
      </c>
      <c r="S323" s="448">
        <f t="shared" ca="1" si="86"/>
        <v>0</v>
      </c>
      <c r="T323" s="448">
        <f t="shared" ca="1" si="86"/>
        <v>0</v>
      </c>
      <c r="U323" s="448">
        <f t="shared" ca="1" si="86"/>
        <v>0</v>
      </c>
      <c r="V323" s="448">
        <f t="shared" ca="1" si="86"/>
        <v>0</v>
      </c>
    </row>
    <row r="324" spans="5:22" x14ac:dyDescent="0.25">
      <c r="E324" s="448">
        <f t="shared" ca="1" si="85"/>
        <v>0</v>
      </c>
      <c r="F324" s="448">
        <f t="shared" ca="1" si="86"/>
        <v>0</v>
      </c>
      <c r="G324" s="448">
        <f t="shared" ca="1" si="86"/>
        <v>0</v>
      </c>
      <c r="H324" s="448">
        <f t="shared" ca="1" si="86"/>
        <v>0</v>
      </c>
      <c r="I324" s="448">
        <f t="shared" ca="1" si="86"/>
        <v>0</v>
      </c>
      <c r="J324" s="448">
        <f t="shared" ca="1" si="86"/>
        <v>0</v>
      </c>
      <c r="K324" s="448">
        <f t="shared" ca="1" si="86"/>
        <v>0</v>
      </c>
      <c r="L324" s="448">
        <f t="shared" ca="1" si="86"/>
        <v>0</v>
      </c>
      <c r="M324" s="448">
        <f t="shared" ca="1" si="86"/>
        <v>0</v>
      </c>
      <c r="N324" s="448">
        <f t="shared" ca="1" si="86"/>
        <v>0</v>
      </c>
      <c r="O324" s="448">
        <f t="shared" ca="1" si="86"/>
        <v>0</v>
      </c>
      <c r="P324" s="448">
        <f t="shared" ca="1" si="86"/>
        <v>0</v>
      </c>
      <c r="Q324" s="448">
        <f t="shared" ca="1" si="86"/>
        <v>0</v>
      </c>
      <c r="R324" s="448">
        <f t="shared" ca="1" si="86"/>
        <v>0</v>
      </c>
      <c r="S324" s="448">
        <f t="shared" ca="1" si="86"/>
        <v>0</v>
      </c>
      <c r="T324" s="448">
        <f t="shared" ca="1" si="86"/>
        <v>0</v>
      </c>
      <c r="U324" s="448">
        <f t="shared" ca="1" si="86"/>
        <v>0</v>
      </c>
      <c r="V324" s="448">
        <f t="shared" ca="1" si="86"/>
        <v>0</v>
      </c>
    </row>
    <row r="325" spans="5:22" x14ac:dyDescent="0.25">
      <c r="E325" s="448">
        <f t="shared" ca="1" si="85"/>
        <v>0</v>
      </c>
      <c r="F325" s="448">
        <f t="shared" ca="1" si="86"/>
        <v>0</v>
      </c>
      <c r="G325" s="448">
        <f t="shared" ca="1" si="86"/>
        <v>0</v>
      </c>
      <c r="H325" s="448">
        <f t="shared" ca="1" si="86"/>
        <v>0</v>
      </c>
      <c r="I325" s="448">
        <f t="shared" ca="1" si="86"/>
        <v>0</v>
      </c>
      <c r="J325" s="448">
        <f t="shared" ca="1" si="86"/>
        <v>0</v>
      </c>
      <c r="K325" s="448">
        <f t="shared" ca="1" si="86"/>
        <v>0</v>
      </c>
      <c r="L325" s="448">
        <f t="shared" ca="1" si="86"/>
        <v>0</v>
      </c>
      <c r="M325" s="448">
        <f t="shared" ca="1" si="86"/>
        <v>0</v>
      </c>
      <c r="N325" s="448">
        <f t="shared" ca="1" si="86"/>
        <v>0</v>
      </c>
      <c r="O325" s="448">
        <f t="shared" ca="1" si="86"/>
        <v>0</v>
      </c>
      <c r="P325" s="448">
        <f t="shared" ca="1" si="86"/>
        <v>0</v>
      </c>
      <c r="Q325" s="448">
        <f t="shared" ca="1" si="86"/>
        <v>0</v>
      </c>
      <c r="R325" s="448">
        <f t="shared" ca="1" si="86"/>
        <v>0</v>
      </c>
      <c r="S325" s="448">
        <f t="shared" ca="1" si="86"/>
        <v>0</v>
      </c>
      <c r="T325" s="448">
        <f t="shared" ca="1" si="86"/>
        <v>0</v>
      </c>
      <c r="U325" s="448">
        <f t="shared" ca="1" si="86"/>
        <v>0</v>
      </c>
      <c r="V325" s="448">
        <f t="shared" ca="1" si="86"/>
        <v>0</v>
      </c>
    </row>
    <row r="326" spans="5:22" x14ac:dyDescent="0.25">
      <c r="E326" s="448">
        <f t="shared" ca="1" si="85"/>
        <v>0</v>
      </c>
      <c r="F326" s="448">
        <f t="shared" ref="F326:V326" ca="1" si="87">E326</f>
        <v>0</v>
      </c>
      <c r="G326" s="448">
        <f t="shared" ca="1" si="87"/>
        <v>0</v>
      </c>
      <c r="H326" s="448">
        <f t="shared" ca="1" si="87"/>
        <v>0</v>
      </c>
      <c r="I326" s="448">
        <f t="shared" ca="1" si="87"/>
        <v>0</v>
      </c>
      <c r="J326" s="448">
        <f t="shared" ca="1" si="87"/>
        <v>0</v>
      </c>
      <c r="K326" s="448">
        <f t="shared" ca="1" si="87"/>
        <v>0</v>
      </c>
      <c r="L326" s="448">
        <f t="shared" ca="1" si="87"/>
        <v>0</v>
      </c>
      <c r="M326" s="448">
        <f t="shared" ca="1" si="87"/>
        <v>0</v>
      </c>
      <c r="N326" s="448">
        <f t="shared" ca="1" si="87"/>
        <v>0</v>
      </c>
      <c r="O326" s="448">
        <f t="shared" ca="1" si="87"/>
        <v>0</v>
      </c>
      <c r="P326" s="448">
        <f t="shared" ca="1" si="87"/>
        <v>0</v>
      </c>
      <c r="Q326" s="448">
        <f t="shared" ca="1" si="87"/>
        <v>0</v>
      </c>
      <c r="R326" s="448">
        <f t="shared" ca="1" si="87"/>
        <v>0</v>
      </c>
      <c r="S326" s="448">
        <f t="shared" ca="1" si="87"/>
        <v>0</v>
      </c>
      <c r="T326" s="448">
        <f t="shared" ca="1" si="87"/>
        <v>0</v>
      </c>
      <c r="U326" s="448">
        <f t="shared" ca="1" si="87"/>
        <v>0</v>
      </c>
      <c r="V326" s="448">
        <f t="shared" ca="1" si="87"/>
        <v>0</v>
      </c>
    </row>
    <row r="327" spans="5:22" x14ac:dyDescent="0.25">
      <c r="E327" s="448">
        <f t="shared" ca="1" si="85"/>
        <v>0</v>
      </c>
      <c r="F327" s="448">
        <f ca="1">IF(E$327=0,E328,E327)</f>
        <v>0</v>
      </c>
      <c r="G327" s="448">
        <f t="shared" ref="G327:V328" ca="1" si="88">IF(F$327=0,F328,F327)</f>
        <v>0</v>
      </c>
      <c r="H327" s="448">
        <f t="shared" ca="1" si="88"/>
        <v>0</v>
      </c>
      <c r="I327" s="448">
        <f t="shared" ca="1" si="88"/>
        <v>0</v>
      </c>
      <c r="J327" s="448">
        <f t="shared" ca="1" si="88"/>
        <v>0</v>
      </c>
      <c r="K327" s="448">
        <f t="shared" ca="1" si="88"/>
        <v>0</v>
      </c>
      <c r="L327" s="448">
        <f t="shared" ca="1" si="88"/>
        <v>0</v>
      </c>
      <c r="M327" s="448">
        <f t="shared" ca="1" si="88"/>
        <v>0</v>
      </c>
      <c r="N327" s="448">
        <f t="shared" ca="1" si="88"/>
        <v>0</v>
      </c>
      <c r="O327" s="448">
        <f t="shared" ca="1" si="88"/>
        <v>0</v>
      </c>
      <c r="P327" s="448">
        <f t="shared" ca="1" si="88"/>
        <v>0</v>
      </c>
      <c r="Q327" s="448">
        <f t="shared" ca="1" si="88"/>
        <v>0</v>
      </c>
      <c r="R327" s="448">
        <f t="shared" ca="1" si="88"/>
        <v>0</v>
      </c>
      <c r="S327" s="448">
        <f t="shared" ca="1" si="88"/>
        <v>0</v>
      </c>
      <c r="T327" s="448">
        <f t="shared" ca="1" si="88"/>
        <v>0</v>
      </c>
      <c r="U327" s="448">
        <f t="shared" ca="1" si="88"/>
        <v>0</v>
      </c>
      <c r="V327" s="448">
        <f t="shared" ca="1" si="88"/>
        <v>0</v>
      </c>
    </row>
    <row r="328" spans="5:22" x14ac:dyDescent="0.25">
      <c r="E328" s="448">
        <f t="shared" ca="1" si="85"/>
        <v>0</v>
      </c>
      <c r="F328" s="448">
        <f ca="1">IF(E$327=0,E329,E328)</f>
        <v>0</v>
      </c>
      <c r="G328" s="448">
        <f t="shared" ca="1" si="88"/>
        <v>0</v>
      </c>
      <c r="H328" s="448">
        <f t="shared" ca="1" si="88"/>
        <v>0</v>
      </c>
      <c r="I328" s="448">
        <f t="shared" ca="1" si="88"/>
        <v>0</v>
      </c>
      <c r="J328" s="448">
        <f t="shared" ca="1" si="88"/>
        <v>0</v>
      </c>
      <c r="K328" s="448">
        <f t="shared" ca="1" si="88"/>
        <v>0</v>
      </c>
      <c r="L328" s="448">
        <f t="shared" ca="1" si="88"/>
        <v>0</v>
      </c>
      <c r="M328" s="448">
        <f t="shared" ca="1" si="88"/>
        <v>0</v>
      </c>
      <c r="N328" s="448">
        <f t="shared" ca="1" si="88"/>
        <v>0</v>
      </c>
      <c r="O328" s="448">
        <f t="shared" ca="1" si="88"/>
        <v>0</v>
      </c>
      <c r="P328" s="448">
        <f t="shared" ca="1" si="88"/>
        <v>0</v>
      </c>
      <c r="Q328" s="448">
        <f t="shared" ca="1" si="88"/>
        <v>0</v>
      </c>
      <c r="R328" s="448">
        <f t="shared" ca="1" si="88"/>
        <v>0</v>
      </c>
      <c r="S328" s="448">
        <f t="shared" ca="1" si="88"/>
        <v>0</v>
      </c>
      <c r="T328" s="448">
        <f t="shared" ca="1" si="88"/>
        <v>0</v>
      </c>
      <c r="U328" s="448">
        <f t="shared" ca="1" si="88"/>
        <v>0</v>
      </c>
      <c r="V328" s="448">
        <f t="shared" ca="1" si="88"/>
        <v>0</v>
      </c>
    </row>
    <row r="329" spans="5:22" x14ac:dyDescent="0.25">
      <c r="E329" s="451"/>
      <c r="F329" s="451"/>
      <c r="G329" s="451"/>
      <c r="H329" s="451"/>
      <c r="I329" s="451"/>
      <c r="J329" s="451"/>
      <c r="K329" s="449"/>
      <c r="L329" s="449"/>
      <c r="M329" s="449"/>
      <c r="N329" s="449"/>
      <c r="O329" s="449"/>
      <c r="P329" s="449"/>
      <c r="Q329" s="449"/>
      <c r="R329" s="449"/>
      <c r="S329" s="449"/>
      <c r="T329" s="449"/>
      <c r="U329" s="449"/>
      <c r="V329" s="449"/>
    </row>
    <row r="330" spans="5:22" x14ac:dyDescent="0.25">
      <c r="E330" s="448">
        <f t="shared" ref="E330:E347" ca="1" si="89">V311</f>
        <v>0</v>
      </c>
      <c r="F330" s="448">
        <f t="shared" ref="F330:V344" ca="1" si="90">E330</f>
        <v>0</v>
      </c>
      <c r="G330" s="448">
        <f t="shared" ca="1" si="90"/>
        <v>0</v>
      </c>
      <c r="H330" s="448">
        <f t="shared" ca="1" si="90"/>
        <v>0</v>
      </c>
      <c r="I330" s="448">
        <f t="shared" ca="1" si="90"/>
        <v>0</v>
      </c>
      <c r="J330" s="448">
        <f t="shared" ca="1" si="90"/>
        <v>0</v>
      </c>
      <c r="K330" s="448">
        <f t="shared" ca="1" si="90"/>
        <v>0</v>
      </c>
      <c r="L330" s="448">
        <f t="shared" ca="1" si="90"/>
        <v>0</v>
      </c>
      <c r="M330" s="448">
        <f t="shared" ca="1" si="90"/>
        <v>0</v>
      </c>
      <c r="N330" s="448">
        <f t="shared" ca="1" si="90"/>
        <v>0</v>
      </c>
      <c r="O330" s="448">
        <f t="shared" ca="1" si="90"/>
        <v>0</v>
      </c>
      <c r="P330" s="448">
        <f t="shared" ca="1" si="90"/>
        <v>0</v>
      </c>
      <c r="Q330" s="448">
        <f t="shared" ca="1" si="90"/>
        <v>0</v>
      </c>
      <c r="R330" s="448">
        <f t="shared" ca="1" si="90"/>
        <v>0</v>
      </c>
      <c r="S330" s="448">
        <f t="shared" ca="1" si="90"/>
        <v>0</v>
      </c>
      <c r="T330" s="448">
        <f t="shared" ca="1" si="90"/>
        <v>0</v>
      </c>
      <c r="U330" s="448">
        <f t="shared" ca="1" si="90"/>
        <v>0</v>
      </c>
      <c r="V330" s="448">
        <f t="shared" ca="1" si="90"/>
        <v>0</v>
      </c>
    </row>
    <row r="331" spans="5:22" x14ac:dyDescent="0.25">
      <c r="E331" s="448">
        <f t="shared" ca="1" si="89"/>
        <v>0</v>
      </c>
      <c r="F331" s="448">
        <f t="shared" ca="1" si="90"/>
        <v>0</v>
      </c>
      <c r="G331" s="448">
        <f t="shared" ca="1" si="90"/>
        <v>0</v>
      </c>
      <c r="H331" s="448">
        <f t="shared" ca="1" si="90"/>
        <v>0</v>
      </c>
      <c r="I331" s="448">
        <f t="shared" ca="1" si="90"/>
        <v>0</v>
      </c>
      <c r="J331" s="448">
        <f t="shared" ca="1" si="90"/>
        <v>0</v>
      </c>
      <c r="K331" s="448">
        <f t="shared" ca="1" si="90"/>
        <v>0</v>
      </c>
      <c r="L331" s="448">
        <f t="shared" ca="1" si="90"/>
        <v>0</v>
      </c>
      <c r="M331" s="448">
        <f t="shared" ca="1" si="90"/>
        <v>0</v>
      </c>
      <c r="N331" s="448">
        <f t="shared" ca="1" si="90"/>
        <v>0</v>
      </c>
      <c r="O331" s="448">
        <f t="shared" ca="1" si="90"/>
        <v>0</v>
      </c>
      <c r="P331" s="448">
        <f t="shared" ca="1" si="90"/>
        <v>0</v>
      </c>
      <c r="Q331" s="448">
        <f t="shared" ca="1" si="90"/>
        <v>0</v>
      </c>
      <c r="R331" s="448">
        <f t="shared" ca="1" si="90"/>
        <v>0</v>
      </c>
      <c r="S331" s="448">
        <f t="shared" ca="1" si="90"/>
        <v>0</v>
      </c>
      <c r="T331" s="448">
        <f t="shared" ca="1" si="90"/>
        <v>0</v>
      </c>
      <c r="U331" s="448">
        <f t="shared" ca="1" si="90"/>
        <v>0</v>
      </c>
      <c r="V331" s="448">
        <f t="shared" ca="1" si="90"/>
        <v>0</v>
      </c>
    </row>
    <row r="332" spans="5:22" x14ac:dyDescent="0.25">
      <c r="E332" s="448">
        <f t="shared" ca="1" si="89"/>
        <v>0</v>
      </c>
      <c r="F332" s="448">
        <f t="shared" ca="1" si="90"/>
        <v>0</v>
      </c>
      <c r="G332" s="448">
        <f t="shared" ca="1" si="90"/>
        <v>0</v>
      </c>
      <c r="H332" s="448">
        <f t="shared" ca="1" si="90"/>
        <v>0</v>
      </c>
      <c r="I332" s="448">
        <f t="shared" ca="1" si="90"/>
        <v>0</v>
      </c>
      <c r="J332" s="448">
        <f t="shared" ca="1" si="90"/>
        <v>0</v>
      </c>
      <c r="K332" s="448">
        <f t="shared" ca="1" si="90"/>
        <v>0</v>
      </c>
      <c r="L332" s="448">
        <f t="shared" ca="1" si="90"/>
        <v>0</v>
      </c>
      <c r="M332" s="448">
        <f t="shared" ca="1" si="90"/>
        <v>0</v>
      </c>
      <c r="N332" s="448">
        <f t="shared" ca="1" si="90"/>
        <v>0</v>
      </c>
      <c r="O332" s="448">
        <f t="shared" ca="1" si="90"/>
        <v>0</v>
      </c>
      <c r="P332" s="448">
        <f t="shared" ca="1" si="90"/>
        <v>0</v>
      </c>
      <c r="Q332" s="448">
        <f t="shared" ca="1" si="90"/>
        <v>0</v>
      </c>
      <c r="R332" s="448">
        <f t="shared" ca="1" si="90"/>
        <v>0</v>
      </c>
      <c r="S332" s="448">
        <f t="shared" ca="1" si="90"/>
        <v>0</v>
      </c>
      <c r="T332" s="448">
        <f t="shared" ca="1" si="90"/>
        <v>0</v>
      </c>
      <c r="U332" s="448">
        <f t="shared" ca="1" si="90"/>
        <v>0</v>
      </c>
      <c r="V332" s="448">
        <f t="shared" ca="1" si="90"/>
        <v>0</v>
      </c>
    </row>
    <row r="333" spans="5:22" x14ac:dyDescent="0.25">
      <c r="E333" s="448">
        <f t="shared" ca="1" si="89"/>
        <v>0</v>
      </c>
      <c r="F333" s="448">
        <f t="shared" ca="1" si="90"/>
        <v>0</v>
      </c>
      <c r="G333" s="448">
        <f t="shared" ca="1" si="90"/>
        <v>0</v>
      </c>
      <c r="H333" s="448">
        <f t="shared" ca="1" si="90"/>
        <v>0</v>
      </c>
      <c r="I333" s="448">
        <f t="shared" ca="1" si="90"/>
        <v>0</v>
      </c>
      <c r="J333" s="448">
        <f t="shared" ca="1" si="90"/>
        <v>0</v>
      </c>
      <c r="K333" s="448">
        <f t="shared" ca="1" si="90"/>
        <v>0</v>
      </c>
      <c r="L333" s="448">
        <f t="shared" ca="1" si="90"/>
        <v>0</v>
      </c>
      <c r="M333" s="448">
        <f t="shared" ca="1" si="90"/>
        <v>0</v>
      </c>
      <c r="N333" s="448">
        <f t="shared" ca="1" si="90"/>
        <v>0</v>
      </c>
      <c r="O333" s="448">
        <f t="shared" ca="1" si="90"/>
        <v>0</v>
      </c>
      <c r="P333" s="448">
        <f t="shared" ca="1" si="90"/>
        <v>0</v>
      </c>
      <c r="Q333" s="448">
        <f t="shared" ca="1" si="90"/>
        <v>0</v>
      </c>
      <c r="R333" s="448">
        <f t="shared" ca="1" si="90"/>
        <v>0</v>
      </c>
      <c r="S333" s="448">
        <f t="shared" ca="1" si="90"/>
        <v>0</v>
      </c>
      <c r="T333" s="448">
        <f t="shared" ca="1" si="90"/>
        <v>0</v>
      </c>
      <c r="U333" s="448">
        <f t="shared" ca="1" si="90"/>
        <v>0</v>
      </c>
      <c r="V333" s="448">
        <f t="shared" ca="1" si="90"/>
        <v>0</v>
      </c>
    </row>
    <row r="334" spans="5:22" x14ac:dyDescent="0.25">
      <c r="E334" s="448">
        <f t="shared" ca="1" si="89"/>
        <v>0</v>
      </c>
      <c r="F334" s="448">
        <f t="shared" ca="1" si="90"/>
        <v>0</v>
      </c>
      <c r="G334" s="448">
        <f t="shared" ca="1" si="90"/>
        <v>0</v>
      </c>
      <c r="H334" s="448">
        <f t="shared" ca="1" si="90"/>
        <v>0</v>
      </c>
      <c r="I334" s="448">
        <f t="shared" ca="1" si="90"/>
        <v>0</v>
      </c>
      <c r="J334" s="448">
        <f t="shared" ca="1" si="90"/>
        <v>0</v>
      </c>
      <c r="K334" s="448">
        <f t="shared" ca="1" si="90"/>
        <v>0</v>
      </c>
      <c r="L334" s="448">
        <f t="shared" ca="1" si="90"/>
        <v>0</v>
      </c>
      <c r="M334" s="448">
        <f t="shared" ca="1" si="90"/>
        <v>0</v>
      </c>
      <c r="N334" s="448">
        <f t="shared" ca="1" si="90"/>
        <v>0</v>
      </c>
      <c r="O334" s="448">
        <f t="shared" ca="1" si="90"/>
        <v>0</v>
      </c>
      <c r="P334" s="448">
        <f t="shared" ca="1" si="90"/>
        <v>0</v>
      </c>
      <c r="Q334" s="448">
        <f t="shared" ca="1" si="90"/>
        <v>0</v>
      </c>
      <c r="R334" s="448">
        <f t="shared" ca="1" si="90"/>
        <v>0</v>
      </c>
      <c r="S334" s="448">
        <f t="shared" ca="1" si="90"/>
        <v>0</v>
      </c>
      <c r="T334" s="448">
        <f t="shared" ca="1" si="90"/>
        <v>0</v>
      </c>
      <c r="U334" s="448">
        <f t="shared" ca="1" si="90"/>
        <v>0</v>
      </c>
      <c r="V334" s="448">
        <f t="shared" ca="1" si="90"/>
        <v>0</v>
      </c>
    </row>
    <row r="335" spans="5:22" x14ac:dyDescent="0.25">
      <c r="E335" s="448">
        <f t="shared" ca="1" si="89"/>
        <v>0</v>
      </c>
      <c r="F335" s="448">
        <f t="shared" ca="1" si="90"/>
        <v>0</v>
      </c>
      <c r="G335" s="448">
        <f t="shared" ca="1" si="90"/>
        <v>0</v>
      </c>
      <c r="H335" s="448">
        <f t="shared" ca="1" si="90"/>
        <v>0</v>
      </c>
      <c r="I335" s="448">
        <f t="shared" ca="1" si="90"/>
        <v>0</v>
      </c>
      <c r="J335" s="448">
        <f t="shared" ca="1" si="90"/>
        <v>0</v>
      </c>
      <c r="K335" s="448">
        <f t="shared" ca="1" si="90"/>
        <v>0</v>
      </c>
      <c r="L335" s="448">
        <f t="shared" ca="1" si="90"/>
        <v>0</v>
      </c>
      <c r="M335" s="448">
        <f t="shared" ca="1" si="90"/>
        <v>0</v>
      </c>
      <c r="N335" s="448">
        <f t="shared" ca="1" si="90"/>
        <v>0</v>
      </c>
      <c r="O335" s="448">
        <f t="shared" ca="1" si="90"/>
        <v>0</v>
      </c>
      <c r="P335" s="448">
        <f t="shared" ca="1" si="90"/>
        <v>0</v>
      </c>
      <c r="Q335" s="448">
        <f t="shared" ca="1" si="90"/>
        <v>0</v>
      </c>
      <c r="R335" s="448">
        <f t="shared" ca="1" si="90"/>
        <v>0</v>
      </c>
      <c r="S335" s="448">
        <f t="shared" ca="1" si="90"/>
        <v>0</v>
      </c>
      <c r="T335" s="448">
        <f t="shared" ca="1" si="90"/>
        <v>0</v>
      </c>
      <c r="U335" s="448">
        <f t="shared" ca="1" si="90"/>
        <v>0</v>
      </c>
      <c r="V335" s="448">
        <f t="shared" ca="1" si="90"/>
        <v>0</v>
      </c>
    </row>
    <row r="336" spans="5:22" x14ac:dyDescent="0.25">
      <c r="E336" s="448">
        <f t="shared" ca="1" si="89"/>
        <v>0</v>
      </c>
      <c r="F336" s="448">
        <f t="shared" ca="1" si="90"/>
        <v>0</v>
      </c>
      <c r="G336" s="448">
        <f t="shared" ca="1" si="90"/>
        <v>0</v>
      </c>
      <c r="H336" s="448">
        <f t="shared" ca="1" si="90"/>
        <v>0</v>
      </c>
      <c r="I336" s="448">
        <f t="shared" ca="1" si="90"/>
        <v>0</v>
      </c>
      <c r="J336" s="448">
        <f t="shared" ca="1" si="90"/>
        <v>0</v>
      </c>
      <c r="K336" s="448">
        <f t="shared" ca="1" si="90"/>
        <v>0</v>
      </c>
      <c r="L336" s="448">
        <f t="shared" ca="1" si="90"/>
        <v>0</v>
      </c>
      <c r="M336" s="448">
        <f t="shared" ca="1" si="90"/>
        <v>0</v>
      </c>
      <c r="N336" s="448">
        <f t="shared" ca="1" si="90"/>
        <v>0</v>
      </c>
      <c r="O336" s="448">
        <f t="shared" ca="1" si="90"/>
        <v>0</v>
      </c>
      <c r="P336" s="448">
        <f t="shared" ca="1" si="90"/>
        <v>0</v>
      </c>
      <c r="Q336" s="448">
        <f t="shared" ca="1" si="90"/>
        <v>0</v>
      </c>
      <c r="R336" s="448">
        <f t="shared" ca="1" si="90"/>
        <v>0</v>
      </c>
      <c r="S336" s="448">
        <f t="shared" ca="1" si="90"/>
        <v>0</v>
      </c>
      <c r="T336" s="448">
        <f t="shared" ca="1" si="90"/>
        <v>0</v>
      </c>
      <c r="U336" s="448">
        <f t="shared" ca="1" si="90"/>
        <v>0</v>
      </c>
      <c r="V336" s="448">
        <f t="shared" ca="1" si="90"/>
        <v>0</v>
      </c>
    </row>
    <row r="337" spans="5:23" x14ac:dyDescent="0.25">
      <c r="E337" s="448">
        <f t="shared" ca="1" si="89"/>
        <v>0</v>
      </c>
      <c r="F337" s="448">
        <f t="shared" ca="1" si="90"/>
        <v>0</v>
      </c>
      <c r="G337" s="448">
        <f t="shared" ca="1" si="90"/>
        <v>0</v>
      </c>
      <c r="H337" s="448">
        <f t="shared" ca="1" si="90"/>
        <v>0</v>
      </c>
      <c r="I337" s="448">
        <f t="shared" ca="1" si="90"/>
        <v>0</v>
      </c>
      <c r="J337" s="448">
        <f t="shared" ca="1" si="90"/>
        <v>0</v>
      </c>
      <c r="K337" s="448">
        <f t="shared" ca="1" si="90"/>
        <v>0</v>
      </c>
      <c r="L337" s="448">
        <f t="shared" ca="1" si="90"/>
        <v>0</v>
      </c>
      <c r="M337" s="448">
        <f t="shared" ca="1" si="90"/>
        <v>0</v>
      </c>
      <c r="N337" s="448">
        <f t="shared" ca="1" si="90"/>
        <v>0</v>
      </c>
      <c r="O337" s="448">
        <f t="shared" ca="1" si="90"/>
        <v>0</v>
      </c>
      <c r="P337" s="448">
        <f t="shared" ca="1" si="90"/>
        <v>0</v>
      </c>
      <c r="Q337" s="448">
        <f t="shared" ca="1" si="90"/>
        <v>0</v>
      </c>
      <c r="R337" s="448">
        <f t="shared" ca="1" si="90"/>
        <v>0</v>
      </c>
      <c r="S337" s="448">
        <f t="shared" ca="1" si="90"/>
        <v>0</v>
      </c>
      <c r="T337" s="448">
        <f t="shared" ca="1" si="90"/>
        <v>0</v>
      </c>
      <c r="U337" s="448">
        <f t="shared" ca="1" si="90"/>
        <v>0</v>
      </c>
      <c r="V337" s="448">
        <f t="shared" ca="1" si="90"/>
        <v>0</v>
      </c>
    </row>
    <row r="338" spans="5:23" x14ac:dyDescent="0.25">
      <c r="E338" s="448">
        <f t="shared" ca="1" si="89"/>
        <v>0</v>
      </c>
      <c r="F338" s="448">
        <f t="shared" ca="1" si="90"/>
        <v>0</v>
      </c>
      <c r="G338" s="448">
        <f t="shared" ca="1" si="90"/>
        <v>0</v>
      </c>
      <c r="H338" s="448">
        <f t="shared" ca="1" si="90"/>
        <v>0</v>
      </c>
      <c r="I338" s="448">
        <f t="shared" ca="1" si="90"/>
        <v>0</v>
      </c>
      <c r="J338" s="448">
        <f t="shared" ca="1" si="90"/>
        <v>0</v>
      </c>
      <c r="K338" s="448">
        <f t="shared" ca="1" si="90"/>
        <v>0</v>
      </c>
      <c r="L338" s="448">
        <f t="shared" ca="1" si="90"/>
        <v>0</v>
      </c>
      <c r="M338" s="448">
        <f t="shared" ca="1" si="90"/>
        <v>0</v>
      </c>
      <c r="N338" s="448">
        <f t="shared" ca="1" si="90"/>
        <v>0</v>
      </c>
      <c r="O338" s="448">
        <f t="shared" ca="1" si="90"/>
        <v>0</v>
      </c>
      <c r="P338" s="448">
        <f t="shared" ca="1" si="90"/>
        <v>0</v>
      </c>
      <c r="Q338" s="448">
        <f t="shared" ca="1" si="90"/>
        <v>0</v>
      </c>
      <c r="R338" s="448">
        <f t="shared" ca="1" si="90"/>
        <v>0</v>
      </c>
      <c r="S338" s="448">
        <f t="shared" ca="1" si="90"/>
        <v>0</v>
      </c>
      <c r="T338" s="448">
        <f t="shared" ca="1" si="90"/>
        <v>0</v>
      </c>
      <c r="U338" s="448">
        <f t="shared" ca="1" si="90"/>
        <v>0</v>
      </c>
      <c r="V338" s="448">
        <f t="shared" ca="1" si="90"/>
        <v>0</v>
      </c>
    </row>
    <row r="339" spans="5:23" x14ac:dyDescent="0.25">
      <c r="E339" s="448">
        <f t="shared" ca="1" si="89"/>
        <v>0</v>
      </c>
      <c r="F339" s="448">
        <f t="shared" ca="1" si="90"/>
        <v>0</v>
      </c>
      <c r="G339" s="448">
        <f t="shared" ca="1" si="90"/>
        <v>0</v>
      </c>
      <c r="H339" s="448">
        <f t="shared" ca="1" si="90"/>
        <v>0</v>
      </c>
      <c r="I339" s="448">
        <f t="shared" ca="1" si="90"/>
        <v>0</v>
      </c>
      <c r="J339" s="448">
        <f t="shared" ca="1" si="90"/>
        <v>0</v>
      </c>
      <c r="K339" s="448">
        <f t="shared" ca="1" si="90"/>
        <v>0</v>
      </c>
      <c r="L339" s="448">
        <f t="shared" ca="1" si="90"/>
        <v>0</v>
      </c>
      <c r="M339" s="448">
        <f t="shared" ca="1" si="90"/>
        <v>0</v>
      </c>
      <c r="N339" s="448">
        <f t="shared" ca="1" si="90"/>
        <v>0</v>
      </c>
      <c r="O339" s="448">
        <f t="shared" ca="1" si="90"/>
        <v>0</v>
      </c>
      <c r="P339" s="448">
        <f t="shared" ca="1" si="90"/>
        <v>0</v>
      </c>
      <c r="Q339" s="448">
        <f t="shared" ca="1" si="90"/>
        <v>0</v>
      </c>
      <c r="R339" s="448">
        <f t="shared" ca="1" si="90"/>
        <v>0</v>
      </c>
      <c r="S339" s="448">
        <f t="shared" ca="1" si="90"/>
        <v>0</v>
      </c>
      <c r="T339" s="448">
        <f t="shared" ca="1" si="90"/>
        <v>0</v>
      </c>
      <c r="U339" s="448">
        <f t="shared" ca="1" si="90"/>
        <v>0</v>
      </c>
      <c r="V339" s="448">
        <f t="shared" ca="1" si="90"/>
        <v>0</v>
      </c>
    </row>
    <row r="340" spans="5:23" x14ac:dyDescent="0.25">
      <c r="E340" s="448">
        <f t="shared" ca="1" si="89"/>
        <v>0</v>
      </c>
      <c r="F340" s="448">
        <f t="shared" ca="1" si="90"/>
        <v>0</v>
      </c>
      <c r="G340" s="448">
        <f t="shared" ca="1" si="90"/>
        <v>0</v>
      </c>
      <c r="H340" s="448">
        <f t="shared" ca="1" si="90"/>
        <v>0</v>
      </c>
      <c r="I340" s="448">
        <f t="shared" ca="1" si="90"/>
        <v>0</v>
      </c>
      <c r="J340" s="448">
        <f t="shared" ca="1" si="90"/>
        <v>0</v>
      </c>
      <c r="K340" s="448">
        <f t="shared" ca="1" si="90"/>
        <v>0</v>
      </c>
      <c r="L340" s="448">
        <f t="shared" ca="1" si="90"/>
        <v>0</v>
      </c>
      <c r="M340" s="448">
        <f t="shared" ca="1" si="90"/>
        <v>0</v>
      </c>
      <c r="N340" s="448">
        <f t="shared" ca="1" si="90"/>
        <v>0</v>
      </c>
      <c r="O340" s="448">
        <f t="shared" ca="1" si="90"/>
        <v>0</v>
      </c>
      <c r="P340" s="448">
        <f t="shared" ca="1" si="90"/>
        <v>0</v>
      </c>
      <c r="Q340" s="448">
        <f t="shared" ca="1" si="90"/>
        <v>0</v>
      </c>
      <c r="R340" s="448">
        <f t="shared" ca="1" si="90"/>
        <v>0</v>
      </c>
      <c r="S340" s="448">
        <f t="shared" ca="1" si="90"/>
        <v>0</v>
      </c>
      <c r="T340" s="448">
        <f t="shared" ca="1" si="90"/>
        <v>0</v>
      </c>
      <c r="U340" s="448">
        <f t="shared" ca="1" si="90"/>
        <v>0</v>
      </c>
      <c r="V340" s="448">
        <f t="shared" ca="1" si="90"/>
        <v>0</v>
      </c>
    </row>
    <row r="341" spans="5:23" x14ac:dyDescent="0.25">
      <c r="E341" s="448">
        <f t="shared" ca="1" si="89"/>
        <v>0</v>
      </c>
      <c r="F341" s="448">
        <f t="shared" ca="1" si="90"/>
        <v>0</v>
      </c>
      <c r="G341" s="448">
        <f t="shared" ca="1" si="90"/>
        <v>0</v>
      </c>
      <c r="H341" s="448">
        <f t="shared" ca="1" si="90"/>
        <v>0</v>
      </c>
      <c r="I341" s="448">
        <f t="shared" ca="1" si="90"/>
        <v>0</v>
      </c>
      <c r="J341" s="448">
        <f t="shared" ca="1" si="90"/>
        <v>0</v>
      </c>
      <c r="K341" s="448">
        <f t="shared" ca="1" si="90"/>
        <v>0</v>
      </c>
      <c r="L341" s="448">
        <f t="shared" ca="1" si="90"/>
        <v>0</v>
      </c>
      <c r="M341" s="448">
        <f t="shared" ca="1" si="90"/>
        <v>0</v>
      </c>
      <c r="N341" s="448">
        <f t="shared" ca="1" si="90"/>
        <v>0</v>
      </c>
      <c r="O341" s="448">
        <f t="shared" ca="1" si="90"/>
        <v>0</v>
      </c>
      <c r="P341" s="448">
        <f t="shared" ca="1" si="90"/>
        <v>0</v>
      </c>
      <c r="Q341" s="448">
        <f t="shared" ca="1" si="90"/>
        <v>0</v>
      </c>
      <c r="R341" s="448">
        <f t="shared" ca="1" si="90"/>
        <v>0</v>
      </c>
      <c r="S341" s="448">
        <f t="shared" ca="1" si="90"/>
        <v>0</v>
      </c>
      <c r="T341" s="448">
        <f t="shared" ca="1" si="90"/>
        <v>0</v>
      </c>
      <c r="U341" s="448">
        <f t="shared" ca="1" si="90"/>
        <v>0</v>
      </c>
      <c r="V341" s="448">
        <f t="shared" ca="1" si="90"/>
        <v>0</v>
      </c>
    </row>
    <row r="342" spans="5:23" x14ac:dyDescent="0.25">
      <c r="E342" s="448">
        <f t="shared" ca="1" si="89"/>
        <v>0</v>
      </c>
      <c r="F342" s="448">
        <f t="shared" ca="1" si="90"/>
        <v>0</v>
      </c>
      <c r="G342" s="448">
        <f t="shared" ca="1" si="90"/>
        <v>0</v>
      </c>
      <c r="H342" s="448">
        <f t="shared" ca="1" si="90"/>
        <v>0</v>
      </c>
      <c r="I342" s="448">
        <f t="shared" ca="1" si="90"/>
        <v>0</v>
      </c>
      <c r="J342" s="448">
        <f t="shared" ca="1" si="90"/>
        <v>0</v>
      </c>
      <c r="K342" s="448">
        <f t="shared" ca="1" si="90"/>
        <v>0</v>
      </c>
      <c r="L342" s="448">
        <f t="shared" ca="1" si="90"/>
        <v>0</v>
      </c>
      <c r="M342" s="448">
        <f t="shared" ca="1" si="90"/>
        <v>0</v>
      </c>
      <c r="N342" s="448">
        <f t="shared" ca="1" si="90"/>
        <v>0</v>
      </c>
      <c r="O342" s="448">
        <f t="shared" ca="1" si="90"/>
        <v>0</v>
      </c>
      <c r="P342" s="448">
        <f t="shared" ca="1" si="90"/>
        <v>0</v>
      </c>
      <c r="Q342" s="448">
        <f t="shared" ca="1" si="90"/>
        <v>0</v>
      </c>
      <c r="R342" s="448">
        <f t="shared" ca="1" si="90"/>
        <v>0</v>
      </c>
      <c r="S342" s="448">
        <f t="shared" ca="1" si="90"/>
        <v>0</v>
      </c>
      <c r="T342" s="448">
        <f t="shared" ca="1" si="90"/>
        <v>0</v>
      </c>
      <c r="U342" s="448">
        <f t="shared" ca="1" si="90"/>
        <v>0</v>
      </c>
      <c r="V342" s="448">
        <f t="shared" ca="1" si="90"/>
        <v>0</v>
      </c>
    </row>
    <row r="343" spans="5:23" x14ac:dyDescent="0.25">
      <c r="E343" s="448">
        <f t="shared" ca="1" si="89"/>
        <v>0</v>
      </c>
      <c r="F343" s="448">
        <f t="shared" ca="1" si="90"/>
        <v>0</v>
      </c>
      <c r="G343" s="448">
        <f t="shared" ca="1" si="90"/>
        <v>0</v>
      </c>
      <c r="H343" s="448">
        <f t="shared" ca="1" si="90"/>
        <v>0</v>
      </c>
      <c r="I343" s="448">
        <f t="shared" ca="1" si="90"/>
        <v>0</v>
      </c>
      <c r="J343" s="448">
        <f t="shared" ca="1" si="90"/>
        <v>0</v>
      </c>
      <c r="K343" s="448">
        <f t="shared" ca="1" si="90"/>
        <v>0</v>
      </c>
      <c r="L343" s="448">
        <f t="shared" ca="1" si="90"/>
        <v>0</v>
      </c>
      <c r="M343" s="448">
        <f t="shared" ca="1" si="90"/>
        <v>0</v>
      </c>
      <c r="N343" s="448">
        <f t="shared" ca="1" si="90"/>
        <v>0</v>
      </c>
      <c r="O343" s="448">
        <f t="shared" ca="1" si="90"/>
        <v>0</v>
      </c>
      <c r="P343" s="448">
        <f t="shared" ca="1" si="90"/>
        <v>0</v>
      </c>
      <c r="Q343" s="448">
        <f t="shared" ca="1" si="90"/>
        <v>0</v>
      </c>
      <c r="R343" s="448">
        <f t="shared" ca="1" si="90"/>
        <v>0</v>
      </c>
      <c r="S343" s="448">
        <f t="shared" ca="1" si="90"/>
        <v>0</v>
      </c>
      <c r="T343" s="448">
        <f t="shared" ca="1" si="90"/>
        <v>0</v>
      </c>
      <c r="U343" s="448">
        <f t="shared" ca="1" si="90"/>
        <v>0</v>
      </c>
      <c r="V343" s="448">
        <f t="shared" ca="1" si="90"/>
        <v>0</v>
      </c>
    </row>
    <row r="344" spans="5:23" x14ac:dyDescent="0.25">
      <c r="E344" s="448">
        <f t="shared" ca="1" si="89"/>
        <v>0</v>
      </c>
      <c r="F344" s="448">
        <f t="shared" ca="1" si="90"/>
        <v>0</v>
      </c>
      <c r="G344" s="448">
        <f t="shared" ca="1" si="90"/>
        <v>0</v>
      </c>
      <c r="H344" s="448">
        <f t="shared" ca="1" si="90"/>
        <v>0</v>
      </c>
      <c r="I344" s="448">
        <f t="shared" ca="1" si="90"/>
        <v>0</v>
      </c>
      <c r="J344" s="448">
        <f t="shared" ca="1" si="90"/>
        <v>0</v>
      </c>
      <c r="K344" s="448">
        <f t="shared" ca="1" si="90"/>
        <v>0</v>
      </c>
      <c r="L344" s="448">
        <f t="shared" ca="1" si="90"/>
        <v>0</v>
      </c>
      <c r="M344" s="448">
        <f t="shared" ca="1" si="90"/>
        <v>0</v>
      </c>
      <c r="N344" s="448">
        <f t="shared" ca="1" si="90"/>
        <v>0</v>
      </c>
      <c r="O344" s="448">
        <f t="shared" ca="1" si="90"/>
        <v>0</v>
      </c>
      <c r="P344" s="448">
        <f t="shared" ca="1" si="90"/>
        <v>0</v>
      </c>
      <c r="Q344" s="448">
        <f t="shared" ca="1" si="90"/>
        <v>0</v>
      </c>
      <c r="R344" s="448">
        <f t="shared" ca="1" si="90"/>
        <v>0</v>
      </c>
      <c r="S344" s="448">
        <f t="shared" ca="1" si="90"/>
        <v>0</v>
      </c>
      <c r="T344" s="448">
        <f t="shared" ca="1" si="90"/>
        <v>0</v>
      </c>
      <c r="U344" s="448">
        <f t="shared" ca="1" si="90"/>
        <v>0</v>
      </c>
      <c r="V344" s="448">
        <f t="shared" ca="1" si="90"/>
        <v>0</v>
      </c>
    </row>
    <row r="345" spans="5:23" x14ac:dyDescent="0.25">
      <c r="E345" s="448">
        <f t="shared" ca="1" si="89"/>
        <v>0</v>
      </c>
      <c r="F345" s="448">
        <f t="shared" ref="F345:V346" ca="1" si="91">E345</f>
        <v>0</v>
      </c>
      <c r="G345" s="448">
        <f t="shared" ca="1" si="91"/>
        <v>0</v>
      </c>
      <c r="H345" s="448">
        <f t="shared" ca="1" si="91"/>
        <v>0</v>
      </c>
      <c r="I345" s="448">
        <f t="shared" ca="1" si="91"/>
        <v>0</v>
      </c>
      <c r="J345" s="448">
        <f t="shared" ca="1" si="91"/>
        <v>0</v>
      </c>
      <c r="K345" s="448">
        <f t="shared" ca="1" si="91"/>
        <v>0</v>
      </c>
      <c r="L345" s="448">
        <f t="shared" ca="1" si="91"/>
        <v>0</v>
      </c>
      <c r="M345" s="448">
        <f t="shared" ca="1" si="91"/>
        <v>0</v>
      </c>
      <c r="N345" s="448">
        <f t="shared" ca="1" si="91"/>
        <v>0</v>
      </c>
      <c r="O345" s="448">
        <f t="shared" ca="1" si="91"/>
        <v>0</v>
      </c>
      <c r="P345" s="448">
        <f t="shared" ca="1" si="91"/>
        <v>0</v>
      </c>
      <c r="Q345" s="448">
        <f t="shared" ca="1" si="91"/>
        <v>0</v>
      </c>
      <c r="R345" s="448">
        <f t="shared" ca="1" si="91"/>
        <v>0</v>
      </c>
      <c r="S345" s="448">
        <f t="shared" ca="1" si="91"/>
        <v>0</v>
      </c>
      <c r="T345" s="448">
        <f t="shared" ca="1" si="91"/>
        <v>0</v>
      </c>
      <c r="U345" s="448">
        <f t="shared" ca="1" si="91"/>
        <v>0</v>
      </c>
      <c r="V345" s="448">
        <f t="shared" ca="1" si="91"/>
        <v>0</v>
      </c>
    </row>
    <row r="346" spans="5:23" x14ac:dyDescent="0.25">
      <c r="E346" s="448">
        <f t="shared" ca="1" si="89"/>
        <v>0</v>
      </c>
      <c r="F346" s="448">
        <f t="shared" ca="1" si="91"/>
        <v>0</v>
      </c>
      <c r="G346" s="448">
        <f t="shared" ca="1" si="91"/>
        <v>0</v>
      </c>
      <c r="H346" s="448">
        <f t="shared" ca="1" si="91"/>
        <v>0</v>
      </c>
      <c r="I346" s="448">
        <f t="shared" ca="1" si="91"/>
        <v>0</v>
      </c>
      <c r="J346" s="448">
        <f t="shared" ca="1" si="91"/>
        <v>0</v>
      </c>
      <c r="K346" s="448">
        <f t="shared" ca="1" si="91"/>
        <v>0</v>
      </c>
      <c r="L346" s="448">
        <f t="shared" ca="1" si="91"/>
        <v>0</v>
      </c>
      <c r="M346" s="448">
        <f t="shared" ca="1" si="91"/>
        <v>0</v>
      </c>
      <c r="N346" s="448">
        <f t="shared" ca="1" si="91"/>
        <v>0</v>
      </c>
      <c r="O346" s="448">
        <f t="shared" ca="1" si="91"/>
        <v>0</v>
      </c>
      <c r="P346" s="448">
        <f t="shared" ca="1" si="91"/>
        <v>0</v>
      </c>
      <c r="Q346" s="448">
        <f t="shared" ca="1" si="91"/>
        <v>0</v>
      </c>
      <c r="R346" s="448">
        <f t="shared" ca="1" si="91"/>
        <v>0</v>
      </c>
      <c r="S346" s="448">
        <f t="shared" ca="1" si="91"/>
        <v>0</v>
      </c>
      <c r="T346" s="448">
        <f t="shared" ca="1" si="91"/>
        <v>0</v>
      </c>
      <c r="U346" s="448">
        <f t="shared" ca="1" si="91"/>
        <v>0</v>
      </c>
      <c r="V346" s="448">
        <f t="shared" ca="1" si="91"/>
        <v>0</v>
      </c>
    </row>
    <row r="347" spans="5:23" x14ac:dyDescent="0.25">
      <c r="E347" s="448">
        <f t="shared" ca="1" si="89"/>
        <v>0</v>
      </c>
      <c r="F347" s="448">
        <f ca="1">IF(E$47=0,E348,E347)</f>
        <v>0</v>
      </c>
      <c r="G347" s="448">
        <f t="shared" ref="G347:V347" ca="1" si="92">IF(F$27=0,F348,F347)</f>
        <v>0</v>
      </c>
      <c r="H347" s="448">
        <f t="shared" ca="1" si="92"/>
        <v>0</v>
      </c>
      <c r="I347" s="448">
        <f t="shared" ca="1" si="92"/>
        <v>0</v>
      </c>
      <c r="J347" s="448">
        <f t="shared" ca="1" si="92"/>
        <v>0</v>
      </c>
      <c r="K347" s="448">
        <f t="shared" ca="1" si="92"/>
        <v>0</v>
      </c>
      <c r="L347" s="448">
        <f t="shared" ca="1" si="92"/>
        <v>0</v>
      </c>
      <c r="M347" s="448">
        <f t="shared" ca="1" si="92"/>
        <v>0</v>
      </c>
      <c r="N347" s="448">
        <f t="shared" ca="1" si="92"/>
        <v>0</v>
      </c>
      <c r="O347" s="448">
        <f t="shared" ca="1" si="92"/>
        <v>0</v>
      </c>
      <c r="P347" s="448">
        <f t="shared" ca="1" si="92"/>
        <v>0</v>
      </c>
      <c r="Q347" s="448">
        <f t="shared" ca="1" si="92"/>
        <v>0</v>
      </c>
      <c r="R347" s="448">
        <f t="shared" ca="1" si="92"/>
        <v>0</v>
      </c>
      <c r="S347" s="448">
        <f t="shared" ca="1" si="92"/>
        <v>0</v>
      </c>
      <c r="T347" s="448">
        <f t="shared" ca="1" si="92"/>
        <v>0</v>
      </c>
      <c r="U347" s="448">
        <f t="shared" ca="1" si="92"/>
        <v>0</v>
      </c>
      <c r="V347" s="448">
        <f t="shared" ca="1" si="92"/>
        <v>0</v>
      </c>
      <c r="W347" s="49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 x14ac:dyDescent="0.2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 x14ac:dyDescent="0.25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 x14ac:dyDescent="0.25">
      <c r="A2" s="178"/>
      <c r="B2" s="178"/>
      <c r="C2" s="178"/>
      <c r="D2" s="178"/>
      <c r="E2" s="178"/>
      <c r="F2" s="178"/>
      <c r="G2" s="920" t="s">
        <v>509</v>
      </c>
      <c r="H2" s="920"/>
      <c r="I2" s="920"/>
      <c r="J2" s="920"/>
      <c r="K2" s="920"/>
    </row>
    <row r="3" spans="1:12" ht="15.75" x14ac:dyDescent="0.25">
      <c r="A3" s="178"/>
      <c r="B3" s="178"/>
      <c r="C3" s="178"/>
      <c r="D3" s="178"/>
      <c r="E3" s="178"/>
      <c r="F3" s="178"/>
      <c r="G3" s="920" t="s">
        <v>510</v>
      </c>
      <c r="H3" s="920"/>
      <c r="I3" s="920"/>
      <c r="J3" s="920"/>
      <c r="K3" s="920"/>
    </row>
    <row r="4" spans="1:12" ht="18.75" x14ac:dyDescent="0.3">
      <c r="A4" s="178"/>
      <c r="B4" s="178"/>
      <c r="C4" s="178"/>
      <c r="D4" s="178"/>
      <c r="E4" s="178"/>
      <c r="F4" s="178"/>
      <c r="G4" s="920" t="s">
        <v>511</v>
      </c>
      <c r="H4" s="920"/>
      <c r="I4" s="920"/>
      <c r="J4" s="920"/>
      <c r="K4" s="520">
        <f>'Настройки УИК'!J5</f>
        <v>0</v>
      </c>
    </row>
    <row r="5" spans="1:12" ht="15.75" x14ac:dyDescent="0.25">
      <c r="A5" s="178"/>
      <c r="B5" s="178"/>
      <c r="C5" s="178"/>
      <c r="D5" s="178"/>
      <c r="E5" s="178"/>
      <c r="F5" s="178"/>
      <c r="G5" s="779" t="s">
        <v>512</v>
      </c>
      <c r="H5" s="779"/>
      <c r="I5" s="779"/>
      <c r="J5" s="779"/>
      <c r="K5" s="519"/>
    </row>
    <row r="6" spans="1:12" x14ac:dyDescent="0.25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 x14ac:dyDescent="0.25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 x14ac:dyDescent="0.3">
      <c r="A8" s="178"/>
      <c r="B8" s="919" t="s">
        <v>885</v>
      </c>
      <c r="C8" s="919"/>
      <c r="D8" s="919"/>
      <c r="E8" s="919"/>
      <c r="F8" s="919"/>
      <c r="G8" s="919"/>
      <c r="H8" s="919"/>
      <c r="I8" s="919"/>
      <c r="J8" s="919"/>
      <c r="K8" s="919"/>
    </row>
    <row r="9" spans="1:12" s="234" customFormat="1" ht="77.25" customHeight="1" x14ac:dyDescent="0.3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 x14ac:dyDescent="0.25">
      <c r="A10" s="178"/>
      <c r="B10" s="921" t="s">
        <v>250</v>
      </c>
      <c r="C10" s="921"/>
      <c r="D10" s="921"/>
      <c r="E10" s="921"/>
      <c r="F10" s="921"/>
      <c r="G10" s="921"/>
      <c r="H10" s="921"/>
      <c r="I10" s="921"/>
      <c r="J10" s="921"/>
      <c r="K10" s="921"/>
    </row>
    <row r="11" spans="1:12" s="234" customFormat="1" ht="15.75" customHeight="1" x14ac:dyDescent="0.3">
      <c r="A11" s="178"/>
      <c r="B11" s="919" t="s">
        <v>884</v>
      </c>
      <c r="C11" s="919"/>
      <c r="D11" s="919"/>
      <c r="E11" s="919"/>
      <c r="F11" s="919"/>
      <c r="G11" s="919"/>
      <c r="H11" s="919"/>
      <c r="I11" s="919"/>
      <c r="J11" s="919"/>
      <c r="K11" s="919"/>
    </row>
    <row r="12" spans="1:12" ht="15.75" customHeight="1" x14ac:dyDescent="0.3">
      <c r="A12" s="178"/>
      <c r="B12" s="922" t="str">
        <f>IF('Сведения ФОВ'!$E$14="","",('Сведения ФОВ'!$E$14))</f>
        <v/>
      </c>
      <c r="C12" s="922"/>
      <c r="D12" s="922"/>
      <c r="E12" s="922"/>
      <c r="F12" s="922"/>
      <c r="G12" s="922"/>
      <c r="H12" s="922"/>
      <c r="I12" s="922"/>
      <c r="J12" s="922"/>
      <c r="K12" s="922"/>
    </row>
    <row r="13" spans="1:12" ht="15" customHeight="1" x14ac:dyDescent="0.25">
      <c r="A13" s="178"/>
      <c r="B13" s="921" t="s">
        <v>513</v>
      </c>
      <c r="C13" s="921"/>
      <c r="D13" s="921"/>
      <c r="E13" s="921"/>
      <c r="F13" s="921"/>
      <c r="G13" s="921"/>
      <c r="H13" s="921"/>
      <c r="I13" s="921"/>
      <c r="J13" s="921"/>
      <c r="K13" s="921"/>
    </row>
    <row r="14" spans="1:12" ht="18.75" customHeight="1" x14ac:dyDescent="0.25">
      <c r="A14" s="179"/>
      <c r="B14" s="923" t="s">
        <v>514</v>
      </c>
      <c r="C14" s="923"/>
      <c r="D14" s="923"/>
      <c r="E14" s="923"/>
      <c r="F14" s="923"/>
      <c r="G14" s="923"/>
      <c r="H14" s="923"/>
      <c r="I14" s="923"/>
      <c r="J14" s="923"/>
      <c r="K14" s="923"/>
    </row>
    <row r="15" spans="1:12" ht="18.75" customHeight="1" x14ac:dyDescent="0.3">
      <c r="A15" s="179"/>
      <c r="B15" s="179"/>
      <c r="C15" s="923" t="s">
        <v>515</v>
      </c>
      <c r="D15" s="923"/>
      <c r="E15" s="923"/>
      <c r="F15" s="923"/>
      <c r="G15" s="923"/>
      <c r="H15" s="923"/>
      <c r="I15" s="923"/>
      <c r="J15" s="923"/>
      <c r="K15" s="520">
        <f>'Настройки УИК'!J5</f>
        <v>0</v>
      </c>
      <c r="L15" s="234"/>
    </row>
    <row r="16" spans="1:12" ht="18.75" customHeight="1" x14ac:dyDescent="0.25">
      <c r="A16" s="178"/>
      <c r="B16" s="923" t="s">
        <v>516</v>
      </c>
      <c r="C16" s="923"/>
      <c r="D16" s="923"/>
      <c r="E16" s="923"/>
      <c r="F16" s="923"/>
      <c r="G16" s="923"/>
      <c r="H16" s="923"/>
      <c r="I16" s="923"/>
      <c r="J16" s="923"/>
      <c r="K16" s="923"/>
    </row>
    <row r="17" spans="1:11" x14ac:dyDescent="0.25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 x14ac:dyDescent="0.25">
      <c r="A18" s="177"/>
      <c r="B18" s="915" t="s">
        <v>517</v>
      </c>
      <c r="C18" s="915"/>
      <c r="D18" s="915"/>
      <c r="E18" s="915"/>
      <c r="F18" s="915" t="s">
        <v>892</v>
      </c>
      <c r="G18" s="915"/>
      <c r="H18" s="915"/>
      <c r="I18" s="915"/>
      <c r="J18" s="915" t="s">
        <v>518</v>
      </c>
      <c r="K18" s="915"/>
    </row>
    <row r="19" spans="1:11" ht="18.75" customHeight="1" x14ac:dyDescent="0.3">
      <c r="A19" s="178"/>
      <c r="B19" s="912" t="str">
        <f ca="1">'К решению'!B26</f>
        <v/>
      </c>
      <c r="C19" s="913"/>
      <c r="D19" s="913"/>
      <c r="E19" s="914"/>
      <c r="F19" s="912" t="str">
        <f ca="1">'К решению'!C26</f>
        <v/>
      </c>
      <c r="G19" s="913"/>
      <c r="H19" s="913"/>
      <c r="I19" s="914"/>
      <c r="J19" s="917" t="str">
        <f ca="1">'К решению'!D26</f>
        <v/>
      </c>
      <c r="K19" s="917"/>
    </row>
    <row r="20" spans="1:11" ht="18.75" customHeight="1" x14ac:dyDescent="0.3">
      <c r="A20" s="178"/>
      <c r="B20" s="916" t="str">
        <f ca="1">'К решению'!B27</f>
        <v/>
      </c>
      <c r="C20" s="916"/>
      <c r="D20" s="916"/>
      <c r="E20" s="916"/>
      <c r="F20" s="912" t="str">
        <f ca="1">'К решению'!C27</f>
        <v/>
      </c>
      <c r="G20" s="913"/>
      <c r="H20" s="913"/>
      <c r="I20" s="914"/>
      <c r="J20" s="917" t="str">
        <f ca="1">'К решению'!D27</f>
        <v/>
      </c>
      <c r="K20" s="917"/>
    </row>
    <row r="21" spans="1:11" ht="18.75" customHeight="1" x14ac:dyDescent="0.3">
      <c r="A21" s="178"/>
      <c r="B21" s="916" t="str">
        <f ca="1">'К решению'!B28</f>
        <v/>
      </c>
      <c r="C21" s="916"/>
      <c r="D21" s="916"/>
      <c r="E21" s="916"/>
      <c r="F21" s="912" t="str">
        <f ca="1">'К решению'!C28</f>
        <v/>
      </c>
      <c r="G21" s="913"/>
      <c r="H21" s="913"/>
      <c r="I21" s="914"/>
      <c r="J21" s="917" t="str">
        <f ca="1">'К решению'!D28</f>
        <v/>
      </c>
      <c r="K21" s="917"/>
    </row>
    <row r="22" spans="1:11" ht="18.75" customHeight="1" x14ac:dyDescent="0.3">
      <c r="A22" s="178"/>
      <c r="B22" s="916" t="str">
        <f ca="1">'К решению'!B29</f>
        <v/>
      </c>
      <c r="C22" s="916"/>
      <c r="D22" s="916"/>
      <c r="E22" s="916"/>
      <c r="F22" s="912" t="str">
        <f ca="1">'К решению'!C29</f>
        <v/>
      </c>
      <c r="G22" s="913"/>
      <c r="H22" s="913"/>
      <c r="I22" s="914"/>
      <c r="J22" s="917" t="str">
        <f ca="1">'К решению'!D29</f>
        <v/>
      </c>
      <c r="K22" s="917"/>
    </row>
    <row r="23" spans="1:11" ht="18.75" customHeight="1" x14ac:dyDescent="0.3">
      <c r="A23" s="178"/>
      <c r="B23" s="916" t="str">
        <f ca="1">'К решению'!B30</f>
        <v/>
      </c>
      <c r="C23" s="916"/>
      <c r="D23" s="916"/>
      <c r="E23" s="916"/>
      <c r="F23" s="912" t="str">
        <f ca="1">'К решению'!C30</f>
        <v/>
      </c>
      <c r="G23" s="913"/>
      <c r="H23" s="913"/>
      <c r="I23" s="914"/>
      <c r="J23" s="917" t="str">
        <f ca="1">'К решению'!D30</f>
        <v/>
      </c>
      <c r="K23" s="917"/>
    </row>
    <row r="24" spans="1:11" ht="18.75" customHeight="1" x14ac:dyDescent="0.3">
      <c r="A24" s="178"/>
      <c r="B24" s="916" t="str">
        <f ca="1">'К решению'!B31</f>
        <v/>
      </c>
      <c r="C24" s="916"/>
      <c r="D24" s="916"/>
      <c r="E24" s="916"/>
      <c r="F24" s="912" t="str">
        <f ca="1">'К решению'!C31</f>
        <v/>
      </c>
      <c r="G24" s="913"/>
      <c r="H24" s="913"/>
      <c r="I24" s="914"/>
      <c r="J24" s="917" t="str">
        <f ca="1">'К решению'!D31</f>
        <v/>
      </c>
      <c r="K24" s="917"/>
    </row>
    <row r="25" spans="1:11" ht="18.75" customHeight="1" x14ac:dyDescent="0.3">
      <c r="A25" s="178"/>
      <c r="B25" s="916" t="str">
        <f ca="1">'К решению'!B32</f>
        <v/>
      </c>
      <c r="C25" s="916"/>
      <c r="D25" s="916"/>
      <c r="E25" s="916"/>
      <c r="F25" s="912" t="str">
        <f ca="1">'К решению'!C32</f>
        <v/>
      </c>
      <c r="G25" s="913"/>
      <c r="H25" s="913"/>
      <c r="I25" s="914"/>
      <c r="J25" s="917" t="str">
        <f ca="1">'К решению'!D32</f>
        <v/>
      </c>
      <c r="K25" s="917"/>
    </row>
    <row r="26" spans="1:11" ht="18.75" x14ac:dyDescent="0.3">
      <c r="A26" s="178"/>
      <c r="B26" s="916" t="str">
        <f ca="1">'К решению'!B33</f>
        <v/>
      </c>
      <c r="C26" s="916"/>
      <c r="D26" s="916"/>
      <c r="E26" s="916"/>
      <c r="F26" s="912" t="str">
        <f ca="1">'К решению'!C33</f>
        <v/>
      </c>
      <c r="G26" s="913"/>
      <c r="H26" s="913"/>
      <c r="I26" s="914"/>
      <c r="J26" s="917" t="str">
        <f ca="1">'К решению'!D33</f>
        <v/>
      </c>
      <c r="K26" s="917"/>
    </row>
    <row r="27" spans="1:11" ht="18.75" x14ac:dyDescent="0.3">
      <c r="A27" s="178"/>
      <c r="B27" s="916" t="str">
        <f ca="1">'К решению'!B34</f>
        <v/>
      </c>
      <c r="C27" s="916"/>
      <c r="D27" s="916"/>
      <c r="E27" s="916"/>
      <c r="F27" s="912" t="str">
        <f ca="1">'К решению'!C34</f>
        <v/>
      </c>
      <c r="G27" s="913"/>
      <c r="H27" s="913"/>
      <c r="I27" s="914"/>
      <c r="J27" s="917" t="str">
        <f ca="1">'К решению'!D34</f>
        <v/>
      </c>
      <c r="K27" s="917"/>
    </row>
    <row r="28" spans="1:11" ht="18.75" x14ac:dyDescent="0.3">
      <c r="A28" s="178"/>
      <c r="B28" s="916" t="str">
        <f ca="1">'К решению'!B35</f>
        <v/>
      </c>
      <c r="C28" s="916"/>
      <c r="D28" s="916"/>
      <c r="E28" s="916"/>
      <c r="F28" s="912" t="str">
        <f ca="1">'К решению'!C35</f>
        <v/>
      </c>
      <c r="G28" s="913"/>
      <c r="H28" s="913"/>
      <c r="I28" s="914"/>
      <c r="J28" s="917" t="str">
        <f ca="1">'К решению'!D35</f>
        <v/>
      </c>
      <c r="K28" s="917"/>
    </row>
    <row r="29" spans="1:11" ht="18.75" x14ac:dyDescent="0.3">
      <c r="A29" s="178"/>
      <c r="B29" s="916" t="str">
        <f ca="1">'К решению'!B36</f>
        <v/>
      </c>
      <c r="C29" s="916"/>
      <c r="D29" s="916"/>
      <c r="E29" s="916"/>
      <c r="F29" s="912" t="str">
        <f ca="1">'К решению'!C36</f>
        <v/>
      </c>
      <c r="G29" s="913"/>
      <c r="H29" s="913"/>
      <c r="I29" s="914"/>
      <c r="J29" s="917" t="str">
        <f ca="1">'К решению'!D36</f>
        <v/>
      </c>
      <c r="K29" s="917"/>
    </row>
    <row r="30" spans="1:11" ht="18.75" x14ac:dyDescent="0.3">
      <c r="A30" s="178"/>
      <c r="B30" s="916" t="str">
        <f ca="1">'К решению'!B37</f>
        <v/>
      </c>
      <c r="C30" s="916"/>
      <c r="D30" s="916"/>
      <c r="E30" s="916"/>
      <c r="F30" s="912" t="str">
        <f ca="1">'К решению'!C37</f>
        <v/>
      </c>
      <c r="G30" s="913"/>
      <c r="H30" s="913"/>
      <c r="I30" s="914"/>
      <c r="J30" s="917" t="str">
        <f ca="1">'К решению'!D37</f>
        <v/>
      </c>
      <c r="K30" s="917"/>
    </row>
    <row r="31" spans="1:11" ht="18.75" x14ac:dyDescent="0.3">
      <c r="A31" s="178"/>
      <c r="B31" s="916" t="str">
        <f ca="1">'К решению'!B38</f>
        <v/>
      </c>
      <c r="C31" s="916"/>
      <c r="D31" s="916"/>
      <c r="E31" s="916"/>
      <c r="F31" s="912" t="str">
        <f ca="1">'К решению'!C38</f>
        <v/>
      </c>
      <c r="G31" s="913"/>
      <c r="H31" s="913"/>
      <c r="I31" s="914"/>
      <c r="J31" s="917" t="str">
        <f ca="1">'К решению'!D38</f>
        <v/>
      </c>
      <c r="K31" s="917"/>
    </row>
    <row r="32" spans="1:11" ht="18.75" x14ac:dyDescent="0.3">
      <c r="A32" s="178"/>
      <c r="B32" s="916" t="str">
        <f ca="1">'К решению'!B39</f>
        <v/>
      </c>
      <c r="C32" s="916"/>
      <c r="D32" s="916"/>
      <c r="E32" s="916"/>
      <c r="F32" s="912" t="str">
        <f ca="1">'К решению'!C39</f>
        <v/>
      </c>
      <c r="G32" s="913"/>
      <c r="H32" s="913"/>
      <c r="I32" s="914"/>
      <c r="J32" s="917" t="str">
        <f ca="1">'К решению'!D39</f>
        <v/>
      </c>
      <c r="K32" s="917"/>
    </row>
    <row r="33" spans="1:13" ht="18.75" x14ac:dyDescent="0.3">
      <c r="A33" s="178"/>
      <c r="B33" s="916" t="str">
        <f ca="1">'К решению'!B40</f>
        <v/>
      </c>
      <c r="C33" s="916"/>
      <c r="D33" s="916"/>
      <c r="E33" s="916"/>
      <c r="F33" s="912" t="str">
        <f ca="1">'К решению'!C40</f>
        <v/>
      </c>
      <c r="G33" s="913"/>
      <c r="H33" s="913"/>
      <c r="I33" s="914"/>
      <c r="J33" s="917" t="str">
        <f ca="1">'К решению'!D40</f>
        <v/>
      </c>
      <c r="K33" s="917"/>
    </row>
    <row r="34" spans="1:13" ht="18.75" x14ac:dyDescent="0.3">
      <c r="A34" s="178"/>
      <c r="B34" s="916" t="str">
        <f ca="1">'К решению'!B41</f>
        <v/>
      </c>
      <c r="C34" s="916"/>
      <c r="D34" s="916"/>
      <c r="E34" s="916"/>
      <c r="F34" s="912" t="str">
        <f ca="1">'К решению'!C41</f>
        <v/>
      </c>
      <c r="G34" s="913"/>
      <c r="H34" s="913"/>
      <c r="I34" s="914"/>
      <c r="J34" s="917" t="str">
        <f ca="1">'К решению'!D41</f>
        <v/>
      </c>
      <c r="K34" s="917"/>
    </row>
    <row r="35" spans="1:13" ht="18.75" x14ac:dyDescent="0.3">
      <c r="A35" s="178"/>
      <c r="B35" s="916" t="str">
        <f ca="1">'К решению'!B42</f>
        <v/>
      </c>
      <c r="C35" s="916"/>
      <c r="D35" s="916"/>
      <c r="E35" s="916"/>
      <c r="F35" s="912" t="str">
        <f ca="1">'К решению'!C42</f>
        <v/>
      </c>
      <c r="G35" s="913"/>
      <c r="H35" s="913"/>
      <c r="I35" s="914"/>
      <c r="J35" s="917" t="str">
        <f ca="1">'К решению'!D42</f>
        <v/>
      </c>
      <c r="K35" s="917"/>
    </row>
    <row r="37" spans="1:13" x14ac:dyDescent="0.25">
      <c r="M37" s="497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 x14ac:dyDescent="0.25"/>
  <cols>
    <col min="1" max="1" width="3.28515625" style="535" customWidth="1"/>
    <col min="2" max="2" width="9.140625" style="535"/>
    <col min="3" max="3" width="9.85546875" style="535" customWidth="1"/>
    <col min="4" max="4" width="9.140625" style="535"/>
    <col min="5" max="6" width="12.7109375" style="535" customWidth="1"/>
    <col min="7" max="12" width="9.140625" style="535"/>
    <col min="13" max="16384" width="9.140625" style="146"/>
  </cols>
  <sheetData>
    <row r="1" spans="1:12" ht="19.5" customHeight="1" x14ac:dyDescent="0.25">
      <c r="A1" s="534">
        <f>'Настройки ТИК'!$H$17</f>
        <v>0</v>
      </c>
      <c r="B1" s="534"/>
    </row>
    <row r="2" spans="1:12" ht="19.5" customHeight="1" x14ac:dyDescent="0.25">
      <c r="B2" s="938" t="s">
        <v>862</v>
      </c>
      <c r="C2" s="938"/>
      <c r="D2" s="938"/>
      <c r="E2" s="938"/>
      <c r="F2" s="938"/>
      <c r="G2" s="938"/>
      <c r="H2" s="938"/>
      <c r="I2" s="938"/>
      <c r="J2" s="938"/>
      <c r="K2" s="938"/>
      <c r="L2" s="938"/>
    </row>
    <row r="3" spans="1:12" ht="19.5" customHeight="1" x14ac:dyDescent="0.25">
      <c r="B3" s="939" t="s">
        <v>886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</row>
    <row r="4" spans="1:12" ht="19.5" customHeight="1" x14ac:dyDescent="0.25">
      <c r="B4" s="940" t="s">
        <v>887</v>
      </c>
      <c r="C4" s="940"/>
      <c r="D4" s="940"/>
      <c r="E4" s="940"/>
      <c r="F4" s="940"/>
      <c r="G4" s="940"/>
      <c r="H4" s="940"/>
      <c r="I4" s="936">
        <f>'Настройки УИК'!J5</f>
        <v>0</v>
      </c>
      <c r="J4" s="936"/>
      <c r="K4" s="536"/>
      <c r="L4" s="536"/>
    </row>
    <row r="5" spans="1:12" ht="19.5" customHeight="1" x14ac:dyDescent="0.25">
      <c r="B5" s="939" t="s">
        <v>516</v>
      </c>
      <c r="C5" s="939"/>
      <c r="D5" s="939"/>
      <c r="E5" s="939"/>
      <c r="F5" s="939"/>
      <c r="G5" s="939"/>
      <c r="H5" s="939"/>
      <c r="I5" s="939"/>
      <c r="J5" s="939"/>
      <c r="K5" s="939"/>
      <c r="L5" s="939"/>
    </row>
    <row r="6" spans="1:12" ht="19.5" customHeight="1" x14ac:dyDescent="0.25">
      <c r="B6" s="537"/>
      <c r="C6" s="537"/>
      <c r="D6" s="537"/>
      <c r="E6" s="537"/>
      <c r="F6" s="537"/>
      <c r="G6" s="537"/>
      <c r="H6" s="537"/>
      <c r="I6" s="537"/>
      <c r="J6" s="537"/>
      <c r="K6" s="537"/>
      <c r="L6" s="537"/>
    </row>
    <row r="7" spans="1:12" ht="19.5" customHeight="1" x14ac:dyDescent="0.25">
      <c r="B7" s="924" t="s">
        <v>833</v>
      </c>
      <c r="C7" s="924"/>
      <c r="D7" s="925" t="str">
        <f ca="1">'Расчётная Ведомость'!B20</f>
        <v xml:space="preserve"> </v>
      </c>
      <c r="E7" s="925"/>
      <c r="F7" s="925"/>
      <c r="G7" s="925"/>
      <c r="H7" s="925"/>
      <c r="I7" s="925"/>
      <c r="J7" s="925"/>
      <c r="K7" s="925"/>
      <c r="L7" s="925"/>
    </row>
    <row r="8" spans="1:12" ht="19.5" customHeight="1" x14ac:dyDescent="0.25">
      <c r="B8" s="537"/>
      <c r="C8" s="537"/>
      <c r="D8" s="537"/>
      <c r="E8" s="537"/>
      <c r="F8" s="537"/>
      <c r="G8" s="537"/>
      <c r="H8" s="537"/>
      <c r="I8" s="537"/>
      <c r="J8" s="537"/>
      <c r="K8" s="537"/>
      <c r="L8" s="537"/>
    </row>
    <row r="9" spans="1:12" ht="19.5" customHeight="1" x14ac:dyDescent="0.25">
      <c r="B9" s="924" t="s">
        <v>45</v>
      </c>
      <c r="C9" s="924"/>
      <c r="D9" s="925" t="str">
        <f ca="1">'Расчётная Ведомость'!C20</f>
        <v/>
      </c>
      <c r="E9" s="925"/>
      <c r="F9" s="925"/>
      <c r="G9" s="925"/>
      <c r="H9" s="925"/>
      <c r="I9" s="925"/>
      <c r="J9" s="925"/>
      <c r="K9" s="925"/>
      <c r="L9" s="925"/>
    </row>
    <row r="10" spans="1:12" ht="19.5" customHeight="1" x14ac:dyDescent="0.25">
      <c r="B10" s="537"/>
      <c r="C10" s="537"/>
      <c r="D10" s="537"/>
      <c r="E10" s="537"/>
      <c r="F10" s="537"/>
      <c r="G10" s="537"/>
      <c r="H10" s="537"/>
      <c r="I10" s="537"/>
      <c r="J10" s="537"/>
      <c r="K10" s="537"/>
      <c r="L10" s="537"/>
    </row>
    <row r="11" spans="1:12" s="147" customFormat="1" ht="19.5" customHeight="1" x14ac:dyDescent="0.25">
      <c r="A11" s="535"/>
      <c r="B11" s="924" t="s">
        <v>863</v>
      </c>
      <c r="C11" s="924"/>
      <c r="D11" s="924"/>
      <c r="E11" s="924"/>
      <c r="F11" s="538"/>
      <c r="G11" s="539" t="s">
        <v>864</v>
      </c>
      <c r="H11" s="926">
        <f>'Настройки ТИК'!$C$17</f>
        <v>0</v>
      </c>
      <c r="I11" s="925"/>
      <c r="J11" s="539" t="s">
        <v>790</v>
      </c>
      <c r="K11" s="926">
        <f>'Настройки ТИК'!$D$17</f>
        <v>0</v>
      </c>
      <c r="L11" s="925"/>
    </row>
    <row r="12" spans="1:12" ht="19.5" customHeight="1" x14ac:dyDescent="0.25">
      <c r="B12" s="537"/>
      <c r="C12" s="537"/>
      <c r="D12" s="537"/>
      <c r="E12" s="537"/>
      <c r="F12" s="537"/>
      <c r="G12" s="537"/>
      <c r="H12" s="537"/>
      <c r="I12" s="537"/>
      <c r="J12" s="537"/>
      <c r="K12" s="537"/>
      <c r="L12" s="537"/>
    </row>
    <row r="13" spans="1:12" ht="19.5" customHeight="1" x14ac:dyDescent="0.25">
      <c r="A13" s="540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</row>
    <row r="14" spans="1:12" ht="132.75" customHeight="1" x14ac:dyDescent="0.25">
      <c r="B14" s="927" t="s">
        <v>865</v>
      </c>
      <c r="C14" s="927"/>
      <c r="D14" s="927"/>
      <c r="E14" s="927"/>
      <c r="F14" s="541"/>
      <c r="G14" s="928">
        <f>'Настройки ТИК'!$B$9</f>
        <v>0</v>
      </c>
      <c r="H14" s="928"/>
      <c r="I14" s="928"/>
      <c r="J14" s="928"/>
      <c r="K14" s="928"/>
      <c r="L14" s="928"/>
    </row>
    <row r="15" spans="1:12" ht="19.5" customHeight="1" x14ac:dyDescent="0.25">
      <c r="B15" s="537"/>
      <c r="C15" s="537"/>
      <c r="D15" s="537"/>
      <c r="E15" s="537"/>
      <c r="F15" s="537"/>
      <c r="G15" s="537"/>
      <c r="H15" s="537"/>
      <c r="I15" s="537"/>
      <c r="J15" s="537"/>
      <c r="K15" s="537"/>
      <c r="L15" s="537"/>
    </row>
    <row r="16" spans="1:12" ht="39.75" customHeight="1" x14ac:dyDescent="0.25">
      <c r="B16" s="929" t="s">
        <v>953</v>
      </c>
      <c r="C16" s="929"/>
      <c r="D16" s="929"/>
      <c r="E16" s="929"/>
      <c r="F16" s="929"/>
      <c r="G16" s="929"/>
      <c r="H16" s="929"/>
      <c r="I16" s="929"/>
      <c r="J16" s="929"/>
      <c r="K16" s="930">
        <f ca="1">'Расчётная Ведомость'!M20</f>
        <v>0</v>
      </c>
      <c r="L16" s="925"/>
    </row>
    <row r="17" spans="2:12" ht="19.5" customHeight="1" x14ac:dyDescent="0.25"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</row>
    <row r="18" spans="2:12" ht="19.5" customHeight="1" x14ac:dyDescent="0.25">
      <c r="B18" s="931" t="s">
        <v>518</v>
      </c>
      <c r="C18" s="931"/>
      <c r="D18" s="931"/>
      <c r="E18" s="931"/>
      <c r="F18" s="931"/>
      <c r="G18" s="931"/>
      <c r="H18" s="931"/>
      <c r="I18" s="931"/>
      <c r="J18" s="931"/>
      <c r="K18" s="930">
        <f>'Расчётная Ведомость'!R20</f>
        <v>0</v>
      </c>
      <c r="L18" s="925"/>
    </row>
    <row r="19" spans="2:12" ht="19.5" customHeight="1" x14ac:dyDescent="0.25">
      <c r="B19" s="537"/>
      <c r="C19" s="537"/>
      <c r="D19" s="537"/>
      <c r="E19" s="537"/>
      <c r="F19" s="537"/>
      <c r="G19" s="537"/>
      <c r="H19" s="537"/>
      <c r="I19" s="537"/>
      <c r="J19" s="537"/>
      <c r="K19" s="537"/>
      <c r="L19" s="537"/>
    </row>
    <row r="20" spans="2:12" ht="19.5" customHeight="1" x14ac:dyDescent="0.25">
      <c r="B20" s="934" t="s">
        <v>889</v>
      </c>
      <c r="C20" s="934"/>
      <c r="D20" s="934"/>
      <c r="E20" s="934"/>
      <c r="F20" s="934"/>
      <c r="G20" s="935">
        <f ca="1">('Расчётная Ведомость'!H20+'Расчётная Ведомость'!I20)*8+('Расчётная Ведомость'!O20+'Расчётная Ведомость'!P20)</f>
        <v>0</v>
      </c>
      <c r="H20" s="935"/>
      <c r="I20" s="537" t="s">
        <v>866</v>
      </c>
      <c r="K20" s="932" t="e">
        <f ca="1">'Расчётная Ведомость'!U20</f>
        <v>#DIV/0!</v>
      </c>
      <c r="L20" s="933"/>
    </row>
    <row r="21" spans="2:12" ht="19.5" customHeight="1" x14ac:dyDescent="0.25">
      <c r="B21" s="543" t="s">
        <v>888</v>
      </c>
      <c r="C21" s="543"/>
      <c r="D21" s="543"/>
      <c r="E21" s="543"/>
      <c r="F21" s="543"/>
      <c r="G21" s="537"/>
      <c r="H21" s="537"/>
      <c r="I21" s="537"/>
      <c r="J21" s="537"/>
      <c r="K21" s="537"/>
      <c r="L21" s="537"/>
    </row>
    <row r="22" spans="2:12" ht="19.5" customHeight="1" x14ac:dyDescent="0.25">
      <c r="B22" s="934" t="s">
        <v>890</v>
      </c>
      <c r="C22" s="934"/>
      <c r="D22" s="934"/>
      <c r="E22" s="934"/>
      <c r="F22" s="934"/>
      <c r="G22" s="930">
        <f ca="1">INDIRECT("'Сведения ФОВ'!E"&amp;MROUND(N($A$1),1)+30)</f>
        <v>0</v>
      </c>
      <c r="H22" s="925"/>
      <c r="I22" s="537"/>
      <c r="J22" s="537"/>
      <c r="K22" s="537"/>
      <c r="L22" s="537"/>
    </row>
    <row r="23" spans="2:12" ht="19.5" customHeight="1" x14ac:dyDescent="0.25">
      <c r="B23" s="934" t="s">
        <v>13</v>
      </c>
      <c r="C23" s="934"/>
      <c r="D23" s="934"/>
      <c r="E23" s="934"/>
      <c r="F23" s="934"/>
      <c r="G23" s="930">
        <f ca="1">INDIRECT("'Сведения ФОВ'!E"&amp;MROUND(N($A$1),1)+31)</f>
        <v>0</v>
      </c>
      <c r="H23" s="925"/>
      <c r="I23" s="537"/>
      <c r="J23" s="537"/>
      <c r="K23" s="537"/>
      <c r="L23" s="537"/>
    </row>
    <row r="24" spans="2:12" ht="19.5" customHeight="1" x14ac:dyDescent="0.25">
      <c r="B24" s="934" t="s">
        <v>263</v>
      </c>
      <c r="C24" s="934"/>
      <c r="D24" s="934"/>
      <c r="E24" s="934"/>
      <c r="F24" s="934"/>
      <c r="I24" s="537"/>
      <c r="J24" s="537"/>
      <c r="K24" s="537"/>
      <c r="L24" s="537"/>
    </row>
    <row r="25" spans="2:12" ht="19.5" customHeight="1" x14ac:dyDescent="0.25">
      <c r="B25" s="934" t="s">
        <v>891</v>
      </c>
      <c r="C25" s="934"/>
      <c r="D25" s="934"/>
      <c r="E25" s="934"/>
      <c r="F25" s="934"/>
      <c r="G25" s="930">
        <f ca="1">INDIRECT("'Сведения ФОВ'!E"&amp;MROUND(N($A$1),1)+32)</f>
        <v>0</v>
      </c>
      <c r="H25" s="925"/>
      <c r="I25" s="537"/>
      <c r="J25" s="537"/>
      <c r="K25" s="537"/>
      <c r="L25" s="537"/>
    </row>
    <row r="26" spans="2:12" ht="19.5" customHeight="1" x14ac:dyDescent="0.25">
      <c r="B26" s="934" t="s">
        <v>16</v>
      </c>
      <c r="C26" s="934"/>
      <c r="D26" s="934"/>
      <c r="E26" s="934"/>
      <c r="F26" s="934"/>
      <c r="G26" s="930">
        <f ca="1">INDIRECT("'Сведения ФОВ'!E"&amp;MROUND(N($A$1),1)+33)</f>
        <v>0</v>
      </c>
      <c r="H26" s="925"/>
      <c r="I26" s="537"/>
      <c r="J26" s="537"/>
      <c r="K26" s="537"/>
      <c r="L26" s="537"/>
    </row>
    <row r="27" spans="2:12" ht="19.5" customHeight="1" x14ac:dyDescent="0.25">
      <c r="B27" s="934" t="s">
        <v>420</v>
      </c>
      <c r="C27" s="934"/>
      <c r="D27" s="934"/>
      <c r="E27" s="934"/>
      <c r="F27" s="934"/>
      <c r="G27" s="930">
        <f ca="1">INDIRECT("'Сведения ФОВ'!E"&amp;MROUND(N($A$1),1)+34)</f>
        <v>0</v>
      </c>
      <c r="H27" s="925"/>
      <c r="I27" s="537"/>
      <c r="J27" s="537"/>
      <c r="K27" s="537"/>
      <c r="L27" s="537"/>
    </row>
    <row r="28" spans="2:12" ht="19.5" customHeight="1" x14ac:dyDescent="0.25">
      <c r="B28" s="537"/>
      <c r="C28" s="537"/>
      <c r="D28" s="537"/>
      <c r="E28" s="537"/>
      <c r="F28" s="537"/>
      <c r="G28" s="537"/>
      <c r="H28" s="537"/>
      <c r="I28" s="537"/>
      <c r="J28" s="537"/>
      <c r="K28" s="537"/>
      <c r="L28" s="537"/>
    </row>
    <row r="29" spans="2:12" ht="19.5" customHeight="1" x14ac:dyDescent="0.25">
      <c r="B29" s="537" t="s">
        <v>140</v>
      </c>
      <c r="C29" s="537"/>
      <c r="D29" s="544"/>
      <c r="E29" s="544"/>
      <c r="F29" s="537"/>
      <c r="G29" s="936" t="str">
        <f ca="1">'Настройки УИК'!$I$26</f>
        <v/>
      </c>
      <c r="H29" s="936"/>
      <c r="I29" s="936"/>
      <c r="J29" s="936"/>
      <c r="K29" s="936"/>
      <c r="L29" s="936"/>
    </row>
    <row r="30" spans="2:12" ht="19.5" customHeight="1" x14ac:dyDescent="0.25">
      <c r="B30" s="537"/>
      <c r="C30" s="537"/>
      <c r="D30" s="937" t="s">
        <v>5</v>
      </c>
      <c r="E30" s="937"/>
      <c r="F30" s="545"/>
      <c r="G30" s="537"/>
      <c r="H30" s="537"/>
      <c r="I30" s="537"/>
      <c r="J30" s="537"/>
      <c r="K30" s="537"/>
      <c r="L30" s="537"/>
    </row>
    <row r="31" spans="2:12" ht="19.5" customHeight="1" x14ac:dyDescent="0.25">
      <c r="B31" s="537"/>
      <c r="C31" s="537"/>
      <c r="D31" s="537"/>
      <c r="E31" s="537"/>
      <c r="F31" s="537"/>
      <c r="G31" s="537"/>
      <c r="H31" s="537"/>
      <c r="I31" s="537"/>
      <c r="J31" s="537"/>
      <c r="K31" s="537"/>
      <c r="L31" s="537"/>
    </row>
    <row r="33" spans="2:12" ht="19.5" customHeight="1" x14ac:dyDescent="0.25">
      <c r="B33" s="938" t="s">
        <v>862</v>
      </c>
      <c r="C33" s="938"/>
      <c r="D33" s="938"/>
      <c r="E33" s="938"/>
      <c r="F33" s="938"/>
      <c r="G33" s="938"/>
      <c r="H33" s="938"/>
      <c r="I33" s="938"/>
      <c r="J33" s="938"/>
      <c r="K33" s="938"/>
      <c r="L33" s="938"/>
    </row>
    <row r="34" spans="2:12" ht="19.5" customHeight="1" x14ac:dyDescent="0.25">
      <c r="B34" s="939" t="s">
        <v>886</v>
      </c>
      <c r="C34" s="939"/>
      <c r="D34" s="939"/>
      <c r="E34" s="939"/>
      <c r="F34" s="939"/>
      <c r="G34" s="939"/>
      <c r="H34" s="939"/>
      <c r="I34" s="939"/>
      <c r="J34" s="939"/>
      <c r="K34" s="939"/>
      <c r="L34" s="939"/>
    </row>
    <row r="35" spans="2:12" ht="19.5" customHeight="1" x14ac:dyDescent="0.25">
      <c r="B35" s="940" t="s">
        <v>887</v>
      </c>
      <c r="C35" s="940"/>
      <c r="D35" s="940"/>
      <c r="E35" s="940"/>
      <c r="F35" s="940"/>
      <c r="G35" s="940"/>
      <c r="H35" s="940"/>
      <c r="I35" s="936">
        <f>'Настройки УИК'!J5</f>
        <v>0</v>
      </c>
      <c r="J35" s="936"/>
      <c r="K35" s="536"/>
      <c r="L35" s="536"/>
    </row>
    <row r="36" spans="2:12" ht="19.5" customHeight="1" x14ac:dyDescent="0.25">
      <c r="B36" s="939" t="s">
        <v>516</v>
      </c>
      <c r="C36" s="939"/>
      <c r="D36" s="939"/>
      <c r="E36" s="939"/>
      <c r="F36" s="939"/>
      <c r="G36" s="939"/>
      <c r="H36" s="939"/>
      <c r="I36" s="939"/>
      <c r="J36" s="939"/>
      <c r="K36" s="939"/>
      <c r="L36" s="939"/>
    </row>
    <row r="37" spans="2:12" ht="19.5" customHeight="1" x14ac:dyDescent="0.25">
      <c r="B37" s="537"/>
      <c r="C37" s="537"/>
      <c r="D37" s="537"/>
      <c r="E37" s="537"/>
      <c r="F37" s="537"/>
      <c r="G37" s="537"/>
      <c r="H37" s="537"/>
      <c r="I37" s="537"/>
      <c r="J37" s="537"/>
      <c r="K37" s="537"/>
      <c r="L37" s="537"/>
    </row>
    <row r="38" spans="2:12" ht="19.5" customHeight="1" x14ac:dyDescent="0.25">
      <c r="B38" s="924" t="s">
        <v>833</v>
      </c>
      <c r="C38" s="924"/>
      <c r="D38" s="925" t="str">
        <f ca="1">'Расчётная Ведомость'!B21</f>
        <v xml:space="preserve"> </v>
      </c>
      <c r="E38" s="925"/>
      <c r="F38" s="925"/>
      <c r="G38" s="925"/>
      <c r="H38" s="925"/>
      <c r="I38" s="925"/>
      <c r="J38" s="925"/>
      <c r="K38" s="925"/>
      <c r="L38" s="925"/>
    </row>
    <row r="39" spans="2:12" ht="19.5" customHeight="1" x14ac:dyDescent="0.25"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</row>
    <row r="40" spans="2:12" ht="19.5" customHeight="1" x14ac:dyDescent="0.25">
      <c r="B40" s="924" t="s">
        <v>45</v>
      </c>
      <c r="C40" s="924"/>
      <c r="D40" s="925" t="str">
        <f ca="1">'Расчётная Ведомость'!C21</f>
        <v xml:space="preserve"> </v>
      </c>
      <c r="E40" s="925"/>
      <c r="F40" s="925"/>
      <c r="G40" s="925"/>
      <c r="H40" s="925"/>
      <c r="I40" s="925"/>
      <c r="J40" s="925"/>
      <c r="K40" s="925"/>
      <c r="L40" s="925"/>
    </row>
    <row r="41" spans="2:12" ht="19.5" customHeight="1" x14ac:dyDescent="0.25">
      <c r="B41" s="537"/>
      <c r="C41" s="537"/>
      <c r="D41" s="537"/>
      <c r="E41" s="537"/>
      <c r="F41" s="537"/>
      <c r="G41" s="537"/>
      <c r="H41" s="537"/>
      <c r="I41" s="537"/>
      <c r="J41" s="537"/>
      <c r="K41" s="537"/>
      <c r="L41" s="537"/>
    </row>
    <row r="42" spans="2:12" ht="19.5" customHeight="1" x14ac:dyDescent="0.25">
      <c r="B42" s="924" t="s">
        <v>863</v>
      </c>
      <c r="C42" s="924"/>
      <c r="D42" s="924"/>
      <c r="E42" s="924"/>
      <c r="F42" s="538"/>
      <c r="G42" s="539" t="s">
        <v>864</v>
      </c>
      <c r="H42" s="926">
        <f>'Настройки ТИК'!$C$17</f>
        <v>0</v>
      </c>
      <c r="I42" s="925"/>
      <c r="J42" s="539" t="s">
        <v>790</v>
      </c>
      <c r="K42" s="926">
        <f>'Настройки ТИК'!$D$17</f>
        <v>0</v>
      </c>
      <c r="L42" s="925"/>
    </row>
    <row r="43" spans="2:12" ht="19.5" customHeight="1" x14ac:dyDescent="0.25">
      <c r="B43" s="537"/>
      <c r="C43" s="537"/>
      <c r="D43" s="537"/>
      <c r="E43" s="537"/>
      <c r="F43" s="537"/>
      <c r="G43" s="537"/>
      <c r="H43" s="537"/>
      <c r="I43" s="537"/>
      <c r="J43" s="537"/>
      <c r="K43" s="537"/>
      <c r="L43" s="537"/>
    </row>
    <row r="44" spans="2:12" ht="19.5" customHeight="1" x14ac:dyDescent="0.25">
      <c r="B44" s="539"/>
      <c r="C44" s="539"/>
      <c r="D44" s="539"/>
      <c r="E44" s="539"/>
      <c r="F44" s="539"/>
      <c r="G44" s="539"/>
      <c r="H44" s="539"/>
      <c r="I44" s="539"/>
      <c r="J44" s="539"/>
      <c r="K44" s="539"/>
      <c r="L44" s="539"/>
    </row>
    <row r="45" spans="2:12" ht="132.75" customHeight="1" x14ac:dyDescent="0.25">
      <c r="B45" s="927" t="s">
        <v>865</v>
      </c>
      <c r="C45" s="927"/>
      <c r="D45" s="927"/>
      <c r="E45" s="927"/>
      <c r="F45" s="541"/>
      <c r="G45" s="928">
        <f>'Настройки ТИК'!$B$9</f>
        <v>0</v>
      </c>
      <c r="H45" s="928"/>
      <c r="I45" s="928"/>
      <c r="J45" s="928"/>
      <c r="K45" s="928"/>
      <c r="L45" s="928"/>
    </row>
    <row r="46" spans="2:12" ht="19.5" customHeight="1" x14ac:dyDescent="0.25">
      <c r="B46" s="537"/>
      <c r="C46" s="537"/>
      <c r="D46" s="537"/>
      <c r="E46" s="537"/>
      <c r="F46" s="537"/>
      <c r="G46" s="537"/>
      <c r="H46" s="537"/>
      <c r="I46" s="537"/>
      <c r="J46" s="537"/>
      <c r="K46" s="537"/>
      <c r="L46" s="537"/>
    </row>
    <row r="47" spans="2:12" ht="39.75" customHeight="1" x14ac:dyDescent="0.25">
      <c r="B47" s="929" t="s">
        <v>953</v>
      </c>
      <c r="C47" s="929"/>
      <c r="D47" s="929"/>
      <c r="E47" s="929"/>
      <c r="F47" s="929"/>
      <c r="G47" s="929"/>
      <c r="H47" s="929"/>
      <c r="I47" s="929"/>
      <c r="J47" s="929"/>
      <c r="K47" s="930">
        <f>'Расчётная Ведомость'!$M$21</f>
        <v>0</v>
      </c>
      <c r="L47" s="925"/>
    </row>
    <row r="48" spans="2:12" ht="19.5" customHeight="1" x14ac:dyDescent="0.25">
      <c r="B48" s="542"/>
      <c r="C48" s="542"/>
      <c r="D48" s="542"/>
      <c r="E48" s="542"/>
      <c r="F48" s="542"/>
      <c r="G48" s="542"/>
      <c r="H48" s="542"/>
      <c r="I48" s="542"/>
      <c r="J48" s="542"/>
      <c r="K48" s="542"/>
      <c r="L48" s="542"/>
    </row>
    <row r="49" spans="2:12" ht="19.5" customHeight="1" x14ac:dyDescent="0.25">
      <c r="B49" s="931" t="s">
        <v>518</v>
      </c>
      <c r="C49" s="931"/>
      <c r="D49" s="931"/>
      <c r="E49" s="931"/>
      <c r="F49" s="931"/>
      <c r="G49" s="931"/>
      <c r="H49" s="931"/>
      <c r="I49" s="931"/>
      <c r="J49" s="931"/>
      <c r="K49" s="930">
        <f>'Расчётная Ведомость'!$R$21</f>
        <v>0</v>
      </c>
      <c r="L49" s="925"/>
    </row>
    <row r="50" spans="2:12" ht="19.5" customHeight="1" x14ac:dyDescent="0.25">
      <c r="B50" s="537"/>
      <c r="C50" s="537"/>
      <c r="D50" s="537"/>
      <c r="E50" s="537"/>
      <c r="F50" s="537"/>
      <c r="G50" s="537"/>
      <c r="H50" s="537"/>
      <c r="I50" s="537"/>
      <c r="J50" s="537"/>
      <c r="K50" s="537"/>
      <c r="L50" s="537"/>
    </row>
    <row r="51" spans="2:12" ht="19.5" customHeight="1" x14ac:dyDescent="0.25">
      <c r="B51" s="934" t="s">
        <v>889</v>
      </c>
      <c r="C51" s="934"/>
      <c r="D51" s="934"/>
      <c r="E51" s="934"/>
      <c r="F51" s="934"/>
      <c r="G51" s="935">
        <f ca="1">'Сведения ФОВ'!Q31</f>
        <v>0</v>
      </c>
      <c r="H51" s="935"/>
      <c r="I51" s="537" t="s">
        <v>866</v>
      </c>
      <c r="K51" s="932">
        <f ca="1">'Расчётная Ведомость'!U21</f>
        <v>0</v>
      </c>
      <c r="L51" s="933"/>
    </row>
    <row r="52" spans="2:12" ht="19.5" customHeight="1" x14ac:dyDescent="0.25">
      <c r="B52" s="543" t="s">
        <v>888</v>
      </c>
      <c r="C52" s="543"/>
      <c r="D52" s="543"/>
      <c r="E52" s="543"/>
      <c r="F52" s="543"/>
      <c r="G52" s="941"/>
      <c r="H52" s="941"/>
      <c r="I52" s="537"/>
      <c r="J52" s="537"/>
      <c r="K52" s="537"/>
      <c r="L52" s="537"/>
    </row>
    <row r="53" spans="2:12" ht="19.5" customHeight="1" x14ac:dyDescent="0.25">
      <c r="B53" s="934" t="s">
        <v>890</v>
      </c>
      <c r="C53" s="934"/>
      <c r="D53" s="934"/>
      <c r="E53" s="934"/>
      <c r="F53" s="934"/>
      <c r="G53" s="930">
        <f ca="1">INDIRECT("'Сведения ФОВ'!Q"&amp;MROUND(N($A$1),1)+30)</f>
        <v>0</v>
      </c>
      <c r="H53" s="925"/>
      <c r="I53" s="537"/>
      <c r="J53" s="537"/>
      <c r="K53" s="537"/>
      <c r="L53" s="537"/>
    </row>
    <row r="54" spans="2:12" ht="19.5" customHeight="1" x14ac:dyDescent="0.25">
      <c r="B54" s="934" t="s">
        <v>13</v>
      </c>
      <c r="C54" s="934"/>
      <c r="D54" s="934"/>
      <c r="E54" s="934"/>
      <c r="F54" s="934"/>
      <c r="G54" s="930">
        <f ca="1">INDIRECT("'Сведения ФОВ'!Q"&amp;MROUND(N($A$1),1)+31)</f>
        <v>0</v>
      </c>
      <c r="H54" s="925"/>
      <c r="I54" s="537"/>
      <c r="J54" s="537"/>
      <c r="K54" s="537"/>
      <c r="L54" s="537"/>
    </row>
    <row r="55" spans="2:12" ht="19.5" customHeight="1" x14ac:dyDescent="0.25">
      <c r="B55" s="934" t="s">
        <v>263</v>
      </c>
      <c r="C55" s="934"/>
      <c r="D55" s="934"/>
      <c r="E55" s="934"/>
      <c r="F55" s="934"/>
      <c r="I55" s="537"/>
      <c r="J55" s="537"/>
      <c r="K55" s="537"/>
      <c r="L55" s="537"/>
    </row>
    <row r="56" spans="2:12" ht="19.5" customHeight="1" x14ac:dyDescent="0.25">
      <c r="B56" s="934" t="s">
        <v>891</v>
      </c>
      <c r="C56" s="934"/>
      <c r="D56" s="934"/>
      <c r="E56" s="934"/>
      <c r="F56" s="934"/>
      <c r="G56" s="930">
        <f ca="1">INDIRECT("'Сведения ФОВ'!Q"&amp;MROUND(N($A$1),1)+32)</f>
        <v>0</v>
      </c>
      <c r="H56" s="925"/>
      <c r="I56" s="537"/>
      <c r="J56" s="537"/>
      <c r="K56" s="537"/>
      <c r="L56" s="537"/>
    </row>
    <row r="57" spans="2:12" ht="19.5" customHeight="1" x14ac:dyDescent="0.25">
      <c r="B57" s="934" t="s">
        <v>16</v>
      </c>
      <c r="C57" s="934"/>
      <c r="D57" s="934"/>
      <c r="E57" s="934"/>
      <c r="F57" s="934"/>
      <c r="G57" s="930">
        <f ca="1">INDIRECT("'Сведения ФОВ'!Q"&amp;MROUND(N($A$1),1)+33)</f>
        <v>0</v>
      </c>
      <c r="H57" s="925"/>
      <c r="I57" s="537"/>
      <c r="J57" s="537"/>
      <c r="K57" s="537"/>
      <c r="L57" s="537"/>
    </row>
    <row r="58" spans="2:12" ht="19.5" customHeight="1" x14ac:dyDescent="0.25">
      <c r="B58" s="934" t="s">
        <v>420</v>
      </c>
      <c r="C58" s="934"/>
      <c r="D58" s="934"/>
      <c r="E58" s="934"/>
      <c r="F58" s="934"/>
      <c r="G58" s="930">
        <f ca="1">INDIRECT("'Сведения ФОВ'!Q"&amp;MROUND(N($A$1),1)+34)</f>
        <v>0</v>
      </c>
      <c r="H58" s="925"/>
      <c r="I58" s="537"/>
      <c r="J58" s="537"/>
      <c r="K58" s="537"/>
      <c r="L58" s="537"/>
    </row>
    <row r="59" spans="2:12" ht="19.5" customHeight="1" x14ac:dyDescent="0.25">
      <c r="B59" s="537"/>
      <c r="C59" s="537"/>
      <c r="D59" s="537"/>
      <c r="E59" s="537"/>
      <c r="F59" s="537"/>
      <c r="G59" s="537"/>
      <c r="H59" s="537"/>
      <c r="I59" s="537"/>
      <c r="J59" s="537"/>
      <c r="K59" s="537"/>
      <c r="L59" s="537"/>
    </row>
    <row r="60" spans="2:12" ht="19.5" customHeight="1" x14ac:dyDescent="0.25">
      <c r="B60" s="537" t="s">
        <v>140</v>
      </c>
      <c r="C60" s="537"/>
      <c r="D60" s="544"/>
      <c r="E60" s="544"/>
      <c r="F60" s="537"/>
      <c r="G60" s="936" t="str">
        <f ca="1">'Настройки УИК'!$I$26</f>
        <v/>
      </c>
      <c r="H60" s="936"/>
      <c r="I60" s="936"/>
      <c r="J60" s="936"/>
      <c r="K60" s="936"/>
      <c r="L60" s="936"/>
    </row>
    <row r="61" spans="2:12" ht="19.5" customHeight="1" x14ac:dyDescent="0.25">
      <c r="B61" s="537"/>
      <c r="C61" s="537"/>
      <c r="D61" s="937" t="s">
        <v>5</v>
      </c>
      <c r="E61" s="937"/>
      <c r="F61" s="545"/>
      <c r="G61" s="537"/>
      <c r="H61" s="537"/>
      <c r="I61" s="537"/>
      <c r="J61" s="537"/>
      <c r="K61" s="537"/>
      <c r="L61" s="537"/>
    </row>
    <row r="62" spans="2:12" ht="19.5" customHeight="1" x14ac:dyDescent="0.25">
      <c r="B62" s="537"/>
      <c r="C62" s="537"/>
      <c r="D62" s="537"/>
      <c r="E62" s="537"/>
      <c r="F62" s="537"/>
      <c r="G62" s="537"/>
      <c r="H62" s="537"/>
      <c r="I62" s="537"/>
      <c r="J62" s="537"/>
      <c r="K62" s="537"/>
      <c r="L62" s="537"/>
    </row>
    <row r="64" spans="2:12" ht="19.5" customHeight="1" x14ac:dyDescent="0.25">
      <c r="B64" s="938" t="s">
        <v>862</v>
      </c>
      <c r="C64" s="938"/>
      <c r="D64" s="938"/>
      <c r="E64" s="938"/>
      <c r="F64" s="938"/>
      <c r="G64" s="938"/>
      <c r="H64" s="938"/>
      <c r="I64" s="938"/>
      <c r="J64" s="938"/>
      <c r="K64" s="938"/>
      <c r="L64" s="938"/>
    </row>
    <row r="65" spans="2:12" ht="19.5" customHeight="1" x14ac:dyDescent="0.25">
      <c r="B65" s="939" t="s">
        <v>886</v>
      </c>
      <c r="C65" s="939"/>
      <c r="D65" s="939"/>
      <c r="E65" s="939"/>
      <c r="F65" s="939"/>
      <c r="G65" s="939"/>
      <c r="H65" s="939"/>
      <c r="I65" s="939"/>
      <c r="J65" s="939"/>
      <c r="K65" s="939"/>
      <c r="L65" s="939"/>
    </row>
    <row r="66" spans="2:12" ht="19.5" customHeight="1" x14ac:dyDescent="0.25">
      <c r="B66" s="940" t="s">
        <v>887</v>
      </c>
      <c r="C66" s="940"/>
      <c r="D66" s="940"/>
      <c r="E66" s="940"/>
      <c r="F66" s="940"/>
      <c r="G66" s="940"/>
      <c r="H66" s="940"/>
      <c r="I66" s="936">
        <f>'Настройки УИК'!J5</f>
        <v>0</v>
      </c>
      <c r="J66" s="936"/>
      <c r="K66" s="536"/>
      <c r="L66" s="536"/>
    </row>
    <row r="67" spans="2:12" ht="19.5" customHeight="1" x14ac:dyDescent="0.25">
      <c r="B67" s="939" t="s">
        <v>516</v>
      </c>
      <c r="C67" s="939"/>
      <c r="D67" s="939"/>
      <c r="E67" s="939"/>
      <c r="F67" s="939"/>
      <c r="G67" s="939"/>
      <c r="H67" s="939"/>
      <c r="I67" s="939"/>
      <c r="J67" s="939"/>
      <c r="K67" s="939"/>
      <c r="L67" s="939"/>
    </row>
    <row r="68" spans="2:12" ht="19.5" customHeight="1" x14ac:dyDescent="0.25"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</row>
    <row r="69" spans="2:12" ht="19.5" customHeight="1" x14ac:dyDescent="0.25">
      <c r="B69" s="924" t="s">
        <v>833</v>
      </c>
      <c r="C69" s="924"/>
      <c r="D69" s="925" t="str">
        <f ca="1">'Расчётная Ведомость'!B22</f>
        <v>Склонение по падежам УИК</v>
      </c>
      <c r="E69" s="925"/>
      <c r="F69" s="925"/>
      <c r="G69" s="925"/>
      <c r="H69" s="925"/>
      <c r="I69" s="925"/>
      <c r="J69" s="925"/>
      <c r="K69" s="925"/>
      <c r="L69" s="925"/>
    </row>
    <row r="70" spans="2:12" ht="19.5" customHeight="1" x14ac:dyDescent="0.25"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</row>
    <row r="71" spans="2:12" ht="19.5" customHeight="1" x14ac:dyDescent="0.25">
      <c r="B71" s="924" t="s">
        <v>45</v>
      </c>
      <c r="C71" s="924"/>
      <c r="D71" s="925" t="str">
        <f ca="1">'Расчётная Ведомость'!C22</f>
        <v xml:space="preserve"> </v>
      </c>
      <c r="E71" s="925"/>
      <c r="F71" s="925"/>
      <c r="G71" s="925"/>
      <c r="H71" s="925"/>
      <c r="I71" s="925"/>
      <c r="J71" s="925"/>
      <c r="K71" s="925"/>
      <c r="L71" s="925"/>
    </row>
    <row r="72" spans="2:12" ht="19.5" customHeight="1" x14ac:dyDescent="0.25"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</row>
    <row r="73" spans="2:12" ht="19.5" customHeight="1" x14ac:dyDescent="0.25">
      <c r="B73" s="924" t="s">
        <v>863</v>
      </c>
      <c r="C73" s="924"/>
      <c r="D73" s="924"/>
      <c r="E73" s="924"/>
      <c r="F73" s="538"/>
      <c r="G73" s="539" t="s">
        <v>864</v>
      </c>
      <c r="H73" s="926">
        <f>'Настройки ТИК'!$C$17</f>
        <v>0</v>
      </c>
      <c r="I73" s="925"/>
      <c r="J73" s="539" t="s">
        <v>790</v>
      </c>
      <c r="K73" s="926">
        <f>'Настройки ТИК'!$D$17</f>
        <v>0</v>
      </c>
      <c r="L73" s="925"/>
    </row>
    <row r="74" spans="2:12" ht="19.5" customHeight="1" x14ac:dyDescent="0.25"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</row>
    <row r="75" spans="2:12" ht="19.5" customHeight="1" x14ac:dyDescent="0.25">
      <c r="B75" s="539"/>
      <c r="C75" s="539"/>
      <c r="D75" s="539"/>
      <c r="E75" s="539"/>
      <c r="F75" s="539"/>
      <c r="G75" s="539"/>
      <c r="H75" s="539"/>
      <c r="I75" s="539"/>
      <c r="J75" s="539"/>
      <c r="K75" s="539"/>
      <c r="L75" s="539"/>
    </row>
    <row r="76" spans="2:12" ht="132.75" customHeight="1" x14ac:dyDescent="0.25">
      <c r="B76" s="927" t="s">
        <v>865</v>
      </c>
      <c r="C76" s="927"/>
      <c r="D76" s="927"/>
      <c r="E76" s="927"/>
      <c r="F76" s="541"/>
      <c r="G76" s="928">
        <f>'Настройки ТИК'!$B$9</f>
        <v>0</v>
      </c>
      <c r="H76" s="928"/>
      <c r="I76" s="928"/>
      <c r="J76" s="928"/>
      <c r="K76" s="928"/>
      <c r="L76" s="928"/>
    </row>
    <row r="77" spans="2:12" ht="19.5" customHeight="1" x14ac:dyDescent="0.25"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</row>
    <row r="78" spans="2:12" ht="39.75" customHeight="1" x14ac:dyDescent="0.25">
      <c r="B78" s="929" t="s">
        <v>953</v>
      </c>
      <c r="C78" s="929"/>
      <c r="D78" s="929"/>
      <c r="E78" s="929"/>
      <c r="F78" s="929"/>
      <c r="G78" s="929"/>
      <c r="H78" s="929"/>
      <c r="I78" s="929"/>
      <c r="J78" s="929"/>
      <c r="K78" s="930">
        <f>'Расчётная Ведомость'!$M$21</f>
        <v>0</v>
      </c>
      <c r="L78" s="925"/>
    </row>
    <row r="79" spans="2:12" ht="19.5" customHeight="1" x14ac:dyDescent="0.25"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</row>
    <row r="80" spans="2:12" ht="19.5" customHeight="1" x14ac:dyDescent="0.25">
      <c r="B80" s="931" t="s">
        <v>518</v>
      </c>
      <c r="C80" s="931"/>
      <c r="D80" s="931"/>
      <c r="E80" s="931"/>
      <c r="F80" s="931"/>
      <c r="G80" s="931"/>
      <c r="H80" s="931"/>
      <c r="I80" s="931"/>
      <c r="J80" s="931"/>
      <c r="K80" s="930">
        <f>'Расчётная Ведомость'!$R$21</f>
        <v>0</v>
      </c>
      <c r="L80" s="925"/>
    </row>
    <row r="81" spans="2:12" ht="19.5" customHeight="1" x14ac:dyDescent="0.25"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</row>
    <row r="82" spans="2:12" ht="19.5" customHeight="1" x14ac:dyDescent="0.25">
      <c r="B82" s="934" t="s">
        <v>889</v>
      </c>
      <c r="C82" s="934"/>
      <c r="D82" s="934"/>
      <c r="E82" s="934"/>
      <c r="F82" s="934"/>
      <c r="G82" s="935">
        <f ca="1">'Сведения ФОВ'!AC31</f>
        <v>0</v>
      </c>
      <c r="H82" s="935"/>
      <c r="I82" s="537" t="s">
        <v>866</v>
      </c>
      <c r="K82" s="932">
        <f ca="1">'Расчётная Ведомость'!U22</f>
        <v>0</v>
      </c>
      <c r="L82" s="933"/>
    </row>
    <row r="83" spans="2:12" ht="19.5" customHeight="1" x14ac:dyDescent="0.25">
      <c r="B83" s="543" t="s">
        <v>888</v>
      </c>
      <c r="C83" s="543"/>
      <c r="D83" s="543"/>
      <c r="E83" s="543"/>
      <c r="F83" s="543"/>
      <c r="I83" s="537"/>
      <c r="J83" s="537"/>
      <c r="K83" s="537"/>
      <c r="L83" s="537"/>
    </row>
    <row r="84" spans="2:12" ht="19.5" customHeight="1" x14ac:dyDescent="0.25">
      <c r="B84" s="934" t="s">
        <v>890</v>
      </c>
      <c r="C84" s="934"/>
      <c r="D84" s="934"/>
      <c r="E84" s="934"/>
      <c r="F84" s="934"/>
      <c r="G84" s="930">
        <f ca="1">INDIRECT("'Сведения ФОВ'!AC"&amp;MROUND(N($A$1),1)+30)</f>
        <v>0</v>
      </c>
      <c r="H84" s="925"/>
      <c r="I84" s="537"/>
      <c r="J84" s="537"/>
      <c r="K84" s="537"/>
      <c r="L84" s="537"/>
    </row>
    <row r="85" spans="2:12" ht="19.5" customHeight="1" x14ac:dyDescent="0.25">
      <c r="B85" s="934" t="s">
        <v>13</v>
      </c>
      <c r="C85" s="934"/>
      <c r="D85" s="934"/>
      <c r="E85" s="934"/>
      <c r="F85" s="934"/>
      <c r="G85" s="930">
        <f ca="1">INDIRECT("'Сведения ФОВ'!AC"&amp;MROUND(N($A$1),1)+31)</f>
        <v>0</v>
      </c>
      <c r="H85" s="925"/>
      <c r="I85" s="537"/>
      <c r="J85" s="537"/>
      <c r="K85" s="537"/>
      <c r="L85" s="537"/>
    </row>
    <row r="86" spans="2:12" ht="19.5" customHeight="1" x14ac:dyDescent="0.25">
      <c r="B86" s="934" t="s">
        <v>263</v>
      </c>
      <c r="C86" s="934"/>
      <c r="D86" s="934"/>
      <c r="E86" s="934"/>
      <c r="F86" s="934"/>
      <c r="I86" s="537"/>
      <c r="J86" s="537"/>
      <c r="K86" s="537"/>
      <c r="L86" s="537"/>
    </row>
    <row r="87" spans="2:12" ht="19.5" customHeight="1" x14ac:dyDescent="0.25">
      <c r="B87" s="934" t="s">
        <v>891</v>
      </c>
      <c r="C87" s="934"/>
      <c r="D87" s="934"/>
      <c r="E87" s="934"/>
      <c r="F87" s="934"/>
      <c r="G87" s="930">
        <f ca="1">INDIRECT("'Сведения ФОВ'!AC"&amp;MROUND(N($A$1),1)+32)</f>
        <v>0</v>
      </c>
      <c r="H87" s="925"/>
      <c r="I87" s="537"/>
      <c r="J87" s="537"/>
      <c r="K87" s="537"/>
      <c r="L87" s="537"/>
    </row>
    <row r="88" spans="2:12" ht="19.5" customHeight="1" x14ac:dyDescent="0.25">
      <c r="B88" s="934" t="s">
        <v>16</v>
      </c>
      <c r="C88" s="934"/>
      <c r="D88" s="934"/>
      <c r="E88" s="934"/>
      <c r="F88" s="934"/>
      <c r="G88" s="930">
        <f ca="1">INDIRECT("'Сведения ФОВ'!AC"&amp;MROUND(N($A$1),1)+33)</f>
        <v>0</v>
      </c>
      <c r="H88" s="925"/>
      <c r="I88" s="537"/>
      <c r="J88" s="537"/>
      <c r="K88" s="537"/>
      <c r="L88" s="537"/>
    </row>
    <row r="89" spans="2:12" ht="19.5" customHeight="1" x14ac:dyDescent="0.25">
      <c r="B89" s="934" t="s">
        <v>420</v>
      </c>
      <c r="C89" s="934"/>
      <c r="D89" s="934"/>
      <c r="E89" s="934"/>
      <c r="F89" s="934"/>
      <c r="G89" s="930">
        <f ca="1">INDIRECT("'Сведения ФОВ'!AC"&amp;MROUND(N($A$1),1)+34)</f>
        <v>0</v>
      </c>
      <c r="H89" s="925"/>
      <c r="I89" s="537"/>
      <c r="J89" s="537"/>
      <c r="K89" s="537"/>
      <c r="L89" s="537"/>
    </row>
    <row r="90" spans="2:12" ht="19.5" customHeight="1" x14ac:dyDescent="0.25">
      <c r="B90" s="546"/>
      <c r="C90" s="546"/>
      <c r="D90" s="546"/>
      <c r="E90" s="546"/>
      <c r="F90" s="546"/>
      <c r="I90" s="537"/>
      <c r="J90" s="537"/>
      <c r="K90" s="537"/>
      <c r="L90" s="537"/>
    </row>
    <row r="91" spans="2:12" ht="19.5" customHeight="1" x14ac:dyDescent="0.25">
      <c r="B91" s="537" t="s">
        <v>140</v>
      </c>
      <c r="C91" s="537"/>
      <c r="D91" s="544"/>
      <c r="E91" s="544"/>
      <c r="F91" s="537"/>
      <c r="G91" s="936" t="str">
        <f ca="1">'Настройки УИК'!$I$26</f>
        <v/>
      </c>
      <c r="H91" s="936"/>
      <c r="I91" s="936"/>
      <c r="J91" s="936"/>
      <c r="K91" s="936"/>
      <c r="L91" s="936"/>
    </row>
    <row r="92" spans="2:12" ht="19.5" customHeight="1" x14ac:dyDescent="0.25">
      <c r="B92" s="537"/>
      <c r="C92" s="537"/>
      <c r="D92" s="937" t="s">
        <v>5</v>
      </c>
      <c r="E92" s="937"/>
      <c r="F92" s="545"/>
      <c r="G92" s="537"/>
      <c r="H92" s="537"/>
      <c r="I92" s="537"/>
      <c r="J92" s="537"/>
      <c r="K92" s="537"/>
      <c r="L92" s="537"/>
    </row>
    <row r="93" spans="2:12" ht="19.5" customHeight="1" x14ac:dyDescent="0.25"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</row>
    <row r="95" spans="2:12" ht="19.5" customHeight="1" x14ac:dyDescent="0.25">
      <c r="B95" s="938" t="s">
        <v>862</v>
      </c>
      <c r="C95" s="938"/>
      <c r="D95" s="938"/>
      <c r="E95" s="938"/>
      <c r="F95" s="938"/>
      <c r="G95" s="938"/>
      <c r="H95" s="938"/>
      <c r="I95" s="938"/>
      <c r="J95" s="938"/>
      <c r="K95" s="938"/>
      <c r="L95" s="938"/>
    </row>
    <row r="96" spans="2:12" ht="19.5" customHeight="1" x14ac:dyDescent="0.25">
      <c r="B96" s="939" t="s">
        <v>886</v>
      </c>
      <c r="C96" s="939"/>
      <c r="D96" s="939"/>
      <c r="E96" s="939"/>
      <c r="F96" s="939"/>
      <c r="G96" s="939"/>
      <c r="H96" s="939"/>
      <c r="I96" s="939"/>
      <c r="J96" s="939"/>
      <c r="K96" s="939"/>
      <c r="L96" s="939"/>
    </row>
    <row r="97" spans="2:12" ht="19.5" customHeight="1" x14ac:dyDescent="0.25">
      <c r="B97" s="940" t="s">
        <v>887</v>
      </c>
      <c r="C97" s="940"/>
      <c r="D97" s="940"/>
      <c r="E97" s="940"/>
      <c r="F97" s="940"/>
      <c r="G97" s="940"/>
      <c r="H97" s="940"/>
      <c r="I97" s="936">
        <f>'Настройки УИК'!J5</f>
        <v>0</v>
      </c>
      <c r="J97" s="936"/>
      <c r="K97" s="536"/>
      <c r="L97" s="536"/>
    </row>
    <row r="98" spans="2:12" ht="19.5" customHeight="1" x14ac:dyDescent="0.25">
      <c r="B98" s="939" t="s">
        <v>516</v>
      </c>
      <c r="C98" s="939"/>
      <c r="D98" s="939"/>
      <c r="E98" s="939"/>
      <c r="F98" s="939"/>
      <c r="G98" s="939"/>
      <c r="H98" s="939"/>
      <c r="I98" s="939"/>
      <c r="J98" s="939"/>
      <c r="K98" s="939"/>
      <c r="L98" s="939"/>
    </row>
    <row r="99" spans="2:12" ht="19.5" customHeight="1" x14ac:dyDescent="0.25"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</row>
    <row r="100" spans="2:12" ht="19.5" customHeight="1" x14ac:dyDescent="0.25">
      <c r="B100" s="924" t="s">
        <v>833</v>
      </c>
      <c r="C100" s="924"/>
      <c r="D100" s="925" t="str">
        <f ca="1">'Расчётная Ведомость'!B23</f>
        <v>для печати документов</v>
      </c>
      <c r="E100" s="925"/>
      <c r="F100" s="925"/>
      <c r="G100" s="925"/>
      <c r="H100" s="925"/>
      <c r="I100" s="925"/>
      <c r="J100" s="925"/>
      <c r="K100" s="925"/>
      <c r="L100" s="925"/>
    </row>
    <row r="101" spans="2:12" ht="19.5" customHeight="1" x14ac:dyDescent="0.25"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</row>
    <row r="102" spans="2:12" ht="19.5" customHeight="1" x14ac:dyDescent="0.25">
      <c r="B102" s="924" t="s">
        <v>45</v>
      </c>
      <c r="C102" s="924"/>
      <c r="D102" s="925" t="str">
        <f ca="1">'Расчётная Ведомость'!C23</f>
        <v xml:space="preserve"> </v>
      </c>
      <c r="E102" s="925"/>
      <c r="F102" s="925"/>
      <c r="G102" s="925"/>
      <c r="H102" s="925"/>
      <c r="I102" s="925"/>
      <c r="J102" s="925"/>
      <c r="K102" s="925"/>
      <c r="L102" s="925"/>
    </row>
    <row r="103" spans="2:12" ht="19.5" customHeight="1" x14ac:dyDescent="0.25"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</row>
    <row r="104" spans="2:12" ht="19.5" customHeight="1" x14ac:dyDescent="0.25">
      <c r="B104" s="924" t="s">
        <v>863</v>
      </c>
      <c r="C104" s="924"/>
      <c r="D104" s="924"/>
      <c r="E104" s="924"/>
      <c r="F104" s="538"/>
      <c r="G104" s="539" t="s">
        <v>864</v>
      </c>
      <c r="H104" s="926">
        <f>'Настройки ТИК'!$C$17</f>
        <v>0</v>
      </c>
      <c r="I104" s="925"/>
      <c r="J104" s="539" t="s">
        <v>790</v>
      </c>
      <c r="K104" s="926">
        <f>'Настройки ТИК'!$D$17</f>
        <v>0</v>
      </c>
      <c r="L104" s="925"/>
    </row>
    <row r="105" spans="2:12" ht="19.5" customHeight="1" x14ac:dyDescent="0.25"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</row>
    <row r="106" spans="2:12" ht="19.5" customHeight="1" x14ac:dyDescent="0.25">
      <c r="B106" s="539"/>
      <c r="C106" s="539"/>
      <c r="D106" s="539"/>
      <c r="E106" s="539"/>
      <c r="F106" s="539"/>
      <c r="G106" s="539"/>
      <c r="H106" s="539"/>
      <c r="I106" s="539"/>
      <c r="J106" s="539"/>
      <c r="K106" s="539"/>
      <c r="L106" s="539"/>
    </row>
    <row r="107" spans="2:12" ht="132.75" customHeight="1" x14ac:dyDescent="0.25">
      <c r="B107" s="927" t="s">
        <v>865</v>
      </c>
      <c r="C107" s="927"/>
      <c r="D107" s="927"/>
      <c r="E107" s="927"/>
      <c r="F107" s="541"/>
      <c r="G107" s="928">
        <f>'Настройки ТИК'!$B$9</f>
        <v>0</v>
      </c>
      <c r="H107" s="928"/>
      <c r="I107" s="928"/>
      <c r="J107" s="928"/>
      <c r="K107" s="928"/>
      <c r="L107" s="928"/>
    </row>
    <row r="108" spans="2:12" ht="19.5" customHeight="1" x14ac:dyDescent="0.25"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</row>
    <row r="109" spans="2:12" ht="39.75" customHeight="1" x14ac:dyDescent="0.25">
      <c r="B109" s="929" t="s">
        <v>953</v>
      </c>
      <c r="C109" s="929"/>
      <c r="D109" s="929"/>
      <c r="E109" s="929"/>
      <c r="F109" s="929"/>
      <c r="G109" s="929"/>
      <c r="H109" s="929"/>
      <c r="I109" s="929"/>
      <c r="J109" s="929"/>
      <c r="K109" s="930">
        <f>'Расчётная Ведомость'!$M$23</f>
        <v>0</v>
      </c>
      <c r="L109" s="925"/>
    </row>
    <row r="110" spans="2:12" ht="19.5" customHeight="1" x14ac:dyDescent="0.25"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</row>
    <row r="111" spans="2:12" ht="19.5" customHeight="1" x14ac:dyDescent="0.25">
      <c r="B111" s="931" t="s">
        <v>518</v>
      </c>
      <c r="C111" s="931"/>
      <c r="D111" s="931"/>
      <c r="E111" s="931"/>
      <c r="F111" s="931"/>
      <c r="G111" s="931"/>
      <c r="H111" s="931"/>
      <c r="I111" s="931"/>
      <c r="J111" s="931"/>
      <c r="K111" s="930">
        <f>'Расчётная Ведомость'!$R$23</f>
        <v>0</v>
      </c>
      <c r="L111" s="925"/>
    </row>
    <row r="112" spans="2:12" ht="19.5" customHeight="1" x14ac:dyDescent="0.25"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</row>
    <row r="113" spans="2:12" ht="19.5" customHeight="1" x14ac:dyDescent="0.25">
      <c r="B113" s="934" t="s">
        <v>889</v>
      </c>
      <c r="C113" s="934"/>
      <c r="D113" s="934"/>
      <c r="E113" s="934"/>
      <c r="F113" s="934"/>
      <c r="G113" s="935">
        <f ca="1">'Сведения ФОВ'!BA31</f>
        <v>0</v>
      </c>
      <c r="H113" s="935"/>
      <c r="I113" s="537" t="s">
        <v>866</v>
      </c>
      <c r="K113" s="930">
        <f ca="1">'Расчётная Ведомость'!U23</f>
        <v>0</v>
      </c>
      <c r="L113" s="925"/>
    </row>
    <row r="114" spans="2:12" ht="19.5" customHeight="1" x14ac:dyDescent="0.25">
      <c r="B114" s="543" t="s">
        <v>888</v>
      </c>
      <c r="C114" s="543"/>
      <c r="D114" s="543"/>
      <c r="E114" s="543"/>
      <c r="F114" s="543"/>
      <c r="I114" s="537"/>
      <c r="K114" s="547"/>
      <c r="L114" s="548"/>
    </row>
    <row r="115" spans="2:12" ht="19.5" customHeight="1" x14ac:dyDescent="0.25">
      <c r="B115" s="934" t="s">
        <v>890</v>
      </c>
      <c r="C115" s="934"/>
      <c r="D115" s="934"/>
      <c r="E115" s="934"/>
      <c r="F115" s="934"/>
      <c r="G115" s="930">
        <f ca="1">INDIRECT("'Сведения ФОВ'!AO"&amp;MROUND(N($A$1),1)+30)</f>
        <v>0</v>
      </c>
      <c r="H115" s="925"/>
      <c r="I115" s="537"/>
      <c r="K115" s="547"/>
      <c r="L115" s="548"/>
    </row>
    <row r="116" spans="2:12" ht="19.5" customHeight="1" x14ac:dyDescent="0.25">
      <c r="B116" s="934" t="s">
        <v>13</v>
      </c>
      <c r="C116" s="934"/>
      <c r="D116" s="934"/>
      <c r="E116" s="934"/>
      <c r="F116" s="934"/>
      <c r="G116" s="930">
        <f ca="1">INDIRECT("'Сведения ФОВ'!AO"&amp;MROUND(N($A$1),1)+31)</f>
        <v>0</v>
      </c>
      <c r="H116" s="925"/>
      <c r="I116" s="537"/>
      <c r="K116" s="547"/>
      <c r="L116" s="548"/>
    </row>
    <row r="117" spans="2:12" ht="19.5" customHeight="1" x14ac:dyDescent="0.25">
      <c r="B117" s="934" t="s">
        <v>263</v>
      </c>
      <c r="C117" s="934"/>
      <c r="D117" s="934"/>
      <c r="E117" s="934"/>
      <c r="F117" s="934"/>
      <c r="I117" s="537"/>
      <c r="J117" s="537"/>
      <c r="K117" s="537"/>
      <c r="L117" s="537"/>
    </row>
    <row r="118" spans="2:12" ht="19.5" customHeight="1" x14ac:dyDescent="0.25">
      <c r="B118" s="934" t="s">
        <v>891</v>
      </c>
      <c r="C118" s="934"/>
      <c r="D118" s="934"/>
      <c r="E118" s="934"/>
      <c r="F118" s="934"/>
      <c r="G118" s="930">
        <f ca="1">INDIRECT("'Сведения ФОВ'!AO"&amp;MROUND(N($A$1),1)+32)</f>
        <v>0</v>
      </c>
      <c r="H118" s="925"/>
      <c r="I118" s="537"/>
      <c r="J118" s="537"/>
      <c r="K118" s="537"/>
      <c r="L118" s="537"/>
    </row>
    <row r="119" spans="2:12" ht="19.5" customHeight="1" x14ac:dyDescent="0.25">
      <c r="B119" s="934" t="s">
        <v>16</v>
      </c>
      <c r="C119" s="934"/>
      <c r="D119" s="934"/>
      <c r="E119" s="934"/>
      <c r="F119" s="934"/>
      <c r="G119" s="930">
        <f ca="1">INDIRECT("'Сведения ФОВ'!AO"&amp;MROUND(N($A$1),1)+33)</f>
        <v>0</v>
      </c>
      <c r="H119" s="925"/>
      <c r="I119" s="537"/>
      <c r="J119" s="537"/>
      <c r="K119" s="537"/>
      <c r="L119" s="537"/>
    </row>
    <row r="120" spans="2:12" ht="19.5" customHeight="1" x14ac:dyDescent="0.25">
      <c r="B120" s="934" t="s">
        <v>420</v>
      </c>
      <c r="C120" s="934"/>
      <c r="D120" s="934"/>
      <c r="E120" s="934"/>
      <c r="F120" s="934"/>
      <c r="G120" s="930">
        <f ca="1">INDIRECT("'Сведения ФОВ'!AO"&amp;MROUND(N($A$1),1)+34)</f>
        <v>0</v>
      </c>
      <c r="H120" s="925"/>
      <c r="I120" s="537"/>
      <c r="J120" s="537"/>
      <c r="K120" s="537"/>
      <c r="L120" s="537"/>
    </row>
    <row r="121" spans="2:12" ht="19.5" customHeight="1" x14ac:dyDescent="0.25">
      <c r="B121" s="546"/>
      <c r="C121" s="546"/>
      <c r="D121" s="546"/>
      <c r="E121" s="546"/>
      <c r="F121" s="546"/>
      <c r="I121" s="537"/>
      <c r="J121" s="537"/>
      <c r="K121" s="537"/>
      <c r="L121" s="537"/>
    </row>
    <row r="122" spans="2:12" ht="19.5" customHeight="1" x14ac:dyDescent="0.25">
      <c r="B122" s="537" t="s">
        <v>140</v>
      </c>
      <c r="C122" s="537"/>
      <c r="D122" s="544"/>
      <c r="E122" s="544"/>
      <c r="F122" s="537"/>
      <c r="G122" s="936" t="str">
        <f ca="1">'Настройки УИК'!$I$26</f>
        <v/>
      </c>
      <c r="H122" s="936"/>
      <c r="I122" s="936"/>
      <c r="J122" s="936"/>
      <c r="K122" s="936"/>
      <c r="L122" s="936"/>
    </row>
    <row r="123" spans="2:12" ht="19.5" customHeight="1" x14ac:dyDescent="0.25">
      <c r="B123" s="537"/>
      <c r="C123" s="537"/>
      <c r="D123" s="937" t="s">
        <v>5</v>
      </c>
      <c r="E123" s="937"/>
      <c r="F123" s="545"/>
      <c r="G123" s="537"/>
      <c r="H123" s="537"/>
      <c r="I123" s="537"/>
      <c r="J123" s="537"/>
      <c r="K123" s="537"/>
      <c r="L123" s="537"/>
    </row>
    <row r="124" spans="2:12" ht="19.5" customHeight="1" x14ac:dyDescent="0.25"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</row>
    <row r="126" spans="2:12" ht="19.5" customHeight="1" x14ac:dyDescent="0.25">
      <c r="B126" s="938" t="s">
        <v>862</v>
      </c>
      <c r="C126" s="938"/>
      <c r="D126" s="938"/>
      <c r="E126" s="938"/>
      <c r="F126" s="938"/>
      <c r="G126" s="938"/>
      <c r="H126" s="938"/>
      <c r="I126" s="938"/>
      <c r="J126" s="938"/>
      <c r="K126" s="938"/>
      <c r="L126" s="938"/>
    </row>
    <row r="127" spans="2:12" ht="19.5" customHeight="1" x14ac:dyDescent="0.25">
      <c r="B127" s="939" t="s">
        <v>886</v>
      </c>
      <c r="C127" s="939"/>
      <c r="D127" s="939"/>
      <c r="E127" s="939"/>
      <c r="F127" s="939"/>
      <c r="G127" s="939"/>
      <c r="H127" s="939"/>
      <c r="I127" s="939"/>
      <c r="J127" s="939"/>
      <c r="K127" s="939"/>
      <c r="L127" s="939"/>
    </row>
    <row r="128" spans="2:12" ht="19.5" customHeight="1" x14ac:dyDescent="0.25">
      <c r="B128" s="940" t="s">
        <v>887</v>
      </c>
      <c r="C128" s="940"/>
      <c r="D128" s="940"/>
      <c r="E128" s="940"/>
      <c r="F128" s="940"/>
      <c r="G128" s="940"/>
      <c r="H128" s="940"/>
      <c r="I128" s="936">
        <f>'Настройки УИК'!J5</f>
        <v>0</v>
      </c>
      <c r="J128" s="936"/>
      <c r="K128" s="536"/>
      <c r="L128" s="536"/>
    </row>
    <row r="129" spans="2:12" ht="19.5" customHeight="1" x14ac:dyDescent="0.25">
      <c r="B129" s="939" t="s">
        <v>516</v>
      </c>
      <c r="C129" s="939"/>
      <c r="D129" s="939"/>
      <c r="E129" s="939"/>
      <c r="F129" s="939"/>
      <c r="G129" s="939"/>
      <c r="H129" s="939"/>
      <c r="I129" s="939"/>
      <c r="J129" s="939"/>
      <c r="K129" s="939"/>
      <c r="L129" s="939"/>
    </row>
    <row r="130" spans="2:12" ht="19.5" customHeight="1" x14ac:dyDescent="0.25">
      <c r="B130" s="924" t="s">
        <v>833</v>
      </c>
      <c r="C130" s="924"/>
      <c r="D130" s="925" t="str">
        <f ca="1">'Сведения ФОВ'!BA20</f>
        <v xml:space="preserve">Родительный </v>
      </c>
      <c r="E130" s="925"/>
      <c r="F130" s="925"/>
      <c r="G130" s="925"/>
      <c r="H130" s="925"/>
      <c r="I130" s="925"/>
      <c r="J130" s="925"/>
      <c r="K130" s="925"/>
      <c r="L130" s="925"/>
    </row>
    <row r="131" spans="2:12" ht="19.5" customHeight="1" x14ac:dyDescent="0.25"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</row>
    <row r="132" spans="2:12" ht="19.5" customHeight="1" x14ac:dyDescent="0.25">
      <c r="B132" s="924" t="s">
        <v>45</v>
      </c>
      <c r="C132" s="924"/>
      <c r="D132" s="925" t="str">
        <f ca="1">'Расчётная Ведомость'!C24</f>
        <v xml:space="preserve"> </v>
      </c>
      <c r="E132" s="925"/>
      <c r="F132" s="925"/>
      <c r="G132" s="925"/>
      <c r="H132" s="925"/>
      <c r="I132" s="925"/>
      <c r="J132" s="925"/>
      <c r="K132" s="925"/>
      <c r="L132" s="925"/>
    </row>
    <row r="133" spans="2:12" ht="19.5" customHeight="1" x14ac:dyDescent="0.25"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</row>
    <row r="134" spans="2:12" ht="19.5" customHeight="1" x14ac:dyDescent="0.25"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</row>
    <row r="135" spans="2:12" ht="19.5" customHeight="1" x14ac:dyDescent="0.25">
      <c r="B135" s="924" t="s">
        <v>863</v>
      </c>
      <c r="C135" s="924"/>
      <c r="D135" s="924"/>
      <c r="E135" s="924"/>
      <c r="F135" s="538"/>
      <c r="G135" s="539" t="s">
        <v>864</v>
      </c>
      <c r="H135" s="926">
        <f>'Настройки ТИК'!$C$17</f>
        <v>0</v>
      </c>
      <c r="I135" s="925"/>
      <c r="J135" s="539" t="s">
        <v>790</v>
      </c>
      <c r="K135" s="926">
        <f>'Настройки ТИК'!$D$17</f>
        <v>0</v>
      </c>
      <c r="L135" s="925"/>
    </row>
    <row r="136" spans="2:12" ht="19.5" customHeight="1" x14ac:dyDescent="0.25"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</row>
    <row r="137" spans="2:12" ht="19.5" customHeight="1" x14ac:dyDescent="0.25">
      <c r="B137" s="539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</row>
    <row r="138" spans="2:12" ht="132.75" customHeight="1" x14ac:dyDescent="0.25">
      <c r="B138" s="927" t="s">
        <v>865</v>
      </c>
      <c r="C138" s="927"/>
      <c r="D138" s="927"/>
      <c r="E138" s="927"/>
      <c r="F138" s="541"/>
      <c r="G138" s="928">
        <f>'Настройки ТИК'!$B$9</f>
        <v>0</v>
      </c>
      <c r="H138" s="928"/>
      <c r="I138" s="928"/>
      <c r="J138" s="928"/>
      <c r="K138" s="928"/>
      <c r="L138" s="928"/>
    </row>
    <row r="139" spans="2:12" ht="19.5" customHeight="1" x14ac:dyDescent="0.25"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</row>
    <row r="140" spans="2:12" ht="39.75" customHeight="1" x14ac:dyDescent="0.25">
      <c r="B140" s="929" t="s">
        <v>953</v>
      </c>
      <c r="C140" s="929"/>
      <c r="D140" s="929"/>
      <c r="E140" s="929"/>
      <c r="F140" s="929"/>
      <c r="G140" s="929"/>
      <c r="H140" s="929"/>
      <c r="I140" s="929"/>
      <c r="J140" s="929"/>
      <c r="K140" s="930">
        <f>'Расчётная Ведомость'!$M$24</f>
        <v>0</v>
      </c>
      <c r="L140" s="925"/>
    </row>
    <row r="141" spans="2:12" ht="19.5" customHeight="1" x14ac:dyDescent="0.25"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</row>
    <row r="142" spans="2:12" ht="19.5" customHeight="1" x14ac:dyDescent="0.25">
      <c r="B142" s="931" t="s">
        <v>518</v>
      </c>
      <c r="C142" s="931"/>
      <c r="D142" s="931"/>
      <c r="E142" s="931"/>
      <c r="F142" s="931"/>
      <c r="G142" s="931"/>
      <c r="H142" s="931"/>
      <c r="I142" s="931"/>
      <c r="J142" s="931"/>
      <c r="K142" s="930">
        <f>'Расчётная Ведомость'!$R$24</f>
        <v>0</v>
      </c>
      <c r="L142" s="925"/>
    </row>
    <row r="143" spans="2:12" ht="19.5" customHeight="1" x14ac:dyDescent="0.25"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</row>
    <row r="144" spans="2:12" ht="19.5" customHeight="1" x14ac:dyDescent="0.25">
      <c r="B144" s="934" t="s">
        <v>889</v>
      </c>
      <c r="C144" s="934"/>
      <c r="D144" s="934"/>
      <c r="E144" s="934"/>
      <c r="F144" s="934"/>
      <c r="G144" s="935">
        <f ca="1">'Сведения ФОВ'!BA31</f>
        <v>0</v>
      </c>
      <c r="H144" s="935"/>
      <c r="I144" s="537" t="s">
        <v>866</v>
      </c>
      <c r="K144" s="930">
        <f>'Расчётная Ведомость'!U105</f>
        <v>0</v>
      </c>
      <c r="L144" s="925"/>
    </row>
    <row r="145" spans="2:12" ht="19.5" customHeight="1" x14ac:dyDescent="0.25">
      <c r="B145" s="543" t="s">
        <v>888</v>
      </c>
      <c r="C145" s="543"/>
      <c r="D145" s="543"/>
      <c r="E145" s="543"/>
      <c r="F145" s="543"/>
      <c r="I145" s="537"/>
      <c r="K145" s="549"/>
      <c r="L145" s="550"/>
    </row>
    <row r="146" spans="2:12" ht="19.5" customHeight="1" x14ac:dyDescent="0.25">
      <c r="B146" s="934" t="s">
        <v>890</v>
      </c>
      <c r="C146" s="934"/>
      <c r="D146" s="934"/>
      <c r="E146" s="934"/>
      <c r="F146" s="934"/>
      <c r="G146" s="930">
        <f ca="1">INDIRECT("'Сведения ФОВ'!BA"&amp;MROUND(N($A$1),1)+30)</f>
        <v>0</v>
      </c>
      <c r="H146" s="925"/>
      <c r="I146" s="537"/>
      <c r="K146" s="549"/>
      <c r="L146" s="550"/>
    </row>
    <row r="147" spans="2:12" ht="19.5" customHeight="1" x14ac:dyDescent="0.25">
      <c r="B147" s="934" t="s">
        <v>13</v>
      </c>
      <c r="C147" s="934"/>
      <c r="D147" s="934"/>
      <c r="E147" s="934"/>
      <c r="F147" s="934"/>
      <c r="G147" s="930">
        <f ca="1">INDIRECT("'Сведения ФОВ'!BA"&amp;MROUND(N($A$1),1)+31)</f>
        <v>0</v>
      </c>
      <c r="H147" s="925"/>
      <c r="I147" s="537"/>
      <c r="K147" s="549"/>
      <c r="L147" s="550"/>
    </row>
    <row r="148" spans="2:12" ht="19.5" customHeight="1" x14ac:dyDescent="0.25">
      <c r="B148" s="934" t="s">
        <v>263</v>
      </c>
      <c r="C148" s="934"/>
      <c r="D148" s="934"/>
      <c r="E148" s="934"/>
      <c r="F148" s="934"/>
      <c r="I148" s="537"/>
      <c r="K148" s="549"/>
      <c r="L148" s="550"/>
    </row>
    <row r="149" spans="2:12" ht="19.5" customHeight="1" x14ac:dyDescent="0.25">
      <c r="B149" s="934" t="s">
        <v>891</v>
      </c>
      <c r="C149" s="934"/>
      <c r="D149" s="934"/>
      <c r="E149" s="934"/>
      <c r="F149" s="934"/>
      <c r="G149" s="930">
        <f ca="1">INDIRECT("'Сведения ФОВ'!BA"&amp;MROUND(N($A$1),1)+32)</f>
        <v>0</v>
      </c>
      <c r="H149" s="925"/>
      <c r="I149" s="537"/>
      <c r="J149" s="537"/>
      <c r="K149" s="537"/>
      <c r="L149" s="537"/>
    </row>
    <row r="150" spans="2:12" ht="19.5" customHeight="1" x14ac:dyDescent="0.25">
      <c r="B150" s="934" t="s">
        <v>16</v>
      </c>
      <c r="C150" s="934"/>
      <c r="D150" s="934"/>
      <c r="E150" s="934"/>
      <c r="F150" s="934"/>
      <c r="G150" s="930">
        <f ca="1">INDIRECT("'Сведения ФОВ'!BA"&amp;MROUND(N($A$1),1)+33)</f>
        <v>0</v>
      </c>
      <c r="H150" s="925"/>
      <c r="I150" s="537"/>
      <c r="J150" s="537"/>
      <c r="K150" s="537"/>
      <c r="L150" s="537"/>
    </row>
    <row r="151" spans="2:12" ht="19.5" customHeight="1" x14ac:dyDescent="0.25">
      <c r="B151" s="934" t="s">
        <v>420</v>
      </c>
      <c r="C151" s="934"/>
      <c r="D151" s="934"/>
      <c r="E151" s="934"/>
      <c r="F151" s="934"/>
      <c r="G151" s="930">
        <f ca="1">INDIRECT("'Сведения ФОВ'!BA"&amp;MROUND(N($A$1),1)+34)</f>
        <v>0</v>
      </c>
      <c r="H151" s="925"/>
      <c r="I151" s="537"/>
      <c r="J151" s="537"/>
      <c r="K151" s="537"/>
      <c r="L151" s="537"/>
    </row>
    <row r="152" spans="2:12" ht="19.5" customHeight="1" x14ac:dyDescent="0.25"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</row>
    <row r="153" spans="2:12" ht="19.5" customHeight="1" x14ac:dyDescent="0.25">
      <c r="B153" s="537" t="s">
        <v>140</v>
      </c>
      <c r="C153" s="537"/>
      <c r="D153" s="544"/>
      <c r="E153" s="544"/>
      <c r="F153" s="537"/>
      <c r="G153" s="936" t="str">
        <f ca="1">'Настройки УИК'!$I$26</f>
        <v/>
      </c>
      <c r="H153" s="936"/>
      <c r="I153" s="936"/>
      <c r="J153" s="936"/>
      <c r="K153" s="936"/>
      <c r="L153" s="936"/>
    </row>
    <row r="154" spans="2:12" ht="19.5" customHeight="1" x14ac:dyDescent="0.25">
      <c r="B154" s="537"/>
      <c r="C154" s="537"/>
      <c r="D154" s="937" t="s">
        <v>5</v>
      </c>
      <c r="E154" s="937"/>
      <c r="F154" s="545"/>
      <c r="G154" s="537"/>
      <c r="H154" s="537"/>
      <c r="I154" s="537"/>
      <c r="J154" s="537"/>
      <c r="K154" s="537"/>
      <c r="L154" s="537"/>
    </row>
    <row r="155" spans="2:12" ht="19.5" customHeight="1" x14ac:dyDescent="0.25"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</row>
    <row r="158" spans="2:12" ht="19.5" customHeight="1" x14ac:dyDescent="0.25">
      <c r="B158" s="938" t="s">
        <v>862</v>
      </c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</row>
    <row r="159" spans="2:12" ht="19.5" customHeight="1" x14ac:dyDescent="0.25">
      <c r="B159" s="939" t="s">
        <v>886</v>
      </c>
      <c r="C159" s="939"/>
      <c r="D159" s="939"/>
      <c r="E159" s="939"/>
      <c r="F159" s="939"/>
      <c r="G159" s="939"/>
      <c r="H159" s="939"/>
      <c r="I159" s="939"/>
      <c r="J159" s="939"/>
      <c r="K159" s="939"/>
      <c r="L159" s="939"/>
    </row>
    <row r="160" spans="2:12" ht="19.5" customHeight="1" x14ac:dyDescent="0.25">
      <c r="B160" s="940" t="s">
        <v>887</v>
      </c>
      <c r="C160" s="940"/>
      <c r="D160" s="940"/>
      <c r="E160" s="940"/>
      <c r="F160" s="940"/>
      <c r="G160" s="940"/>
      <c r="H160" s="940"/>
      <c r="I160" s="936">
        <f>'Настройки УИК'!J5</f>
        <v>0</v>
      </c>
      <c r="J160" s="936"/>
      <c r="K160" s="536"/>
      <c r="L160" s="536"/>
    </row>
    <row r="161" spans="2:12" ht="19.5" customHeight="1" x14ac:dyDescent="0.25">
      <c r="B161" s="939" t="s">
        <v>516</v>
      </c>
      <c r="C161" s="939"/>
      <c r="D161" s="939"/>
      <c r="E161" s="939"/>
      <c r="F161" s="939"/>
      <c r="G161" s="939"/>
      <c r="H161" s="939"/>
      <c r="I161" s="939"/>
      <c r="J161" s="939"/>
      <c r="K161" s="939"/>
      <c r="L161" s="939"/>
    </row>
    <row r="162" spans="2:12" ht="19.5" customHeight="1" x14ac:dyDescent="0.25">
      <c r="B162" s="939"/>
      <c r="C162" s="939"/>
      <c r="D162" s="939"/>
      <c r="E162" s="939"/>
      <c r="F162" s="939"/>
      <c r="G162" s="939"/>
      <c r="H162" s="939"/>
      <c r="I162" s="939"/>
      <c r="J162" s="939"/>
      <c r="K162" s="939"/>
      <c r="L162" s="939"/>
    </row>
    <row r="163" spans="2:12" ht="19.5" customHeight="1" x14ac:dyDescent="0.25"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</row>
    <row r="164" spans="2:12" ht="19.5" customHeight="1" x14ac:dyDescent="0.25">
      <c r="B164" s="924" t="s">
        <v>833</v>
      </c>
      <c r="C164" s="924"/>
      <c r="D164" s="925" t="str">
        <f ca="1">'Расчётная Ведомость'!B25</f>
        <v xml:space="preserve">Дательный </v>
      </c>
      <c r="E164" s="925"/>
      <c r="F164" s="925"/>
      <c r="G164" s="925"/>
      <c r="H164" s="925"/>
      <c r="I164" s="925"/>
      <c r="J164" s="925"/>
      <c r="K164" s="925"/>
      <c r="L164" s="925"/>
    </row>
    <row r="165" spans="2:12" ht="19.5" customHeight="1" x14ac:dyDescent="0.25"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</row>
    <row r="166" spans="2:12" ht="19.5" customHeight="1" x14ac:dyDescent="0.25">
      <c r="B166" s="924" t="s">
        <v>45</v>
      </c>
      <c r="C166" s="924"/>
      <c r="D166" s="925" t="str">
        <f ca="1">'Расчётная Ведомость'!C25</f>
        <v xml:space="preserve"> </v>
      </c>
      <c r="E166" s="925"/>
      <c r="F166" s="925"/>
      <c r="G166" s="925"/>
      <c r="H166" s="925"/>
      <c r="I166" s="925"/>
      <c r="J166" s="925"/>
      <c r="K166" s="925"/>
      <c r="L166" s="925"/>
    </row>
    <row r="167" spans="2:12" ht="19.5" customHeight="1" x14ac:dyDescent="0.25"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</row>
    <row r="168" spans="2:12" ht="19.5" customHeight="1" x14ac:dyDescent="0.25">
      <c r="B168" s="924" t="s">
        <v>863</v>
      </c>
      <c r="C168" s="924"/>
      <c r="D168" s="924"/>
      <c r="E168" s="924"/>
      <c r="F168" s="538"/>
      <c r="G168" s="539" t="s">
        <v>864</v>
      </c>
      <c r="H168" s="926">
        <f>'Настройки ТИК'!$C$17</f>
        <v>0</v>
      </c>
      <c r="I168" s="925"/>
      <c r="J168" s="539" t="s">
        <v>790</v>
      </c>
      <c r="K168" s="926">
        <f>'Настройки ТИК'!$D$17</f>
        <v>0</v>
      </c>
      <c r="L168" s="925"/>
    </row>
    <row r="169" spans="2:12" ht="19.5" customHeight="1" x14ac:dyDescent="0.25"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</row>
    <row r="170" spans="2:12" ht="19.5" customHeight="1" x14ac:dyDescent="0.25">
      <c r="B170" s="539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</row>
    <row r="171" spans="2:12" ht="132.75" customHeight="1" x14ac:dyDescent="0.25">
      <c r="B171" s="927" t="s">
        <v>865</v>
      </c>
      <c r="C171" s="927"/>
      <c r="D171" s="927"/>
      <c r="E171" s="927"/>
      <c r="F171" s="541"/>
      <c r="G171" s="928">
        <f>'Настройки ТИК'!$B$9</f>
        <v>0</v>
      </c>
      <c r="H171" s="928"/>
      <c r="I171" s="928"/>
      <c r="J171" s="928"/>
      <c r="K171" s="928"/>
      <c r="L171" s="928"/>
    </row>
    <row r="172" spans="2:12" ht="19.5" customHeight="1" x14ac:dyDescent="0.25"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</row>
    <row r="173" spans="2:12" ht="39.75" customHeight="1" x14ac:dyDescent="0.25">
      <c r="B173" s="929" t="s">
        <v>953</v>
      </c>
      <c r="C173" s="929"/>
      <c r="D173" s="929"/>
      <c r="E173" s="929"/>
      <c r="F173" s="929"/>
      <c r="G173" s="929"/>
      <c r="H173" s="929"/>
      <c r="I173" s="929"/>
      <c r="J173" s="929"/>
      <c r="K173" s="930">
        <f>'Расчётная Ведомость'!$M$25</f>
        <v>0</v>
      </c>
      <c r="L173" s="925"/>
    </row>
    <row r="174" spans="2:12" ht="19.5" customHeight="1" x14ac:dyDescent="0.25"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</row>
    <row r="175" spans="2:12" ht="19.5" customHeight="1" x14ac:dyDescent="0.25">
      <c r="B175" s="931" t="s">
        <v>518</v>
      </c>
      <c r="C175" s="931"/>
      <c r="D175" s="931"/>
      <c r="E175" s="931"/>
      <c r="F175" s="931"/>
      <c r="G175" s="931"/>
      <c r="H175" s="931"/>
      <c r="I175" s="931"/>
      <c r="J175" s="931"/>
      <c r="K175" s="930">
        <f>'Расчётная Ведомость'!$R$25</f>
        <v>0</v>
      </c>
      <c r="L175" s="925"/>
    </row>
    <row r="176" spans="2:12" ht="19.5" customHeight="1" x14ac:dyDescent="0.25"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</row>
    <row r="177" spans="2:12" ht="19.5" customHeight="1" x14ac:dyDescent="0.25">
      <c r="B177" s="934" t="s">
        <v>889</v>
      </c>
      <c r="C177" s="934"/>
      <c r="D177" s="934"/>
      <c r="E177" s="934"/>
      <c r="F177" s="934"/>
      <c r="G177" s="935">
        <f ca="1">'Сведения ФОВ'!BM31</f>
        <v>0</v>
      </c>
      <c r="H177" s="935"/>
      <c r="I177" s="537" t="s">
        <v>866</v>
      </c>
      <c r="K177" s="930" t="e">
        <f ca="1">'Расчётная Ведомость'!U25</f>
        <v>#VALUE!</v>
      </c>
      <c r="L177" s="925"/>
    </row>
    <row r="178" spans="2:12" ht="19.5" customHeight="1" x14ac:dyDescent="0.25">
      <c r="B178" s="543" t="s">
        <v>888</v>
      </c>
      <c r="C178" s="543"/>
      <c r="D178" s="543"/>
      <c r="E178" s="543"/>
      <c r="F178" s="543"/>
      <c r="I178" s="537"/>
      <c r="K178" s="549"/>
      <c r="L178" s="550"/>
    </row>
    <row r="179" spans="2:12" ht="19.5" customHeight="1" x14ac:dyDescent="0.25">
      <c r="B179" s="934" t="s">
        <v>890</v>
      </c>
      <c r="C179" s="934"/>
      <c r="D179" s="934"/>
      <c r="E179" s="934"/>
      <c r="F179" s="934"/>
      <c r="G179" s="930">
        <f ca="1">INDIRECT("'Сведения ФОВ'!BM"&amp;MROUND(N($A$1),1)+30)</f>
        <v>0</v>
      </c>
      <c r="H179" s="925"/>
      <c r="I179" s="537"/>
      <c r="K179" s="549"/>
      <c r="L179" s="550"/>
    </row>
    <row r="180" spans="2:12" ht="19.5" customHeight="1" x14ac:dyDescent="0.25">
      <c r="B180" s="934" t="s">
        <v>13</v>
      </c>
      <c r="C180" s="934"/>
      <c r="D180" s="934"/>
      <c r="E180" s="934"/>
      <c r="F180" s="934"/>
      <c r="G180" s="930">
        <f ca="1">INDIRECT("'Сведения ФОВ'!BM"&amp;MROUND(N($A$1),1)+31)</f>
        <v>0</v>
      </c>
      <c r="H180" s="925"/>
      <c r="I180" s="537"/>
      <c r="K180" s="549"/>
      <c r="L180" s="550"/>
    </row>
    <row r="181" spans="2:12" ht="19.5" customHeight="1" x14ac:dyDescent="0.25">
      <c r="B181" s="934" t="s">
        <v>263</v>
      </c>
      <c r="C181" s="934"/>
      <c r="D181" s="934"/>
      <c r="E181" s="934"/>
      <c r="F181" s="934"/>
      <c r="I181" s="537"/>
      <c r="K181" s="549"/>
      <c r="L181" s="550"/>
    </row>
    <row r="182" spans="2:12" ht="19.5" customHeight="1" x14ac:dyDescent="0.25">
      <c r="B182" s="934" t="s">
        <v>891</v>
      </c>
      <c r="C182" s="934"/>
      <c r="D182" s="934"/>
      <c r="E182" s="934"/>
      <c r="F182" s="934"/>
      <c r="G182" s="930">
        <f ca="1">INDIRECT("'Сведения ФОВ'!BM"&amp;MROUND(N($A$1),1)+32)</f>
        <v>0</v>
      </c>
      <c r="H182" s="925"/>
      <c r="I182" s="537"/>
      <c r="J182" s="537"/>
      <c r="K182" s="537"/>
      <c r="L182" s="537"/>
    </row>
    <row r="183" spans="2:12" ht="19.5" customHeight="1" x14ac:dyDescent="0.25">
      <c r="B183" s="934" t="s">
        <v>16</v>
      </c>
      <c r="C183" s="934"/>
      <c r="D183" s="934"/>
      <c r="E183" s="934"/>
      <c r="F183" s="934"/>
      <c r="G183" s="930">
        <f ca="1">INDIRECT("'Сведения ФОВ'!BM"&amp;MROUND(N($A$1),1)+33)</f>
        <v>0</v>
      </c>
      <c r="H183" s="925"/>
      <c r="I183" s="537"/>
      <c r="J183" s="537"/>
      <c r="K183" s="537"/>
      <c r="L183" s="537"/>
    </row>
    <row r="184" spans="2:12" ht="19.5" customHeight="1" x14ac:dyDescent="0.25">
      <c r="B184" s="934" t="s">
        <v>420</v>
      </c>
      <c r="C184" s="934"/>
      <c r="D184" s="934"/>
      <c r="E184" s="934"/>
      <c r="F184" s="934"/>
      <c r="G184" s="930">
        <f ca="1">INDIRECT("'Сведения ФОВ'!BM"&amp;MROUND(N($A$1),1)+34)</f>
        <v>0</v>
      </c>
      <c r="H184" s="925"/>
      <c r="I184" s="537"/>
      <c r="J184" s="537"/>
      <c r="K184" s="537"/>
      <c r="L184" s="537"/>
    </row>
    <row r="185" spans="2:12" ht="19.5" customHeight="1" x14ac:dyDescent="0.25"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</row>
    <row r="186" spans="2:12" ht="19.5" customHeight="1" x14ac:dyDescent="0.25">
      <c r="B186" s="537" t="s">
        <v>140</v>
      </c>
      <c r="C186" s="537"/>
      <c r="D186" s="544"/>
      <c r="E186" s="544"/>
      <c r="F186" s="537"/>
      <c r="G186" s="936" t="str">
        <f ca="1">'Настройки УИК'!$I$26</f>
        <v/>
      </c>
      <c r="H186" s="936"/>
      <c r="I186" s="936"/>
      <c r="J186" s="936"/>
      <c r="K186" s="936"/>
      <c r="L186" s="936"/>
    </row>
    <row r="187" spans="2:12" ht="19.5" customHeight="1" x14ac:dyDescent="0.25">
      <c r="B187" s="537"/>
      <c r="C187" s="537"/>
      <c r="D187" s="937" t="s">
        <v>5</v>
      </c>
      <c r="E187" s="937"/>
      <c r="F187" s="545"/>
      <c r="G187" s="537"/>
      <c r="H187" s="537"/>
      <c r="I187" s="537"/>
      <c r="J187" s="537"/>
      <c r="K187" s="537"/>
      <c r="L187" s="537"/>
    </row>
    <row r="188" spans="2:12" ht="19.5" customHeight="1" x14ac:dyDescent="0.25"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</row>
    <row r="191" spans="2:12" ht="19.5" customHeight="1" x14ac:dyDescent="0.25">
      <c r="B191" s="938" t="s">
        <v>862</v>
      </c>
      <c r="C191" s="938"/>
      <c r="D191" s="938"/>
      <c r="E191" s="938"/>
      <c r="F191" s="938"/>
      <c r="G191" s="938"/>
      <c r="H191" s="938"/>
      <c r="I191" s="938"/>
      <c r="J191" s="938"/>
      <c r="K191" s="938"/>
      <c r="L191" s="938"/>
    </row>
    <row r="192" spans="2:12" ht="19.5" customHeight="1" x14ac:dyDescent="0.25">
      <c r="B192" s="939" t="s">
        <v>886</v>
      </c>
      <c r="C192" s="939"/>
      <c r="D192" s="939"/>
      <c r="E192" s="939"/>
      <c r="F192" s="939"/>
      <c r="G192" s="939"/>
      <c r="H192" s="939"/>
      <c r="I192" s="939"/>
      <c r="J192" s="939"/>
      <c r="K192" s="939"/>
      <c r="L192" s="939"/>
    </row>
    <row r="193" spans="2:12" ht="19.5" customHeight="1" x14ac:dyDescent="0.25">
      <c r="B193" s="940" t="s">
        <v>887</v>
      </c>
      <c r="C193" s="940"/>
      <c r="D193" s="940"/>
      <c r="E193" s="940"/>
      <c r="F193" s="940"/>
      <c r="G193" s="940"/>
      <c r="H193" s="940"/>
      <c r="I193" s="936">
        <f>'Настройки УИК'!J5</f>
        <v>0</v>
      </c>
      <c r="J193" s="936"/>
      <c r="K193" s="536"/>
      <c r="L193" s="536"/>
    </row>
    <row r="194" spans="2:12" ht="19.5" customHeight="1" x14ac:dyDescent="0.25">
      <c r="B194" s="939" t="s">
        <v>516</v>
      </c>
      <c r="C194" s="939"/>
      <c r="D194" s="939"/>
      <c r="E194" s="939"/>
      <c r="F194" s="939"/>
      <c r="G194" s="939"/>
      <c r="H194" s="939"/>
      <c r="I194" s="939"/>
      <c r="J194" s="939"/>
      <c r="K194" s="939"/>
      <c r="L194" s="939"/>
    </row>
    <row r="195" spans="2:12" ht="19.5" customHeight="1" x14ac:dyDescent="0.25">
      <c r="B195" s="939"/>
      <c r="C195" s="939"/>
      <c r="D195" s="939"/>
      <c r="E195" s="939"/>
      <c r="F195" s="939"/>
      <c r="G195" s="939"/>
      <c r="H195" s="939"/>
      <c r="I195" s="939"/>
      <c r="J195" s="939"/>
      <c r="K195" s="939"/>
      <c r="L195" s="939"/>
    </row>
    <row r="196" spans="2:12" ht="19.5" customHeight="1" x14ac:dyDescent="0.25"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</row>
    <row r="197" spans="2:12" ht="19.5" customHeight="1" x14ac:dyDescent="0.25">
      <c r="B197" s="924" t="s">
        <v>833</v>
      </c>
      <c r="C197" s="924"/>
      <c r="D197" s="925" t="str">
        <f ca="1">'Расчётная Ведомость'!B26</f>
        <v>Творительный</v>
      </c>
      <c r="E197" s="925"/>
      <c r="F197" s="925"/>
      <c r="G197" s="925"/>
      <c r="H197" s="925"/>
      <c r="I197" s="925"/>
      <c r="J197" s="925"/>
      <c r="K197" s="925"/>
      <c r="L197" s="925"/>
    </row>
    <row r="198" spans="2:12" ht="19.5" customHeight="1" x14ac:dyDescent="0.25"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</row>
    <row r="199" spans="2:12" ht="19.5" customHeight="1" x14ac:dyDescent="0.25">
      <c r="B199" s="924" t="s">
        <v>45</v>
      </c>
      <c r="C199" s="924"/>
      <c r="D199" s="925" t="str">
        <f ca="1">'Расчётная Ведомость'!C26</f>
        <v xml:space="preserve"> </v>
      </c>
      <c r="E199" s="925"/>
      <c r="F199" s="925"/>
      <c r="G199" s="925"/>
      <c r="H199" s="925"/>
      <c r="I199" s="925"/>
      <c r="J199" s="925"/>
      <c r="K199" s="925"/>
      <c r="L199" s="925"/>
    </row>
    <row r="200" spans="2:12" ht="19.5" customHeight="1" x14ac:dyDescent="0.25"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</row>
    <row r="201" spans="2:12" ht="19.5" customHeight="1" x14ac:dyDescent="0.25">
      <c r="B201" s="924" t="s">
        <v>863</v>
      </c>
      <c r="C201" s="924"/>
      <c r="D201" s="924"/>
      <c r="E201" s="924"/>
      <c r="F201" s="538"/>
      <c r="G201" s="539" t="s">
        <v>864</v>
      </c>
      <c r="H201" s="926">
        <f>'Настройки ТИК'!$C$17</f>
        <v>0</v>
      </c>
      <c r="I201" s="925"/>
      <c r="J201" s="539" t="s">
        <v>790</v>
      </c>
      <c r="K201" s="926">
        <f>'Настройки ТИК'!$D$17</f>
        <v>0</v>
      </c>
      <c r="L201" s="925"/>
    </row>
    <row r="202" spans="2:12" ht="19.5" customHeight="1" x14ac:dyDescent="0.25"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</row>
    <row r="203" spans="2:12" ht="19.5" customHeight="1" x14ac:dyDescent="0.25">
      <c r="B203" s="539"/>
      <c r="C203" s="539"/>
      <c r="D203" s="539"/>
      <c r="E203" s="539"/>
      <c r="F203" s="539"/>
      <c r="G203" s="539"/>
      <c r="H203" s="539"/>
      <c r="I203" s="539"/>
      <c r="J203" s="539"/>
      <c r="K203" s="539"/>
      <c r="L203" s="539"/>
    </row>
    <row r="204" spans="2:12" ht="132.75" customHeight="1" x14ac:dyDescent="0.25">
      <c r="B204" s="927" t="s">
        <v>865</v>
      </c>
      <c r="C204" s="927"/>
      <c r="D204" s="927"/>
      <c r="E204" s="927"/>
      <c r="F204" s="541"/>
      <c r="G204" s="928">
        <f>'Настройки ТИК'!$B$9</f>
        <v>0</v>
      </c>
      <c r="H204" s="928"/>
      <c r="I204" s="928"/>
      <c r="J204" s="928"/>
      <c r="K204" s="928"/>
      <c r="L204" s="928"/>
    </row>
    <row r="205" spans="2:12" ht="19.5" customHeight="1" x14ac:dyDescent="0.25"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</row>
    <row r="206" spans="2:12" ht="39.75" customHeight="1" x14ac:dyDescent="0.25">
      <c r="B206" s="929" t="s">
        <v>953</v>
      </c>
      <c r="C206" s="929"/>
      <c r="D206" s="929"/>
      <c r="E206" s="929"/>
      <c r="F206" s="929"/>
      <c r="G206" s="929"/>
      <c r="H206" s="929"/>
      <c r="I206" s="929"/>
      <c r="J206" s="929"/>
      <c r="K206" s="930">
        <f>'Расчётная Ведомость'!$M$26</f>
        <v>0</v>
      </c>
      <c r="L206" s="925"/>
    </row>
    <row r="207" spans="2:12" ht="19.5" customHeight="1" x14ac:dyDescent="0.25"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</row>
    <row r="208" spans="2:12" ht="19.5" customHeight="1" x14ac:dyDescent="0.25">
      <c r="B208" s="931" t="s">
        <v>518</v>
      </c>
      <c r="C208" s="931"/>
      <c r="D208" s="931"/>
      <c r="E208" s="931"/>
      <c r="F208" s="931"/>
      <c r="G208" s="931"/>
      <c r="H208" s="931"/>
      <c r="I208" s="931"/>
      <c r="J208" s="931"/>
      <c r="K208" s="930">
        <f>'Расчётная Ведомость'!$R$26</f>
        <v>0</v>
      </c>
      <c r="L208" s="925"/>
    </row>
    <row r="209" spans="2:12" ht="19.5" customHeight="1" x14ac:dyDescent="0.25"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</row>
    <row r="210" spans="2:12" ht="19.5" customHeight="1" x14ac:dyDescent="0.25">
      <c r="B210" s="934" t="s">
        <v>889</v>
      </c>
      <c r="C210" s="934"/>
      <c r="D210" s="934"/>
      <c r="E210" s="934"/>
      <c r="F210" s="934"/>
      <c r="G210" s="935">
        <f ca="1">'Сведения ФОВ'!BY31</f>
        <v>0</v>
      </c>
      <c r="H210" s="935"/>
      <c r="I210" s="537" t="s">
        <v>866</v>
      </c>
      <c r="K210" s="930" t="e">
        <f ca="1">'Расчётная Ведомость'!U26</f>
        <v>#VALUE!</v>
      </c>
      <c r="L210" s="925"/>
    </row>
    <row r="211" spans="2:12" ht="19.5" customHeight="1" x14ac:dyDescent="0.25">
      <c r="B211" s="543" t="s">
        <v>888</v>
      </c>
      <c r="C211" s="543"/>
      <c r="D211" s="543"/>
      <c r="E211" s="543"/>
      <c r="F211" s="543"/>
      <c r="I211" s="537"/>
      <c r="J211" s="537"/>
      <c r="K211" s="537"/>
      <c r="L211" s="537"/>
    </row>
    <row r="212" spans="2:12" ht="19.5" customHeight="1" x14ac:dyDescent="0.25">
      <c r="B212" s="934" t="s">
        <v>890</v>
      </c>
      <c r="C212" s="934"/>
      <c r="D212" s="934"/>
      <c r="E212" s="934"/>
      <c r="F212" s="934"/>
      <c r="G212" s="930">
        <f ca="1">INDIRECT("'Сведения ФОВ'!BY"&amp;MROUND(N($A$1),1)+30)</f>
        <v>0</v>
      </c>
      <c r="H212" s="925"/>
      <c r="I212" s="537"/>
      <c r="J212" s="537"/>
      <c r="K212" s="537"/>
      <c r="L212" s="537"/>
    </row>
    <row r="213" spans="2:12" ht="19.5" customHeight="1" x14ac:dyDescent="0.25">
      <c r="B213" s="934" t="s">
        <v>13</v>
      </c>
      <c r="C213" s="934"/>
      <c r="D213" s="934"/>
      <c r="E213" s="934"/>
      <c r="F213" s="934"/>
      <c r="G213" s="930">
        <f ca="1">INDIRECT("'Сведения ФОВ'!BY"&amp;MROUND(N($A$1),1)+31)</f>
        <v>0</v>
      </c>
      <c r="H213" s="925"/>
      <c r="I213" s="537"/>
      <c r="J213" s="537"/>
      <c r="K213" s="537"/>
      <c r="L213" s="537"/>
    </row>
    <row r="214" spans="2:12" ht="19.5" customHeight="1" x14ac:dyDescent="0.25">
      <c r="B214" s="934" t="s">
        <v>263</v>
      </c>
      <c r="C214" s="934"/>
      <c r="D214" s="934"/>
      <c r="E214" s="934"/>
      <c r="F214" s="934"/>
      <c r="I214" s="537"/>
      <c r="J214" s="537"/>
      <c r="K214" s="537"/>
      <c r="L214" s="537"/>
    </row>
    <row r="215" spans="2:12" ht="19.5" customHeight="1" x14ac:dyDescent="0.25">
      <c r="B215" s="934" t="s">
        <v>891</v>
      </c>
      <c r="C215" s="934"/>
      <c r="D215" s="934"/>
      <c r="E215" s="934"/>
      <c r="F215" s="934"/>
      <c r="G215" s="930">
        <f ca="1">INDIRECT("'Сведения ФОВ'!BY"&amp;MROUND(N($A$1),1)+32)</f>
        <v>0</v>
      </c>
      <c r="H215" s="925"/>
      <c r="I215" s="537"/>
      <c r="J215" s="537"/>
      <c r="K215" s="537"/>
      <c r="L215" s="537"/>
    </row>
    <row r="216" spans="2:12" ht="19.5" customHeight="1" x14ac:dyDescent="0.25">
      <c r="B216" s="934" t="s">
        <v>16</v>
      </c>
      <c r="C216" s="934"/>
      <c r="D216" s="934"/>
      <c r="E216" s="934"/>
      <c r="F216" s="934"/>
      <c r="G216" s="930">
        <f ca="1">INDIRECT("'Сведения ФОВ'!BY"&amp;MROUND(N($A$1),1)+33)</f>
        <v>0</v>
      </c>
      <c r="H216" s="925"/>
      <c r="I216" s="537"/>
      <c r="J216" s="537"/>
      <c r="K216" s="537"/>
      <c r="L216" s="537"/>
    </row>
    <row r="217" spans="2:12" ht="19.5" customHeight="1" x14ac:dyDescent="0.25">
      <c r="B217" s="934" t="s">
        <v>420</v>
      </c>
      <c r="C217" s="934"/>
      <c r="D217" s="934"/>
      <c r="E217" s="934"/>
      <c r="F217" s="934"/>
      <c r="G217" s="930">
        <f ca="1">INDIRECT("'Сведения ФОВ'!BY"&amp;MROUND(N($A$1),1)+34)</f>
        <v>0</v>
      </c>
      <c r="H217" s="925"/>
      <c r="I217" s="537"/>
      <c r="J217" s="537"/>
      <c r="K217" s="537"/>
      <c r="L217" s="537"/>
    </row>
    <row r="218" spans="2:12" ht="19.5" customHeight="1" x14ac:dyDescent="0.25"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</row>
    <row r="219" spans="2:12" ht="19.5" customHeight="1" x14ac:dyDescent="0.25">
      <c r="B219" s="537" t="s">
        <v>140</v>
      </c>
      <c r="C219" s="537"/>
      <c r="D219" s="544"/>
      <c r="E219" s="544"/>
      <c r="F219" s="537"/>
      <c r="G219" s="936" t="str">
        <f ca="1">'Настройки УИК'!$I$26</f>
        <v/>
      </c>
      <c r="H219" s="936"/>
      <c r="I219" s="936"/>
      <c r="J219" s="936"/>
      <c r="K219" s="936"/>
      <c r="L219" s="936"/>
    </row>
    <row r="220" spans="2:12" ht="19.5" customHeight="1" x14ac:dyDescent="0.25">
      <c r="B220" s="537"/>
      <c r="C220" s="537"/>
      <c r="D220" s="937" t="s">
        <v>5</v>
      </c>
      <c r="E220" s="937"/>
      <c r="F220" s="545"/>
      <c r="G220" s="537"/>
      <c r="H220" s="537"/>
      <c r="I220" s="537"/>
      <c r="J220" s="537"/>
      <c r="K220" s="537"/>
      <c r="L220" s="537"/>
    </row>
    <row r="221" spans="2:12" ht="19.5" customHeight="1" x14ac:dyDescent="0.25"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</row>
    <row r="224" spans="2:12" ht="19.5" customHeight="1" x14ac:dyDescent="0.25">
      <c r="B224" s="938" t="s">
        <v>862</v>
      </c>
      <c r="C224" s="938"/>
      <c r="D224" s="938"/>
      <c r="E224" s="938"/>
      <c r="F224" s="938"/>
      <c r="G224" s="938"/>
      <c r="H224" s="938"/>
      <c r="I224" s="938"/>
      <c r="J224" s="938"/>
      <c r="K224" s="938"/>
      <c r="L224" s="938"/>
    </row>
    <row r="225" spans="2:12" ht="19.5" customHeight="1" x14ac:dyDescent="0.25">
      <c r="B225" s="939" t="s">
        <v>886</v>
      </c>
      <c r="C225" s="939"/>
      <c r="D225" s="939"/>
      <c r="E225" s="939"/>
      <c r="F225" s="939"/>
      <c r="G225" s="939"/>
      <c r="H225" s="939"/>
      <c r="I225" s="939"/>
      <c r="J225" s="939"/>
      <c r="K225" s="939"/>
      <c r="L225" s="939"/>
    </row>
    <row r="226" spans="2:12" ht="19.5" customHeight="1" x14ac:dyDescent="0.25">
      <c r="B226" s="940" t="s">
        <v>887</v>
      </c>
      <c r="C226" s="940"/>
      <c r="D226" s="940"/>
      <c r="E226" s="940"/>
      <c r="F226" s="940"/>
      <c r="G226" s="940"/>
      <c r="H226" s="940"/>
      <c r="I226" s="936">
        <f>'Настройки УИК'!J5</f>
        <v>0</v>
      </c>
      <c r="J226" s="936"/>
      <c r="K226" s="536"/>
      <c r="L226" s="536"/>
    </row>
    <row r="227" spans="2:12" ht="19.5" customHeight="1" x14ac:dyDescent="0.25">
      <c r="B227" s="939" t="s">
        <v>516</v>
      </c>
      <c r="C227" s="939"/>
      <c r="D227" s="939"/>
      <c r="E227" s="939"/>
      <c r="F227" s="939"/>
      <c r="G227" s="939"/>
      <c r="H227" s="939"/>
      <c r="I227" s="939"/>
      <c r="J227" s="939"/>
      <c r="K227" s="939"/>
      <c r="L227" s="939"/>
    </row>
    <row r="228" spans="2:12" ht="19.5" customHeight="1" x14ac:dyDescent="0.25">
      <c r="B228" s="939"/>
      <c r="C228" s="939"/>
      <c r="D228" s="939"/>
      <c r="E228" s="939"/>
      <c r="F228" s="939"/>
      <c r="G228" s="939"/>
      <c r="H228" s="939"/>
      <c r="I228" s="939"/>
      <c r="J228" s="939"/>
      <c r="K228" s="939"/>
      <c r="L228" s="939"/>
    </row>
    <row r="229" spans="2:12" ht="19.5" customHeight="1" x14ac:dyDescent="0.25"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</row>
    <row r="230" spans="2:12" ht="19.5" customHeight="1" x14ac:dyDescent="0.25">
      <c r="B230" s="924" t="s">
        <v>833</v>
      </c>
      <c r="C230" s="924"/>
      <c r="D230" s="925" t="str">
        <f ca="1">'Расчётная Ведомость'!B27</f>
        <v>Винительный</v>
      </c>
      <c r="E230" s="925"/>
      <c r="F230" s="925"/>
      <c r="G230" s="925"/>
      <c r="H230" s="925"/>
      <c r="I230" s="925"/>
      <c r="J230" s="925"/>
      <c r="K230" s="925"/>
      <c r="L230" s="925"/>
    </row>
    <row r="231" spans="2:12" ht="19.5" customHeight="1" x14ac:dyDescent="0.25"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</row>
    <row r="232" spans="2:12" ht="19.5" customHeight="1" x14ac:dyDescent="0.25">
      <c r="B232" s="924" t="s">
        <v>45</v>
      </c>
      <c r="C232" s="924"/>
      <c r="D232" s="925" t="str">
        <f ca="1">'Расчётная Ведомость'!C27</f>
        <v xml:space="preserve"> </v>
      </c>
      <c r="E232" s="925"/>
      <c r="F232" s="925"/>
      <c r="G232" s="925"/>
      <c r="H232" s="925"/>
      <c r="I232" s="925"/>
      <c r="J232" s="925"/>
      <c r="K232" s="925"/>
      <c r="L232" s="925"/>
    </row>
    <row r="233" spans="2:12" ht="19.5" customHeight="1" x14ac:dyDescent="0.25"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</row>
    <row r="234" spans="2:12" ht="19.5" customHeight="1" x14ac:dyDescent="0.25">
      <c r="B234" s="924" t="s">
        <v>863</v>
      </c>
      <c r="C234" s="924"/>
      <c r="D234" s="924"/>
      <c r="E234" s="924"/>
      <c r="F234" s="538"/>
      <c r="G234" s="539" t="s">
        <v>864</v>
      </c>
      <c r="H234" s="926">
        <f>'Настройки ТИК'!$C$17</f>
        <v>0</v>
      </c>
      <c r="I234" s="925"/>
      <c r="J234" s="539" t="s">
        <v>790</v>
      </c>
      <c r="K234" s="926">
        <f>'Настройки ТИК'!$D$17</f>
        <v>0</v>
      </c>
      <c r="L234" s="925"/>
    </row>
    <row r="235" spans="2:12" ht="19.5" customHeight="1" x14ac:dyDescent="0.25"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</row>
    <row r="236" spans="2:12" ht="19.5" customHeight="1" x14ac:dyDescent="0.25">
      <c r="B236" s="539"/>
      <c r="C236" s="539"/>
      <c r="D236" s="539"/>
      <c r="E236" s="539"/>
      <c r="F236" s="539"/>
      <c r="G236" s="539"/>
      <c r="H236" s="539"/>
      <c r="I236" s="539"/>
      <c r="J236" s="539"/>
      <c r="K236" s="539"/>
      <c r="L236" s="539"/>
    </row>
    <row r="237" spans="2:12" ht="132.75" customHeight="1" x14ac:dyDescent="0.25">
      <c r="B237" s="927" t="s">
        <v>865</v>
      </c>
      <c r="C237" s="927"/>
      <c r="D237" s="927"/>
      <c r="E237" s="927"/>
      <c r="F237" s="541"/>
      <c r="G237" s="928">
        <f>'Настройки ТИК'!$B$9</f>
        <v>0</v>
      </c>
      <c r="H237" s="928"/>
      <c r="I237" s="928"/>
      <c r="J237" s="928"/>
      <c r="K237" s="928"/>
      <c r="L237" s="928"/>
    </row>
    <row r="238" spans="2:12" ht="19.5" customHeight="1" x14ac:dyDescent="0.25"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</row>
    <row r="239" spans="2:12" ht="39.75" customHeight="1" x14ac:dyDescent="0.25">
      <c r="B239" s="929" t="s">
        <v>953</v>
      </c>
      <c r="C239" s="929"/>
      <c r="D239" s="929"/>
      <c r="E239" s="929"/>
      <c r="F239" s="929"/>
      <c r="G239" s="929"/>
      <c r="H239" s="929"/>
      <c r="I239" s="929"/>
      <c r="J239" s="929"/>
      <c r="K239" s="930">
        <f>'Расчётная Ведомость'!$M$27</f>
        <v>0</v>
      </c>
      <c r="L239" s="925"/>
    </row>
    <row r="240" spans="2:12" ht="19.5" customHeight="1" x14ac:dyDescent="0.25"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</row>
    <row r="241" spans="2:12" ht="19.5" customHeight="1" x14ac:dyDescent="0.25">
      <c r="B241" s="931" t="s">
        <v>518</v>
      </c>
      <c r="C241" s="931"/>
      <c r="D241" s="931"/>
      <c r="E241" s="931"/>
      <c r="F241" s="931"/>
      <c r="G241" s="931"/>
      <c r="H241" s="931"/>
      <c r="I241" s="931"/>
      <c r="J241" s="931"/>
      <c r="K241" s="930">
        <f>'Расчётная Ведомость'!$R$27</f>
        <v>0</v>
      </c>
      <c r="L241" s="925"/>
    </row>
    <row r="242" spans="2:12" ht="19.5" customHeight="1" x14ac:dyDescent="0.25"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</row>
    <row r="243" spans="2:12" ht="19.5" customHeight="1" x14ac:dyDescent="0.25">
      <c r="B243" s="934" t="s">
        <v>889</v>
      </c>
      <c r="C243" s="934"/>
      <c r="D243" s="934"/>
      <c r="E243" s="934"/>
      <c r="F243" s="934"/>
      <c r="G243" s="935">
        <f ca="1">'Сведения ФОВ'!CK31</f>
        <v>0</v>
      </c>
      <c r="H243" s="935"/>
      <c r="I243" s="537" t="s">
        <v>866</v>
      </c>
      <c r="K243" s="930">
        <f ca="1">'Расчётная Ведомость'!U27</f>
        <v>0</v>
      </c>
      <c r="L243" s="925"/>
    </row>
    <row r="244" spans="2:12" ht="19.5" customHeight="1" x14ac:dyDescent="0.25">
      <c r="B244" s="543" t="s">
        <v>888</v>
      </c>
      <c r="C244" s="543"/>
      <c r="D244" s="543"/>
      <c r="E244" s="543"/>
      <c r="F244" s="543"/>
      <c r="I244" s="537"/>
      <c r="J244" s="537"/>
      <c r="K244" s="537"/>
      <c r="L244" s="537"/>
    </row>
    <row r="245" spans="2:12" ht="19.5" customHeight="1" x14ac:dyDescent="0.25">
      <c r="B245" s="934" t="s">
        <v>890</v>
      </c>
      <c r="C245" s="934"/>
      <c r="D245" s="934"/>
      <c r="E245" s="934"/>
      <c r="F245" s="934"/>
      <c r="G245" s="930">
        <f ca="1">INDIRECT("'Сведения ФОВ'!CK"&amp;MROUND(N($A$1),1)+30)</f>
        <v>0</v>
      </c>
      <c r="H245" s="925"/>
      <c r="I245" s="537"/>
      <c r="J245" s="537"/>
      <c r="K245" s="537"/>
      <c r="L245" s="537"/>
    </row>
    <row r="246" spans="2:12" ht="19.5" customHeight="1" x14ac:dyDescent="0.25">
      <c r="B246" s="934" t="s">
        <v>13</v>
      </c>
      <c r="C246" s="934"/>
      <c r="D246" s="934"/>
      <c r="E246" s="934"/>
      <c r="F246" s="934"/>
      <c r="G246" s="930">
        <f ca="1">INDIRECT("'Сведения ФОВ'!CK"&amp;MROUND(N($A$1),1)+31)</f>
        <v>0</v>
      </c>
      <c r="H246" s="925"/>
      <c r="I246" s="537"/>
      <c r="J246" s="537"/>
      <c r="K246" s="537"/>
      <c r="L246" s="537"/>
    </row>
    <row r="247" spans="2:12" ht="19.5" customHeight="1" x14ac:dyDescent="0.25">
      <c r="B247" s="934" t="s">
        <v>263</v>
      </c>
      <c r="C247" s="934"/>
      <c r="D247" s="934"/>
      <c r="E247" s="934"/>
      <c r="F247" s="934"/>
      <c r="I247" s="537"/>
      <c r="J247" s="537"/>
      <c r="K247" s="537"/>
      <c r="L247" s="537"/>
    </row>
    <row r="248" spans="2:12" ht="19.5" customHeight="1" x14ac:dyDescent="0.25">
      <c r="B248" s="934" t="s">
        <v>891</v>
      </c>
      <c r="C248" s="934"/>
      <c r="D248" s="934"/>
      <c r="E248" s="934"/>
      <c r="F248" s="934"/>
      <c r="G248" s="930">
        <f ca="1">INDIRECT("'Сведения ФОВ'!CK"&amp;MROUND(N($A$1),1)+32)</f>
        <v>0</v>
      </c>
      <c r="H248" s="925"/>
      <c r="I248" s="537"/>
      <c r="J248" s="537"/>
      <c r="K248" s="537"/>
      <c r="L248" s="537"/>
    </row>
    <row r="249" spans="2:12" ht="19.5" customHeight="1" x14ac:dyDescent="0.25">
      <c r="B249" s="934" t="s">
        <v>16</v>
      </c>
      <c r="C249" s="934"/>
      <c r="D249" s="934"/>
      <c r="E249" s="934"/>
      <c r="F249" s="934"/>
      <c r="G249" s="930">
        <f ca="1">INDIRECT("'Сведения ФОВ'!CK"&amp;MROUND(N($A$1),1)+33)</f>
        <v>0</v>
      </c>
      <c r="H249" s="925"/>
      <c r="I249" s="537"/>
      <c r="J249" s="537"/>
      <c r="K249" s="537"/>
      <c r="L249" s="537"/>
    </row>
    <row r="250" spans="2:12" ht="19.5" customHeight="1" x14ac:dyDescent="0.25">
      <c r="B250" s="934" t="s">
        <v>420</v>
      </c>
      <c r="C250" s="934"/>
      <c r="D250" s="934"/>
      <c r="E250" s="934"/>
      <c r="F250" s="934"/>
      <c r="G250" s="930">
        <f ca="1">INDIRECT("'Сведения ФОВ'!CK"&amp;MROUND(N($A$1),1)+34)</f>
        <v>0</v>
      </c>
      <c r="H250" s="925"/>
      <c r="I250" s="537"/>
      <c r="J250" s="537"/>
      <c r="K250" s="537"/>
      <c r="L250" s="537"/>
    </row>
    <row r="251" spans="2:12" ht="19.5" customHeight="1" x14ac:dyDescent="0.25"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</row>
    <row r="252" spans="2:12" ht="19.5" customHeight="1" x14ac:dyDescent="0.25">
      <c r="B252" s="537" t="s">
        <v>140</v>
      </c>
      <c r="C252" s="537"/>
      <c r="D252" s="544"/>
      <c r="E252" s="544"/>
      <c r="F252" s="537"/>
      <c r="G252" s="936" t="str">
        <f ca="1">'Настройки УИК'!$I$26</f>
        <v/>
      </c>
      <c r="H252" s="936"/>
      <c r="I252" s="936"/>
      <c r="J252" s="936"/>
      <c r="K252" s="936"/>
      <c r="L252" s="936"/>
    </row>
    <row r="253" spans="2:12" ht="19.5" customHeight="1" x14ac:dyDescent="0.25">
      <c r="B253" s="537"/>
      <c r="C253" s="537"/>
      <c r="D253" s="937" t="s">
        <v>5</v>
      </c>
      <c r="E253" s="937"/>
      <c r="F253" s="545"/>
      <c r="G253" s="537"/>
      <c r="H253" s="537"/>
      <c r="I253" s="537"/>
      <c r="J253" s="537"/>
      <c r="K253" s="537"/>
      <c r="L253" s="537"/>
    </row>
    <row r="254" spans="2:12" ht="19.5" customHeight="1" x14ac:dyDescent="0.25"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</row>
    <row r="257" spans="2:12" ht="19.5" customHeight="1" x14ac:dyDescent="0.25">
      <c r="B257" s="938" t="s">
        <v>862</v>
      </c>
      <c r="C257" s="938"/>
      <c r="D257" s="938"/>
      <c r="E257" s="938"/>
      <c r="F257" s="938"/>
      <c r="G257" s="938"/>
      <c r="H257" s="938"/>
      <c r="I257" s="938"/>
      <c r="J257" s="938"/>
      <c r="K257" s="938"/>
      <c r="L257" s="938"/>
    </row>
    <row r="258" spans="2:12" ht="19.5" customHeight="1" x14ac:dyDescent="0.25">
      <c r="B258" s="939" t="s">
        <v>886</v>
      </c>
      <c r="C258" s="939"/>
      <c r="D258" s="939"/>
      <c r="E258" s="939"/>
      <c r="F258" s="939"/>
      <c r="G258" s="939"/>
      <c r="H258" s="939"/>
      <c r="I258" s="939"/>
      <c r="J258" s="939"/>
      <c r="K258" s="939"/>
      <c r="L258" s="939"/>
    </row>
    <row r="259" spans="2:12" ht="19.5" customHeight="1" x14ac:dyDescent="0.25">
      <c r="B259" s="940" t="s">
        <v>887</v>
      </c>
      <c r="C259" s="940"/>
      <c r="D259" s="940"/>
      <c r="E259" s="940"/>
      <c r="F259" s="940"/>
      <c r="G259" s="940"/>
      <c r="H259" s="940"/>
      <c r="I259" s="936">
        <f>'Настройки УИК'!J5</f>
        <v>0</v>
      </c>
      <c r="J259" s="936"/>
      <c r="K259" s="536"/>
      <c r="L259" s="536"/>
    </row>
    <row r="260" spans="2:12" ht="19.5" customHeight="1" x14ac:dyDescent="0.25">
      <c r="B260" s="939" t="s">
        <v>516</v>
      </c>
      <c r="C260" s="939"/>
      <c r="D260" s="939"/>
      <c r="E260" s="939"/>
      <c r="F260" s="939"/>
      <c r="G260" s="939"/>
      <c r="H260" s="939"/>
      <c r="I260" s="939"/>
      <c r="J260" s="939"/>
      <c r="K260" s="939"/>
      <c r="L260" s="939"/>
    </row>
    <row r="261" spans="2:12" ht="19.5" customHeight="1" x14ac:dyDescent="0.25"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</row>
    <row r="262" spans="2:12" ht="19.5" customHeight="1" x14ac:dyDescent="0.25">
      <c r="B262" s="924" t="s">
        <v>833</v>
      </c>
      <c r="C262" s="924"/>
      <c r="D262" s="925" t="str">
        <f ca="1">'Расчётная Ведомость'!B28</f>
        <v xml:space="preserve"> </v>
      </c>
      <c r="E262" s="925"/>
      <c r="F262" s="925"/>
      <c r="G262" s="925"/>
      <c r="H262" s="925"/>
      <c r="I262" s="925"/>
      <c r="J262" s="925"/>
      <c r="K262" s="925"/>
      <c r="L262" s="925"/>
    </row>
    <row r="263" spans="2:12" ht="19.5" customHeight="1" x14ac:dyDescent="0.25"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</row>
    <row r="264" spans="2:12" ht="19.5" customHeight="1" x14ac:dyDescent="0.25">
      <c r="B264" s="924" t="s">
        <v>45</v>
      </c>
      <c r="C264" s="924"/>
      <c r="D264" s="925" t="str">
        <f ca="1">'Расчётная Ведомость'!C28</f>
        <v xml:space="preserve"> </v>
      </c>
      <c r="E264" s="925"/>
      <c r="F264" s="925"/>
      <c r="G264" s="925"/>
      <c r="H264" s="925"/>
      <c r="I264" s="925"/>
      <c r="J264" s="925"/>
      <c r="K264" s="925"/>
      <c r="L264" s="925"/>
    </row>
    <row r="265" spans="2:12" ht="19.5" customHeight="1" x14ac:dyDescent="0.25"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</row>
    <row r="266" spans="2:12" ht="19.5" customHeight="1" x14ac:dyDescent="0.25">
      <c r="B266" s="924" t="s">
        <v>863</v>
      </c>
      <c r="C266" s="924"/>
      <c r="D266" s="924"/>
      <c r="E266" s="924"/>
      <c r="F266" s="538"/>
      <c r="G266" s="539" t="s">
        <v>864</v>
      </c>
      <c r="H266" s="926">
        <f>'Настройки ТИК'!$C$17</f>
        <v>0</v>
      </c>
      <c r="I266" s="925"/>
      <c r="J266" s="539" t="s">
        <v>790</v>
      </c>
      <c r="K266" s="926">
        <f>'Настройки ТИК'!$D$17</f>
        <v>0</v>
      </c>
      <c r="L266" s="925"/>
    </row>
    <row r="267" spans="2:12" ht="19.5" customHeight="1" x14ac:dyDescent="0.25"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</row>
    <row r="268" spans="2:12" ht="19.5" customHeight="1" x14ac:dyDescent="0.25">
      <c r="B268" s="539"/>
      <c r="C268" s="539"/>
      <c r="D268" s="539"/>
      <c r="E268" s="539"/>
      <c r="F268" s="539"/>
      <c r="G268" s="539"/>
      <c r="H268" s="539"/>
      <c r="I268" s="539"/>
      <c r="J268" s="539"/>
      <c r="K268" s="539"/>
      <c r="L268" s="539"/>
    </row>
    <row r="269" spans="2:12" ht="132.75" customHeight="1" x14ac:dyDescent="0.25">
      <c r="B269" s="927" t="s">
        <v>865</v>
      </c>
      <c r="C269" s="927"/>
      <c r="D269" s="927"/>
      <c r="E269" s="927"/>
      <c r="F269" s="541"/>
      <c r="G269" s="928">
        <f>'Настройки ТИК'!$B$9</f>
        <v>0</v>
      </c>
      <c r="H269" s="928"/>
      <c r="I269" s="928"/>
      <c r="J269" s="928"/>
      <c r="K269" s="928"/>
      <c r="L269" s="928"/>
    </row>
    <row r="270" spans="2:12" ht="19.5" customHeight="1" x14ac:dyDescent="0.25"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</row>
    <row r="271" spans="2:12" ht="39.75" customHeight="1" x14ac:dyDescent="0.25">
      <c r="B271" s="929" t="s">
        <v>953</v>
      </c>
      <c r="C271" s="929"/>
      <c r="D271" s="929"/>
      <c r="E271" s="929"/>
      <c r="F271" s="929"/>
      <c r="G271" s="929"/>
      <c r="H271" s="929"/>
      <c r="I271" s="929"/>
      <c r="J271" s="929"/>
      <c r="K271" s="930">
        <f>'Расчётная Ведомость'!$M$28</f>
        <v>0</v>
      </c>
      <c r="L271" s="925"/>
    </row>
    <row r="272" spans="2:12" ht="19.5" customHeight="1" x14ac:dyDescent="0.25"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</row>
    <row r="273" spans="2:12" ht="19.5" customHeight="1" x14ac:dyDescent="0.25">
      <c r="B273" s="931" t="s">
        <v>518</v>
      </c>
      <c r="C273" s="931"/>
      <c r="D273" s="931"/>
      <c r="E273" s="931"/>
      <c r="F273" s="931"/>
      <c r="G273" s="931"/>
      <c r="H273" s="931"/>
      <c r="I273" s="931"/>
      <c r="J273" s="931"/>
      <c r="K273" s="930">
        <f>'Расчётная Ведомость'!$R$28</f>
        <v>0</v>
      </c>
      <c r="L273" s="925"/>
    </row>
    <row r="274" spans="2:12" ht="19.5" customHeight="1" x14ac:dyDescent="0.25"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</row>
    <row r="275" spans="2:12" ht="19.5" customHeight="1" x14ac:dyDescent="0.25">
      <c r="B275" s="934" t="s">
        <v>889</v>
      </c>
      <c r="C275" s="934"/>
      <c r="D275" s="934"/>
      <c r="E275" s="934"/>
      <c r="F275" s="934"/>
      <c r="G275" s="935">
        <f ca="1">'Сведения ФОВ'!CW31</f>
        <v>0</v>
      </c>
      <c r="H275" s="935"/>
      <c r="I275" s="537" t="s">
        <v>866</v>
      </c>
      <c r="K275" s="930">
        <f ca="1">'Расчётная Ведомость'!U28</f>
        <v>0</v>
      </c>
      <c r="L275" s="925"/>
    </row>
    <row r="276" spans="2:12" ht="19.5" customHeight="1" x14ac:dyDescent="0.25">
      <c r="B276" s="543" t="s">
        <v>888</v>
      </c>
      <c r="C276" s="543"/>
      <c r="D276" s="543"/>
      <c r="E276" s="543"/>
      <c r="F276" s="543"/>
      <c r="I276" s="537"/>
      <c r="J276" s="537"/>
      <c r="K276" s="537"/>
      <c r="L276" s="537"/>
    </row>
    <row r="277" spans="2:12" ht="19.5" customHeight="1" x14ac:dyDescent="0.25">
      <c r="B277" s="934" t="s">
        <v>890</v>
      </c>
      <c r="C277" s="934"/>
      <c r="D277" s="934"/>
      <c r="E277" s="934"/>
      <c r="F277" s="934"/>
      <c r="G277" s="930">
        <f ca="1">INDIRECT("'Сведения ФОВ'!CW"&amp;MROUND(N($A$1),1)+30)</f>
        <v>0</v>
      </c>
      <c r="H277" s="925"/>
      <c r="I277" s="537"/>
      <c r="J277" s="537"/>
      <c r="K277" s="537"/>
      <c r="L277" s="537"/>
    </row>
    <row r="278" spans="2:12" ht="19.5" customHeight="1" x14ac:dyDescent="0.25">
      <c r="B278" s="934" t="s">
        <v>13</v>
      </c>
      <c r="C278" s="934"/>
      <c r="D278" s="934"/>
      <c r="E278" s="934"/>
      <c r="F278" s="934"/>
      <c r="G278" s="930">
        <f ca="1">INDIRECT("'Сведения ФОВ'!CW"&amp;MROUND(N($A$1),1)+31)</f>
        <v>0</v>
      </c>
      <c r="H278" s="925"/>
      <c r="I278" s="537"/>
      <c r="J278" s="537"/>
      <c r="K278" s="537"/>
      <c r="L278" s="537"/>
    </row>
    <row r="279" spans="2:12" ht="19.5" customHeight="1" x14ac:dyDescent="0.25">
      <c r="B279" s="934" t="s">
        <v>263</v>
      </c>
      <c r="C279" s="934"/>
      <c r="D279" s="934"/>
      <c r="E279" s="934"/>
      <c r="F279" s="934"/>
      <c r="I279" s="537"/>
      <c r="J279" s="537"/>
      <c r="K279" s="537"/>
      <c r="L279" s="537"/>
    </row>
    <row r="280" spans="2:12" ht="19.5" customHeight="1" x14ac:dyDescent="0.25">
      <c r="B280" s="934" t="s">
        <v>891</v>
      </c>
      <c r="C280" s="934"/>
      <c r="D280" s="934"/>
      <c r="E280" s="934"/>
      <c r="F280" s="934"/>
      <c r="G280" s="930">
        <f ca="1">INDIRECT("'Сведения ФОВ'!CW"&amp;MROUND(N($A$1),1)+32)</f>
        <v>0</v>
      </c>
      <c r="H280" s="925"/>
      <c r="I280" s="537"/>
      <c r="J280" s="537"/>
      <c r="K280" s="537"/>
      <c r="L280" s="537"/>
    </row>
    <row r="281" spans="2:12" ht="19.5" customHeight="1" x14ac:dyDescent="0.25">
      <c r="B281" s="934" t="s">
        <v>16</v>
      </c>
      <c r="C281" s="934"/>
      <c r="D281" s="934"/>
      <c r="E281" s="934"/>
      <c r="F281" s="934"/>
      <c r="G281" s="930">
        <f ca="1">INDIRECT("'Сведения ФОВ'!CW"&amp;MROUND(N($A$1),1)+33)</f>
        <v>0</v>
      </c>
      <c r="H281" s="925"/>
      <c r="I281" s="537"/>
      <c r="J281" s="537"/>
      <c r="K281" s="537"/>
      <c r="L281" s="537"/>
    </row>
    <row r="282" spans="2:12" ht="19.5" customHeight="1" x14ac:dyDescent="0.25">
      <c r="B282" s="934" t="s">
        <v>420</v>
      </c>
      <c r="C282" s="934"/>
      <c r="D282" s="934"/>
      <c r="E282" s="934"/>
      <c r="F282" s="934"/>
      <c r="G282" s="930">
        <f ca="1">INDIRECT("'Сведения ФОВ'!CW"&amp;MROUND(N($A$1),1)+34)</f>
        <v>0</v>
      </c>
      <c r="H282" s="925"/>
      <c r="I282" s="537"/>
      <c r="J282" s="537"/>
      <c r="K282" s="537"/>
      <c r="L282" s="537"/>
    </row>
    <row r="283" spans="2:12" ht="19.5" customHeight="1" x14ac:dyDescent="0.25"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</row>
    <row r="284" spans="2:12" ht="19.5" customHeight="1" x14ac:dyDescent="0.25">
      <c r="B284" s="537" t="s">
        <v>140</v>
      </c>
      <c r="C284" s="537"/>
      <c r="D284" s="544"/>
      <c r="E284" s="544"/>
      <c r="F284" s="537"/>
      <c r="G284" s="936" t="str">
        <f ca="1">'Настройки УИК'!$I$26</f>
        <v/>
      </c>
      <c r="H284" s="936"/>
      <c r="I284" s="936"/>
      <c r="J284" s="936"/>
      <c r="K284" s="936"/>
      <c r="L284" s="936"/>
    </row>
    <row r="285" spans="2:12" ht="19.5" customHeight="1" x14ac:dyDescent="0.25">
      <c r="B285" s="537"/>
      <c r="C285" s="537"/>
      <c r="D285" s="937" t="s">
        <v>5</v>
      </c>
      <c r="E285" s="937"/>
      <c r="F285" s="545"/>
      <c r="G285" s="537"/>
      <c r="H285" s="537"/>
      <c r="I285" s="537"/>
      <c r="J285" s="537"/>
      <c r="K285" s="537"/>
      <c r="L285" s="537"/>
    </row>
    <row r="286" spans="2:12" ht="19.5" customHeight="1" x14ac:dyDescent="0.25"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</row>
    <row r="289" spans="2:12" ht="19.5" customHeight="1" x14ac:dyDescent="0.25">
      <c r="B289" s="938" t="s">
        <v>862</v>
      </c>
      <c r="C289" s="938"/>
      <c r="D289" s="938"/>
      <c r="E289" s="938"/>
      <c r="F289" s="938"/>
      <c r="G289" s="938"/>
      <c r="H289" s="938"/>
      <c r="I289" s="938"/>
      <c r="J289" s="938"/>
      <c r="K289" s="938"/>
      <c r="L289" s="938"/>
    </row>
    <row r="290" spans="2:12" ht="19.5" customHeight="1" x14ac:dyDescent="0.25">
      <c r="B290" s="939" t="s">
        <v>886</v>
      </c>
      <c r="C290" s="939"/>
      <c r="D290" s="939"/>
      <c r="E290" s="939"/>
      <c r="F290" s="939"/>
      <c r="G290" s="939"/>
      <c r="H290" s="939"/>
      <c r="I290" s="939"/>
      <c r="J290" s="939"/>
      <c r="K290" s="939"/>
      <c r="L290" s="939"/>
    </row>
    <row r="291" spans="2:12" ht="19.5" customHeight="1" x14ac:dyDescent="0.25">
      <c r="B291" s="940" t="s">
        <v>887</v>
      </c>
      <c r="C291" s="940"/>
      <c r="D291" s="940"/>
      <c r="E291" s="940"/>
      <c r="F291" s="940"/>
      <c r="G291" s="940"/>
      <c r="H291" s="940"/>
      <c r="I291" s="936">
        <f>'Настройки УИК'!J5</f>
        <v>0</v>
      </c>
      <c r="J291" s="936"/>
      <c r="K291" s="536"/>
      <c r="L291" s="536"/>
    </row>
    <row r="292" spans="2:12" ht="19.5" customHeight="1" x14ac:dyDescent="0.25">
      <c r="B292" s="939" t="s">
        <v>516</v>
      </c>
      <c r="C292" s="939"/>
      <c r="D292" s="939"/>
      <c r="E292" s="939"/>
      <c r="F292" s="939"/>
      <c r="G292" s="939"/>
      <c r="H292" s="939"/>
      <c r="I292" s="939"/>
      <c r="J292" s="939"/>
      <c r="K292" s="939"/>
      <c r="L292" s="939"/>
    </row>
    <row r="293" spans="2:12" ht="19.5" customHeight="1" x14ac:dyDescent="0.25"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</row>
    <row r="294" spans="2:12" ht="19.5" customHeight="1" x14ac:dyDescent="0.25">
      <c r="B294" s="924" t="s">
        <v>833</v>
      </c>
      <c r="C294" s="924"/>
      <c r="D294" s="925" t="str">
        <f ca="1">'Расчётная Ведомость'!B29</f>
        <v xml:space="preserve"> </v>
      </c>
      <c r="E294" s="925"/>
      <c r="F294" s="925"/>
      <c r="G294" s="925"/>
      <c r="H294" s="925"/>
      <c r="I294" s="925"/>
      <c r="J294" s="925"/>
      <c r="K294" s="925"/>
      <c r="L294" s="925"/>
    </row>
    <row r="295" spans="2:12" ht="19.5" customHeight="1" x14ac:dyDescent="0.25"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</row>
    <row r="296" spans="2:12" ht="19.5" customHeight="1" x14ac:dyDescent="0.25">
      <c r="B296" s="924" t="s">
        <v>45</v>
      </c>
      <c r="C296" s="924"/>
      <c r="D296" s="925" t="str">
        <f ca="1">'Расчётная Ведомость'!C29</f>
        <v xml:space="preserve"> </v>
      </c>
      <c r="E296" s="925"/>
      <c r="F296" s="925"/>
      <c r="G296" s="925"/>
      <c r="H296" s="925"/>
      <c r="I296" s="925"/>
      <c r="J296" s="925"/>
      <c r="K296" s="925"/>
      <c r="L296" s="925"/>
    </row>
    <row r="297" spans="2:12" ht="19.5" customHeight="1" x14ac:dyDescent="0.25"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</row>
    <row r="298" spans="2:12" ht="19.5" customHeight="1" x14ac:dyDescent="0.25">
      <c r="B298" s="924" t="s">
        <v>863</v>
      </c>
      <c r="C298" s="924"/>
      <c r="D298" s="924"/>
      <c r="E298" s="924"/>
      <c r="F298" s="538"/>
      <c r="G298" s="539" t="s">
        <v>864</v>
      </c>
      <c r="H298" s="926">
        <f>'Настройки ТИК'!$C$17</f>
        <v>0</v>
      </c>
      <c r="I298" s="925"/>
      <c r="J298" s="539" t="s">
        <v>790</v>
      </c>
      <c r="K298" s="926">
        <f>'Настройки ТИК'!$D$17</f>
        <v>0</v>
      </c>
      <c r="L298" s="925"/>
    </row>
    <row r="299" spans="2:12" ht="19.5" customHeight="1" x14ac:dyDescent="0.25"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</row>
    <row r="300" spans="2:12" ht="19.5" customHeight="1" x14ac:dyDescent="0.25">
      <c r="B300" s="539"/>
      <c r="C300" s="539"/>
      <c r="D300" s="539"/>
      <c r="E300" s="539"/>
      <c r="F300" s="539"/>
      <c r="G300" s="539"/>
      <c r="H300" s="539"/>
      <c r="I300" s="539"/>
      <c r="J300" s="539"/>
      <c r="K300" s="539"/>
      <c r="L300" s="539"/>
    </row>
    <row r="301" spans="2:12" ht="132.75" customHeight="1" x14ac:dyDescent="0.25">
      <c r="B301" s="927" t="s">
        <v>865</v>
      </c>
      <c r="C301" s="927"/>
      <c r="D301" s="927"/>
      <c r="E301" s="927"/>
      <c r="F301" s="541"/>
      <c r="G301" s="928">
        <f>'Настройки ТИК'!$B$9</f>
        <v>0</v>
      </c>
      <c r="H301" s="928"/>
      <c r="I301" s="928"/>
      <c r="J301" s="928"/>
      <c r="K301" s="928"/>
      <c r="L301" s="928"/>
    </row>
    <row r="302" spans="2:12" ht="19.5" customHeight="1" x14ac:dyDescent="0.25"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</row>
    <row r="303" spans="2:12" ht="39.75" customHeight="1" x14ac:dyDescent="0.25">
      <c r="B303" s="929" t="s">
        <v>953</v>
      </c>
      <c r="C303" s="929"/>
      <c r="D303" s="929"/>
      <c r="E303" s="929"/>
      <c r="F303" s="929"/>
      <c r="G303" s="929"/>
      <c r="H303" s="929"/>
      <c r="I303" s="929"/>
      <c r="J303" s="929"/>
      <c r="K303" s="930">
        <f>'Расчётная Ведомость'!$M$29</f>
        <v>0</v>
      </c>
      <c r="L303" s="925"/>
    </row>
    <row r="304" spans="2:12" ht="19.5" customHeight="1" x14ac:dyDescent="0.25"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</row>
    <row r="305" spans="2:12" ht="19.5" customHeight="1" x14ac:dyDescent="0.25">
      <c r="B305" s="931" t="s">
        <v>518</v>
      </c>
      <c r="C305" s="931"/>
      <c r="D305" s="931"/>
      <c r="E305" s="931"/>
      <c r="F305" s="931"/>
      <c r="G305" s="931"/>
      <c r="H305" s="931"/>
      <c r="I305" s="931"/>
      <c r="J305" s="931"/>
      <c r="K305" s="930">
        <f>'Расчётная Ведомость'!$R$29</f>
        <v>0</v>
      </c>
      <c r="L305" s="925"/>
    </row>
    <row r="306" spans="2:12" ht="19.5" customHeight="1" x14ac:dyDescent="0.25"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</row>
    <row r="307" spans="2:12" ht="19.5" customHeight="1" x14ac:dyDescent="0.25">
      <c r="B307" s="934" t="s">
        <v>889</v>
      </c>
      <c r="C307" s="934"/>
      <c r="D307" s="934"/>
      <c r="E307" s="934"/>
      <c r="F307" s="934"/>
      <c r="G307" s="935">
        <f ca="1">'Сведения ФОВ'!DI31</f>
        <v>0</v>
      </c>
      <c r="H307" s="935"/>
      <c r="I307" s="537" t="s">
        <v>866</v>
      </c>
      <c r="K307" s="930">
        <f ca="1">'Расчётная Ведомость'!U29</f>
        <v>0</v>
      </c>
      <c r="L307" s="925"/>
    </row>
    <row r="308" spans="2:12" ht="19.5" customHeight="1" x14ac:dyDescent="0.25">
      <c r="B308" s="543" t="s">
        <v>888</v>
      </c>
      <c r="C308" s="543"/>
      <c r="D308" s="543"/>
      <c r="E308" s="543"/>
      <c r="F308" s="543"/>
      <c r="I308" s="537"/>
      <c r="J308" s="537"/>
      <c r="K308" s="537"/>
      <c r="L308" s="537"/>
    </row>
    <row r="309" spans="2:12" ht="19.5" customHeight="1" x14ac:dyDescent="0.25">
      <c r="B309" s="934" t="s">
        <v>890</v>
      </c>
      <c r="C309" s="934"/>
      <c r="D309" s="934"/>
      <c r="E309" s="934"/>
      <c r="F309" s="934"/>
      <c r="G309" s="930">
        <f ca="1">INDIRECT("'Сведения ФОВ'!DI"&amp;MROUND(N($A$1),1)+30)</f>
        <v>0</v>
      </c>
      <c r="H309" s="925"/>
      <c r="I309" s="537"/>
      <c r="J309" s="537"/>
      <c r="K309" s="537"/>
      <c r="L309" s="537"/>
    </row>
    <row r="310" spans="2:12" ht="19.5" customHeight="1" x14ac:dyDescent="0.25">
      <c r="B310" s="934" t="s">
        <v>13</v>
      </c>
      <c r="C310" s="934"/>
      <c r="D310" s="934"/>
      <c r="E310" s="934"/>
      <c r="F310" s="934"/>
      <c r="G310" s="930">
        <f ca="1">INDIRECT("'Сведения ФОВ'!DI"&amp;MROUND(N($A$1),1)+31)</f>
        <v>0</v>
      </c>
      <c r="H310" s="925"/>
      <c r="I310" s="537"/>
      <c r="J310" s="537"/>
      <c r="K310" s="537"/>
      <c r="L310" s="537"/>
    </row>
    <row r="311" spans="2:12" ht="19.5" customHeight="1" x14ac:dyDescent="0.25">
      <c r="B311" s="934" t="s">
        <v>263</v>
      </c>
      <c r="C311" s="934"/>
      <c r="D311" s="934"/>
      <c r="E311" s="934"/>
      <c r="F311" s="934"/>
      <c r="I311" s="537"/>
      <c r="J311" s="537"/>
      <c r="K311" s="537"/>
      <c r="L311" s="537"/>
    </row>
    <row r="312" spans="2:12" ht="19.5" customHeight="1" x14ac:dyDescent="0.25">
      <c r="B312" s="934" t="s">
        <v>891</v>
      </c>
      <c r="C312" s="934"/>
      <c r="D312" s="934"/>
      <c r="E312" s="934"/>
      <c r="F312" s="934"/>
      <c r="G312" s="930">
        <f ca="1">INDIRECT("'Сведения ФОВ'!DI"&amp;MROUND(N($A$1),1)+32)</f>
        <v>0</v>
      </c>
      <c r="H312" s="925"/>
      <c r="I312" s="537"/>
      <c r="J312" s="537"/>
      <c r="K312" s="537"/>
      <c r="L312" s="537"/>
    </row>
    <row r="313" spans="2:12" ht="19.5" customHeight="1" x14ac:dyDescent="0.25">
      <c r="B313" s="934" t="s">
        <v>16</v>
      </c>
      <c r="C313" s="934"/>
      <c r="D313" s="934"/>
      <c r="E313" s="934"/>
      <c r="F313" s="934"/>
      <c r="G313" s="930">
        <f ca="1">INDIRECT("'Сведения ФОВ'!DI"&amp;MROUND(N($A$1),1)+33)</f>
        <v>0</v>
      </c>
      <c r="H313" s="925"/>
      <c r="I313" s="537"/>
      <c r="J313" s="537"/>
      <c r="K313" s="537"/>
      <c r="L313" s="537"/>
    </row>
    <row r="314" spans="2:12" ht="19.5" customHeight="1" x14ac:dyDescent="0.25">
      <c r="B314" s="934" t="s">
        <v>420</v>
      </c>
      <c r="C314" s="934"/>
      <c r="D314" s="934"/>
      <c r="E314" s="934"/>
      <c r="F314" s="934"/>
      <c r="G314" s="930">
        <f ca="1">INDIRECT("'Сведения ФОВ'!DI"&amp;MROUND(N($A$1),1)+34)</f>
        <v>0</v>
      </c>
      <c r="H314" s="925"/>
      <c r="I314" s="537"/>
      <c r="J314" s="537"/>
      <c r="K314" s="537"/>
      <c r="L314" s="537"/>
    </row>
    <row r="315" spans="2:12" ht="19.5" customHeight="1" x14ac:dyDescent="0.25"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</row>
    <row r="316" spans="2:12" ht="19.5" customHeight="1" x14ac:dyDescent="0.25">
      <c r="B316" s="537" t="s">
        <v>140</v>
      </c>
      <c r="C316" s="537"/>
      <c r="D316" s="544"/>
      <c r="E316" s="544"/>
      <c r="F316" s="537"/>
      <c r="G316" s="936" t="str">
        <f ca="1">'Настройки УИК'!$I$26</f>
        <v/>
      </c>
      <c r="H316" s="936"/>
      <c r="I316" s="936"/>
      <c r="J316" s="936"/>
      <c r="K316" s="936"/>
      <c r="L316" s="936"/>
    </row>
    <row r="317" spans="2:12" ht="19.5" customHeight="1" x14ac:dyDescent="0.25">
      <c r="B317" s="537"/>
      <c r="C317" s="537"/>
      <c r="D317" s="937" t="s">
        <v>5</v>
      </c>
      <c r="E317" s="937"/>
      <c r="F317" s="545"/>
      <c r="G317" s="537"/>
      <c r="H317" s="537"/>
      <c r="I317" s="537"/>
      <c r="J317" s="537"/>
      <c r="K317" s="537"/>
      <c r="L317" s="537"/>
    </row>
    <row r="318" spans="2:12" ht="19.5" customHeight="1" x14ac:dyDescent="0.25"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</row>
    <row r="321" spans="2:12" ht="19.5" customHeight="1" x14ac:dyDescent="0.25">
      <c r="B321" s="938" t="s">
        <v>862</v>
      </c>
      <c r="C321" s="938"/>
      <c r="D321" s="938"/>
      <c r="E321" s="938"/>
      <c r="F321" s="938"/>
      <c r="G321" s="938"/>
      <c r="H321" s="938"/>
      <c r="I321" s="938"/>
      <c r="J321" s="938"/>
      <c r="K321" s="938"/>
      <c r="L321" s="938"/>
    </row>
    <row r="322" spans="2:12" ht="19.5" customHeight="1" x14ac:dyDescent="0.25">
      <c r="B322" s="939" t="s">
        <v>886</v>
      </c>
      <c r="C322" s="939"/>
      <c r="D322" s="939"/>
      <c r="E322" s="939"/>
      <c r="F322" s="939"/>
      <c r="G322" s="939"/>
      <c r="H322" s="939"/>
      <c r="I322" s="939"/>
      <c r="J322" s="939"/>
      <c r="K322" s="939"/>
      <c r="L322" s="939"/>
    </row>
    <row r="323" spans="2:12" ht="19.5" customHeight="1" x14ac:dyDescent="0.25">
      <c r="B323" s="940" t="s">
        <v>887</v>
      </c>
      <c r="C323" s="940"/>
      <c r="D323" s="940"/>
      <c r="E323" s="940"/>
      <c r="F323" s="940"/>
      <c r="G323" s="940"/>
      <c r="H323" s="940"/>
      <c r="I323" s="936">
        <f>'Настройки УИК'!J5</f>
        <v>0</v>
      </c>
      <c r="J323" s="936"/>
      <c r="K323" s="536"/>
      <c r="L323" s="536"/>
    </row>
    <row r="324" spans="2:12" ht="19.5" customHeight="1" x14ac:dyDescent="0.25">
      <c r="B324" s="939" t="s">
        <v>516</v>
      </c>
      <c r="C324" s="939"/>
      <c r="D324" s="939"/>
      <c r="E324" s="939"/>
      <c r="F324" s="939"/>
      <c r="G324" s="939"/>
      <c r="H324" s="939"/>
      <c r="I324" s="939"/>
      <c r="J324" s="939"/>
      <c r="K324" s="939"/>
      <c r="L324" s="939"/>
    </row>
    <row r="325" spans="2:12" ht="19.5" customHeight="1" x14ac:dyDescent="0.25"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</row>
    <row r="326" spans="2:12" ht="19.5" customHeight="1" x14ac:dyDescent="0.25">
      <c r="B326" s="924" t="s">
        <v>833</v>
      </c>
      <c r="C326" s="924"/>
      <c r="D326" s="925" t="str">
        <f ca="1">'Расчётная Ведомость'!B30</f>
        <v xml:space="preserve"> </v>
      </c>
      <c r="E326" s="925"/>
      <c r="F326" s="925"/>
      <c r="G326" s="925"/>
      <c r="H326" s="925"/>
      <c r="I326" s="925"/>
      <c r="J326" s="925"/>
      <c r="K326" s="925"/>
      <c r="L326" s="925"/>
    </row>
    <row r="327" spans="2:12" ht="19.5" customHeight="1" x14ac:dyDescent="0.25"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</row>
    <row r="328" spans="2:12" ht="19.5" customHeight="1" x14ac:dyDescent="0.25">
      <c r="B328" s="924" t="s">
        <v>45</v>
      </c>
      <c r="C328" s="924"/>
      <c r="D328" s="925" t="str">
        <f ca="1">'Расчётная Ведомость'!C30</f>
        <v xml:space="preserve"> </v>
      </c>
      <c r="E328" s="925"/>
      <c r="F328" s="925"/>
      <c r="G328" s="925"/>
      <c r="H328" s="925"/>
      <c r="I328" s="925"/>
      <c r="J328" s="925"/>
      <c r="K328" s="925"/>
      <c r="L328" s="925"/>
    </row>
    <row r="329" spans="2:12" ht="19.5" customHeight="1" x14ac:dyDescent="0.25"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</row>
    <row r="330" spans="2:12" ht="19.5" customHeight="1" x14ac:dyDescent="0.25">
      <c r="B330" s="924" t="s">
        <v>863</v>
      </c>
      <c r="C330" s="924"/>
      <c r="D330" s="924"/>
      <c r="E330" s="924"/>
      <c r="F330" s="538"/>
      <c r="G330" s="539" t="s">
        <v>864</v>
      </c>
      <c r="H330" s="926">
        <f>'Настройки ТИК'!$C$17</f>
        <v>0</v>
      </c>
      <c r="I330" s="925"/>
      <c r="J330" s="539" t="s">
        <v>790</v>
      </c>
      <c r="K330" s="926">
        <f>'Настройки ТИК'!$D$17</f>
        <v>0</v>
      </c>
      <c r="L330" s="925"/>
    </row>
    <row r="331" spans="2:12" ht="19.5" customHeight="1" x14ac:dyDescent="0.25"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</row>
    <row r="332" spans="2:12" ht="19.5" customHeight="1" x14ac:dyDescent="0.25">
      <c r="B332" s="539"/>
      <c r="C332" s="539"/>
      <c r="D332" s="539"/>
      <c r="E332" s="539"/>
      <c r="F332" s="539"/>
      <c r="G332" s="539"/>
      <c r="H332" s="539"/>
      <c r="I332" s="539"/>
      <c r="J332" s="539"/>
      <c r="K332" s="539"/>
      <c r="L332" s="539"/>
    </row>
    <row r="333" spans="2:12" ht="132.75" customHeight="1" x14ac:dyDescent="0.25">
      <c r="B333" s="927" t="s">
        <v>865</v>
      </c>
      <c r="C333" s="927"/>
      <c r="D333" s="927"/>
      <c r="E333" s="927"/>
      <c r="F333" s="541"/>
      <c r="G333" s="928">
        <f>'Настройки ТИК'!$B$9</f>
        <v>0</v>
      </c>
      <c r="H333" s="928"/>
      <c r="I333" s="928"/>
      <c r="J333" s="928"/>
      <c r="K333" s="928"/>
      <c r="L333" s="928"/>
    </row>
    <row r="334" spans="2:12" ht="19.5" customHeight="1" x14ac:dyDescent="0.25"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</row>
    <row r="335" spans="2:12" ht="39.75" customHeight="1" x14ac:dyDescent="0.25">
      <c r="B335" s="929" t="s">
        <v>953</v>
      </c>
      <c r="C335" s="929"/>
      <c r="D335" s="929"/>
      <c r="E335" s="929"/>
      <c r="F335" s="929"/>
      <c r="G335" s="929"/>
      <c r="H335" s="929"/>
      <c r="I335" s="929"/>
      <c r="J335" s="929"/>
      <c r="K335" s="930">
        <f>'Расчётная Ведомость'!$M$30</f>
        <v>0</v>
      </c>
      <c r="L335" s="925"/>
    </row>
    <row r="336" spans="2:12" ht="19.5" customHeight="1" x14ac:dyDescent="0.25"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</row>
    <row r="337" spans="2:12" ht="19.5" customHeight="1" x14ac:dyDescent="0.25">
      <c r="B337" s="931" t="s">
        <v>518</v>
      </c>
      <c r="C337" s="931"/>
      <c r="D337" s="931"/>
      <c r="E337" s="931"/>
      <c r="F337" s="931"/>
      <c r="G337" s="931"/>
      <c r="H337" s="931"/>
      <c r="I337" s="931"/>
      <c r="J337" s="931"/>
      <c r="K337" s="930">
        <f>'Расчётная Ведомость'!$R$30</f>
        <v>0</v>
      </c>
      <c r="L337" s="925"/>
    </row>
    <row r="338" spans="2:12" ht="19.5" customHeight="1" x14ac:dyDescent="0.25"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</row>
    <row r="339" spans="2:12" ht="19.5" customHeight="1" x14ac:dyDescent="0.25">
      <c r="B339" s="934" t="s">
        <v>889</v>
      </c>
      <c r="C339" s="934"/>
      <c r="D339" s="934"/>
      <c r="E339" s="934"/>
      <c r="F339" s="934"/>
      <c r="G339" s="935">
        <f ca="1">'Сведения ФОВ'!DU31</f>
        <v>0</v>
      </c>
      <c r="H339" s="935"/>
      <c r="I339" s="537" t="s">
        <v>866</v>
      </c>
      <c r="K339" s="930">
        <f ca="1">'Расчётная Ведомость'!U30</f>
        <v>0</v>
      </c>
      <c r="L339" s="925"/>
    </row>
    <row r="340" spans="2:12" ht="19.5" customHeight="1" x14ac:dyDescent="0.25">
      <c r="B340" s="543" t="s">
        <v>888</v>
      </c>
      <c r="C340" s="543"/>
      <c r="D340" s="543"/>
      <c r="E340" s="543"/>
      <c r="F340" s="543"/>
      <c r="I340" s="537"/>
      <c r="J340" s="537"/>
      <c r="K340" s="537"/>
      <c r="L340" s="537"/>
    </row>
    <row r="341" spans="2:12" ht="19.5" customHeight="1" x14ac:dyDescent="0.25">
      <c r="B341" s="934" t="s">
        <v>890</v>
      </c>
      <c r="C341" s="934"/>
      <c r="D341" s="934"/>
      <c r="E341" s="934"/>
      <c r="F341" s="934"/>
      <c r="G341" s="930">
        <f ca="1">INDIRECT("'Сведения ФОВ'!DU"&amp;MROUND(N($A$1),1)+30)</f>
        <v>0</v>
      </c>
      <c r="H341" s="925"/>
      <c r="I341" s="537"/>
      <c r="J341" s="537"/>
      <c r="K341" s="537"/>
      <c r="L341" s="537"/>
    </row>
    <row r="342" spans="2:12" ht="19.5" customHeight="1" x14ac:dyDescent="0.25">
      <c r="B342" s="934" t="s">
        <v>13</v>
      </c>
      <c r="C342" s="934"/>
      <c r="D342" s="934"/>
      <c r="E342" s="934"/>
      <c r="F342" s="934"/>
      <c r="G342" s="930">
        <f ca="1">INDIRECT("'Сведения ФОВ'!DU"&amp;MROUND(N($A$1),1)+31)</f>
        <v>0</v>
      </c>
      <c r="H342" s="925"/>
      <c r="I342" s="537"/>
      <c r="J342" s="537"/>
      <c r="K342" s="537"/>
      <c r="L342" s="537"/>
    </row>
    <row r="343" spans="2:12" ht="19.5" customHeight="1" x14ac:dyDescent="0.25">
      <c r="B343" s="934" t="s">
        <v>263</v>
      </c>
      <c r="C343" s="934"/>
      <c r="D343" s="934"/>
      <c r="E343" s="934"/>
      <c r="F343" s="934"/>
      <c r="I343" s="537"/>
      <c r="J343" s="537"/>
      <c r="K343" s="537"/>
      <c r="L343" s="537"/>
    </row>
    <row r="344" spans="2:12" ht="19.5" customHeight="1" x14ac:dyDescent="0.25">
      <c r="B344" s="934" t="s">
        <v>891</v>
      </c>
      <c r="C344" s="934"/>
      <c r="D344" s="934"/>
      <c r="E344" s="934"/>
      <c r="F344" s="934"/>
      <c r="G344" s="930">
        <f ca="1">INDIRECT("'Сведения ФОВ'!DU"&amp;MROUND(N($A$1),1)+32)</f>
        <v>0</v>
      </c>
      <c r="H344" s="925"/>
      <c r="I344" s="537"/>
      <c r="J344" s="537"/>
      <c r="K344" s="537"/>
      <c r="L344" s="537"/>
    </row>
    <row r="345" spans="2:12" ht="19.5" customHeight="1" x14ac:dyDescent="0.25">
      <c r="B345" s="934" t="s">
        <v>16</v>
      </c>
      <c r="C345" s="934"/>
      <c r="D345" s="934"/>
      <c r="E345" s="934"/>
      <c r="F345" s="934"/>
      <c r="G345" s="930">
        <f ca="1">INDIRECT("'Сведения ФОВ'!DU"&amp;MROUND(N($A$1),1)+33)</f>
        <v>0</v>
      </c>
      <c r="H345" s="925"/>
      <c r="I345" s="537"/>
      <c r="J345" s="537"/>
      <c r="K345" s="537"/>
      <c r="L345" s="537"/>
    </row>
    <row r="346" spans="2:12" ht="19.5" customHeight="1" x14ac:dyDescent="0.25">
      <c r="B346" s="934" t="s">
        <v>420</v>
      </c>
      <c r="C346" s="934"/>
      <c r="D346" s="934"/>
      <c r="E346" s="934"/>
      <c r="F346" s="934"/>
      <c r="G346" s="930">
        <f ca="1">INDIRECT("'Сведения ФОВ'!DU"&amp;MROUND(N($A$1),1)+34)</f>
        <v>0</v>
      </c>
      <c r="H346" s="925"/>
      <c r="I346" s="537"/>
      <c r="J346" s="537"/>
      <c r="K346" s="537"/>
      <c r="L346" s="537"/>
    </row>
    <row r="347" spans="2:12" ht="19.5" customHeight="1" x14ac:dyDescent="0.25"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</row>
    <row r="348" spans="2:12" ht="19.5" customHeight="1" x14ac:dyDescent="0.25">
      <c r="B348" s="537" t="s">
        <v>140</v>
      </c>
      <c r="C348" s="537"/>
      <c r="D348" s="544"/>
      <c r="E348" s="544"/>
      <c r="F348" s="537"/>
      <c r="G348" s="936" t="str">
        <f ca="1">'Настройки УИК'!$I$26</f>
        <v/>
      </c>
      <c r="H348" s="936"/>
      <c r="I348" s="936"/>
      <c r="J348" s="936"/>
      <c r="K348" s="936"/>
      <c r="L348" s="936"/>
    </row>
    <row r="349" spans="2:12" ht="19.5" customHeight="1" x14ac:dyDescent="0.25">
      <c r="B349" s="537"/>
      <c r="C349" s="537"/>
      <c r="D349" s="937" t="s">
        <v>5</v>
      </c>
      <c r="E349" s="937"/>
      <c r="F349" s="545"/>
      <c r="G349" s="537"/>
      <c r="H349" s="537"/>
      <c r="I349" s="537"/>
      <c r="J349" s="537"/>
      <c r="K349" s="537"/>
      <c r="L349" s="537"/>
    </row>
    <row r="350" spans="2:12" ht="19.5" customHeight="1" x14ac:dyDescent="0.25"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</row>
    <row r="353" spans="2:12" ht="19.5" customHeight="1" x14ac:dyDescent="0.25">
      <c r="B353" s="938" t="s">
        <v>862</v>
      </c>
      <c r="C353" s="938"/>
      <c r="D353" s="938"/>
      <c r="E353" s="938"/>
      <c r="F353" s="938"/>
      <c r="G353" s="938"/>
      <c r="H353" s="938"/>
      <c r="I353" s="938"/>
      <c r="J353" s="938"/>
      <c r="K353" s="938"/>
      <c r="L353" s="938"/>
    </row>
    <row r="354" spans="2:12" ht="19.5" customHeight="1" x14ac:dyDescent="0.25">
      <c r="B354" s="939" t="s">
        <v>886</v>
      </c>
      <c r="C354" s="939"/>
      <c r="D354" s="939"/>
      <c r="E354" s="939"/>
      <c r="F354" s="939"/>
      <c r="G354" s="939"/>
      <c r="H354" s="939"/>
      <c r="I354" s="939"/>
      <c r="J354" s="939"/>
      <c r="K354" s="939"/>
      <c r="L354" s="939"/>
    </row>
    <row r="355" spans="2:12" ht="19.5" customHeight="1" x14ac:dyDescent="0.25">
      <c r="B355" s="940" t="s">
        <v>887</v>
      </c>
      <c r="C355" s="940"/>
      <c r="D355" s="940"/>
      <c r="E355" s="940"/>
      <c r="F355" s="940"/>
      <c r="G355" s="940"/>
      <c r="H355" s="940"/>
      <c r="I355" s="936">
        <f>'Настройки УИК'!J5</f>
        <v>0</v>
      </c>
      <c r="J355" s="936"/>
      <c r="K355" s="536"/>
      <c r="L355" s="536"/>
    </row>
    <row r="356" spans="2:12" ht="19.5" customHeight="1" x14ac:dyDescent="0.25">
      <c r="B356" s="939" t="s">
        <v>516</v>
      </c>
      <c r="C356" s="939"/>
      <c r="D356" s="939"/>
      <c r="E356" s="939"/>
      <c r="F356" s="939"/>
      <c r="G356" s="939"/>
      <c r="H356" s="939"/>
      <c r="I356" s="939"/>
      <c r="J356" s="939"/>
      <c r="K356" s="939"/>
      <c r="L356" s="939"/>
    </row>
    <row r="357" spans="2:12" ht="19.5" customHeight="1" x14ac:dyDescent="0.25"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</row>
    <row r="358" spans="2:12" ht="19.5" customHeight="1" x14ac:dyDescent="0.25">
      <c r="B358" s="924" t="s">
        <v>833</v>
      </c>
      <c r="C358" s="924"/>
      <c r="D358" s="925" t="str">
        <f ca="1">'Расчётная Ведомость'!B31</f>
        <v>Должности</v>
      </c>
      <c r="E358" s="925"/>
      <c r="F358" s="925"/>
      <c r="G358" s="925"/>
      <c r="H358" s="925"/>
      <c r="I358" s="925"/>
      <c r="J358" s="925"/>
      <c r="K358" s="925"/>
      <c r="L358" s="925"/>
    </row>
    <row r="359" spans="2:12" ht="19.5" customHeight="1" x14ac:dyDescent="0.25"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</row>
    <row r="360" spans="2:12" ht="19.5" customHeight="1" x14ac:dyDescent="0.25">
      <c r="B360" s="924" t="s">
        <v>45</v>
      </c>
      <c r="C360" s="924"/>
      <c r="D360" s="925" t="str">
        <f ca="1">'Расчётная Ведомость'!C31</f>
        <v xml:space="preserve"> </v>
      </c>
      <c r="E360" s="925"/>
      <c r="F360" s="925"/>
      <c r="G360" s="925"/>
      <c r="H360" s="925"/>
      <c r="I360" s="925"/>
      <c r="J360" s="925"/>
      <c r="K360" s="925"/>
      <c r="L360" s="925"/>
    </row>
    <row r="361" spans="2:12" ht="19.5" customHeight="1" x14ac:dyDescent="0.25"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</row>
    <row r="362" spans="2:12" ht="19.5" customHeight="1" x14ac:dyDescent="0.25">
      <c r="B362" s="924" t="s">
        <v>863</v>
      </c>
      <c r="C362" s="924"/>
      <c r="D362" s="924"/>
      <c r="E362" s="924"/>
      <c r="F362" s="538"/>
      <c r="G362" s="539" t="s">
        <v>864</v>
      </c>
      <c r="H362" s="926">
        <f>'Настройки ТИК'!$C$17</f>
        <v>0</v>
      </c>
      <c r="I362" s="925"/>
      <c r="J362" s="539" t="s">
        <v>790</v>
      </c>
      <c r="K362" s="926">
        <f>'Настройки ТИК'!$D$17</f>
        <v>0</v>
      </c>
      <c r="L362" s="925"/>
    </row>
    <row r="363" spans="2:12" ht="19.5" customHeight="1" x14ac:dyDescent="0.25"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</row>
    <row r="364" spans="2:12" ht="19.5" customHeight="1" x14ac:dyDescent="0.25">
      <c r="B364" s="539"/>
      <c r="C364" s="539"/>
      <c r="D364" s="539"/>
      <c r="E364" s="539"/>
      <c r="F364" s="539"/>
      <c r="G364" s="539"/>
      <c r="H364" s="539"/>
      <c r="I364" s="539"/>
      <c r="J364" s="539"/>
      <c r="K364" s="539"/>
      <c r="L364" s="539"/>
    </row>
    <row r="365" spans="2:12" ht="132.75" customHeight="1" x14ac:dyDescent="0.25">
      <c r="B365" s="927" t="s">
        <v>865</v>
      </c>
      <c r="C365" s="927"/>
      <c r="D365" s="927"/>
      <c r="E365" s="927"/>
      <c r="F365" s="541"/>
      <c r="G365" s="928">
        <f>'Настройки ТИК'!$B$9</f>
        <v>0</v>
      </c>
      <c r="H365" s="928"/>
      <c r="I365" s="928"/>
      <c r="J365" s="928"/>
      <c r="K365" s="928"/>
      <c r="L365" s="928"/>
    </row>
    <row r="366" spans="2:12" ht="19.5" customHeight="1" x14ac:dyDescent="0.25"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</row>
    <row r="367" spans="2:12" ht="39.75" customHeight="1" x14ac:dyDescent="0.25">
      <c r="B367" s="929" t="s">
        <v>953</v>
      </c>
      <c r="C367" s="929"/>
      <c r="D367" s="929"/>
      <c r="E367" s="929"/>
      <c r="F367" s="929"/>
      <c r="G367" s="929"/>
      <c r="H367" s="929"/>
      <c r="I367" s="929"/>
      <c r="J367" s="929"/>
      <c r="K367" s="930">
        <f>'Расчётная Ведомость'!$M$31</f>
        <v>0</v>
      </c>
      <c r="L367" s="925"/>
    </row>
    <row r="368" spans="2:12" ht="19.5" customHeight="1" x14ac:dyDescent="0.25"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</row>
    <row r="369" spans="2:12" ht="19.5" customHeight="1" x14ac:dyDescent="0.25">
      <c r="B369" s="931" t="s">
        <v>518</v>
      </c>
      <c r="C369" s="931"/>
      <c r="D369" s="931"/>
      <c r="E369" s="931"/>
      <c r="F369" s="931"/>
      <c r="G369" s="931"/>
      <c r="H369" s="931"/>
      <c r="I369" s="931"/>
      <c r="J369" s="931"/>
      <c r="K369" s="930">
        <f>'Расчётная Ведомость'!$R$31</f>
        <v>0</v>
      </c>
      <c r="L369" s="925"/>
    </row>
    <row r="370" spans="2:12" ht="19.5" customHeight="1" x14ac:dyDescent="0.25"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</row>
    <row r="371" spans="2:12" ht="19.5" customHeight="1" x14ac:dyDescent="0.25">
      <c r="B371" s="934" t="s">
        <v>889</v>
      </c>
      <c r="C371" s="934"/>
      <c r="D371" s="934"/>
      <c r="E371" s="934"/>
      <c r="F371" s="934"/>
      <c r="G371" s="935">
        <f ca="1">'Сведения ФОВ'!EG31</f>
        <v>0</v>
      </c>
      <c r="H371" s="935"/>
      <c r="I371" s="537" t="s">
        <v>866</v>
      </c>
      <c r="K371" s="930">
        <f ca="1">'Расчётная Ведомость'!U31</f>
        <v>0</v>
      </c>
      <c r="L371" s="925"/>
    </row>
    <row r="372" spans="2:12" ht="19.5" customHeight="1" x14ac:dyDescent="0.25">
      <c r="B372" s="543" t="s">
        <v>888</v>
      </c>
      <c r="C372" s="543"/>
      <c r="D372" s="543"/>
      <c r="E372" s="543"/>
      <c r="F372" s="543"/>
      <c r="I372" s="537"/>
      <c r="J372" s="537"/>
      <c r="K372" s="537"/>
      <c r="L372" s="537"/>
    </row>
    <row r="373" spans="2:12" ht="19.5" customHeight="1" x14ac:dyDescent="0.25">
      <c r="B373" s="934" t="s">
        <v>890</v>
      </c>
      <c r="C373" s="934"/>
      <c r="D373" s="934"/>
      <c r="E373" s="934"/>
      <c r="F373" s="934"/>
      <c r="G373" s="930">
        <f ca="1">INDIRECT("'Сведения ФОВ'!EG"&amp;MROUND(N($A$1),1)+30)</f>
        <v>0</v>
      </c>
      <c r="H373" s="925"/>
      <c r="I373" s="537"/>
      <c r="J373" s="537"/>
      <c r="K373" s="537"/>
      <c r="L373" s="537"/>
    </row>
    <row r="374" spans="2:12" ht="19.5" customHeight="1" x14ac:dyDescent="0.25">
      <c r="B374" s="934" t="s">
        <v>13</v>
      </c>
      <c r="C374" s="934"/>
      <c r="D374" s="934"/>
      <c r="E374" s="934"/>
      <c r="F374" s="934"/>
      <c r="G374" s="930">
        <f ca="1">INDIRECT("'Сведения ФОВ'!EG"&amp;MROUND(N($A$1),1)+31)</f>
        <v>0</v>
      </c>
      <c r="H374" s="925"/>
      <c r="I374" s="537"/>
      <c r="J374" s="537"/>
      <c r="K374" s="537"/>
      <c r="L374" s="537"/>
    </row>
    <row r="375" spans="2:12" ht="19.5" customHeight="1" x14ac:dyDescent="0.25">
      <c r="B375" s="934" t="s">
        <v>263</v>
      </c>
      <c r="C375" s="934"/>
      <c r="D375" s="934"/>
      <c r="E375" s="934"/>
      <c r="F375" s="934"/>
      <c r="I375" s="537"/>
      <c r="J375" s="537"/>
      <c r="K375" s="537"/>
      <c r="L375" s="537"/>
    </row>
    <row r="376" spans="2:12" ht="19.5" customHeight="1" x14ac:dyDescent="0.25">
      <c r="B376" s="934" t="s">
        <v>891</v>
      </c>
      <c r="C376" s="934"/>
      <c r="D376" s="934"/>
      <c r="E376" s="934"/>
      <c r="F376" s="934"/>
      <c r="G376" s="930">
        <f ca="1">INDIRECT("'Сведения ФОВ'!EG"&amp;MROUND(N($A$1),1)+32)</f>
        <v>0</v>
      </c>
      <c r="H376" s="925"/>
      <c r="I376" s="537"/>
      <c r="J376" s="537"/>
      <c r="K376" s="537"/>
      <c r="L376" s="537"/>
    </row>
    <row r="377" spans="2:12" ht="19.5" customHeight="1" x14ac:dyDescent="0.25">
      <c r="B377" s="934" t="s">
        <v>16</v>
      </c>
      <c r="C377" s="934"/>
      <c r="D377" s="934"/>
      <c r="E377" s="934"/>
      <c r="F377" s="934"/>
      <c r="G377" s="930">
        <f ca="1">INDIRECT("'Сведения ФОВ'!EG"&amp;MROUND(N($A$1),1)+33)</f>
        <v>0</v>
      </c>
      <c r="H377" s="925"/>
      <c r="I377" s="537"/>
      <c r="J377" s="537"/>
      <c r="K377" s="537"/>
      <c r="L377" s="537"/>
    </row>
    <row r="378" spans="2:12" ht="19.5" customHeight="1" x14ac:dyDescent="0.25">
      <c r="B378" s="934" t="s">
        <v>420</v>
      </c>
      <c r="C378" s="934"/>
      <c r="D378" s="934"/>
      <c r="E378" s="934"/>
      <c r="F378" s="934"/>
      <c r="G378" s="930">
        <f ca="1">INDIRECT("'Сведения ФОВ'!EG"&amp;MROUND(N($A$1),1)+34)</f>
        <v>0</v>
      </c>
      <c r="H378" s="925"/>
      <c r="I378" s="537"/>
      <c r="J378" s="537"/>
      <c r="K378" s="537"/>
      <c r="L378" s="537"/>
    </row>
    <row r="379" spans="2:12" ht="19.5" customHeight="1" x14ac:dyDescent="0.25"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</row>
    <row r="380" spans="2:12" ht="19.5" customHeight="1" x14ac:dyDescent="0.25">
      <c r="B380" s="537" t="s">
        <v>140</v>
      </c>
      <c r="C380" s="537"/>
      <c r="D380" s="544"/>
      <c r="E380" s="544"/>
      <c r="F380" s="537"/>
      <c r="G380" s="936" t="str">
        <f ca="1">'Настройки УИК'!$I$26</f>
        <v/>
      </c>
      <c r="H380" s="936"/>
      <c r="I380" s="936"/>
      <c r="J380" s="936"/>
      <c r="K380" s="936"/>
      <c r="L380" s="936"/>
    </row>
    <row r="381" spans="2:12" ht="19.5" customHeight="1" x14ac:dyDescent="0.25">
      <c r="B381" s="537"/>
      <c r="C381" s="537"/>
      <c r="D381" s="937" t="s">
        <v>5</v>
      </c>
      <c r="E381" s="937"/>
      <c r="F381" s="545"/>
      <c r="G381" s="537"/>
      <c r="H381" s="537"/>
      <c r="I381" s="537"/>
      <c r="J381" s="537"/>
      <c r="K381" s="537"/>
      <c r="L381" s="537"/>
    </row>
    <row r="382" spans="2:12" ht="19.5" customHeight="1" x14ac:dyDescent="0.25"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</row>
    <row r="385" spans="2:12" ht="19.5" customHeight="1" x14ac:dyDescent="0.25">
      <c r="B385" s="938" t="s">
        <v>862</v>
      </c>
      <c r="C385" s="938"/>
      <c r="D385" s="938"/>
      <c r="E385" s="938"/>
      <c r="F385" s="938"/>
      <c r="G385" s="938"/>
      <c r="H385" s="938"/>
      <c r="I385" s="938"/>
      <c r="J385" s="938"/>
      <c r="K385" s="938"/>
      <c r="L385" s="938"/>
    </row>
    <row r="386" spans="2:12" ht="19.5" customHeight="1" x14ac:dyDescent="0.25">
      <c r="B386" s="939" t="s">
        <v>886</v>
      </c>
      <c r="C386" s="939"/>
      <c r="D386" s="939"/>
      <c r="E386" s="939"/>
      <c r="F386" s="939"/>
      <c r="G386" s="939"/>
      <c r="H386" s="939"/>
      <c r="I386" s="939"/>
      <c r="J386" s="939"/>
      <c r="K386" s="939"/>
      <c r="L386" s="939"/>
    </row>
    <row r="387" spans="2:12" ht="19.5" customHeight="1" x14ac:dyDescent="0.25">
      <c r="B387" s="940" t="s">
        <v>887</v>
      </c>
      <c r="C387" s="940"/>
      <c r="D387" s="940"/>
      <c r="E387" s="940"/>
      <c r="F387" s="940"/>
      <c r="G387" s="940"/>
      <c r="H387" s="940"/>
      <c r="I387" s="936">
        <f>'Настройки УИК'!J5</f>
        <v>0</v>
      </c>
      <c r="J387" s="936"/>
      <c r="K387" s="536"/>
      <c r="L387" s="536"/>
    </row>
    <row r="388" spans="2:12" ht="19.5" customHeight="1" x14ac:dyDescent="0.25">
      <c r="B388" s="939" t="s">
        <v>516</v>
      </c>
      <c r="C388" s="939"/>
      <c r="D388" s="939"/>
      <c r="E388" s="939"/>
      <c r="F388" s="939"/>
      <c r="G388" s="939"/>
      <c r="H388" s="939"/>
      <c r="I388" s="939"/>
      <c r="J388" s="939"/>
      <c r="K388" s="939"/>
      <c r="L388" s="939"/>
    </row>
    <row r="389" spans="2:12" ht="19.5" customHeight="1" x14ac:dyDescent="0.25"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</row>
    <row r="390" spans="2:12" ht="19.5" customHeight="1" x14ac:dyDescent="0.25">
      <c r="B390" s="924" t="s">
        <v>833</v>
      </c>
      <c r="C390" s="924"/>
      <c r="D390" s="925" t="str">
        <f ca="1">'Расчётная Ведомость'!B32</f>
        <v xml:space="preserve"> </v>
      </c>
      <c r="E390" s="925"/>
      <c r="F390" s="925"/>
      <c r="G390" s="925"/>
      <c r="H390" s="925"/>
      <c r="I390" s="925"/>
      <c r="J390" s="925"/>
      <c r="K390" s="925"/>
      <c r="L390" s="925"/>
    </row>
    <row r="391" spans="2:12" ht="19.5" customHeight="1" x14ac:dyDescent="0.25"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</row>
    <row r="392" spans="2:12" ht="19.5" customHeight="1" x14ac:dyDescent="0.25">
      <c r="B392" s="924" t="s">
        <v>45</v>
      </c>
      <c r="C392" s="924"/>
      <c r="D392" s="925" t="str">
        <f ca="1">'Расчётная Ведомость'!C32</f>
        <v xml:space="preserve"> </v>
      </c>
      <c r="E392" s="925"/>
      <c r="F392" s="925"/>
      <c r="G392" s="925"/>
      <c r="H392" s="925"/>
      <c r="I392" s="925"/>
      <c r="J392" s="925"/>
      <c r="K392" s="925"/>
      <c r="L392" s="925"/>
    </row>
    <row r="393" spans="2:12" ht="19.5" customHeight="1" x14ac:dyDescent="0.25"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</row>
    <row r="394" spans="2:12" ht="19.5" customHeight="1" x14ac:dyDescent="0.25">
      <c r="B394" s="924" t="s">
        <v>863</v>
      </c>
      <c r="C394" s="924"/>
      <c r="D394" s="924"/>
      <c r="E394" s="924"/>
      <c r="F394" s="538"/>
      <c r="G394" s="539" t="s">
        <v>864</v>
      </c>
      <c r="H394" s="926">
        <f>'Настройки ТИК'!$C$17</f>
        <v>0</v>
      </c>
      <c r="I394" s="925"/>
      <c r="J394" s="539" t="s">
        <v>790</v>
      </c>
      <c r="K394" s="926">
        <f>'Настройки ТИК'!$D$17</f>
        <v>0</v>
      </c>
      <c r="L394" s="925"/>
    </row>
    <row r="395" spans="2:12" ht="19.5" customHeight="1" x14ac:dyDescent="0.25"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</row>
    <row r="396" spans="2:12" ht="19.5" customHeight="1" x14ac:dyDescent="0.25">
      <c r="B396" s="539"/>
      <c r="C396" s="539"/>
      <c r="D396" s="539"/>
      <c r="E396" s="539"/>
      <c r="F396" s="539"/>
      <c r="G396" s="539"/>
      <c r="H396" s="539"/>
      <c r="I396" s="539"/>
      <c r="J396" s="539"/>
      <c r="K396" s="539"/>
      <c r="L396" s="539"/>
    </row>
    <row r="397" spans="2:12" ht="132.75" customHeight="1" x14ac:dyDescent="0.25">
      <c r="B397" s="927" t="s">
        <v>865</v>
      </c>
      <c r="C397" s="927"/>
      <c r="D397" s="927"/>
      <c r="E397" s="927"/>
      <c r="F397" s="541"/>
      <c r="G397" s="928">
        <f>'Настройки ТИК'!$B$9</f>
        <v>0</v>
      </c>
      <c r="H397" s="928"/>
      <c r="I397" s="928"/>
      <c r="J397" s="928"/>
      <c r="K397" s="928"/>
      <c r="L397" s="928"/>
    </row>
    <row r="398" spans="2:12" ht="19.5" customHeight="1" x14ac:dyDescent="0.25"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</row>
    <row r="399" spans="2:12" ht="39.75" customHeight="1" x14ac:dyDescent="0.25">
      <c r="B399" s="929" t="s">
        <v>953</v>
      </c>
      <c r="C399" s="929"/>
      <c r="D399" s="929"/>
      <c r="E399" s="929"/>
      <c r="F399" s="929"/>
      <c r="G399" s="929"/>
      <c r="H399" s="929"/>
      <c r="I399" s="929"/>
      <c r="J399" s="929"/>
      <c r="K399" s="930">
        <f>'Расчётная Ведомость'!$M$32</f>
        <v>0</v>
      </c>
      <c r="L399" s="925"/>
    </row>
    <row r="400" spans="2:12" ht="19.5" customHeight="1" x14ac:dyDescent="0.25"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</row>
    <row r="401" spans="2:12" ht="19.5" customHeight="1" x14ac:dyDescent="0.25">
      <c r="B401" s="931" t="s">
        <v>518</v>
      </c>
      <c r="C401" s="931"/>
      <c r="D401" s="931"/>
      <c r="E401" s="931"/>
      <c r="F401" s="931"/>
      <c r="G401" s="931"/>
      <c r="H401" s="931"/>
      <c r="I401" s="931"/>
      <c r="J401" s="931"/>
      <c r="K401" s="930">
        <f>'Расчётная Ведомость'!$R$32</f>
        <v>0</v>
      </c>
      <c r="L401" s="925"/>
    </row>
    <row r="402" spans="2:12" ht="19.5" customHeight="1" x14ac:dyDescent="0.25"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</row>
    <row r="403" spans="2:12" ht="19.5" customHeight="1" x14ac:dyDescent="0.25">
      <c r="B403" s="934" t="s">
        <v>889</v>
      </c>
      <c r="C403" s="934"/>
      <c r="D403" s="934"/>
      <c r="E403" s="934"/>
      <c r="F403" s="934"/>
      <c r="G403" s="935">
        <f ca="1">'Сведения ФОВ'!ES31</f>
        <v>0</v>
      </c>
      <c r="H403" s="935"/>
      <c r="I403" s="537" t="s">
        <v>866</v>
      </c>
      <c r="K403" s="930">
        <f ca="1">'Расчётная Ведомость'!U32</f>
        <v>0</v>
      </c>
      <c r="L403" s="925"/>
    </row>
    <row r="404" spans="2:12" ht="19.5" customHeight="1" x14ac:dyDescent="0.25">
      <c r="B404" s="543" t="s">
        <v>888</v>
      </c>
      <c r="C404" s="543"/>
      <c r="D404" s="543"/>
      <c r="E404" s="543"/>
      <c r="F404" s="543"/>
      <c r="I404" s="537"/>
      <c r="J404" s="537"/>
      <c r="K404" s="537"/>
      <c r="L404" s="537"/>
    </row>
    <row r="405" spans="2:12" ht="19.5" customHeight="1" x14ac:dyDescent="0.25">
      <c r="B405" s="934" t="s">
        <v>890</v>
      </c>
      <c r="C405" s="934"/>
      <c r="D405" s="934"/>
      <c r="E405" s="934"/>
      <c r="F405" s="934"/>
      <c r="G405" s="930">
        <f ca="1">INDIRECT("'Сведения ФОВ'!ES"&amp;MROUND(N($A$1),1)+30)</f>
        <v>0</v>
      </c>
      <c r="H405" s="925"/>
      <c r="I405" s="537"/>
      <c r="J405" s="537"/>
      <c r="K405" s="537"/>
      <c r="L405" s="537"/>
    </row>
    <row r="406" spans="2:12" ht="19.5" customHeight="1" x14ac:dyDescent="0.25">
      <c r="B406" s="934" t="s">
        <v>13</v>
      </c>
      <c r="C406" s="934"/>
      <c r="D406" s="934"/>
      <c r="E406" s="934"/>
      <c r="F406" s="934"/>
      <c r="G406" s="930">
        <f ca="1">INDIRECT("'Сведения ФОВ'!ES"&amp;MROUND(N($A$1),1)+31)</f>
        <v>0</v>
      </c>
      <c r="H406" s="925"/>
      <c r="I406" s="537"/>
      <c r="J406" s="537"/>
      <c r="K406" s="537"/>
      <c r="L406" s="537"/>
    </row>
    <row r="407" spans="2:12" ht="19.5" customHeight="1" x14ac:dyDescent="0.25">
      <c r="B407" s="934" t="s">
        <v>263</v>
      </c>
      <c r="C407" s="934"/>
      <c r="D407" s="934"/>
      <c r="E407" s="934"/>
      <c r="F407" s="934"/>
      <c r="I407" s="537"/>
      <c r="J407" s="537"/>
      <c r="K407" s="537"/>
      <c r="L407" s="537"/>
    </row>
    <row r="408" spans="2:12" ht="19.5" customHeight="1" x14ac:dyDescent="0.25">
      <c r="B408" s="934" t="s">
        <v>891</v>
      </c>
      <c r="C408" s="934"/>
      <c r="D408" s="934"/>
      <c r="E408" s="934"/>
      <c r="F408" s="934"/>
      <c r="G408" s="930">
        <f ca="1">INDIRECT("'Сведения ФОВ'!ES"&amp;MROUND(N($A$1),1)+32)</f>
        <v>0</v>
      </c>
      <c r="H408" s="925"/>
      <c r="I408" s="537"/>
      <c r="J408" s="537"/>
      <c r="K408" s="537"/>
      <c r="L408" s="537"/>
    </row>
    <row r="409" spans="2:12" ht="19.5" customHeight="1" x14ac:dyDescent="0.25">
      <c r="B409" s="934" t="s">
        <v>16</v>
      </c>
      <c r="C409" s="934"/>
      <c r="D409" s="934"/>
      <c r="E409" s="934"/>
      <c r="F409" s="934"/>
      <c r="G409" s="930">
        <f ca="1">INDIRECT("'Сведения ФОВ'!ES"&amp;MROUND(N($A$1),1)+33)</f>
        <v>0</v>
      </c>
      <c r="H409" s="925"/>
      <c r="I409" s="537"/>
      <c r="J409" s="537"/>
      <c r="K409" s="537"/>
      <c r="L409" s="537"/>
    </row>
    <row r="410" spans="2:12" ht="19.5" customHeight="1" x14ac:dyDescent="0.25">
      <c r="B410" s="934" t="s">
        <v>420</v>
      </c>
      <c r="C410" s="934"/>
      <c r="D410" s="934"/>
      <c r="E410" s="934"/>
      <c r="F410" s="934"/>
      <c r="G410" s="930">
        <f ca="1">INDIRECT("'Сведения ФОВ'!ES"&amp;MROUND(N($A$1),1)+34)</f>
        <v>0</v>
      </c>
      <c r="H410" s="925"/>
      <c r="I410" s="537"/>
      <c r="J410" s="537"/>
      <c r="K410" s="537"/>
      <c r="L410" s="537"/>
    </row>
    <row r="411" spans="2:12" ht="19.5" customHeight="1" x14ac:dyDescent="0.25"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</row>
    <row r="412" spans="2:12" ht="19.5" customHeight="1" x14ac:dyDescent="0.25">
      <c r="B412" s="537" t="s">
        <v>140</v>
      </c>
      <c r="C412" s="537"/>
      <c r="D412" s="544"/>
      <c r="E412" s="544"/>
      <c r="F412" s="537"/>
      <c r="G412" s="936" t="str">
        <f ca="1">'Настройки УИК'!$I$26</f>
        <v/>
      </c>
      <c r="H412" s="936"/>
      <c r="I412" s="936"/>
      <c r="J412" s="936"/>
      <c r="K412" s="936"/>
      <c r="L412" s="936"/>
    </row>
    <row r="413" spans="2:12" ht="19.5" customHeight="1" x14ac:dyDescent="0.25">
      <c r="B413" s="537"/>
      <c r="C413" s="537"/>
      <c r="D413" s="937" t="s">
        <v>5</v>
      </c>
      <c r="E413" s="937"/>
      <c r="F413" s="545"/>
      <c r="G413" s="537"/>
      <c r="H413" s="537"/>
      <c r="I413" s="537"/>
      <c r="J413" s="537"/>
      <c r="K413" s="537"/>
      <c r="L413" s="537"/>
    </row>
    <row r="414" spans="2:12" ht="19.5" customHeight="1" x14ac:dyDescent="0.25"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</row>
    <row r="417" spans="2:12" ht="19.5" customHeight="1" x14ac:dyDescent="0.25">
      <c r="B417" s="938" t="s">
        <v>862</v>
      </c>
      <c r="C417" s="938"/>
      <c r="D417" s="938"/>
      <c r="E417" s="938"/>
      <c r="F417" s="938"/>
      <c r="G417" s="938"/>
      <c r="H417" s="938"/>
      <c r="I417" s="938"/>
      <c r="J417" s="938"/>
      <c r="K417" s="938"/>
      <c r="L417" s="938"/>
    </row>
    <row r="418" spans="2:12" ht="19.5" customHeight="1" x14ac:dyDescent="0.25">
      <c r="B418" s="939" t="s">
        <v>886</v>
      </c>
      <c r="C418" s="939"/>
      <c r="D418" s="939"/>
      <c r="E418" s="939"/>
      <c r="F418" s="939"/>
      <c r="G418" s="939"/>
      <c r="H418" s="939"/>
      <c r="I418" s="939"/>
      <c r="J418" s="939"/>
      <c r="K418" s="939"/>
      <c r="L418" s="939"/>
    </row>
    <row r="419" spans="2:12" ht="19.5" customHeight="1" x14ac:dyDescent="0.25">
      <c r="B419" s="940" t="s">
        <v>887</v>
      </c>
      <c r="C419" s="940"/>
      <c r="D419" s="940"/>
      <c r="E419" s="940"/>
      <c r="F419" s="940"/>
      <c r="G419" s="940"/>
      <c r="H419" s="940"/>
      <c r="I419" s="936">
        <f>'Настройки УИК'!J5</f>
        <v>0</v>
      </c>
      <c r="J419" s="936"/>
      <c r="K419" s="536"/>
      <c r="L419" s="536"/>
    </row>
    <row r="420" spans="2:12" ht="19.5" customHeight="1" x14ac:dyDescent="0.25">
      <c r="B420" s="939" t="s">
        <v>516</v>
      </c>
      <c r="C420" s="939"/>
      <c r="D420" s="939"/>
      <c r="E420" s="939"/>
      <c r="F420" s="939"/>
      <c r="G420" s="939"/>
      <c r="H420" s="939"/>
      <c r="I420" s="939"/>
      <c r="J420" s="939"/>
      <c r="K420" s="939"/>
      <c r="L420" s="939"/>
    </row>
    <row r="421" spans="2:12" ht="19.5" customHeight="1" x14ac:dyDescent="0.25"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</row>
    <row r="422" spans="2:12" ht="19.5" customHeight="1" x14ac:dyDescent="0.25">
      <c r="B422" s="924" t="s">
        <v>833</v>
      </c>
      <c r="C422" s="924"/>
      <c r="D422" s="925" t="str">
        <f ca="1">'Расчётная Ведомость'!B33</f>
        <v>Председатель</v>
      </c>
      <c r="E422" s="925"/>
      <c r="F422" s="925"/>
      <c r="G422" s="925"/>
      <c r="H422" s="925"/>
      <c r="I422" s="925"/>
      <c r="J422" s="925"/>
      <c r="K422" s="925"/>
      <c r="L422" s="925"/>
    </row>
    <row r="423" spans="2:12" ht="19.5" customHeight="1" x14ac:dyDescent="0.25"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</row>
    <row r="424" spans="2:12" ht="19.5" customHeight="1" x14ac:dyDescent="0.25">
      <c r="B424" s="924" t="s">
        <v>45</v>
      </c>
      <c r="C424" s="924"/>
      <c r="D424" s="925" t="str">
        <f ca="1">'Расчётная Ведомость'!C33</f>
        <v>Заместитель председателя</v>
      </c>
      <c r="E424" s="925"/>
      <c r="F424" s="925"/>
      <c r="G424" s="925"/>
      <c r="H424" s="925"/>
      <c r="I424" s="925"/>
      <c r="J424" s="925"/>
      <c r="K424" s="925"/>
      <c r="L424" s="925"/>
    </row>
    <row r="425" spans="2:12" ht="19.5" customHeight="1" x14ac:dyDescent="0.25"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</row>
    <row r="426" spans="2:12" ht="19.5" customHeight="1" x14ac:dyDescent="0.25">
      <c r="B426" s="924" t="s">
        <v>863</v>
      </c>
      <c r="C426" s="924"/>
      <c r="D426" s="924"/>
      <c r="E426" s="924"/>
      <c r="F426" s="538"/>
      <c r="G426" s="539" t="s">
        <v>864</v>
      </c>
      <c r="H426" s="926">
        <f>'Настройки ТИК'!$C$17</f>
        <v>0</v>
      </c>
      <c r="I426" s="925"/>
      <c r="J426" s="539" t="s">
        <v>790</v>
      </c>
      <c r="K426" s="926">
        <f>'Настройки ТИК'!$D$17</f>
        <v>0</v>
      </c>
      <c r="L426" s="925"/>
    </row>
    <row r="427" spans="2:12" ht="19.5" customHeight="1" x14ac:dyDescent="0.25"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</row>
    <row r="428" spans="2:12" ht="19.5" customHeight="1" x14ac:dyDescent="0.25">
      <c r="B428" s="539"/>
      <c r="C428" s="539"/>
      <c r="D428" s="539"/>
      <c r="E428" s="539"/>
      <c r="F428" s="539"/>
      <c r="G428" s="539"/>
      <c r="H428" s="539"/>
      <c r="I428" s="539"/>
      <c r="J428" s="539"/>
      <c r="K428" s="539"/>
      <c r="L428" s="539"/>
    </row>
    <row r="429" spans="2:12" ht="132.75" customHeight="1" x14ac:dyDescent="0.25">
      <c r="B429" s="927" t="s">
        <v>865</v>
      </c>
      <c r="C429" s="927"/>
      <c r="D429" s="927"/>
      <c r="E429" s="927"/>
      <c r="F429" s="541"/>
      <c r="G429" s="928">
        <f>'Настройки ТИК'!$B$9</f>
        <v>0</v>
      </c>
      <c r="H429" s="928"/>
      <c r="I429" s="928"/>
      <c r="J429" s="928"/>
      <c r="K429" s="928"/>
      <c r="L429" s="928"/>
    </row>
    <row r="430" spans="2:12" ht="19.5" customHeight="1" x14ac:dyDescent="0.25"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</row>
    <row r="431" spans="2:12" ht="39.75" customHeight="1" x14ac:dyDescent="0.25">
      <c r="B431" s="929" t="s">
        <v>953</v>
      </c>
      <c r="C431" s="929"/>
      <c r="D431" s="929"/>
      <c r="E431" s="929"/>
      <c r="F431" s="929"/>
      <c r="G431" s="929"/>
      <c r="H431" s="929"/>
      <c r="I431" s="929"/>
      <c r="J431" s="929"/>
      <c r="K431" s="930">
        <f>'Расчётная Ведомость'!$M$33</f>
        <v>0</v>
      </c>
      <c r="L431" s="925"/>
    </row>
    <row r="432" spans="2:12" ht="19.5" customHeight="1" x14ac:dyDescent="0.25"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</row>
    <row r="433" spans="2:12" ht="19.5" customHeight="1" x14ac:dyDescent="0.25">
      <c r="B433" s="931" t="s">
        <v>518</v>
      </c>
      <c r="C433" s="931"/>
      <c r="D433" s="931"/>
      <c r="E433" s="931"/>
      <c r="F433" s="931"/>
      <c r="G433" s="931"/>
      <c r="H433" s="931"/>
      <c r="I433" s="931"/>
      <c r="J433" s="931"/>
      <c r="K433" s="930">
        <f>'Расчётная Ведомость'!$R$33</f>
        <v>0</v>
      </c>
      <c r="L433" s="925"/>
    </row>
    <row r="434" spans="2:12" ht="19.5" customHeight="1" x14ac:dyDescent="0.25"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</row>
    <row r="435" spans="2:12" ht="19.5" customHeight="1" x14ac:dyDescent="0.25">
      <c r="B435" s="934" t="s">
        <v>889</v>
      </c>
      <c r="C435" s="934"/>
      <c r="D435" s="934"/>
      <c r="E435" s="934"/>
      <c r="F435" s="934"/>
      <c r="G435" s="935">
        <f ca="1">'Сведения ФОВ'!FE31</f>
        <v>0</v>
      </c>
      <c r="H435" s="935"/>
      <c r="I435" s="537" t="s">
        <v>866</v>
      </c>
      <c r="K435" s="930">
        <f ca="1">'Расчётная Ведомость'!U33</f>
        <v>0</v>
      </c>
      <c r="L435" s="925"/>
    </row>
    <row r="436" spans="2:12" ht="19.5" customHeight="1" x14ac:dyDescent="0.25">
      <c r="B436" s="543" t="s">
        <v>888</v>
      </c>
      <c r="C436" s="543"/>
      <c r="D436" s="543"/>
      <c r="E436" s="543"/>
      <c r="F436" s="543"/>
      <c r="I436" s="537"/>
      <c r="J436" s="537"/>
      <c r="K436" s="537"/>
      <c r="L436" s="537"/>
    </row>
    <row r="437" spans="2:12" ht="19.5" customHeight="1" x14ac:dyDescent="0.25">
      <c r="B437" s="934" t="s">
        <v>890</v>
      </c>
      <c r="C437" s="934"/>
      <c r="D437" s="934"/>
      <c r="E437" s="934"/>
      <c r="F437" s="934"/>
      <c r="G437" s="930">
        <f ca="1">INDIRECT("'Сведения ФОВ'!FE"&amp;MROUND(N($A$1),1)+30)</f>
        <v>0</v>
      </c>
      <c r="H437" s="925"/>
      <c r="I437" s="537"/>
      <c r="J437" s="537"/>
      <c r="K437" s="537"/>
      <c r="L437" s="537"/>
    </row>
    <row r="438" spans="2:12" ht="19.5" customHeight="1" x14ac:dyDescent="0.25">
      <c r="B438" s="934" t="s">
        <v>13</v>
      </c>
      <c r="C438" s="934"/>
      <c r="D438" s="934"/>
      <c r="E438" s="934"/>
      <c r="F438" s="934"/>
      <c r="G438" s="930">
        <f ca="1">INDIRECT("'Сведения ФОВ'!FE"&amp;MROUND(N($A$1),1)+31)</f>
        <v>0</v>
      </c>
      <c r="H438" s="925"/>
      <c r="I438" s="537"/>
      <c r="J438" s="537"/>
      <c r="K438" s="537"/>
      <c r="L438" s="537"/>
    </row>
    <row r="439" spans="2:12" ht="19.5" customHeight="1" x14ac:dyDescent="0.25">
      <c r="B439" s="934" t="s">
        <v>263</v>
      </c>
      <c r="C439" s="934"/>
      <c r="D439" s="934"/>
      <c r="E439" s="934"/>
      <c r="F439" s="934"/>
      <c r="I439" s="537"/>
      <c r="J439" s="537"/>
      <c r="K439" s="537"/>
      <c r="L439" s="537"/>
    </row>
    <row r="440" spans="2:12" ht="19.5" customHeight="1" x14ac:dyDescent="0.25">
      <c r="B440" s="934" t="s">
        <v>891</v>
      </c>
      <c r="C440" s="934"/>
      <c r="D440" s="934"/>
      <c r="E440" s="934"/>
      <c r="F440" s="934"/>
      <c r="G440" s="930">
        <f ca="1">INDIRECT("'Сведения ФОВ'!FE"&amp;MROUND(N($A$1),1)+32)</f>
        <v>0</v>
      </c>
      <c r="H440" s="925"/>
      <c r="I440" s="537"/>
      <c r="J440" s="537"/>
      <c r="K440" s="537"/>
      <c r="L440" s="537"/>
    </row>
    <row r="441" spans="2:12" ht="19.5" customHeight="1" x14ac:dyDescent="0.25">
      <c r="B441" s="934" t="s">
        <v>16</v>
      </c>
      <c r="C441" s="934"/>
      <c r="D441" s="934"/>
      <c r="E441" s="934"/>
      <c r="F441" s="934"/>
      <c r="G441" s="930">
        <f ca="1">INDIRECT("'Сведения ФОВ'!FE"&amp;MROUND(N($A$1),1)+33)</f>
        <v>0</v>
      </c>
      <c r="H441" s="925"/>
      <c r="I441" s="537"/>
      <c r="J441" s="537"/>
      <c r="K441" s="537"/>
      <c r="L441" s="537"/>
    </row>
    <row r="442" spans="2:12" ht="19.5" customHeight="1" x14ac:dyDescent="0.25">
      <c r="B442" s="934" t="s">
        <v>420</v>
      </c>
      <c r="C442" s="934"/>
      <c r="D442" s="934"/>
      <c r="E442" s="934"/>
      <c r="F442" s="934"/>
      <c r="G442" s="930">
        <f ca="1">INDIRECT("'Сведения ФОВ'!FE"&amp;MROUND(N($A$1),1)+34)</f>
        <v>0</v>
      </c>
      <c r="H442" s="925"/>
      <c r="I442" s="537"/>
      <c r="J442" s="537"/>
      <c r="K442" s="537"/>
      <c r="L442" s="537"/>
    </row>
    <row r="443" spans="2:12" ht="19.5" customHeight="1" x14ac:dyDescent="0.25"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</row>
    <row r="444" spans="2:12" ht="19.5" customHeight="1" x14ac:dyDescent="0.25">
      <c r="B444" s="537" t="s">
        <v>140</v>
      </c>
      <c r="C444" s="537"/>
      <c r="D444" s="544"/>
      <c r="E444" s="544"/>
      <c r="F444" s="537"/>
      <c r="G444" s="936" t="str">
        <f ca="1">'Настройки УИК'!$I$26</f>
        <v/>
      </c>
      <c r="H444" s="936"/>
      <c r="I444" s="936"/>
      <c r="J444" s="936"/>
      <c r="K444" s="936"/>
      <c r="L444" s="936"/>
    </row>
    <row r="445" spans="2:12" ht="19.5" customHeight="1" x14ac:dyDescent="0.25">
      <c r="B445" s="537"/>
      <c r="C445" s="537"/>
      <c r="D445" s="937" t="s">
        <v>5</v>
      </c>
      <c r="E445" s="937"/>
      <c r="F445" s="545"/>
      <c r="G445" s="537"/>
      <c r="H445" s="537"/>
      <c r="I445" s="537"/>
      <c r="J445" s="537"/>
      <c r="K445" s="537"/>
      <c r="L445" s="537"/>
    </row>
    <row r="446" spans="2:12" ht="19.5" customHeight="1" x14ac:dyDescent="0.25"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</row>
    <row r="449" spans="2:12" ht="19.5" customHeight="1" x14ac:dyDescent="0.25">
      <c r="B449" s="938" t="s">
        <v>862</v>
      </c>
      <c r="C449" s="938"/>
      <c r="D449" s="938"/>
      <c r="E449" s="938"/>
      <c r="F449" s="938"/>
      <c r="G449" s="938"/>
      <c r="H449" s="938"/>
      <c r="I449" s="938"/>
      <c r="J449" s="938"/>
      <c r="K449" s="938"/>
      <c r="L449" s="938"/>
    </row>
    <row r="450" spans="2:12" ht="19.5" customHeight="1" x14ac:dyDescent="0.25">
      <c r="B450" s="939" t="s">
        <v>886</v>
      </c>
      <c r="C450" s="939"/>
      <c r="D450" s="939"/>
      <c r="E450" s="939"/>
      <c r="F450" s="939"/>
      <c r="G450" s="939"/>
      <c r="H450" s="939"/>
      <c r="I450" s="939"/>
      <c r="J450" s="939"/>
      <c r="K450" s="939"/>
      <c r="L450" s="939"/>
    </row>
    <row r="451" spans="2:12" ht="19.5" customHeight="1" x14ac:dyDescent="0.25">
      <c r="B451" s="940" t="s">
        <v>887</v>
      </c>
      <c r="C451" s="940"/>
      <c r="D451" s="940"/>
      <c r="E451" s="940"/>
      <c r="F451" s="940"/>
      <c r="G451" s="940"/>
      <c r="H451" s="940"/>
      <c r="I451" s="936">
        <f>'Настройки УИК'!J5</f>
        <v>0</v>
      </c>
      <c r="J451" s="936"/>
      <c r="K451" s="536"/>
      <c r="L451" s="536"/>
    </row>
    <row r="452" spans="2:12" ht="19.5" customHeight="1" x14ac:dyDescent="0.25">
      <c r="B452" s="939" t="s">
        <v>516</v>
      </c>
      <c r="C452" s="939"/>
      <c r="D452" s="939"/>
      <c r="E452" s="939"/>
      <c r="F452" s="939"/>
      <c r="G452" s="939"/>
      <c r="H452" s="939"/>
      <c r="I452" s="939"/>
      <c r="J452" s="939"/>
      <c r="K452" s="939"/>
      <c r="L452" s="939"/>
    </row>
    <row r="453" spans="2:12" ht="19.5" customHeight="1" x14ac:dyDescent="0.25"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</row>
    <row r="454" spans="2:12" ht="19.5" customHeight="1" x14ac:dyDescent="0.25">
      <c r="B454" s="924" t="s">
        <v>833</v>
      </c>
      <c r="C454" s="924"/>
      <c r="D454" s="925" t="str">
        <f ca="1">'Расчётная Ведомость'!B34</f>
        <v xml:space="preserve"> </v>
      </c>
      <c r="E454" s="925"/>
      <c r="F454" s="925"/>
      <c r="G454" s="925"/>
      <c r="H454" s="925"/>
      <c r="I454" s="925"/>
      <c r="J454" s="925"/>
      <c r="K454" s="925"/>
      <c r="L454" s="925"/>
    </row>
    <row r="455" spans="2:12" ht="19.5" customHeight="1" x14ac:dyDescent="0.25"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</row>
    <row r="456" spans="2:12" ht="19.5" customHeight="1" x14ac:dyDescent="0.25">
      <c r="B456" s="924" t="s">
        <v>45</v>
      </c>
      <c r="C456" s="924"/>
      <c r="D456" s="925" t="str">
        <f ca="1">'Расчётная Ведомость'!C34</f>
        <v xml:space="preserve"> </v>
      </c>
      <c r="E456" s="925"/>
      <c r="F456" s="925"/>
      <c r="G456" s="925"/>
      <c r="H456" s="925"/>
      <c r="I456" s="925"/>
      <c r="J456" s="925"/>
      <c r="K456" s="925"/>
      <c r="L456" s="925"/>
    </row>
    <row r="457" spans="2:12" ht="19.5" customHeight="1" x14ac:dyDescent="0.25"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</row>
    <row r="458" spans="2:12" ht="19.5" customHeight="1" x14ac:dyDescent="0.25">
      <c r="B458" s="924" t="s">
        <v>863</v>
      </c>
      <c r="C458" s="924"/>
      <c r="D458" s="924"/>
      <c r="E458" s="924"/>
      <c r="F458" s="538"/>
      <c r="G458" s="539" t="s">
        <v>864</v>
      </c>
      <c r="H458" s="926">
        <f>'Настройки ТИК'!$C$17</f>
        <v>0</v>
      </c>
      <c r="I458" s="925"/>
      <c r="J458" s="539" t="s">
        <v>790</v>
      </c>
      <c r="K458" s="926">
        <f>'Настройки ТИК'!$D$17</f>
        <v>0</v>
      </c>
      <c r="L458" s="925"/>
    </row>
    <row r="459" spans="2:12" ht="19.5" customHeight="1" x14ac:dyDescent="0.25"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</row>
    <row r="460" spans="2:12" ht="19.5" customHeight="1" x14ac:dyDescent="0.25">
      <c r="B460" s="539"/>
      <c r="C460" s="539"/>
      <c r="D460" s="539"/>
      <c r="E460" s="539"/>
      <c r="F460" s="539"/>
      <c r="G460" s="539"/>
      <c r="H460" s="539"/>
      <c r="I460" s="539"/>
      <c r="J460" s="539"/>
      <c r="K460" s="539"/>
      <c r="L460" s="539"/>
    </row>
    <row r="461" spans="2:12" ht="132.75" customHeight="1" x14ac:dyDescent="0.25">
      <c r="B461" s="927" t="s">
        <v>865</v>
      </c>
      <c r="C461" s="927"/>
      <c r="D461" s="927"/>
      <c r="E461" s="927"/>
      <c r="F461" s="541"/>
      <c r="G461" s="928">
        <f>'Настройки ТИК'!$B$9</f>
        <v>0</v>
      </c>
      <c r="H461" s="928"/>
      <c r="I461" s="928"/>
      <c r="J461" s="928"/>
      <c r="K461" s="928"/>
      <c r="L461" s="928"/>
    </row>
    <row r="462" spans="2:12" ht="19.5" customHeight="1" x14ac:dyDescent="0.25"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</row>
    <row r="463" spans="2:12" ht="39.75" customHeight="1" x14ac:dyDescent="0.25">
      <c r="B463" s="929" t="s">
        <v>953</v>
      </c>
      <c r="C463" s="929"/>
      <c r="D463" s="929"/>
      <c r="E463" s="929"/>
      <c r="F463" s="929"/>
      <c r="G463" s="929"/>
      <c r="H463" s="929"/>
      <c r="I463" s="929"/>
      <c r="J463" s="929"/>
      <c r="K463" s="930">
        <f>'Расчётная Ведомость'!$M$34</f>
        <v>0</v>
      </c>
      <c r="L463" s="925"/>
    </row>
    <row r="464" spans="2:12" ht="19.5" customHeight="1" x14ac:dyDescent="0.25"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</row>
    <row r="465" spans="2:12" ht="19.5" customHeight="1" x14ac:dyDescent="0.25">
      <c r="B465" s="931" t="s">
        <v>518</v>
      </c>
      <c r="C465" s="931"/>
      <c r="D465" s="931"/>
      <c r="E465" s="931"/>
      <c r="F465" s="931"/>
      <c r="G465" s="931"/>
      <c r="H465" s="931"/>
      <c r="I465" s="931"/>
      <c r="J465" s="931"/>
      <c r="K465" s="930">
        <f>'Расчётная Ведомость'!$R$34</f>
        <v>0</v>
      </c>
      <c r="L465" s="925"/>
    </row>
    <row r="466" spans="2:12" ht="19.5" customHeight="1" x14ac:dyDescent="0.25"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</row>
    <row r="467" spans="2:12" ht="19.5" customHeight="1" x14ac:dyDescent="0.25">
      <c r="B467" s="934" t="s">
        <v>889</v>
      </c>
      <c r="C467" s="934"/>
      <c r="D467" s="934"/>
      <c r="E467" s="934"/>
      <c r="F467" s="934"/>
      <c r="G467" s="935">
        <f ca="1">'Сведения ФОВ'!FQ31</f>
        <v>0</v>
      </c>
      <c r="H467" s="935"/>
      <c r="I467" s="537" t="s">
        <v>866</v>
      </c>
      <c r="K467" s="930">
        <f ca="1">'Расчётная Ведомость'!U34</f>
        <v>0</v>
      </c>
      <c r="L467" s="925"/>
    </row>
    <row r="468" spans="2:12" ht="19.5" customHeight="1" x14ac:dyDescent="0.25">
      <c r="B468" s="543" t="s">
        <v>888</v>
      </c>
      <c r="C468" s="543"/>
      <c r="D468" s="543"/>
      <c r="E468" s="543"/>
      <c r="F468" s="543"/>
      <c r="I468" s="537"/>
      <c r="K468" s="537"/>
      <c r="L468" s="537"/>
    </row>
    <row r="469" spans="2:12" ht="19.5" customHeight="1" x14ac:dyDescent="0.25">
      <c r="B469" s="934" t="s">
        <v>890</v>
      </c>
      <c r="C469" s="934"/>
      <c r="D469" s="934"/>
      <c r="E469" s="934"/>
      <c r="F469" s="934"/>
      <c r="G469" s="930">
        <f ca="1">INDIRECT("'Сведения ФОВ'!FQ"&amp;MROUND(N($A$1),1)+30)</f>
        <v>0</v>
      </c>
      <c r="H469" s="925"/>
      <c r="I469" s="537"/>
      <c r="K469" s="537"/>
      <c r="L469" s="537"/>
    </row>
    <row r="470" spans="2:12" ht="19.5" customHeight="1" x14ac:dyDescent="0.25">
      <c r="B470" s="934" t="s">
        <v>13</v>
      </c>
      <c r="C470" s="934"/>
      <c r="D470" s="934"/>
      <c r="E470" s="934"/>
      <c r="F470" s="934"/>
      <c r="G470" s="930">
        <f ca="1">INDIRECT("'Сведения ФОВ'!FQ"&amp;MROUND(N($A$1),1)+31)</f>
        <v>0</v>
      </c>
      <c r="H470" s="925"/>
      <c r="I470" s="537"/>
      <c r="K470" s="537"/>
      <c r="L470" s="537"/>
    </row>
    <row r="471" spans="2:12" ht="19.5" customHeight="1" x14ac:dyDescent="0.25">
      <c r="B471" s="934" t="s">
        <v>263</v>
      </c>
      <c r="C471" s="934"/>
      <c r="D471" s="934"/>
      <c r="E471" s="934"/>
      <c r="F471" s="934"/>
      <c r="I471" s="537"/>
      <c r="K471" s="537"/>
      <c r="L471" s="537"/>
    </row>
    <row r="472" spans="2:12" ht="19.5" customHeight="1" x14ac:dyDescent="0.25">
      <c r="B472" s="934" t="s">
        <v>891</v>
      </c>
      <c r="C472" s="934"/>
      <c r="D472" s="934"/>
      <c r="E472" s="934"/>
      <c r="F472" s="934"/>
      <c r="G472" s="930">
        <f ca="1">INDIRECT("'Сведения ФОВ'!FQ"&amp;MROUND(N($A$1),1)+32)</f>
        <v>0</v>
      </c>
      <c r="H472" s="925"/>
      <c r="I472" s="537"/>
      <c r="J472" s="537"/>
      <c r="K472" s="537"/>
      <c r="L472" s="537"/>
    </row>
    <row r="473" spans="2:12" ht="19.5" customHeight="1" x14ac:dyDescent="0.25">
      <c r="B473" s="934" t="s">
        <v>16</v>
      </c>
      <c r="C473" s="934"/>
      <c r="D473" s="934"/>
      <c r="E473" s="934"/>
      <c r="F473" s="934"/>
      <c r="G473" s="930">
        <f ca="1">INDIRECT("'Сведения ФОВ'!FQ"&amp;MROUND(N($A$1),1)+33)</f>
        <v>0</v>
      </c>
      <c r="H473" s="925"/>
      <c r="I473" s="537"/>
      <c r="J473" s="537"/>
      <c r="K473" s="537"/>
      <c r="L473" s="537"/>
    </row>
    <row r="474" spans="2:12" ht="19.5" customHeight="1" x14ac:dyDescent="0.25">
      <c r="B474" s="934" t="s">
        <v>420</v>
      </c>
      <c r="C474" s="934"/>
      <c r="D474" s="934"/>
      <c r="E474" s="934"/>
      <c r="F474" s="934"/>
      <c r="G474" s="930">
        <f ca="1">INDIRECT("'Сведения ФОВ'!FQ"&amp;MROUND(N($A$1),1)+34)</f>
        <v>0</v>
      </c>
      <c r="H474" s="925"/>
      <c r="I474" s="537"/>
      <c r="J474" s="537"/>
      <c r="K474" s="537"/>
      <c r="L474" s="537"/>
    </row>
    <row r="475" spans="2:12" ht="19.5" customHeight="1" x14ac:dyDescent="0.25"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</row>
    <row r="476" spans="2:12" ht="19.5" customHeight="1" x14ac:dyDescent="0.25">
      <c r="B476" s="537" t="s">
        <v>140</v>
      </c>
      <c r="C476" s="537"/>
      <c r="D476" s="544"/>
      <c r="E476" s="544"/>
      <c r="F476" s="537"/>
      <c r="G476" s="936" t="str">
        <f ca="1">'Настройки УИК'!$I$26</f>
        <v/>
      </c>
      <c r="H476" s="936"/>
      <c r="I476" s="936"/>
      <c r="J476" s="936"/>
      <c r="K476" s="936"/>
      <c r="L476" s="936"/>
    </row>
    <row r="477" spans="2:12" ht="19.5" customHeight="1" x14ac:dyDescent="0.25">
      <c r="B477" s="537"/>
      <c r="C477" s="537"/>
      <c r="D477" s="937" t="s">
        <v>5</v>
      </c>
      <c r="E477" s="937"/>
      <c r="F477" s="545"/>
      <c r="G477" s="537"/>
      <c r="H477" s="537"/>
      <c r="I477" s="537"/>
      <c r="J477" s="537"/>
      <c r="K477" s="537"/>
      <c r="L477" s="537"/>
    </row>
    <row r="478" spans="2:12" ht="19.5" customHeight="1" x14ac:dyDescent="0.25"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</row>
    <row r="481" spans="2:12" ht="19.5" customHeight="1" x14ac:dyDescent="0.25">
      <c r="B481" s="938" t="s">
        <v>862</v>
      </c>
      <c r="C481" s="938"/>
      <c r="D481" s="938"/>
      <c r="E481" s="938"/>
      <c r="F481" s="938"/>
      <c r="G481" s="938"/>
      <c r="H481" s="938"/>
      <c r="I481" s="938"/>
      <c r="J481" s="938"/>
      <c r="K481" s="938"/>
      <c r="L481" s="938"/>
    </row>
    <row r="482" spans="2:12" ht="19.5" customHeight="1" x14ac:dyDescent="0.25">
      <c r="B482" s="939" t="s">
        <v>886</v>
      </c>
      <c r="C482" s="939"/>
      <c r="D482" s="939"/>
      <c r="E482" s="939"/>
      <c r="F482" s="939"/>
      <c r="G482" s="939"/>
      <c r="H482" s="939"/>
      <c r="I482" s="939"/>
      <c r="J482" s="939"/>
      <c r="K482" s="939"/>
      <c r="L482" s="939"/>
    </row>
    <row r="483" spans="2:12" ht="19.5" customHeight="1" x14ac:dyDescent="0.25">
      <c r="B483" s="940" t="s">
        <v>887</v>
      </c>
      <c r="C483" s="940"/>
      <c r="D483" s="940"/>
      <c r="E483" s="940"/>
      <c r="F483" s="940"/>
      <c r="G483" s="940"/>
      <c r="H483" s="940"/>
      <c r="I483" s="936">
        <f>'Настройки УИК'!J5</f>
        <v>0</v>
      </c>
      <c r="J483" s="936"/>
      <c r="K483" s="536"/>
      <c r="L483" s="536"/>
    </row>
    <row r="484" spans="2:12" ht="19.5" customHeight="1" x14ac:dyDescent="0.25">
      <c r="B484" s="939" t="s">
        <v>516</v>
      </c>
      <c r="C484" s="939"/>
      <c r="D484" s="939"/>
      <c r="E484" s="939"/>
      <c r="F484" s="939"/>
      <c r="G484" s="939"/>
      <c r="H484" s="939"/>
      <c r="I484" s="939"/>
      <c r="J484" s="939"/>
      <c r="K484" s="939"/>
      <c r="L484" s="939"/>
    </row>
    <row r="485" spans="2:12" ht="19.5" customHeight="1" x14ac:dyDescent="0.25"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</row>
    <row r="486" spans="2:12" ht="19.5" customHeight="1" x14ac:dyDescent="0.25">
      <c r="B486" s="924" t="s">
        <v>833</v>
      </c>
      <c r="C486" s="924"/>
      <c r="D486" s="925" t="str">
        <f ca="1">'Расчётная Ведомость'!B35</f>
        <v xml:space="preserve"> </v>
      </c>
      <c r="E486" s="925"/>
      <c r="F486" s="925"/>
      <c r="G486" s="925"/>
      <c r="H486" s="925"/>
      <c r="I486" s="925"/>
      <c r="J486" s="925"/>
      <c r="K486" s="925"/>
      <c r="L486" s="925"/>
    </row>
    <row r="487" spans="2:12" ht="19.5" customHeight="1" x14ac:dyDescent="0.25"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</row>
    <row r="488" spans="2:12" ht="19.5" customHeight="1" x14ac:dyDescent="0.25">
      <c r="B488" s="924" t="s">
        <v>45</v>
      </c>
      <c r="C488" s="924"/>
      <c r="D488" s="925" t="str">
        <f ca="1">'Расчётная Ведомость'!C35</f>
        <v xml:space="preserve"> </v>
      </c>
      <c r="E488" s="925"/>
      <c r="F488" s="925"/>
      <c r="G488" s="925"/>
      <c r="H488" s="925"/>
      <c r="I488" s="925"/>
      <c r="J488" s="925"/>
      <c r="K488" s="925"/>
      <c r="L488" s="925"/>
    </row>
    <row r="489" spans="2:12" ht="19.5" customHeight="1" x14ac:dyDescent="0.25"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</row>
    <row r="490" spans="2:12" ht="19.5" customHeight="1" x14ac:dyDescent="0.25">
      <c r="B490" s="924" t="s">
        <v>863</v>
      </c>
      <c r="C490" s="924"/>
      <c r="D490" s="924"/>
      <c r="E490" s="924"/>
      <c r="F490" s="538"/>
      <c r="G490" s="539" t="s">
        <v>864</v>
      </c>
      <c r="H490" s="926">
        <f>'Настройки ТИК'!$C$17</f>
        <v>0</v>
      </c>
      <c r="I490" s="925"/>
      <c r="J490" s="539" t="s">
        <v>790</v>
      </c>
      <c r="K490" s="926">
        <f>'Настройки ТИК'!$D$17</f>
        <v>0</v>
      </c>
      <c r="L490" s="925"/>
    </row>
    <row r="491" spans="2:12" ht="19.5" customHeight="1" x14ac:dyDescent="0.25"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</row>
    <row r="492" spans="2:12" ht="19.5" customHeight="1" x14ac:dyDescent="0.25">
      <c r="B492" s="539"/>
      <c r="C492" s="539"/>
      <c r="D492" s="539"/>
      <c r="E492" s="539"/>
      <c r="F492" s="539"/>
      <c r="G492" s="539"/>
      <c r="H492" s="539"/>
      <c r="I492" s="539"/>
      <c r="J492" s="539"/>
      <c r="K492" s="539"/>
      <c r="L492" s="539"/>
    </row>
    <row r="493" spans="2:12" ht="132.75" customHeight="1" x14ac:dyDescent="0.25">
      <c r="B493" s="927" t="s">
        <v>865</v>
      </c>
      <c r="C493" s="927"/>
      <c r="D493" s="927"/>
      <c r="E493" s="927"/>
      <c r="F493" s="541"/>
      <c r="G493" s="928">
        <f>'Настройки ТИК'!$B$9</f>
        <v>0</v>
      </c>
      <c r="H493" s="928"/>
      <c r="I493" s="928"/>
      <c r="J493" s="928"/>
      <c r="K493" s="928"/>
      <c r="L493" s="928"/>
    </row>
    <row r="494" spans="2:12" ht="19.5" customHeight="1" x14ac:dyDescent="0.25"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</row>
    <row r="495" spans="2:12" ht="39.75" customHeight="1" x14ac:dyDescent="0.25">
      <c r="B495" s="929" t="s">
        <v>953</v>
      </c>
      <c r="C495" s="929"/>
      <c r="D495" s="929"/>
      <c r="E495" s="929"/>
      <c r="F495" s="929"/>
      <c r="G495" s="929"/>
      <c r="H495" s="929"/>
      <c r="I495" s="929"/>
      <c r="J495" s="929"/>
      <c r="K495" s="930">
        <f>'Расчётная Ведомость'!$M$35</f>
        <v>0</v>
      </c>
      <c r="L495" s="925"/>
    </row>
    <row r="496" spans="2:12" ht="19.5" customHeight="1" x14ac:dyDescent="0.25"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</row>
    <row r="497" spans="2:12" ht="19.5" customHeight="1" x14ac:dyDescent="0.25">
      <c r="B497" s="931" t="s">
        <v>518</v>
      </c>
      <c r="C497" s="931"/>
      <c r="D497" s="931"/>
      <c r="E497" s="931"/>
      <c r="F497" s="931"/>
      <c r="G497" s="931"/>
      <c r="H497" s="931"/>
      <c r="I497" s="931"/>
      <c r="J497" s="931"/>
      <c r="K497" s="930">
        <f>'Расчётная Ведомость'!$R$35</f>
        <v>0</v>
      </c>
      <c r="L497" s="925"/>
    </row>
    <row r="498" spans="2:12" ht="19.5" customHeight="1" x14ac:dyDescent="0.25"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</row>
    <row r="499" spans="2:12" ht="19.5" customHeight="1" x14ac:dyDescent="0.25">
      <c r="B499" s="934" t="s">
        <v>889</v>
      </c>
      <c r="C499" s="934"/>
      <c r="D499" s="934"/>
      <c r="E499" s="934"/>
      <c r="F499" s="934"/>
      <c r="G499" s="935">
        <f ca="1">'Сведения ФОВ'!GC31</f>
        <v>0</v>
      </c>
      <c r="H499" s="935"/>
      <c r="I499" s="537" t="s">
        <v>866</v>
      </c>
      <c r="K499" s="930">
        <f ca="1">'Расчётная Ведомость'!U35</f>
        <v>0</v>
      </c>
      <c r="L499" s="925"/>
    </row>
    <row r="500" spans="2:12" ht="19.5" customHeight="1" x14ac:dyDescent="0.25">
      <c r="B500" s="543" t="s">
        <v>888</v>
      </c>
      <c r="C500" s="543"/>
      <c r="D500" s="543"/>
      <c r="E500" s="543"/>
      <c r="F500" s="543"/>
      <c r="I500" s="537"/>
      <c r="J500" s="537"/>
      <c r="K500" s="537"/>
      <c r="L500" s="537"/>
    </row>
    <row r="501" spans="2:12" ht="19.5" customHeight="1" x14ac:dyDescent="0.25">
      <c r="B501" s="934" t="s">
        <v>890</v>
      </c>
      <c r="C501" s="934"/>
      <c r="D501" s="934"/>
      <c r="E501" s="934"/>
      <c r="F501" s="934"/>
      <c r="G501" s="930">
        <f ca="1">INDIRECT("'Сведения ФОВ'!GC"&amp;MROUND(N($A$1),1)+30)</f>
        <v>0</v>
      </c>
      <c r="H501" s="925"/>
      <c r="I501" s="537"/>
      <c r="J501" s="537"/>
      <c r="K501" s="537"/>
      <c r="L501" s="537"/>
    </row>
    <row r="502" spans="2:12" ht="19.5" customHeight="1" x14ac:dyDescent="0.25">
      <c r="B502" s="934" t="s">
        <v>13</v>
      </c>
      <c r="C502" s="934"/>
      <c r="D502" s="934"/>
      <c r="E502" s="934"/>
      <c r="F502" s="934"/>
      <c r="G502" s="930">
        <f ca="1">INDIRECT("'Сведения ФОВ'!GC"&amp;MROUND(N($A$1),1)+31)</f>
        <v>0</v>
      </c>
      <c r="H502" s="925"/>
      <c r="I502" s="537"/>
      <c r="J502" s="537"/>
      <c r="K502" s="537"/>
      <c r="L502" s="537"/>
    </row>
    <row r="503" spans="2:12" ht="19.5" customHeight="1" x14ac:dyDescent="0.25">
      <c r="B503" s="934" t="s">
        <v>263</v>
      </c>
      <c r="C503" s="934"/>
      <c r="D503" s="934"/>
      <c r="E503" s="934"/>
      <c r="F503" s="934"/>
      <c r="I503" s="537"/>
      <c r="J503" s="537"/>
      <c r="K503" s="537"/>
      <c r="L503" s="537"/>
    </row>
    <row r="504" spans="2:12" ht="19.5" customHeight="1" x14ac:dyDescent="0.25">
      <c r="B504" s="934" t="s">
        <v>891</v>
      </c>
      <c r="C504" s="934"/>
      <c r="D504" s="934"/>
      <c r="E504" s="934"/>
      <c r="F504" s="934"/>
      <c r="G504" s="930">
        <f ca="1">INDIRECT("'Сведения ФОВ'!GC"&amp;MROUND(N($A$1),1)+32)</f>
        <v>0</v>
      </c>
      <c r="H504" s="925"/>
      <c r="I504" s="537"/>
      <c r="J504" s="537"/>
      <c r="K504" s="537"/>
      <c r="L504" s="537"/>
    </row>
    <row r="505" spans="2:12" ht="19.5" customHeight="1" x14ac:dyDescent="0.25">
      <c r="B505" s="934" t="s">
        <v>16</v>
      </c>
      <c r="C505" s="934"/>
      <c r="D505" s="934"/>
      <c r="E505" s="934"/>
      <c r="F505" s="934"/>
      <c r="G505" s="930">
        <f ca="1">INDIRECT("'Сведения ФОВ'!GC"&amp;MROUND(N($A$1),1)+33)</f>
        <v>0</v>
      </c>
      <c r="H505" s="925"/>
      <c r="I505" s="537"/>
      <c r="J505" s="537"/>
      <c r="K505" s="537"/>
      <c r="L505" s="537"/>
    </row>
    <row r="506" spans="2:12" ht="19.5" customHeight="1" x14ac:dyDescent="0.25">
      <c r="B506" s="934" t="s">
        <v>420</v>
      </c>
      <c r="C506" s="934"/>
      <c r="D506" s="934"/>
      <c r="E506" s="934"/>
      <c r="F506" s="934"/>
      <c r="G506" s="930">
        <f ca="1">INDIRECT("'Сведения ФОВ'!GC"&amp;MROUND(N($A$1),1)+34)</f>
        <v>0</v>
      </c>
      <c r="H506" s="925"/>
      <c r="I506" s="537"/>
      <c r="J506" s="537"/>
      <c r="K506" s="537"/>
      <c r="L506" s="537"/>
    </row>
    <row r="507" spans="2:12" ht="19.5" customHeight="1" x14ac:dyDescent="0.25"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</row>
    <row r="508" spans="2:12" ht="19.5" customHeight="1" x14ac:dyDescent="0.25">
      <c r="B508" s="537" t="s">
        <v>140</v>
      </c>
      <c r="C508" s="537"/>
      <c r="D508" s="544"/>
      <c r="E508" s="544"/>
      <c r="F508" s="537"/>
      <c r="G508" s="936" t="str">
        <f ca="1">'Настройки УИК'!$I$26</f>
        <v/>
      </c>
      <c r="H508" s="936"/>
      <c r="I508" s="936"/>
      <c r="J508" s="936"/>
      <c r="K508" s="936"/>
      <c r="L508" s="936"/>
    </row>
    <row r="509" spans="2:12" ht="19.5" customHeight="1" x14ac:dyDescent="0.25">
      <c r="B509" s="537"/>
      <c r="C509" s="537"/>
      <c r="D509" s="937" t="s">
        <v>5</v>
      </c>
      <c r="E509" s="937"/>
      <c r="F509" s="545"/>
      <c r="G509" s="537"/>
      <c r="H509" s="537"/>
      <c r="I509" s="537"/>
      <c r="J509" s="537"/>
      <c r="K509" s="537"/>
      <c r="L509" s="537"/>
    </row>
    <row r="510" spans="2:12" ht="19.5" customHeight="1" x14ac:dyDescent="0.25"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</row>
    <row r="513" spans="2:12" ht="19.5" customHeight="1" x14ac:dyDescent="0.25">
      <c r="B513" s="938" t="s">
        <v>862</v>
      </c>
      <c r="C513" s="938"/>
      <c r="D513" s="938"/>
      <c r="E513" s="938"/>
      <c r="F513" s="938"/>
      <c r="G513" s="938"/>
      <c r="H513" s="938"/>
      <c r="I513" s="938"/>
      <c r="J513" s="938"/>
      <c r="K513" s="938"/>
      <c r="L513" s="938"/>
    </row>
    <row r="514" spans="2:12" ht="19.5" customHeight="1" x14ac:dyDescent="0.25">
      <c r="B514" s="939" t="s">
        <v>886</v>
      </c>
      <c r="C514" s="939"/>
      <c r="D514" s="939"/>
      <c r="E514" s="939"/>
      <c r="F514" s="939"/>
      <c r="G514" s="939"/>
      <c r="H514" s="939"/>
      <c r="I514" s="939"/>
      <c r="J514" s="939"/>
      <c r="K514" s="939"/>
      <c r="L514" s="939"/>
    </row>
    <row r="515" spans="2:12" ht="19.5" customHeight="1" x14ac:dyDescent="0.25">
      <c r="B515" s="940" t="s">
        <v>887</v>
      </c>
      <c r="C515" s="940"/>
      <c r="D515" s="940"/>
      <c r="E515" s="940"/>
      <c r="F515" s="940"/>
      <c r="G515" s="940"/>
      <c r="H515" s="940"/>
      <c r="I515" s="936">
        <f>'Настройки УИК'!J5</f>
        <v>0</v>
      </c>
      <c r="J515" s="936"/>
      <c r="K515" s="536"/>
      <c r="L515" s="536"/>
    </row>
    <row r="516" spans="2:12" ht="19.5" customHeight="1" x14ac:dyDescent="0.25">
      <c r="B516" s="939" t="s">
        <v>516</v>
      </c>
      <c r="C516" s="939"/>
      <c r="D516" s="939"/>
      <c r="E516" s="939"/>
      <c r="F516" s="939"/>
      <c r="G516" s="939"/>
      <c r="H516" s="939"/>
      <c r="I516" s="939"/>
      <c r="J516" s="939"/>
      <c r="K516" s="939"/>
      <c r="L516" s="939"/>
    </row>
    <row r="517" spans="2:12" ht="19.5" customHeight="1" x14ac:dyDescent="0.25"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</row>
    <row r="518" spans="2:12" ht="19.5" customHeight="1" x14ac:dyDescent="0.25">
      <c r="B518" s="924" t="s">
        <v>833</v>
      </c>
      <c r="C518" s="924"/>
      <c r="D518" s="925" t="str">
        <f ca="1">'Расчётная Ведомость'!B36</f>
        <v xml:space="preserve"> </v>
      </c>
      <c r="E518" s="925"/>
      <c r="F518" s="925"/>
      <c r="G518" s="925"/>
      <c r="H518" s="925"/>
      <c r="I518" s="925"/>
      <c r="J518" s="925"/>
      <c r="K518" s="925"/>
      <c r="L518" s="925"/>
    </row>
    <row r="519" spans="2:12" ht="19.5" customHeight="1" x14ac:dyDescent="0.25"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</row>
    <row r="520" spans="2:12" ht="19.5" customHeight="1" x14ac:dyDescent="0.25">
      <c r="B520" s="924" t="s">
        <v>45</v>
      </c>
      <c r="C520" s="924"/>
      <c r="D520" s="925" t="str">
        <f ca="1">'Расчётная Ведомость'!C36</f>
        <v xml:space="preserve"> </v>
      </c>
      <c r="E520" s="925"/>
      <c r="F520" s="925"/>
      <c r="G520" s="925"/>
      <c r="H520" s="925"/>
      <c r="I520" s="925"/>
      <c r="J520" s="925"/>
      <c r="K520" s="925"/>
      <c r="L520" s="925"/>
    </row>
    <row r="521" spans="2:12" ht="19.5" customHeight="1" x14ac:dyDescent="0.25"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</row>
    <row r="522" spans="2:12" ht="19.5" customHeight="1" x14ac:dyDescent="0.25">
      <c r="B522" s="924" t="s">
        <v>863</v>
      </c>
      <c r="C522" s="924"/>
      <c r="D522" s="924"/>
      <c r="E522" s="924"/>
      <c r="F522" s="538"/>
      <c r="G522" s="539" t="s">
        <v>864</v>
      </c>
      <c r="H522" s="926">
        <f>'Настройки ТИК'!$C$17</f>
        <v>0</v>
      </c>
      <c r="I522" s="925"/>
      <c r="J522" s="539" t="s">
        <v>790</v>
      </c>
      <c r="K522" s="926">
        <f>'Настройки ТИК'!$D$17</f>
        <v>0</v>
      </c>
      <c r="L522" s="925"/>
    </row>
    <row r="523" spans="2:12" ht="19.5" customHeight="1" x14ac:dyDescent="0.25"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</row>
    <row r="524" spans="2:12" ht="19.5" customHeight="1" x14ac:dyDescent="0.25">
      <c r="B524" s="539"/>
      <c r="C524" s="539"/>
      <c r="D524" s="539"/>
      <c r="E524" s="539"/>
      <c r="F524" s="539"/>
      <c r="G524" s="539"/>
      <c r="H524" s="539"/>
      <c r="I524" s="539"/>
      <c r="J524" s="539"/>
      <c r="K524" s="539"/>
      <c r="L524" s="539"/>
    </row>
    <row r="525" spans="2:12" ht="132.75" customHeight="1" x14ac:dyDescent="0.25">
      <c r="B525" s="927" t="s">
        <v>865</v>
      </c>
      <c r="C525" s="927"/>
      <c r="D525" s="927"/>
      <c r="E525" s="927"/>
      <c r="F525" s="541"/>
      <c r="G525" s="928">
        <f>'Настройки ТИК'!$B$9</f>
        <v>0</v>
      </c>
      <c r="H525" s="928"/>
      <c r="I525" s="928"/>
      <c r="J525" s="928"/>
      <c r="K525" s="928"/>
      <c r="L525" s="928"/>
    </row>
    <row r="526" spans="2:12" ht="19.5" customHeight="1" x14ac:dyDescent="0.25"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</row>
    <row r="527" spans="2:12" ht="39.75" customHeight="1" x14ac:dyDescent="0.25">
      <c r="B527" s="929" t="s">
        <v>953</v>
      </c>
      <c r="C527" s="929"/>
      <c r="D527" s="929"/>
      <c r="E527" s="929"/>
      <c r="F527" s="929"/>
      <c r="G527" s="929"/>
      <c r="H527" s="929"/>
      <c r="I527" s="929"/>
      <c r="J527" s="929"/>
      <c r="K527" s="930">
        <f>'Расчётная Ведомость'!M36</f>
        <v>0</v>
      </c>
      <c r="L527" s="925"/>
    </row>
    <row r="528" spans="2:12" ht="19.5" customHeight="1" x14ac:dyDescent="0.25"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</row>
    <row r="529" spans="2:12" ht="19.5" customHeight="1" x14ac:dyDescent="0.25">
      <c r="B529" s="931" t="s">
        <v>518</v>
      </c>
      <c r="C529" s="931"/>
      <c r="D529" s="931"/>
      <c r="E529" s="931"/>
      <c r="F529" s="931"/>
      <c r="G529" s="931"/>
      <c r="H529" s="931"/>
      <c r="I529" s="931"/>
      <c r="J529" s="931"/>
      <c r="K529" s="930">
        <f>'Расчётная Ведомость'!R36</f>
        <v>0</v>
      </c>
      <c r="L529" s="925"/>
    </row>
    <row r="530" spans="2:12" ht="19.5" customHeight="1" x14ac:dyDescent="0.25"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</row>
    <row r="531" spans="2:12" ht="19.5" customHeight="1" x14ac:dyDescent="0.25">
      <c r="B531" s="934" t="s">
        <v>889</v>
      </c>
      <c r="C531" s="934"/>
      <c r="D531" s="934"/>
      <c r="E531" s="934"/>
      <c r="F531" s="934"/>
      <c r="G531" s="935">
        <f ca="1">'Сведения ФОВ'!GO31</f>
        <v>0</v>
      </c>
      <c r="H531" s="935"/>
      <c r="I531" s="537" t="s">
        <v>866</v>
      </c>
      <c r="K531" s="930">
        <f ca="1">'Расчётная Ведомость'!U36</f>
        <v>0</v>
      </c>
      <c r="L531" s="925"/>
    </row>
    <row r="532" spans="2:12" ht="19.5" customHeight="1" x14ac:dyDescent="0.25">
      <c r="B532" s="543" t="s">
        <v>888</v>
      </c>
      <c r="C532" s="543"/>
      <c r="D532" s="543"/>
      <c r="E532" s="543"/>
      <c r="F532" s="543"/>
      <c r="I532" s="537"/>
      <c r="J532" s="537"/>
      <c r="K532" s="537"/>
      <c r="L532" s="537"/>
    </row>
    <row r="533" spans="2:12" ht="19.5" customHeight="1" x14ac:dyDescent="0.25">
      <c r="B533" s="934" t="s">
        <v>890</v>
      </c>
      <c r="C533" s="934"/>
      <c r="D533" s="934"/>
      <c r="E533" s="934"/>
      <c r="F533" s="934"/>
      <c r="G533" s="930">
        <f ca="1">INDIRECT("'Сведения ФОВ'!GO"&amp;MROUND(N($A$1),1)+30)</f>
        <v>0</v>
      </c>
      <c r="H533" s="925"/>
      <c r="I533" s="537"/>
      <c r="J533" s="537"/>
      <c r="K533" s="537"/>
      <c r="L533" s="537"/>
    </row>
    <row r="534" spans="2:12" ht="19.5" customHeight="1" x14ac:dyDescent="0.25">
      <c r="B534" s="934" t="s">
        <v>13</v>
      </c>
      <c r="C534" s="934"/>
      <c r="D534" s="934"/>
      <c r="E534" s="934"/>
      <c r="F534" s="934"/>
      <c r="G534" s="930">
        <f ca="1">INDIRECT("'Сведения ФОВ'!GO"&amp;MROUND(N($A$1),1)+31)</f>
        <v>0</v>
      </c>
      <c r="H534" s="925"/>
      <c r="I534" s="537"/>
      <c r="J534" s="537"/>
      <c r="K534" s="537"/>
      <c r="L534" s="537"/>
    </row>
    <row r="535" spans="2:12" ht="19.5" customHeight="1" x14ac:dyDescent="0.25">
      <c r="B535" s="934" t="s">
        <v>263</v>
      </c>
      <c r="C535" s="934"/>
      <c r="D535" s="934"/>
      <c r="E535" s="934"/>
      <c r="F535" s="934"/>
      <c r="I535" s="537"/>
      <c r="J535" s="537"/>
      <c r="K535" s="537"/>
      <c r="L535" s="537"/>
    </row>
    <row r="536" spans="2:12" ht="19.5" customHeight="1" x14ac:dyDescent="0.25">
      <c r="B536" s="934" t="s">
        <v>891</v>
      </c>
      <c r="C536" s="934"/>
      <c r="D536" s="934"/>
      <c r="E536" s="934"/>
      <c r="F536" s="934"/>
      <c r="G536" s="930">
        <f ca="1">INDIRECT("'Сведения ФОВ'!GO"&amp;MROUND(N($A$1),1)+32)</f>
        <v>0</v>
      </c>
      <c r="H536" s="925"/>
      <c r="I536" s="537"/>
      <c r="J536" s="537"/>
      <c r="K536" s="537"/>
      <c r="L536" s="537"/>
    </row>
    <row r="537" spans="2:12" ht="19.5" customHeight="1" x14ac:dyDescent="0.25">
      <c r="B537" s="934" t="s">
        <v>16</v>
      </c>
      <c r="C537" s="934"/>
      <c r="D537" s="934"/>
      <c r="E537" s="934"/>
      <c r="F537" s="934"/>
      <c r="G537" s="930">
        <f ca="1">INDIRECT("'Сведения ФОВ'!GO"&amp;MROUND(N($A$1),1)+33)</f>
        <v>0</v>
      </c>
      <c r="H537" s="925"/>
      <c r="I537" s="537"/>
      <c r="J537" s="537"/>
      <c r="K537" s="537"/>
      <c r="L537" s="537"/>
    </row>
    <row r="538" spans="2:12" ht="19.5" customHeight="1" x14ac:dyDescent="0.25">
      <c r="B538" s="934" t="s">
        <v>420</v>
      </c>
      <c r="C538" s="934"/>
      <c r="D538" s="934"/>
      <c r="E538" s="934"/>
      <c r="F538" s="934"/>
      <c r="G538" s="930">
        <f ca="1">INDIRECT("'Сведения ФОВ'!GO"&amp;MROUND(N($A$1),1)+34)</f>
        <v>0</v>
      </c>
      <c r="H538" s="925"/>
      <c r="I538" s="537"/>
      <c r="J538" s="537"/>
      <c r="K538" s="537"/>
      <c r="L538" s="537"/>
    </row>
    <row r="539" spans="2:12" ht="19.5" customHeight="1" x14ac:dyDescent="0.25"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</row>
    <row r="540" spans="2:12" ht="19.5" customHeight="1" x14ac:dyDescent="0.25">
      <c r="B540" s="537" t="s">
        <v>140</v>
      </c>
      <c r="C540" s="537"/>
      <c r="D540" s="544"/>
      <c r="E540" s="544"/>
      <c r="F540" s="537"/>
      <c r="G540" s="936" t="str">
        <f ca="1">'Настройки УИК'!$I$26</f>
        <v/>
      </c>
      <c r="H540" s="936"/>
      <c r="I540" s="936"/>
      <c r="J540" s="936"/>
      <c r="K540" s="936"/>
      <c r="L540" s="936"/>
    </row>
    <row r="541" spans="2:12" ht="19.5" customHeight="1" x14ac:dyDescent="0.25">
      <c r="B541" s="537"/>
      <c r="C541" s="537"/>
      <c r="D541" s="937" t="s">
        <v>5</v>
      </c>
      <c r="E541" s="937"/>
      <c r="F541" s="545"/>
      <c r="G541" s="537"/>
      <c r="H541" s="537"/>
      <c r="I541" s="537"/>
      <c r="J541" s="537"/>
      <c r="K541" s="537"/>
      <c r="L541" s="537"/>
    </row>
    <row r="542" spans="2:12" ht="19.5" customHeight="1" x14ac:dyDescent="0.25"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</row>
    <row r="545" spans="2:12" ht="19.5" customHeight="1" x14ac:dyDescent="0.25">
      <c r="B545" s="938" t="s">
        <v>862</v>
      </c>
      <c r="C545" s="938"/>
      <c r="D545" s="938"/>
      <c r="E545" s="938"/>
      <c r="F545" s="938"/>
      <c r="G545" s="938"/>
      <c r="H545" s="938"/>
      <c r="I545" s="938"/>
      <c r="J545" s="938"/>
      <c r="K545" s="938"/>
      <c r="L545" s="938"/>
    </row>
    <row r="546" spans="2:12" ht="19.5" customHeight="1" x14ac:dyDescent="0.25">
      <c r="B546" s="939" t="s">
        <v>886</v>
      </c>
      <c r="C546" s="939"/>
      <c r="D546" s="939"/>
      <c r="E546" s="939"/>
      <c r="F546" s="939"/>
      <c r="G546" s="939"/>
      <c r="H546" s="939"/>
      <c r="I546" s="939"/>
      <c r="J546" s="939"/>
      <c r="K546" s="939"/>
      <c r="L546" s="939"/>
    </row>
    <row r="547" spans="2:12" ht="19.5" customHeight="1" x14ac:dyDescent="0.25">
      <c r="B547" s="940" t="s">
        <v>887</v>
      </c>
      <c r="C547" s="940"/>
      <c r="D547" s="940"/>
      <c r="E547" s="940"/>
      <c r="F547" s="940"/>
      <c r="G547" s="940"/>
      <c r="H547" s="940"/>
      <c r="I547" s="936">
        <f>'Настройки УИК'!J5</f>
        <v>0</v>
      </c>
      <c r="J547" s="936"/>
      <c r="K547" s="536"/>
      <c r="L547" s="536"/>
    </row>
    <row r="548" spans="2:12" ht="19.5" customHeight="1" x14ac:dyDescent="0.25">
      <c r="B548" s="939" t="s">
        <v>516</v>
      </c>
      <c r="C548" s="939"/>
      <c r="D548" s="939"/>
      <c r="E548" s="939"/>
      <c r="F548" s="939"/>
      <c r="G548" s="939"/>
      <c r="H548" s="939"/>
      <c r="I548" s="939"/>
      <c r="J548" s="939"/>
      <c r="K548" s="939"/>
      <c r="L548" s="939"/>
    </row>
    <row r="549" spans="2:12" ht="19.5" customHeight="1" x14ac:dyDescent="0.25"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</row>
    <row r="550" spans="2:12" ht="19.5" customHeight="1" x14ac:dyDescent="0.25">
      <c r="B550" s="924" t="s">
        <v>833</v>
      </c>
      <c r="C550" s="924"/>
      <c r="D550" s="925" t="str">
        <f ca="1">'Расчётная Ведомость'!B37</f>
        <v xml:space="preserve"> </v>
      </c>
      <c r="E550" s="925"/>
      <c r="F550" s="925"/>
      <c r="G550" s="925"/>
      <c r="H550" s="925"/>
      <c r="I550" s="925"/>
      <c r="J550" s="925"/>
      <c r="K550" s="925"/>
      <c r="L550" s="925"/>
    </row>
    <row r="551" spans="2:12" ht="19.5" customHeight="1" x14ac:dyDescent="0.25"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</row>
    <row r="552" spans="2:12" ht="19.5" customHeight="1" x14ac:dyDescent="0.25">
      <c r="B552" s="924" t="s">
        <v>45</v>
      </c>
      <c r="C552" s="924"/>
      <c r="D552" s="925" t="str">
        <f ca="1">'Расчётная Ведомость'!C37</f>
        <v xml:space="preserve"> </v>
      </c>
      <c r="E552" s="925"/>
      <c r="F552" s="925"/>
      <c r="G552" s="925"/>
      <c r="H552" s="925"/>
      <c r="I552" s="925"/>
      <c r="J552" s="925"/>
      <c r="K552" s="925"/>
      <c r="L552" s="925"/>
    </row>
    <row r="553" spans="2:12" ht="19.5" customHeight="1" x14ac:dyDescent="0.25"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</row>
    <row r="554" spans="2:12" ht="19.5" customHeight="1" x14ac:dyDescent="0.25">
      <c r="B554" s="924" t="s">
        <v>863</v>
      </c>
      <c r="C554" s="924"/>
      <c r="D554" s="924"/>
      <c r="E554" s="924"/>
      <c r="F554" s="538"/>
      <c r="G554" s="539" t="s">
        <v>864</v>
      </c>
      <c r="H554" s="926">
        <f>'Настройки ТИК'!$C$17</f>
        <v>0</v>
      </c>
      <c r="I554" s="925"/>
      <c r="J554" s="539" t="s">
        <v>790</v>
      </c>
      <c r="K554" s="926">
        <f>'Настройки ТИК'!$D$17</f>
        <v>0</v>
      </c>
      <c r="L554" s="925"/>
    </row>
    <row r="555" spans="2:12" ht="19.5" customHeight="1" x14ac:dyDescent="0.25"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</row>
    <row r="556" spans="2:12" ht="19.5" customHeight="1" x14ac:dyDescent="0.25">
      <c r="B556" s="539"/>
      <c r="C556" s="539"/>
      <c r="D556" s="539"/>
      <c r="E556" s="539"/>
      <c r="F556" s="539"/>
      <c r="G556" s="539"/>
      <c r="H556" s="539"/>
      <c r="I556" s="539"/>
      <c r="J556" s="539"/>
      <c r="K556" s="539"/>
      <c r="L556" s="539"/>
    </row>
    <row r="557" spans="2:12" ht="132.75" customHeight="1" x14ac:dyDescent="0.25">
      <c r="B557" s="927" t="s">
        <v>865</v>
      </c>
      <c r="C557" s="927"/>
      <c r="D557" s="927"/>
      <c r="E557" s="927"/>
      <c r="F557" s="541"/>
      <c r="G557" s="928">
        <f>'Настройки ТИК'!$B$9</f>
        <v>0</v>
      </c>
      <c r="H557" s="928"/>
      <c r="I557" s="928"/>
      <c r="J557" s="928"/>
      <c r="K557" s="928"/>
      <c r="L557" s="928"/>
    </row>
    <row r="558" spans="2:12" ht="19.5" customHeight="1" x14ac:dyDescent="0.25"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</row>
    <row r="559" spans="2:12" ht="39.75" customHeight="1" x14ac:dyDescent="0.25">
      <c r="B559" s="929" t="s">
        <v>953</v>
      </c>
      <c r="C559" s="929"/>
      <c r="D559" s="929"/>
      <c r="E559" s="929"/>
      <c r="F559" s="929"/>
      <c r="G559" s="929"/>
      <c r="H559" s="929"/>
      <c r="I559" s="929"/>
      <c r="J559" s="929"/>
      <c r="K559" s="930">
        <f>'Расчётная Ведомость'!$M$37</f>
        <v>0</v>
      </c>
      <c r="L559" s="925"/>
    </row>
    <row r="560" spans="2:12" ht="19.5" customHeight="1" x14ac:dyDescent="0.25"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</row>
    <row r="561" spans="2:13" ht="19.5" customHeight="1" x14ac:dyDescent="0.25">
      <c r="B561" s="931" t="s">
        <v>518</v>
      </c>
      <c r="C561" s="931"/>
      <c r="D561" s="931"/>
      <c r="E561" s="931"/>
      <c r="F561" s="931"/>
      <c r="G561" s="931"/>
      <c r="H561" s="931"/>
      <c r="I561" s="931"/>
      <c r="J561" s="931"/>
      <c r="K561" s="930">
        <f>'Расчётная Ведомость'!$R$37</f>
        <v>0</v>
      </c>
      <c r="L561" s="925"/>
    </row>
    <row r="562" spans="2:13" ht="19.5" customHeight="1" x14ac:dyDescent="0.25"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</row>
    <row r="563" spans="2:13" ht="19.5" customHeight="1" x14ac:dyDescent="0.25">
      <c r="B563" s="934" t="s">
        <v>889</v>
      </c>
      <c r="C563" s="934"/>
      <c r="D563" s="934"/>
      <c r="E563" s="934"/>
      <c r="F563" s="934"/>
      <c r="G563" s="935">
        <f ca="1">'Сведения ФОВ'!HA31</f>
        <v>0</v>
      </c>
      <c r="H563" s="935"/>
      <c r="I563" s="537" t="s">
        <v>866</v>
      </c>
      <c r="K563" s="930">
        <f ca="1">'Расчётная Ведомость'!U37</f>
        <v>0</v>
      </c>
      <c r="L563" s="925"/>
    </row>
    <row r="564" spans="2:13" ht="19.5" customHeight="1" x14ac:dyDescent="0.25">
      <c r="B564" s="543" t="s">
        <v>888</v>
      </c>
      <c r="C564" s="543"/>
      <c r="D564" s="543"/>
      <c r="E564" s="543"/>
      <c r="F564" s="543"/>
      <c r="I564" s="537"/>
      <c r="K564" s="537"/>
      <c r="L564" s="537"/>
    </row>
    <row r="565" spans="2:13" ht="19.5" customHeight="1" x14ac:dyDescent="0.25">
      <c r="B565" s="934" t="s">
        <v>890</v>
      </c>
      <c r="C565" s="934"/>
      <c r="D565" s="934"/>
      <c r="E565" s="934"/>
      <c r="F565" s="934"/>
      <c r="G565" s="930">
        <f ca="1">INDIRECT("'Сведения ФОВ'!HA"&amp;MROUND(N($A$1),1)+30)</f>
        <v>0</v>
      </c>
      <c r="H565" s="925"/>
      <c r="I565" s="537"/>
      <c r="K565" s="537"/>
      <c r="L565" s="537"/>
    </row>
    <row r="566" spans="2:13" ht="19.5" customHeight="1" x14ac:dyDescent="0.25">
      <c r="B566" s="934" t="s">
        <v>13</v>
      </c>
      <c r="C566" s="934"/>
      <c r="D566" s="934"/>
      <c r="E566" s="934"/>
      <c r="F566" s="934"/>
      <c r="G566" s="930">
        <f ca="1">INDIRECT("'Сведения ФОВ'!HA"&amp;MROUND(N($A$1),1)+31)</f>
        <v>0</v>
      </c>
      <c r="H566" s="925"/>
      <c r="I566" s="537"/>
      <c r="K566" s="537"/>
      <c r="L566" s="537"/>
    </row>
    <row r="567" spans="2:13" ht="19.5" customHeight="1" x14ac:dyDescent="0.25">
      <c r="B567" s="934" t="s">
        <v>263</v>
      </c>
      <c r="C567" s="934"/>
      <c r="D567" s="934"/>
      <c r="E567" s="934"/>
      <c r="F567" s="934"/>
      <c r="I567" s="537"/>
      <c r="K567" s="537"/>
      <c r="L567" s="537"/>
    </row>
    <row r="568" spans="2:13" ht="19.5" customHeight="1" x14ac:dyDescent="0.25">
      <c r="B568" s="934" t="s">
        <v>891</v>
      </c>
      <c r="C568" s="934"/>
      <c r="D568" s="934"/>
      <c r="E568" s="934"/>
      <c r="F568" s="934"/>
      <c r="G568" s="930">
        <f ca="1">INDIRECT("'Сведения ФОВ'!HA"&amp;MROUND(N($A$1),1)+32)</f>
        <v>0</v>
      </c>
      <c r="H568" s="925"/>
      <c r="I568" s="537"/>
      <c r="J568" s="537"/>
      <c r="K568" s="537"/>
      <c r="L568" s="537"/>
    </row>
    <row r="569" spans="2:13" ht="19.5" customHeight="1" x14ac:dyDescent="0.25">
      <c r="B569" s="934" t="s">
        <v>16</v>
      </c>
      <c r="C569" s="934"/>
      <c r="D569" s="934"/>
      <c r="E569" s="934"/>
      <c r="F569" s="934"/>
      <c r="G569" s="930">
        <f ca="1">INDIRECT("'Сведения ФОВ'!HA"&amp;MROUND(N($A$1),1)+33)</f>
        <v>0</v>
      </c>
      <c r="H569" s="925"/>
      <c r="I569" s="537"/>
      <c r="J569" s="537"/>
      <c r="K569" s="537"/>
      <c r="L569" s="537"/>
    </row>
    <row r="570" spans="2:13" ht="19.5" customHeight="1" x14ac:dyDescent="0.25">
      <c r="B570" s="934" t="s">
        <v>420</v>
      </c>
      <c r="C570" s="934"/>
      <c r="D570" s="934"/>
      <c r="E570" s="934"/>
      <c r="F570" s="934"/>
      <c r="G570" s="930">
        <f ca="1">INDIRECT("'Сведения ФОВ'!HA"&amp;MROUND(N($A$1),1)+34)</f>
        <v>0</v>
      </c>
      <c r="H570" s="925"/>
      <c r="I570" s="537"/>
      <c r="J570" s="537"/>
      <c r="K570" s="537"/>
      <c r="L570" s="537"/>
    </row>
    <row r="571" spans="2:13" ht="19.5" customHeight="1" x14ac:dyDescent="0.25"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</row>
    <row r="572" spans="2:13" ht="19.5" customHeight="1" x14ac:dyDescent="0.25">
      <c r="B572" s="537" t="s">
        <v>140</v>
      </c>
      <c r="C572" s="537"/>
      <c r="D572" s="544"/>
      <c r="E572" s="544"/>
      <c r="F572" s="537"/>
      <c r="G572" s="936" t="str">
        <f ca="1">'Настройки УИК'!$I$26</f>
        <v/>
      </c>
      <c r="H572" s="936"/>
      <c r="I572" s="936"/>
      <c r="J572" s="936"/>
      <c r="K572" s="936"/>
      <c r="L572" s="936"/>
    </row>
    <row r="573" spans="2:13" ht="19.5" customHeight="1" x14ac:dyDescent="0.25">
      <c r="B573" s="537"/>
      <c r="C573" s="537"/>
      <c r="D573" s="937" t="s">
        <v>5</v>
      </c>
      <c r="E573" s="937"/>
      <c r="F573" s="545"/>
      <c r="G573" s="537"/>
      <c r="H573" s="537"/>
      <c r="I573" s="537"/>
      <c r="J573" s="537"/>
      <c r="K573" s="537"/>
      <c r="L573" s="537"/>
    </row>
    <row r="574" spans="2:13" ht="19.5" customHeight="1" x14ac:dyDescent="0.25"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</row>
    <row r="575" spans="2:13" ht="19.5" customHeight="1" x14ac:dyDescent="0.25">
      <c r="M575" s="637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 x14ac:dyDescent="0.2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 x14ac:dyDescent="0.2">
      <c r="AH1" s="80" t="s">
        <v>372</v>
      </c>
    </row>
    <row r="2" spans="1:109" s="80" customFormat="1" ht="15" customHeight="1" x14ac:dyDescent="0.2">
      <c r="AH2" s="947" t="s">
        <v>373</v>
      </c>
      <c r="AI2" s="947"/>
      <c r="AJ2" s="947"/>
      <c r="AK2" s="948"/>
      <c r="AL2" s="948"/>
      <c r="AM2" s="948"/>
      <c r="AN2" s="948"/>
      <c r="AO2" s="948"/>
      <c r="AP2" s="945" t="s">
        <v>179</v>
      </c>
      <c r="AQ2" s="945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7">
        <v>20</v>
      </c>
      <c r="BF2" s="947"/>
      <c r="BG2" s="947"/>
      <c r="BH2" s="947"/>
      <c r="BI2" s="950"/>
      <c r="BJ2" s="950"/>
      <c r="BK2" s="950"/>
      <c r="BL2" s="947" t="s">
        <v>374</v>
      </c>
      <c r="BM2" s="947"/>
      <c r="BN2" s="947"/>
      <c r="BO2" s="947"/>
      <c r="BP2" s="947"/>
      <c r="BQ2" s="947"/>
      <c r="BR2" s="947"/>
      <c r="BS2" s="948"/>
      <c r="BT2" s="948"/>
      <c r="BU2" s="948"/>
      <c r="BV2" s="948"/>
      <c r="BW2" s="948"/>
      <c r="BX2" s="945" t="s">
        <v>179</v>
      </c>
      <c r="BY2" s="945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7">
        <v>20</v>
      </c>
      <c r="CN2" s="947"/>
      <c r="CO2" s="947"/>
      <c r="CP2" s="947"/>
      <c r="CQ2" s="950"/>
      <c r="CR2" s="950"/>
      <c r="CS2" s="950"/>
      <c r="CU2" s="945" t="s">
        <v>375</v>
      </c>
      <c r="CV2" s="945"/>
    </row>
    <row r="3" spans="1:109" s="80" customFormat="1" ht="15" customHeight="1" x14ac:dyDescent="0.2">
      <c r="AH3" s="80" t="s">
        <v>376</v>
      </c>
      <c r="AP3" s="946"/>
      <c r="AQ3" s="946"/>
      <c r="AR3" s="946"/>
      <c r="AS3" s="946"/>
      <c r="AT3" s="946"/>
      <c r="AU3" s="946"/>
      <c r="AV3" s="946"/>
      <c r="AW3" s="946"/>
      <c r="AX3" s="946"/>
      <c r="AY3" s="946"/>
      <c r="AZ3" s="946"/>
      <c r="BA3" s="946"/>
      <c r="BB3" s="946"/>
      <c r="BC3" s="946"/>
      <c r="BD3" s="946"/>
      <c r="BE3" s="946"/>
      <c r="BF3" s="946"/>
      <c r="BG3" s="946"/>
      <c r="BH3" s="946"/>
      <c r="BI3" s="946"/>
      <c r="BJ3" s="946"/>
      <c r="BK3" s="946"/>
      <c r="BL3" s="946"/>
      <c r="BM3" s="946"/>
      <c r="BN3" s="946"/>
      <c r="BO3" s="946"/>
      <c r="BP3" s="946"/>
      <c r="BQ3" s="946"/>
      <c r="BR3" s="946"/>
      <c r="BS3" s="946"/>
      <c r="BT3" s="946"/>
      <c r="BU3" s="946"/>
      <c r="BV3" s="946"/>
      <c r="BW3" s="946"/>
      <c r="BX3" s="946"/>
      <c r="BY3" s="946"/>
      <c r="BZ3" s="946"/>
      <c r="CA3" s="946"/>
      <c r="CB3" s="946"/>
      <c r="CC3" s="946"/>
      <c r="CD3" s="946"/>
      <c r="CE3" s="946"/>
      <c r="CF3" s="946"/>
      <c r="CG3" s="946"/>
      <c r="CH3" s="946"/>
      <c r="CI3" s="946"/>
      <c r="CJ3" s="946"/>
      <c r="CK3" s="946"/>
      <c r="CL3" s="946"/>
      <c r="CM3" s="946"/>
      <c r="CN3" s="946"/>
      <c r="CO3" s="946"/>
      <c r="CP3" s="946"/>
      <c r="CQ3" s="946"/>
      <c r="CR3" s="947" t="s">
        <v>377</v>
      </c>
      <c r="CS3" s="947"/>
      <c r="CT3" s="947"/>
      <c r="CU3" s="947"/>
      <c r="CV3" s="947"/>
    </row>
    <row r="4" spans="1:109" s="80" customFormat="1" ht="14.25" customHeight="1" x14ac:dyDescent="0.2">
      <c r="AH4" s="80" t="s">
        <v>378</v>
      </c>
      <c r="AU4" s="949"/>
      <c r="AV4" s="949"/>
      <c r="AW4" s="949"/>
      <c r="AX4" s="949"/>
      <c r="AY4" s="949"/>
      <c r="AZ4" s="949"/>
      <c r="BA4" s="949"/>
      <c r="BB4" s="949"/>
      <c r="BC4" s="949"/>
      <c r="BD4" s="949"/>
      <c r="BE4" s="949"/>
      <c r="BF4" s="949"/>
      <c r="BG4" s="949"/>
      <c r="BH4" s="949"/>
      <c r="BI4" s="949"/>
      <c r="BJ4" s="949"/>
      <c r="BK4" s="949"/>
      <c r="BL4" s="949"/>
      <c r="BM4" s="949"/>
      <c r="BN4" s="949"/>
      <c r="BQ4" s="951" t="e">
        <f>INDEX('Настройки УИК'!B22:B22,19-MATCH('Настройки ТИК'!B39,'Настройки УИК'!M22:M22,0),1)</f>
        <v>#N/A</v>
      </c>
      <c r="BR4" s="951"/>
      <c r="BS4" s="951"/>
      <c r="BT4" s="951"/>
      <c r="BU4" s="951"/>
      <c r="BV4" s="951"/>
      <c r="BW4" s="951"/>
      <c r="BX4" s="951"/>
      <c r="BY4" s="951"/>
      <c r="BZ4" s="951"/>
      <c r="CA4" s="951"/>
      <c r="CB4" s="951"/>
      <c r="CC4" s="951"/>
      <c r="CD4" s="951"/>
      <c r="CE4" s="951"/>
      <c r="CF4" s="951"/>
      <c r="CG4" s="951"/>
      <c r="CH4" s="951"/>
      <c r="CI4" s="951"/>
      <c r="CJ4" s="951"/>
      <c r="CK4" s="951"/>
      <c r="CL4" s="951"/>
      <c r="CM4" s="951"/>
      <c r="CN4" s="951"/>
      <c r="CO4" s="951"/>
      <c r="CP4" s="951"/>
      <c r="CQ4" s="951"/>
      <c r="CR4" s="951"/>
      <c r="CS4" s="951"/>
      <c r="CT4" s="951"/>
      <c r="CU4" s="951"/>
      <c r="CV4" s="951"/>
    </row>
    <row r="5" spans="1:109" s="80" customFormat="1" ht="12.75" customHeight="1" x14ac:dyDescent="0.2">
      <c r="AU5" s="943" t="s">
        <v>5</v>
      </c>
      <c r="AV5" s="943"/>
      <c r="AW5" s="943"/>
      <c r="AX5" s="943"/>
      <c r="AY5" s="943"/>
      <c r="AZ5" s="943"/>
      <c r="BA5" s="943"/>
      <c r="BB5" s="943"/>
      <c r="BC5" s="943"/>
      <c r="BD5" s="943"/>
      <c r="BE5" s="943"/>
      <c r="BF5" s="943"/>
      <c r="BG5" s="943"/>
      <c r="BH5" s="943"/>
      <c r="BI5" s="943"/>
      <c r="BJ5" s="943"/>
      <c r="BK5" s="943"/>
      <c r="BL5" s="943"/>
      <c r="BM5" s="943"/>
      <c r="BN5" s="943"/>
      <c r="BQ5" s="952" t="s">
        <v>6</v>
      </c>
      <c r="BR5" s="952"/>
      <c r="BS5" s="952"/>
      <c r="BT5" s="952"/>
      <c r="BU5" s="952"/>
      <c r="BV5" s="952"/>
      <c r="BW5" s="952"/>
      <c r="BX5" s="952"/>
      <c r="BY5" s="952"/>
      <c r="BZ5" s="952"/>
      <c r="CA5" s="952"/>
      <c r="CB5" s="952"/>
      <c r="CC5" s="952"/>
      <c r="CD5" s="952"/>
      <c r="CE5" s="952"/>
      <c r="CF5" s="952"/>
      <c r="CG5" s="952"/>
      <c r="CH5" s="952"/>
      <c r="CI5" s="952"/>
      <c r="CJ5" s="952"/>
      <c r="CK5" s="952"/>
      <c r="CL5" s="952"/>
      <c r="CM5" s="952"/>
      <c r="CN5" s="952"/>
      <c r="CO5" s="952"/>
      <c r="CP5" s="952"/>
      <c r="CQ5" s="952"/>
      <c r="CR5" s="952"/>
      <c r="CS5" s="952"/>
      <c r="CT5" s="952"/>
      <c r="CU5" s="952"/>
      <c r="CV5" s="952"/>
    </row>
    <row r="6" spans="1:109" s="80" customFormat="1" ht="13.5" customHeight="1" x14ac:dyDescent="0.25">
      <c r="AH6" s="81" t="s">
        <v>220</v>
      </c>
      <c r="AR6" s="81"/>
      <c r="AS6" s="81"/>
      <c r="AU6" s="942"/>
      <c r="AV6" s="942"/>
      <c r="AW6" s="942"/>
      <c r="AX6" s="942"/>
      <c r="AY6" s="942"/>
      <c r="AZ6" s="942"/>
      <c r="BA6" s="942"/>
      <c r="BB6" s="942"/>
      <c r="BC6" s="942"/>
      <c r="BD6" s="942"/>
      <c r="BE6" s="942"/>
      <c r="BF6" s="942"/>
      <c r="BG6" s="942"/>
      <c r="BH6" s="942"/>
      <c r="BI6" s="942"/>
      <c r="BJ6" s="942"/>
      <c r="BK6" s="942"/>
      <c r="BL6" s="942"/>
      <c r="BM6" s="942"/>
      <c r="BN6" s="942"/>
      <c r="BO6" s="82"/>
      <c r="BP6" s="82"/>
      <c r="BQ6" s="942"/>
      <c r="BR6" s="942"/>
      <c r="BS6" s="942"/>
      <c r="BT6" s="942"/>
      <c r="BU6" s="942"/>
      <c r="BV6" s="942"/>
      <c r="BW6" s="942"/>
      <c r="BX6" s="942"/>
      <c r="BY6" s="942"/>
      <c r="BZ6" s="942"/>
      <c r="CA6" s="942"/>
      <c r="CB6" s="942"/>
      <c r="CC6" s="942"/>
      <c r="CD6" s="942"/>
      <c r="CE6" s="942"/>
      <c r="CF6" s="942"/>
      <c r="CG6" s="942"/>
      <c r="CH6" s="942"/>
      <c r="CI6" s="942"/>
      <c r="CJ6" s="942"/>
      <c r="CK6" s="942"/>
      <c r="CL6" s="942"/>
      <c r="CM6" s="942"/>
      <c r="CN6" s="942"/>
      <c r="CO6" s="942"/>
      <c r="CP6" s="942"/>
      <c r="CQ6" s="942"/>
      <c r="CR6" s="942"/>
      <c r="CS6" s="942"/>
      <c r="CT6" s="942"/>
      <c r="CU6" s="942"/>
      <c r="CV6" s="942"/>
    </row>
    <row r="7" spans="1:109" s="80" customFormat="1" ht="11.25" x14ac:dyDescent="0.2">
      <c r="AH7" s="83" t="s">
        <v>222</v>
      </c>
      <c r="AU7" s="943" t="s">
        <v>5</v>
      </c>
      <c r="AV7" s="943"/>
      <c r="AW7" s="943"/>
      <c r="AX7" s="943"/>
      <c r="AY7" s="943"/>
      <c r="AZ7" s="943"/>
      <c r="BA7" s="943"/>
      <c r="BB7" s="943"/>
      <c r="BC7" s="943"/>
      <c r="BD7" s="943"/>
      <c r="BE7" s="943"/>
      <c r="BF7" s="943"/>
      <c r="BG7" s="943"/>
      <c r="BH7" s="943"/>
      <c r="BI7" s="943"/>
      <c r="BJ7" s="943"/>
      <c r="BK7" s="943"/>
      <c r="BL7" s="943"/>
      <c r="BM7" s="943"/>
      <c r="BN7" s="943"/>
      <c r="BQ7" s="943" t="s">
        <v>6</v>
      </c>
      <c r="BR7" s="943"/>
      <c r="BS7" s="943"/>
      <c r="BT7" s="943"/>
      <c r="BU7" s="943"/>
      <c r="BV7" s="943"/>
      <c r="BW7" s="943"/>
      <c r="BX7" s="943"/>
      <c r="BY7" s="943"/>
      <c r="BZ7" s="943"/>
      <c r="CA7" s="943"/>
      <c r="CB7" s="943"/>
      <c r="CC7" s="943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3"/>
      <c r="CU7" s="943"/>
      <c r="CV7" s="943"/>
    </row>
    <row r="8" spans="1:109" ht="4.5" customHeight="1" x14ac:dyDescent="0.2"/>
    <row r="9" spans="1:109" s="85" customFormat="1" ht="16.5" thickBot="1" x14ac:dyDescent="0.3">
      <c r="AZ9" s="86" t="s">
        <v>379</v>
      </c>
      <c r="BB9" s="956"/>
      <c r="BC9" s="956"/>
      <c r="BD9" s="956"/>
      <c r="BE9" s="956"/>
      <c r="BF9" s="956"/>
      <c r="BG9" s="956"/>
      <c r="BH9" s="956"/>
      <c r="CQ9" s="953" t="s">
        <v>182</v>
      </c>
      <c r="CR9" s="954"/>
      <c r="CS9" s="954"/>
      <c r="CT9" s="954"/>
      <c r="CU9" s="954"/>
      <c r="CV9" s="954"/>
      <c r="CW9" s="954"/>
      <c r="CX9" s="954"/>
      <c r="CY9" s="954"/>
      <c r="CZ9" s="954"/>
      <c r="DA9" s="954"/>
      <c r="DB9" s="954"/>
      <c r="DC9" s="954"/>
      <c r="DD9" s="955"/>
    </row>
    <row r="10" spans="1:109" s="87" customFormat="1" ht="13.5" customHeight="1" x14ac:dyDescent="0.2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9" t="s">
        <v>425</v>
      </c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  <c r="AA10" s="949"/>
      <c r="AB10" s="949"/>
      <c r="AC10" s="949"/>
      <c r="AD10" s="949"/>
      <c r="AE10" s="949"/>
      <c r="AF10" s="949"/>
      <c r="AG10" s="949"/>
      <c r="AH10" s="949"/>
      <c r="AI10" s="949"/>
      <c r="AJ10" s="949"/>
      <c r="AK10" s="949"/>
      <c r="AL10" s="949"/>
      <c r="AM10" s="949"/>
      <c r="AN10" s="949"/>
      <c r="AO10" s="949"/>
      <c r="AP10" s="949"/>
      <c r="AQ10" s="949"/>
      <c r="AR10" s="949"/>
      <c r="AS10" s="949"/>
      <c r="AT10" s="949"/>
      <c r="AU10" s="949"/>
      <c r="AV10" s="949"/>
      <c r="AW10" s="949"/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  <c r="BM10" s="949"/>
      <c r="BN10" s="949"/>
      <c r="BO10" s="949"/>
      <c r="BP10" s="949"/>
      <c r="BQ10" s="949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0" t="s">
        <v>380</v>
      </c>
      <c r="CR10" s="961"/>
      <c r="CS10" s="961"/>
      <c r="CT10" s="961"/>
      <c r="CU10" s="961"/>
      <c r="CV10" s="961"/>
      <c r="CW10" s="961"/>
      <c r="CX10" s="961"/>
      <c r="CY10" s="961"/>
      <c r="CZ10" s="961"/>
      <c r="DA10" s="961"/>
      <c r="DB10" s="961"/>
      <c r="DC10" s="961"/>
      <c r="DD10" s="962"/>
    </row>
    <row r="11" spans="1:109" s="80" customFormat="1" ht="13.5" customHeight="1" x14ac:dyDescent="0.2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4" t="s">
        <v>905</v>
      </c>
      <c r="AV11" s="965"/>
      <c r="AW11" s="965"/>
      <c r="AX11" s="965"/>
      <c r="AY11" s="966"/>
      <c r="AZ11" s="966"/>
      <c r="BA11" s="966"/>
      <c r="BB11" s="966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0"/>
      <c r="CR11" s="971"/>
      <c r="CS11" s="971"/>
      <c r="CT11" s="971"/>
      <c r="CU11" s="971"/>
      <c r="CV11" s="971"/>
      <c r="CW11" s="971"/>
      <c r="CX11" s="971"/>
      <c r="CY11" s="971"/>
      <c r="CZ11" s="971"/>
      <c r="DA11" s="971"/>
      <c r="DB11" s="971"/>
      <c r="DC11" s="971"/>
      <c r="DD11" s="972"/>
    </row>
    <row r="12" spans="1:109" s="80" customFormat="1" ht="13.5" customHeight="1" x14ac:dyDescent="0.2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  <c r="BT12" s="973"/>
      <c r="BU12" s="973"/>
      <c r="BV12" s="973"/>
      <c r="BW12" s="973"/>
      <c r="BX12" s="973"/>
      <c r="BY12" s="973"/>
      <c r="BZ12" s="973"/>
      <c r="CA12" s="973"/>
      <c r="CB12" s="973"/>
      <c r="CC12" s="973"/>
      <c r="CD12" s="973"/>
      <c r="CE12" s="973"/>
      <c r="CF12" s="973"/>
      <c r="CG12" s="973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4"/>
      <c r="CR12" s="975"/>
      <c r="CS12" s="975"/>
      <c r="CT12" s="975"/>
      <c r="CU12" s="975"/>
      <c r="CV12" s="975"/>
      <c r="CW12" s="975"/>
      <c r="CX12" s="975"/>
      <c r="CY12" s="975"/>
      <c r="CZ12" s="975"/>
      <c r="DA12" s="975"/>
      <c r="DB12" s="975"/>
      <c r="DC12" s="975"/>
      <c r="DD12" s="976"/>
    </row>
    <row r="13" spans="1:109" s="80" customFormat="1" ht="9" customHeight="1" thickBot="1" x14ac:dyDescent="0.25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4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  <c r="DC13" s="975"/>
      <c r="DD13" s="976"/>
    </row>
    <row r="14" spans="1:109" s="80" customFormat="1" ht="13.5" customHeight="1" thickBot="1" x14ac:dyDescent="0.25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7"/>
      <c r="BI14" s="958"/>
      <c r="BJ14" s="958"/>
      <c r="BK14" s="958"/>
      <c r="BL14" s="958"/>
      <c r="BM14" s="958"/>
      <c r="BN14" s="958"/>
      <c r="BO14" s="958"/>
      <c r="BP14" s="958"/>
      <c r="BQ14" s="958"/>
      <c r="BR14" s="958"/>
      <c r="BS14" s="958"/>
      <c r="BT14" s="958"/>
      <c r="BU14" s="958"/>
      <c r="BV14" s="958"/>
      <c r="BW14" s="958"/>
      <c r="BX14" s="958"/>
      <c r="BY14" s="958"/>
      <c r="BZ14" s="958"/>
      <c r="CA14" s="958"/>
      <c r="CB14" s="958"/>
      <c r="CC14" s="958"/>
      <c r="CD14" s="958"/>
      <c r="CE14" s="958"/>
      <c r="CF14" s="958"/>
      <c r="CG14" s="959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4"/>
      <c r="CR14" s="975"/>
      <c r="CS14" s="975"/>
      <c r="CT14" s="975"/>
      <c r="CU14" s="975"/>
      <c r="CV14" s="975"/>
      <c r="CW14" s="975"/>
      <c r="CX14" s="975"/>
      <c r="CY14" s="975"/>
      <c r="CZ14" s="975"/>
      <c r="DA14" s="975"/>
      <c r="DB14" s="975"/>
      <c r="DC14" s="975"/>
      <c r="DD14" s="976"/>
      <c r="DE14" s="377">
        <f>'Настройки ТИК'!$C$14</f>
        <v>0</v>
      </c>
    </row>
    <row r="15" spans="1:109" s="80" customFormat="1" ht="12.75" customHeight="1" x14ac:dyDescent="0.25">
      <c r="A15" s="80" t="s">
        <v>190</v>
      </c>
      <c r="Y15" s="977"/>
      <c r="Z15" s="977"/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/>
      <c r="AX15" s="977"/>
      <c r="AY15" s="977"/>
      <c r="AZ15" s="977"/>
      <c r="BA15" s="977"/>
      <c r="BB15" s="977"/>
      <c r="BC15" s="977"/>
      <c r="BD15" s="977"/>
      <c r="BE15" s="977"/>
      <c r="BF15" s="977"/>
      <c r="BG15" s="977"/>
      <c r="BH15" s="977"/>
      <c r="BI15" s="977"/>
      <c r="BJ15" s="977"/>
      <c r="BK15" s="977"/>
      <c r="BL15" s="977"/>
      <c r="BM15" s="977"/>
      <c r="BN15" s="977"/>
      <c r="BO15" s="977"/>
      <c r="BP15" s="977"/>
      <c r="BQ15" s="977"/>
      <c r="BR15" s="977"/>
      <c r="BS15" s="977"/>
      <c r="BT15" s="977"/>
      <c r="BU15" s="977"/>
      <c r="BV15" s="977"/>
      <c r="BW15" s="977"/>
      <c r="BX15" s="977"/>
      <c r="BY15" s="977"/>
      <c r="BZ15" s="977"/>
      <c r="CA15" s="977"/>
      <c r="CB15" s="90"/>
      <c r="CC15" s="90"/>
      <c r="CD15" s="90"/>
      <c r="CE15" s="90"/>
      <c r="CF15" s="90"/>
      <c r="CG15" s="90"/>
      <c r="CQ15" s="978"/>
      <c r="CR15" s="979"/>
      <c r="CS15" s="979"/>
      <c r="CT15" s="979"/>
      <c r="CU15" s="979"/>
      <c r="CV15" s="979"/>
      <c r="CW15" s="979"/>
      <c r="CX15" s="979"/>
      <c r="CY15" s="979"/>
      <c r="CZ15" s="979"/>
      <c r="DA15" s="979"/>
      <c r="DB15" s="979"/>
      <c r="DC15" s="979"/>
      <c r="DD15" s="980"/>
    </row>
    <row r="16" spans="1:109" s="80" customFormat="1" ht="13.5" customHeight="1" thickBot="1" x14ac:dyDescent="0.25">
      <c r="A16" s="80" t="s">
        <v>383</v>
      </c>
      <c r="CN16" s="92"/>
      <c r="CO16" s="89" t="s">
        <v>193</v>
      </c>
      <c r="CP16" s="92"/>
      <c r="CQ16" s="967" t="s">
        <v>285</v>
      </c>
      <c r="CR16" s="968"/>
      <c r="CS16" s="968"/>
      <c r="CT16" s="968"/>
      <c r="CU16" s="968"/>
      <c r="CV16" s="968"/>
      <c r="CW16" s="968"/>
      <c r="CX16" s="968"/>
      <c r="CY16" s="968"/>
      <c r="CZ16" s="968"/>
      <c r="DA16" s="968"/>
      <c r="DB16" s="968"/>
      <c r="DC16" s="968"/>
      <c r="DD16" s="969"/>
    </row>
    <row r="17" spans="1:110" s="80" customFormat="1" ht="12.75" customHeight="1" x14ac:dyDescent="0.2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 x14ac:dyDescent="0.2">
      <c r="A18" s="984" t="s">
        <v>384</v>
      </c>
      <c r="B18" s="985"/>
      <c r="C18" s="985"/>
      <c r="D18" s="985"/>
      <c r="E18" s="985"/>
      <c r="F18" s="985"/>
      <c r="G18" s="985"/>
      <c r="H18" s="985"/>
      <c r="I18" s="985"/>
      <c r="J18" s="985"/>
      <c r="K18" s="985"/>
      <c r="L18" s="985"/>
      <c r="M18" s="985"/>
      <c r="N18" s="985"/>
      <c r="O18" s="985"/>
      <c r="P18" s="985"/>
      <c r="Q18" s="985"/>
      <c r="R18" s="985"/>
      <c r="S18" s="985"/>
      <c r="T18" s="985"/>
      <c r="U18" s="985"/>
      <c r="V18" s="985"/>
      <c r="W18" s="985"/>
      <c r="X18" s="985"/>
      <c r="Y18" s="985"/>
      <c r="Z18" s="985"/>
      <c r="AA18" s="985"/>
      <c r="AB18" s="985"/>
      <c r="AC18" s="985"/>
      <c r="AD18" s="985"/>
      <c r="AE18" s="985"/>
      <c r="AF18" s="985"/>
      <c r="AG18" s="985"/>
      <c r="AH18" s="986"/>
      <c r="AL18" s="984" t="s">
        <v>385</v>
      </c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  <c r="BT18" s="985"/>
      <c r="BU18" s="985"/>
      <c r="BV18" s="985"/>
      <c r="BW18" s="985"/>
      <c r="BX18" s="985"/>
      <c r="BY18" s="985"/>
      <c r="BZ18" s="985"/>
      <c r="CA18" s="985"/>
      <c r="CB18" s="985"/>
      <c r="CC18" s="985"/>
      <c r="CD18" s="985"/>
      <c r="CE18" s="985"/>
      <c r="CF18" s="985"/>
      <c r="CG18" s="985"/>
      <c r="CH18" s="985"/>
      <c r="CI18" s="985"/>
      <c r="CJ18" s="985"/>
      <c r="CK18" s="985"/>
      <c r="CL18" s="985"/>
      <c r="CM18" s="985"/>
      <c r="CN18" s="985"/>
      <c r="CO18" s="985"/>
      <c r="CP18" s="985"/>
      <c r="CQ18" s="985"/>
      <c r="CR18" s="985"/>
      <c r="CS18" s="985"/>
      <c r="CT18" s="985"/>
      <c r="CU18" s="985"/>
      <c r="CV18" s="985"/>
      <c r="CW18" s="985"/>
      <c r="CX18" s="985"/>
      <c r="CY18" s="985"/>
      <c r="CZ18" s="985"/>
      <c r="DA18" s="985"/>
      <c r="DB18" s="985"/>
      <c r="DC18" s="985"/>
      <c r="DD18" s="986"/>
    </row>
    <row r="19" spans="1:110" s="80" customFormat="1" ht="12.75" customHeight="1" x14ac:dyDescent="0.2">
      <c r="A19" s="984" t="s">
        <v>230</v>
      </c>
      <c r="B19" s="985"/>
      <c r="C19" s="985"/>
      <c r="D19" s="985"/>
      <c r="E19" s="985"/>
      <c r="F19" s="985"/>
      <c r="G19" s="985"/>
      <c r="H19" s="985"/>
      <c r="I19" s="985"/>
      <c r="J19" s="985"/>
      <c r="K19" s="985"/>
      <c r="L19" s="985"/>
      <c r="M19" s="985"/>
      <c r="N19" s="985"/>
      <c r="O19" s="985"/>
      <c r="P19" s="985"/>
      <c r="Q19" s="986"/>
      <c r="R19" s="984" t="s">
        <v>231</v>
      </c>
      <c r="S19" s="985"/>
      <c r="T19" s="985"/>
      <c r="U19" s="985"/>
      <c r="V19" s="985"/>
      <c r="W19" s="985"/>
      <c r="X19" s="985"/>
      <c r="Y19" s="985"/>
      <c r="Z19" s="985"/>
      <c r="AA19" s="985"/>
      <c r="AB19" s="985"/>
      <c r="AC19" s="985"/>
      <c r="AD19" s="985"/>
      <c r="AE19" s="985"/>
      <c r="AF19" s="985"/>
      <c r="AG19" s="985"/>
      <c r="AH19" s="986"/>
      <c r="AJ19" s="94"/>
      <c r="AK19" s="95"/>
      <c r="AL19" s="984" t="s">
        <v>386</v>
      </c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85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6"/>
      <c r="BT19" s="984" t="s">
        <v>387</v>
      </c>
      <c r="BU19" s="985"/>
      <c r="BV19" s="985"/>
      <c r="BW19" s="985"/>
      <c r="BX19" s="985"/>
      <c r="BY19" s="985"/>
      <c r="BZ19" s="985"/>
      <c r="CA19" s="985"/>
      <c r="CB19" s="985"/>
      <c r="CC19" s="985"/>
      <c r="CD19" s="985"/>
      <c r="CE19" s="985"/>
      <c r="CF19" s="985"/>
      <c r="CG19" s="985"/>
      <c r="CH19" s="985"/>
      <c r="CI19" s="985"/>
      <c r="CJ19" s="985"/>
      <c r="CK19" s="985"/>
      <c r="CL19" s="985"/>
      <c r="CM19" s="985"/>
      <c r="CN19" s="985"/>
      <c r="CO19" s="985"/>
      <c r="CP19" s="985"/>
      <c r="CQ19" s="985"/>
      <c r="CR19" s="985"/>
      <c r="CS19" s="985"/>
      <c r="CT19" s="985"/>
      <c r="CU19" s="985"/>
      <c r="CV19" s="985"/>
      <c r="CW19" s="985"/>
      <c r="CX19" s="985"/>
      <c r="CY19" s="985"/>
      <c r="CZ19" s="985"/>
      <c r="DA19" s="985"/>
      <c r="DB19" s="985"/>
      <c r="DC19" s="985"/>
      <c r="DD19" s="986"/>
    </row>
    <row r="20" spans="1:110" s="80" customFormat="1" ht="12.75" customHeight="1" x14ac:dyDescent="0.2">
      <c r="A20" s="1012"/>
      <c r="B20" s="1013"/>
      <c r="C20" s="1013"/>
      <c r="D20" s="1013"/>
      <c r="E20" s="1013"/>
      <c r="F20" s="1013"/>
      <c r="G20" s="1013"/>
      <c r="H20" s="1013"/>
      <c r="I20" s="1013"/>
      <c r="J20" s="1013"/>
      <c r="K20" s="1013"/>
      <c r="L20" s="1013"/>
      <c r="M20" s="1013"/>
      <c r="N20" s="1013"/>
      <c r="O20" s="1013"/>
      <c r="P20" s="1013"/>
      <c r="Q20" s="1014"/>
      <c r="R20" s="1012"/>
      <c r="S20" s="1013"/>
      <c r="T20" s="1013"/>
      <c r="U20" s="1013"/>
      <c r="V20" s="1013"/>
      <c r="W20" s="1013"/>
      <c r="X20" s="1013"/>
      <c r="Y20" s="1013"/>
      <c r="Z20" s="1013"/>
      <c r="AA20" s="1013"/>
      <c r="AB20" s="1013"/>
      <c r="AC20" s="1013"/>
      <c r="AD20" s="1013"/>
      <c r="AE20" s="1013"/>
      <c r="AF20" s="1013"/>
      <c r="AG20" s="1013"/>
      <c r="AH20" s="1014"/>
      <c r="AL20" s="993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4"/>
      <c r="BM20" s="994"/>
      <c r="BN20" s="994"/>
      <c r="BO20" s="994"/>
      <c r="BP20" s="994"/>
      <c r="BQ20" s="994"/>
      <c r="BR20" s="994"/>
      <c r="BS20" s="995"/>
      <c r="BT20" s="993"/>
      <c r="BU20" s="994"/>
      <c r="BV20" s="994"/>
      <c r="BW20" s="994"/>
      <c r="BX20" s="994"/>
      <c r="BY20" s="994"/>
      <c r="BZ20" s="994"/>
      <c r="CA20" s="994"/>
      <c r="CB20" s="994"/>
      <c r="CC20" s="994"/>
      <c r="CD20" s="994"/>
      <c r="CE20" s="994"/>
      <c r="CF20" s="994"/>
      <c r="CG20" s="994"/>
      <c r="CH20" s="994"/>
      <c r="CI20" s="994"/>
      <c r="CJ20" s="994"/>
      <c r="CK20" s="994"/>
      <c r="CL20" s="994"/>
      <c r="CM20" s="994"/>
      <c r="CN20" s="994"/>
      <c r="CO20" s="994"/>
      <c r="CP20" s="994"/>
      <c r="CQ20" s="994"/>
      <c r="CR20" s="994"/>
      <c r="CS20" s="994"/>
      <c r="CT20" s="994"/>
      <c r="CU20" s="994"/>
      <c r="CV20" s="994"/>
      <c r="CW20" s="994"/>
      <c r="CX20" s="994"/>
      <c r="CY20" s="994"/>
      <c r="CZ20" s="994"/>
      <c r="DA20" s="994"/>
      <c r="DB20" s="994"/>
      <c r="DC20" s="994"/>
      <c r="DD20" s="995"/>
    </row>
    <row r="21" spans="1:110" s="80" customFormat="1" ht="12.75" customHeight="1" x14ac:dyDescent="0.2">
      <c r="AL21" s="993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4"/>
      <c r="BM21" s="994"/>
      <c r="BN21" s="994"/>
      <c r="BO21" s="994"/>
      <c r="BP21" s="994"/>
      <c r="BQ21" s="994"/>
      <c r="BR21" s="994"/>
      <c r="BS21" s="995"/>
      <c r="BT21" s="993"/>
      <c r="BU21" s="994"/>
      <c r="BV21" s="994"/>
      <c r="BW21" s="994"/>
      <c r="BX21" s="994"/>
      <c r="BY21" s="994"/>
      <c r="BZ21" s="994"/>
      <c r="CA21" s="994"/>
      <c r="CB21" s="994"/>
      <c r="CC21" s="994"/>
      <c r="CD21" s="994"/>
      <c r="CE21" s="994"/>
      <c r="CF21" s="994"/>
      <c r="CG21" s="994"/>
      <c r="CH21" s="994"/>
      <c r="CI21" s="994"/>
      <c r="CJ21" s="994"/>
      <c r="CK21" s="994"/>
      <c r="CL21" s="994"/>
      <c r="CM21" s="994"/>
      <c r="CN21" s="994"/>
      <c r="CO21" s="994"/>
      <c r="CP21" s="994"/>
      <c r="CQ21" s="994"/>
      <c r="CR21" s="994"/>
      <c r="CS21" s="994"/>
      <c r="CT21" s="994"/>
      <c r="CU21" s="994"/>
      <c r="CV21" s="994"/>
      <c r="CW21" s="994"/>
      <c r="CX21" s="994"/>
      <c r="CY21" s="994"/>
      <c r="CZ21" s="994"/>
      <c r="DA21" s="994"/>
      <c r="DB21" s="994"/>
      <c r="DC21" s="994"/>
      <c r="DD21" s="995"/>
    </row>
    <row r="22" spans="1:110" s="80" customFormat="1" ht="12.75" customHeight="1" x14ac:dyDescent="0.2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 x14ac:dyDescent="0.2">
      <c r="A23" s="987" t="s">
        <v>43</v>
      </c>
      <c r="B23" s="987"/>
      <c r="C23" s="987"/>
      <c r="D23" s="987"/>
      <c r="E23" s="987"/>
      <c r="F23" s="987"/>
      <c r="G23" s="987"/>
      <c r="H23" s="988"/>
      <c r="I23" s="991" t="s">
        <v>141</v>
      </c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  <c r="AA23" s="987"/>
      <c r="AB23" s="987"/>
      <c r="AC23" s="987"/>
      <c r="AD23" s="987"/>
      <c r="AE23" s="987"/>
      <c r="AF23" s="987"/>
      <c r="AG23" s="987"/>
      <c r="AH23" s="987"/>
      <c r="AI23" s="987"/>
      <c r="AJ23" s="987"/>
      <c r="AK23" s="987"/>
      <c r="AL23" s="987"/>
      <c r="AM23" s="987"/>
      <c r="AN23" s="987"/>
      <c r="AO23" s="987"/>
      <c r="AP23" s="987"/>
      <c r="AQ23" s="988"/>
      <c r="AR23" s="984" t="s">
        <v>388</v>
      </c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6"/>
      <c r="BT23" s="991" t="s">
        <v>198</v>
      </c>
      <c r="BU23" s="987"/>
      <c r="BV23" s="987"/>
      <c r="BW23" s="987"/>
      <c r="BX23" s="987"/>
      <c r="BY23" s="987"/>
      <c r="BZ23" s="987"/>
      <c r="CA23" s="987"/>
      <c r="CB23" s="987"/>
      <c r="CC23" s="987"/>
      <c r="CD23" s="987"/>
      <c r="CE23" s="987"/>
      <c r="CF23" s="987"/>
      <c r="CG23" s="988"/>
      <c r="CH23" s="991" t="s">
        <v>389</v>
      </c>
      <c r="CI23" s="987"/>
      <c r="CJ23" s="987"/>
      <c r="CK23" s="987"/>
      <c r="CL23" s="987"/>
      <c r="CM23" s="987"/>
      <c r="CN23" s="987"/>
      <c r="CO23" s="987"/>
      <c r="CP23" s="987"/>
      <c r="CQ23" s="987"/>
      <c r="CR23" s="987"/>
      <c r="CS23" s="987"/>
      <c r="CT23" s="987"/>
      <c r="CU23" s="987"/>
      <c r="CV23" s="987"/>
      <c r="CW23" s="987"/>
      <c r="CX23" s="987"/>
      <c r="CY23" s="987"/>
      <c r="CZ23" s="987"/>
      <c r="DA23" s="987"/>
      <c r="DB23" s="987"/>
      <c r="DC23" s="987"/>
      <c r="DD23" s="988"/>
    </row>
    <row r="24" spans="1:110" s="92" customFormat="1" ht="15" customHeight="1" x14ac:dyDescent="0.25">
      <c r="A24" s="989"/>
      <c r="B24" s="989"/>
      <c r="C24" s="989"/>
      <c r="D24" s="989"/>
      <c r="E24" s="989"/>
      <c r="F24" s="989"/>
      <c r="G24" s="989"/>
      <c r="H24" s="990"/>
      <c r="I24" s="992"/>
      <c r="J24" s="989"/>
      <c r="K24" s="989"/>
      <c r="L24" s="989"/>
      <c r="M24" s="989"/>
      <c r="N24" s="989"/>
      <c r="O24" s="989"/>
      <c r="P24" s="989"/>
      <c r="Q24" s="989"/>
      <c r="R24" s="989"/>
      <c r="S24" s="989"/>
      <c r="T24" s="989"/>
      <c r="U24" s="989"/>
      <c r="V24" s="989"/>
      <c r="W24" s="989"/>
      <c r="X24" s="989"/>
      <c r="Y24" s="989"/>
      <c r="Z24" s="989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90"/>
      <c r="AR24" s="981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3"/>
      <c r="BF24" s="981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3"/>
      <c r="BT24" s="992"/>
      <c r="BU24" s="989"/>
      <c r="BV24" s="989"/>
      <c r="BW24" s="989"/>
      <c r="BX24" s="989"/>
      <c r="BY24" s="989"/>
      <c r="BZ24" s="989"/>
      <c r="CA24" s="989"/>
      <c r="CB24" s="989"/>
      <c r="CC24" s="989"/>
      <c r="CD24" s="989"/>
      <c r="CE24" s="989"/>
      <c r="CF24" s="989"/>
      <c r="CG24" s="990"/>
      <c r="CH24" s="992"/>
      <c r="CI24" s="989"/>
      <c r="CJ24" s="989"/>
      <c r="CK24" s="989"/>
      <c r="CL24" s="989"/>
      <c r="CM24" s="989"/>
      <c r="CN24" s="989"/>
      <c r="CO24" s="989"/>
      <c r="CP24" s="989"/>
      <c r="CQ24" s="989"/>
      <c r="CR24" s="989"/>
      <c r="CS24" s="989"/>
      <c r="CT24" s="989"/>
      <c r="CU24" s="989"/>
      <c r="CV24" s="989"/>
      <c r="CW24" s="989"/>
      <c r="CX24" s="989"/>
      <c r="CY24" s="989"/>
      <c r="CZ24" s="989"/>
      <c r="DA24" s="989"/>
      <c r="DB24" s="989"/>
      <c r="DC24" s="989"/>
      <c r="DD24" s="990"/>
    </row>
    <row r="25" spans="1:110" s="83" customFormat="1" ht="12" customHeight="1" x14ac:dyDescent="0.25">
      <c r="A25" s="1007" t="s">
        <v>399</v>
      </c>
      <c r="B25" s="1006"/>
      <c r="C25" s="1006"/>
      <c r="D25" s="1006"/>
      <c r="E25" s="1006"/>
      <c r="F25" s="1006"/>
      <c r="G25" s="1006"/>
      <c r="H25" s="1006"/>
      <c r="I25" s="1008" t="s">
        <v>400</v>
      </c>
      <c r="J25" s="1009"/>
      <c r="K25" s="1009"/>
      <c r="L25" s="1009"/>
      <c r="M25" s="1009"/>
      <c r="N25" s="1009"/>
      <c r="O25" s="1009"/>
      <c r="P25" s="1009"/>
      <c r="Q25" s="1009"/>
      <c r="R25" s="1009"/>
      <c r="S25" s="1009"/>
      <c r="T25" s="1009"/>
      <c r="U25" s="1009"/>
      <c r="V25" s="1009"/>
      <c r="W25" s="1009"/>
      <c r="X25" s="1009"/>
      <c r="Y25" s="1009"/>
      <c r="Z25" s="1009"/>
      <c r="AA25" s="1009"/>
      <c r="AB25" s="1009"/>
      <c r="AC25" s="1009"/>
      <c r="AD25" s="1009"/>
      <c r="AE25" s="1009"/>
      <c r="AF25" s="1009"/>
      <c r="AG25" s="1009"/>
      <c r="AH25" s="1009"/>
      <c r="AI25" s="1009"/>
      <c r="AJ25" s="1009"/>
      <c r="AK25" s="1009"/>
      <c r="AL25" s="1009"/>
      <c r="AM25" s="1009"/>
      <c r="AN25" s="1009"/>
      <c r="AO25" s="1009"/>
      <c r="AP25" s="1009"/>
      <c r="AQ25" s="1010"/>
      <c r="AR25" s="1005" t="s">
        <v>401</v>
      </c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1006"/>
      <c r="BD25" s="1006"/>
      <c r="BE25" s="1006"/>
      <c r="BF25" s="1005" t="s">
        <v>402</v>
      </c>
      <c r="BG25" s="1006"/>
      <c r="BH25" s="1006"/>
      <c r="BI25" s="1006"/>
      <c r="BJ25" s="1006"/>
      <c r="BK25" s="1006"/>
      <c r="BL25" s="1006"/>
      <c r="BM25" s="1006"/>
      <c r="BN25" s="1006"/>
      <c r="BO25" s="1006"/>
      <c r="BP25" s="1006"/>
      <c r="BQ25" s="1006"/>
      <c r="BR25" s="1006"/>
      <c r="BS25" s="1006"/>
      <c r="BT25" s="1005" t="s">
        <v>403</v>
      </c>
      <c r="BU25" s="1006"/>
      <c r="BV25" s="1006"/>
      <c r="BW25" s="1006"/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5" t="s">
        <v>404</v>
      </c>
      <c r="CI25" s="1006"/>
      <c r="CJ25" s="1006"/>
      <c r="CK25" s="1006"/>
      <c r="CL25" s="1006"/>
      <c r="CM25" s="1006"/>
      <c r="CN25" s="1006"/>
      <c r="CO25" s="1006"/>
      <c r="CP25" s="1006"/>
      <c r="CQ25" s="1006"/>
      <c r="CR25" s="1006"/>
      <c r="CS25" s="1006"/>
      <c r="CT25" s="1006"/>
      <c r="CU25" s="1006"/>
      <c r="CV25" s="1006"/>
      <c r="CW25" s="1006"/>
      <c r="CX25" s="1006"/>
      <c r="CY25" s="1006"/>
      <c r="CZ25" s="1006"/>
      <c r="DA25" s="1006"/>
      <c r="DB25" s="1006"/>
      <c r="DC25" s="1006"/>
      <c r="DD25" s="1006"/>
    </row>
    <row r="26" spans="1:110" s="96" customFormat="1" ht="15" x14ac:dyDescent="0.2">
      <c r="A26" s="1000" t="s">
        <v>399</v>
      </c>
      <c r="B26" s="1001"/>
      <c r="C26" s="1001"/>
      <c r="D26" s="1001"/>
      <c r="E26" s="1001"/>
      <c r="F26" s="1001"/>
      <c r="G26" s="1001"/>
      <c r="H26" s="1001"/>
      <c r="I26" s="1002" t="str">
        <f>IF('Настройки УИК'!$B22=0," ",'Настройки УИК'!B22)</f>
        <v xml:space="preserve"> </v>
      </c>
      <c r="J26" s="1003"/>
      <c r="K26" s="1003"/>
      <c r="L26" s="1003"/>
      <c r="M26" s="1003"/>
      <c r="N26" s="1003"/>
      <c r="O26" s="1003"/>
      <c r="P26" s="1003"/>
      <c r="Q26" s="1003"/>
      <c r="R26" s="1003"/>
      <c r="S26" s="1003"/>
      <c r="T26" s="1003"/>
      <c r="U26" s="1003"/>
      <c r="V26" s="1003"/>
      <c r="W26" s="1003"/>
      <c r="X26" s="1003"/>
      <c r="Y26" s="1003"/>
      <c r="Z26" s="1003"/>
      <c r="AA26" s="1003"/>
      <c r="AB26" s="1003"/>
      <c r="AC26" s="1003"/>
      <c r="AD26" s="1003"/>
      <c r="AE26" s="1003"/>
      <c r="AF26" s="1003"/>
      <c r="AG26" s="1003"/>
      <c r="AH26" s="1003"/>
      <c r="AI26" s="1003"/>
      <c r="AJ26" s="1003"/>
      <c r="AK26" s="1003"/>
      <c r="AL26" s="1003"/>
      <c r="AM26" s="1003"/>
      <c r="AN26" s="1003"/>
      <c r="AO26" s="1003"/>
      <c r="AP26" s="1003"/>
      <c r="AQ26" s="1004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  <c r="BT26" s="997" t="e">
        <f ca="1">IF('Расчётная Ведомость'!$U20=0," ",'Расчётная Ведомость'!$U20)</f>
        <v>#DIV/0!</v>
      </c>
      <c r="BU26" s="998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9"/>
      <c r="CH26" s="996"/>
      <c r="CI26" s="996"/>
      <c r="CJ26" s="996"/>
      <c r="CK26" s="996"/>
      <c r="CL26" s="996"/>
      <c r="CM26" s="996"/>
      <c r="CN26" s="996"/>
      <c r="CO26" s="996"/>
      <c r="CP26" s="996"/>
      <c r="CQ26" s="996"/>
      <c r="CR26" s="996"/>
      <c r="CS26" s="996"/>
      <c r="CT26" s="996"/>
      <c r="CU26" s="996"/>
      <c r="CV26" s="996"/>
      <c r="CW26" s="996"/>
      <c r="CX26" s="996"/>
      <c r="CY26" s="996"/>
      <c r="CZ26" s="996"/>
      <c r="DA26" s="996"/>
      <c r="DB26" s="996"/>
      <c r="DC26" s="996"/>
      <c r="DD26" s="996"/>
      <c r="DF26" s="378" t="e">
        <f ca="1">'Расчётная Ведомость'!$U20</f>
        <v>#DIV/0!</v>
      </c>
    </row>
    <row r="27" spans="1:110" s="96" customFormat="1" ht="15" x14ac:dyDescent="0.2">
      <c r="A27" s="1000" t="s">
        <v>400</v>
      </c>
      <c r="B27" s="1001"/>
      <c r="C27" s="1001"/>
      <c r="D27" s="1001"/>
      <c r="E27" s="1001"/>
      <c r="F27" s="1001"/>
      <c r="G27" s="1001"/>
      <c r="H27" s="1001"/>
      <c r="I27" s="1002" t="str">
        <f>IF('Настройки УИК'!$B23=0," ",'Настройки УИК'!B23)</f>
        <v xml:space="preserve"> </v>
      </c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03"/>
      <c r="AE27" s="1003"/>
      <c r="AF27" s="1003"/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4"/>
      <c r="AR27" s="1011"/>
      <c r="AS27" s="1011"/>
      <c r="AT27" s="1011"/>
      <c r="AU27" s="1011"/>
      <c r="AV27" s="1011"/>
      <c r="AW27" s="1011"/>
      <c r="AX27" s="1011"/>
      <c r="AY27" s="1011"/>
      <c r="AZ27" s="1011"/>
      <c r="BA27" s="1011"/>
      <c r="BB27" s="1011"/>
      <c r="BC27" s="1011"/>
      <c r="BD27" s="1011"/>
      <c r="BE27" s="1011"/>
      <c r="BF27" s="1011"/>
      <c r="BG27" s="1011"/>
      <c r="BH27" s="1011"/>
      <c r="BI27" s="1011"/>
      <c r="BJ27" s="1011"/>
      <c r="BK27" s="1011"/>
      <c r="BL27" s="1011"/>
      <c r="BM27" s="1011"/>
      <c r="BN27" s="1011"/>
      <c r="BO27" s="1011"/>
      <c r="BP27" s="1011"/>
      <c r="BQ27" s="1011"/>
      <c r="BR27" s="1011"/>
      <c r="BS27" s="1011"/>
      <c r="BT27" s="997" t="str">
        <f ca="1">IF('Расчётная Ведомость'!$U21=0," ",'Расчётная Ведомость'!$U21)</f>
        <v xml:space="preserve"> </v>
      </c>
      <c r="BU27" s="998"/>
      <c r="BV27" s="998"/>
      <c r="BW27" s="998"/>
      <c r="BX27" s="998"/>
      <c r="BY27" s="998"/>
      <c r="BZ27" s="998"/>
      <c r="CA27" s="998"/>
      <c r="CB27" s="998"/>
      <c r="CC27" s="998"/>
      <c r="CD27" s="998"/>
      <c r="CE27" s="998"/>
      <c r="CF27" s="998"/>
      <c r="CG27" s="999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R27" s="996"/>
      <c r="CS27" s="996"/>
      <c r="CT27" s="996"/>
      <c r="CU27" s="996"/>
      <c r="CV27" s="996"/>
      <c r="CW27" s="996"/>
      <c r="CX27" s="996"/>
      <c r="CY27" s="996"/>
      <c r="CZ27" s="996"/>
      <c r="DA27" s="996"/>
      <c r="DB27" s="996"/>
      <c r="DC27" s="996"/>
      <c r="DD27" s="996"/>
      <c r="DF27" s="378">
        <f ca="1">'Расчётная Ведомость'!$U21</f>
        <v>0</v>
      </c>
    </row>
    <row r="28" spans="1:110" s="96" customFormat="1" ht="15" x14ac:dyDescent="0.2">
      <c r="A28" s="1000" t="s">
        <v>401</v>
      </c>
      <c r="B28" s="1001"/>
      <c r="C28" s="1001"/>
      <c r="D28" s="1001"/>
      <c r="E28" s="1001"/>
      <c r="F28" s="1001"/>
      <c r="G28" s="1001"/>
      <c r="H28" s="1001"/>
      <c r="I28" s="1002" t="str">
        <f>IF('Настройки УИК'!$B24=0," ",'Настройки УИК'!B24)</f>
        <v>Склонение по падежам УИК</v>
      </c>
      <c r="J28" s="1003"/>
      <c r="K28" s="1003"/>
      <c r="L28" s="1003"/>
      <c r="M28" s="1003"/>
      <c r="N28" s="1003"/>
      <c r="O28" s="1003"/>
      <c r="P28" s="1003"/>
      <c r="Q28" s="1003"/>
      <c r="R28" s="1003"/>
      <c r="S28" s="1003"/>
      <c r="T28" s="1003"/>
      <c r="U28" s="1003"/>
      <c r="V28" s="1003"/>
      <c r="W28" s="1003"/>
      <c r="X28" s="1003"/>
      <c r="Y28" s="1003"/>
      <c r="Z28" s="1003"/>
      <c r="AA28" s="1003"/>
      <c r="AB28" s="1003"/>
      <c r="AC28" s="1003"/>
      <c r="AD28" s="1003"/>
      <c r="AE28" s="1003"/>
      <c r="AF28" s="1003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4"/>
      <c r="AR28" s="1011"/>
      <c r="AS28" s="1011"/>
      <c r="AT28" s="1011"/>
      <c r="AU28" s="1011"/>
      <c r="AV28" s="1011"/>
      <c r="AW28" s="1011"/>
      <c r="AX28" s="1011"/>
      <c r="AY28" s="1011"/>
      <c r="AZ28" s="1011"/>
      <c r="BA28" s="1011"/>
      <c r="BB28" s="1011"/>
      <c r="BC28" s="1011"/>
      <c r="BD28" s="1011"/>
      <c r="BE28" s="1011"/>
      <c r="BF28" s="1011"/>
      <c r="BG28" s="1011"/>
      <c r="BH28" s="1011"/>
      <c r="BI28" s="1011"/>
      <c r="BJ28" s="1011"/>
      <c r="BK28" s="1011"/>
      <c r="BL28" s="1011"/>
      <c r="BM28" s="1011"/>
      <c r="BN28" s="1011"/>
      <c r="BO28" s="1011"/>
      <c r="BP28" s="1011"/>
      <c r="BQ28" s="1011"/>
      <c r="BR28" s="1011"/>
      <c r="BS28" s="1011"/>
      <c r="BT28" s="997" t="str">
        <f ca="1">IF('Расчётная Ведомость'!$U22=0," ",'Расчётная Ведомость'!$U22)</f>
        <v xml:space="preserve"> </v>
      </c>
      <c r="BU28" s="998"/>
      <c r="BV28" s="998"/>
      <c r="BW28" s="998"/>
      <c r="BX28" s="998"/>
      <c r="BY28" s="998"/>
      <c r="BZ28" s="998"/>
      <c r="CA28" s="998"/>
      <c r="CB28" s="998"/>
      <c r="CC28" s="998"/>
      <c r="CD28" s="998"/>
      <c r="CE28" s="998"/>
      <c r="CF28" s="998"/>
      <c r="CG28" s="999"/>
      <c r="CH28" s="996"/>
      <c r="CI28" s="996"/>
      <c r="CJ28" s="996"/>
      <c r="CK28" s="996"/>
      <c r="CL28" s="996"/>
      <c r="CM28" s="996"/>
      <c r="CN28" s="996"/>
      <c r="CO28" s="996"/>
      <c r="CP28" s="996"/>
      <c r="CQ28" s="996"/>
      <c r="CR28" s="996"/>
      <c r="CS28" s="996"/>
      <c r="CT28" s="996"/>
      <c r="CU28" s="996"/>
      <c r="CV28" s="996"/>
      <c r="CW28" s="996"/>
      <c r="CX28" s="996"/>
      <c r="CY28" s="996"/>
      <c r="CZ28" s="996"/>
      <c r="DA28" s="996"/>
      <c r="DB28" s="996"/>
      <c r="DC28" s="996"/>
      <c r="DD28" s="996"/>
      <c r="DF28" s="378">
        <f ca="1">'Расчётная Ведомость'!$U22</f>
        <v>0</v>
      </c>
    </row>
    <row r="29" spans="1:110" s="96" customFormat="1" ht="15" x14ac:dyDescent="0.2">
      <c r="A29" s="1000" t="s">
        <v>402</v>
      </c>
      <c r="B29" s="1001"/>
      <c r="C29" s="1001"/>
      <c r="D29" s="1001"/>
      <c r="E29" s="1001"/>
      <c r="F29" s="1001"/>
      <c r="G29" s="1001"/>
      <c r="H29" s="1001"/>
      <c r="I29" s="1002" t="str">
        <f>IF('Настройки УИК'!$B25=0," ",'Настройки УИК'!B25)</f>
        <v>для печати документов</v>
      </c>
      <c r="J29" s="1003"/>
      <c r="K29" s="1003"/>
      <c r="L29" s="1003"/>
      <c r="M29" s="1003"/>
      <c r="N29" s="1003"/>
      <c r="O29" s="1003"/>
      <c r="P29" s="1003"/>
      <c r="Q29" s="1003"/>
      <c r="R29" s="1003"/>
      <c r="S29" s="1003"/>
      <c r="T29" s="1003"/>
      <c r="U29" s="1003"/>
      <c r="V29" s="1003"/>
      <c r="W29" s="1003"/>
      <c r="X29" s="1003"/>
      <c r="Y29" s="1003"/>
      <c r="Z29" s="1003"/>
      <c r="AA29" s="1003"/>
      <c r="AB29" s="1003"/>
      <c r="AC29" s="1003"/>
      <c r="AD29" s="1003"/>
      <c r="AE29" s="1003"/>
      <c r="AF29" s="1003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4"/>
      <c r="AR29" s="1011"/>
      <c r="AS29" s="1011"/>
      <c r="AT29" s="1011"/>
      <c r="AU29" s="1011"/>
      <c r="AV29" s="1011"/>
      <c r="AW29" s="1011"/>
      <c r="AX29" s="1011"/>
      <c r="AY29" s="1011"/>
      <c r="AZ29" s="1011"/>
      <c r="BA29" s="1011"/>
      <c r="BB29" s="1011"/>
      <c r="BC29" s="1011"/>
      <c r="BD29" s="1011"/>
      <c r="BE29" s="1011"/>
      <c r="BF29" s="1011"/>
      <c r="BG29" s="1011"/>
      <c r="BH29" s="1011"/>
      <c r="BI29" s="1011"/>
      <c r="BJ29" s="1011"/>
      <c r="BK29" s="1011"/>
      <c r="BL29" s="1011"/>
      <c r="BM29" s="1011"/>
      <c r="BN29" s="1011"/>
      <c r="BO29" s="1011"/>
      <c r="BP29" s="1011"/>
      <c r="BQ29" s="1011"/>
      <c r="BR29" s="1011"/>
      <c r="BS29" s="1011"/>
      <c r="BT29" s="997" t="str">
        <f ca="1">IF('Расчётная Ведомость'!$U23=0," ",'Расчётная Ведомость'!$U23)</f>
        <v xml:space="preserve"> </v>
      </c>
      <c r="BU29" s="998"/>
      <c r="BV29" s="998"/>
      <c r="BW29" s="998"/>
      <c r="BX29" s="998"/>
      <c r="BY29" s="998"/>
      <c r="BZ29" s="998"/>
      <c r="CA29" s="998"/>
      <c r="CB29" s="998"/>
      <c r="CC29" s="998"/>
      <c r="CD29" s="998"/>
      <c r="CE29" s="998"/>
      <c r="CF29" s="998"/>
      <c r="CG29" s="999"/>
      <c r="CH29" s="996"/>
      <c r="CI29" s="996"/>
      <c r="CJ29" s="996"/>
      <c r="CK29" s="996"/>
      <c r="CL29" s="996"/>
      <c r="CM29" s="996"/>
      <c r="CN29" s="996"/>
      <c r="CO29" s="996"/>
      <c r="CP29" s="996"/>
      <c r="CQ29" s="996"/>
      <c r="CR29" s="996"/>
      <c r="CS29" s="996"/>
      <c r="CT29" s="996"/>
      <c r="CU29" s="996"/>
      <c r="CV29" s="996"/>
      <c r="CW29" s="996"/>
      <c r="CX29" s="996"/>
      <c r="CY29" s="996"/>
      <c r="CZ29" s="996"/>
      <c r="DA29" s="996"/>
      <c r="DB29" s="996"/>
      <c r="DC29" s="996"/>
      <c r="DD29" s="996"/>
      <c r="DF29" s="378">
        <f ca="1">'Расчётная Ведомость'!$U23</f>
        <v>0</v>
      </c>
    </row>
    <row r="30" spans="1:110" s="96" customFormat="1" ht="15" x14ac:dyDescent="0.2">
      <c r="A30" s="1000" t="s">
        <v>403</v>
      </c>
      <c r="B30" s="1001"/>
      <c r="C30" s="1001"/>
      <c r="D30" s="1001"/>
      <c r="E30" s="1001"/>
      <c r="F30" s="1001"/>
      <c r="G30" s="1001"/>
      <c r="H30" s="1001"/>
      <c r="I30" s="1002" t="str">
        <f>IF('Настройки УИК'!$B26=0," ",'Настройки УИК'!B26)</f>
        <v xml:space="preserve">Родительный </v>
      </c>
      <c r="J30" s="1003"/>
      <c r="K30" s="1003"/>
      <c r="L30" s="1003"/>
      <c r="M30" s="1003"/>
      <c r="N30" s="1003"/>
      <c r="O30" s="1003"/>
      <c r="P30" s="1003"/>
      <c r="Q30" s="1003"/>
      <c r="R30" s="1003"/>
      <c r="S30" s="1003"/>
      <c r="T30" s="1003"/>
      <c r="U30" s="1003"/>
      <c r="V30" s="1003"/>
      <c r="W30" s="1003"/>
      <c r="X30" s="1003"/>
      <c r="Y30" s="1003"/>
      <c r="Z30" s="1003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4"/>
      <c r="AR30" s="1011"/>
      <c r="AS30" s="1011"/>
      <c r="AT30" s="1011"/>
      <c r="AU30" s="1011"/>
      <c r="AV30" s="1011"/>
      <c r="AW30" s="1011"/>
      <c r="AX30" s="1011"/>
      <c r="AY30" s="1011"/>
      <c r="AZ30" s="1011"/>
      <c r="BA30" s="1011"/>
      <c r="BB30" s="1011"/>
      <c r="BC30" s="1011"/>
      <c r="BD30" s="1011"/>
      <c r="BE30" s="1011"/>
      <c r="BF30" s="1011"/>
      <c r="BG30" s="1011"/>
      <c r="BH30" s="1011"/>
      <c r="BI30" s="1011"/>
      <c r="BJ30" s="1011"/>
      <c r="BK30" s="1011"/>
      <c r="BL30" s="1011"/>
      <c r="BM30" s="1011"/>
      <c r="BN30" s="1011"/>
      <c r="BO30" s="1011"/>
      <c r="BP30" s="1011"/>
      <c r="BQ30" s="1011"/>
      <c r="BR30" s="1011"/>
      <c r="BS30" s="1011"/>
      <c r="BT30" s="997" t="e">
        <f ca="1">IF('Расчётная Ведомость'!$U24=0," ",'Расчётная Ведомость'!$U24)</f>
        <v>#VALUE!</v>
      </c>
      <c r="BU30" s="998"/>
      <c r="BV30" s="998"/>
      <c r="BW30" s="998"/>
      <c r="BX30" s="998"/>
      <c r="BY30" s="998"/>
      <c r="BZ30" s="998"/>
      <c r="CA30" s="998"/>
      <c r="CB30" s="998"/>
      <c r="CC30" s="998"/>
      <c r="CD30" s="998"/>
      <c r="CE30" s="998"/>
      <c r="CF30" s="998"/>
      <c r="CG30" s="999"/>
      <c r="CH30" s="996"/>
      <c r="CI30" s="996"/>
      <c r="CJ30" s="996"/>
      <c r="CK30" s="996"/>
      <c r="CL30" s="996"/>
      <c r="CM30" s="996"/>
      <c r="CN30" s="996"/>
      <c r="CO30" s="996"/>
      <c r="CP30" s="996"/>
      <c r="CQ30" s="996"/>
      <c r="CR30" s="996"/>
      <c r="CS30" s="996"/>
      <c r="CT30" s="996"/>
      <c r="CU30" s="996"/>
      <c r="CV30" s="996"/>
      <c r="CW30" s="996"/>
      <c r="CX30" s="996"/>
      <c r="CY30" s="996"/>
      <c r="CZ30" s="996"/>
      <c r="DA30" s="996"/>
      <c r="DB30" s="996"/>
      <c r="DC30" s="996"/>
      <c r="DD30" s="996"/>
      <c r="DF30" s="378" t="e">
        <f ca="1">'Расчётная Ведомость'!$U24</f>
        <v>#VALUE!</v>
      </c>
    </row>
    <row r="31" spans="1:110" s="96" customFormat="1" ht="15" x14ac:dyDescent="0.2">
      <c r="A31" s="1000" t="s">
        <v>404</v>
      </c>
      <c r="B31" s="1001"/>
      <c r="C31" s="1001"/>
      <c r="D31" s="1001"/>
      <c r="E31" s="1001"/>
      <c r="F31" s="1001"/>
      <c r="G31" s="1001"/>
      <c r="H31" s="1001"/>
      <c r="I31" s="1002" t="str">
        <f>IF('Настройки УИК'!$B27=0," ",'Настройки УИК'!B27)</f>
        <v xml:space="preserve">Дательный </v>
      </c>
      <c r="J31" s="1003"/>
      <c r="K31" s="1003"/>
      <c r="L31" s="1003"/>
      <c r="M31" s="1003"/>
      <c r="N31" s="1003"/>
      <c r="O31" s="1003"/>
      <c r="P31" s="1003"/>
      <c r="Q31" s="1003"/>
      <c r="R31" s="1003"/>
      <c r="S31" s="1003"/>
      <c r="T31" s="1003"/>
      <c r="U31" s="1003"/>
      <c r="V31" s="1003"/>
      <c r="W31" s="1003"/>
      <c r="X31" s="1003"/>
      <c r="Y31" s="1003"/>
      <c r="Z31" s="1003"/>
      <c r="AA31" s="1003"/>
      <c r="AB31" s="1003"/>
      <c r="AC31" s="1003"/>
      <c r="AD31" s="1003"/>
      <c r="AE31" s="1003"/>
      <c r="AF31" s="1003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4"/>
      <c r="AR31" s="1011"/>
      <c r="AS31" s="1011"/>
      <c r="AT31" s="1011"/>
      <c r="AU31" s="1011"/>
      <c r="AV31" s="1011"/>
      <c r="AW31" s="1011"/>
      <c r="AX31" s="1011"/>
      <c r="AY31" s="1011"/>
      <c r="AZ31" s="1011"/>
      <c r="BA31" s="1011"/>
      <c r="BB31" s="1011"/>
      <c r="BC31" s="1011"/>
      <c r="BD31" s="1011"/>
      <c r="BE31" s="1011"/>
      <c r="BF31" s="1011"/>
      <c r="BG31" s="1011"/>
      <c r="BH31" s="1011"/>
      <c r="BI31" s="1011"/>
      <c r="BJ31" s="1011"/>
      <c r="BK31" s="1011"/>
      <c r="BL31" s="1011"/>
      <c r="BM31" s="1011"/>
      <c r="BN31" s="1011"/>
      <c r="BO31" s="1011"/>
      <c r="BP31" s="1011"/>
      <c r="BQ31" s="1011"/>
      <c r="BR31" s="1011"/>
      <c r="BS31" s="1011"/>
      <c r="BT31" s="997" t="e">
        <f ca="1">IF('Расчётная Ведомость'!$U25=0," ",'Расчётная Ведомость'!$U25)</f>
        <v>#VALUE!</v>
      </c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9"/>
      <c r="CH31" s="996"/>
      <c r="CI31" s="996"/>
      <c r="CJ31" s="996"/>
      <c r="CK31" s="996"/>
      <c r="CL31" s="996"/>
      <c r="CM31" s="996"/>
      <c r="CN31" s="996"/>
      <c r="CO31" s="996"/>
      <c r="CP31" s="996"/>
      <c r="CQ31" s="996"/>
      <c r="CR31" s="996"/>
      <c r="CS31" s="996"/>
      <c r="CT31" s="996"/>
      <c r="CU31" s="996"/>
      <c r="CV31" s="996"/>
      <c r="CW31" s="996"/>
      <c r="CX31" s="996"/>
      <c r="CY31" s="996"/>
      <c r="CZ31" s="996"/>
      <c r="DA31" s="996"/>
      <c r="DB31" s="996"/>
      <c r="DC31" s="996"/>
      <c r="DD31" s="996"/>
      <c r="DF31" s="378" t="e">
        <f ca="1">'Расчётная Ведомость'!$U25</f>
        <v>#VALUE!</v>
      </c>
    </row>
    <row r="32" spans="1:110" s="96" customFormat="1" ht="15" x14ac:dyDescent="0.2">
      <c r="A32" s="1000" t="s">
        <v>405</v>
      </c>
      <c r="B32" s="1001"/>
      <c r="C32" s="1001"/>
      <c r="D32" s="1001"/>
      <c r="E32" s="1001"/>
      <c r="F32" s="1001"/>
      <c r="G32" s="1001"/>
      <c r="H32" s="1001"/>
      <c r="I32" s="1002" t="str">
        <f>IF('Настройки УИК'!$B28=0," ",'Настройки УИК'!B28)</f>
        <v>Творительный</v>
      </c>
      <c r="J32" s="1003"/>
      <c r="K32" s="1003"/>
      <c r="L32" s="1003"/>
      <c r="M32" s="1003"/>
      <c r="N32" s="1003"/>
      <c r="O32" s="1003"/>
      <c r="P32" s="1003"/>
      <c r="Q32" s="1003"/>
      <c r="R32" s="1003"/>
      <c r="S32" s="1003"/>
      <c r="T32" s="1003"/>
      <c r="U32" s="1003"/>
      <c r="V32" s="1003"/>
      <c r="W32" s="1003"/>
      <c r="X32" s="1003"/>
      <c r="Y32" s="1003"/>
      <c r="Z32" s="1003"/>
      <c r="AA32" s="1003"/>
      <c r="AB32" s="1003"/>
      <c r="AC32" s="1003"/>
      <c r="AD32" s="1003"/>
      <c r="AE32" s="1003"/>
      <c r="AF32" s="1003"/>
      <c r="AG32" s="1003"/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4"/>
      <c r="AR32" s="1011"/>
      <c r="AS32" s="1011"/>
      <c r="AT32" s="1011"/>
      <c r="AU32" s="1011"/>
      <c r="AV32" s="1011"/>
      <c r="AW32" s="1011"/>
      <c r="AX32" s="1011"/>
      <c r="AY32" s="1011"/>
      <c r="AZ32" s="1011"/>
      <c r="BA32" s="1011"/>
      <c r="BB32" s="1011"/>
      <c r="BC32" s="1011"/>
      <c r="BD32" s="1011"/>
      <c r="BE32" s="1011"/>
      <c r="BF32" s="1011"/>
      <c r="BG32" s="1011"/>
      <c r="BH32" s="1011"/>
      <c r="BI32" s="1011"/>
      <c r="BJ32" s="1011"/>
      <c r="BK32" s="1011"/>
      <c r="BL32" s="1011"/>
      <c r="BM32" s="1011"/>
      <c r="BN32" s="1011"/>
      <c r="BO32" s="1011"/>
      <c r="BP32" s="1011"/>
      <c r="BQ32" s="1011"/>
      <c r="BR32" s="1011"/>
      <c r="BS32" s="1011"/>
      <c r="BT32" s="997" t="e">
        <f ca="1">IF('Расчётная Ведомость'!$U26=0," ",'Расчётная Ведомость'!$U26)</f>
        <v>#VALUE!</v>
      </c>
      <c r="BU32" s="998"/>
      <c r="BV32" s="998"/>
      <c r="BW32" s="998"/>
      <c r="BX32" s="998"/>
      <c r="BY32" s="998"/>
      <c r="BZ32" s="998"/>
      <c r="CA32" s="998"/>
      <c r="CB32" s="998"/>
      <c r="CC32" s="998"/>
      <c r="CD32" s="998"/>
      <c r="CE32" s="998"/>
      <c r="CF32" s="998"/>
      <c r="CG32" s="999"/>
      <c r="CH32" s="996"/>
      <c r="CI32" s="996"/>
      <c r="CJ32" s="996"/>
      <c r="CK32" s="996"/>
      <c r="CL32" s="996"/>
      <c r="CM32" s="996"/>
      <c r="CN32" s="996"/>
      <c r="CO32" s="996"/>
      <c r="CP32" s="996"/>
      <c r="CQ32" s="996"/>
      <c r="CR32" s="996"/>
      <c r="CS32" s="996"/>
      <c r="CT32" s="996"/>
      <c r="CU32" s="996"/>
      <c r="CV32" s="996"/>
      <c r="CW32" s="996"/>
      <c r="CX32" s="996"/>
      <c r="CY32" s="996"/>
      <c r="CZ32" s="996"/>
      <c r="DA32" s="996"/>
      <c r="DB32" s="996"/>
      <c r="DC32" s="996"/>
      <c r="DD32" s="996"/>
      <c r="DF32" s="378" t="e">
        <f ca="1">'Расчётная Ведомость'!$U26</f>
        <v>#VALUE!</v>
      </c>
    </row>
    <row r="33" spans="1:110" s="96" customFormat="1" ht="11.25" x14ac:dyDescent="0.2">
      <c r="A33" s="1000" t="s">
        <v>406</v>
      </c>
      <c r="B33" s="1001"/>
      <c r="C33" s="1001"/>
      <c r="D33" s="1001"/>
      <c r="E33" s="1001"/>
      <c r="F33" s="1001"/>
      <c r="G33" s="1001"/>
      <c r="H33" s="1001"/>
      <c r="I33" s="1002" t="str">
        <f>IF('Настройки УИК'!$B29=0," ",'Настройки УИК'!B29)</f>
        <v>Винительный</v>
      </c>
      <c r="J33" s="1003"/>
      <c r="K33" s="1003"/>
      <c r="L33" s="1003"/>
      <c r="M33" s="1003"/>
      <c r="N33" s="1003"/>
      <c r="O33" s="1003"/>
      <c r="P33" s="1003"/>
      <c r="Q33" s="1003"/>
      <c r="R33" s="1003"/>
      <c r="S33" s="1003"/>
      <c r="T33" s="1003"/>
      <c r="U33" s="1003"/>
      <c r="V33" s="1003"/>
      <c r="W33" s="1003"/>
      <c r="X33" s="1003"/>
      <c r="Y33" s="1003"/>
      <c r="Z33" s="1003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4"/>
      <c r="AR33" s="1015"/>
      <c r="AS33" s="1015"/>
      <c r="AT33" s="1015"/>
      <c r="AU33" s="1015"/>
      <c r="AV33" s="1015"/>
      <c r="AW33" s="1015"/>
      <c r="AX33" s="1015"/>
      <c r="AY33" s="1015"/>
      <c r="AZ33" s="1015"/>
      <c r="BA33" s="1015"/>
      <c r="BB33" s="1015"/>
      <c r="BC33" s="1015"/>
      <c r="BD33" s="1015"/>
      <c r="BE33" s="1015"/>
      <c r="BF33" s="1015"/>
      <c r="BG33" s="1015"/>
      <c r="BH33" s="1015"/>
      <c r="BI33" s="1015"/>
      <c r="BJ33" s="1015"/>
      <c r="BK33" s="1015"/>
      <c r="BL33" s="1015"/>
      <c r="BM33" s="1015"/>
      <c r="BN33" s="1015"/>
      <c r="BO33" s="1015"/>
      <c r="BP33" s="1015"/>
      <c r="BQ33" s="1015"/>
      <c r="BR33" s="1015"/>
      <c r="BS33" s="1015"/>
      <c r="BT33" s="997" t="str">
        <f ca="1">IF('Расчётная Ведомость'!$U27=0," ",'Расчётная Ведомость'!$U27)</f>
        <v xml:space="preserve"> </v>
      </c>
      <c r="BU33" s="998"/>
      <c r="BV33" s="998"/>
      <c r="BW33" s="998"/>
      <c r="BX33" s="998"/>
      <c r="BY33" s="998"/>
      <c r="BZ33" s="998"/>
      <c r="CA33" s="998"/>
      <c r="CB33" s="998"/>
      <c r="CC33" s="998"/>
      <c r="CD33" s="998"/>
      <c r="CE33" s="998"/>
      <c r="CF33" s="998"/>
      <c r="CG33" s="999"/>
      <c r="CH33" s="996"/>
      <c r="CI33" s="996"/>
      <c r="CJ33" s="996"/>
      <c r="CK33" s="996"/>
      <c r="CL33" s="996"/>
      <c r="CM33" s="996"/>
      <c r="CN33" s="996"/>
      <c r="CO33" s="996"/>
      <c r="CP33" s="996"/>
      <c r="CQ33" s="996"/>
      <c r="CR33" s="996"/>
      <c r="CS33" s="996"/>
      <c r="CT33" s="996"/>
      <c r="CU33" s="996"/>
      <c r="CV33" s="996"/>
      <c r="CW33" s="996"/>
      <c r="CX33" s="996"/>
      <c r="CY33" s="996"/>
      <c r="CZ33" s="996"/>
      <c r="DA33" s="996"/>
      <c r="DB33" s="996"/>
      <c r="DC33" s="996"/>
      <c r="DD33" s="996"/>
      <c r="DF33" s="378">
        <f ca="1">'Расчётная Ведомость'!$U27</f>
        <v>0</v>
      </c>
    </row>
    <row r="34" spans="1:110" s="96" customFormat="1" ht="11.25" x14ac:dyDescent="0.2">
      <c r="A34" s="1000" t="s">
        <v>407</v>
      </c>
      <c r="B34" s="1001"/>
      <c r="C34" s="1001"/>
      <c r="D34" s="1001"/>
      <c r="E34" s="1001"/>
      <c r="F34" s="1001"/>
      <c r="G34" s="1001"/>
      <c r="H34" s="1001"/>
      <c r="I34" s="1002" t="str">
        <f>IF('Настройки УИК'!$B30=0," ",'Настройки УИК'!B30)</f>
        <v xml:space="preserve"> </v>
      </c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4"/>
      <c r="AR34" s="1015"/>
      <c r="AS34" s="1015"/>
      <c r="AT34" s="1015"/>
      <c r="AU34" s="1015"/>
      <c r="AV34" s="1015"/>
      <c r="AW34" s="1015"/>
      <c r="AX34" s="1015"/>
      <c r="AY34" s="1015"/>
      <c r="AZ34" s="1015"/>
      <c r="BA34" s="1015"/>
      <c r="BB34" s="1015"/>
      <c r="BC34" s="1015"/>
      <c r="BD34" s="1015"/>
      <c r="BE34" s="1015"/>
      <c r="BF34" s="1015"/>
      <c r="BG34" s="1015"/>
      <c r="BH34" s="1015"/>
      <c r="BI34" s="1015"/>
      <c r="BJ34" s="1015"/>
      <c r="BK34" s="1015"/>
      <c r="BL34" s="1015"/>
      <c r="BM34" s="1015"/>
      <c r="BN34" s="1015"/>
      <c r="BO34" s="1015"/>
      <c r="BP34" s="1015"/>
      <c r="BQ34" s="1015"/>
      <c r="BR34" s="1015"/>
      <c r="BS34" s="1015"/>
      <c r="BT34" s="997" t="str">
        <f ca="1">IF('Расчётная Ведомость'!$U28=0," ",'Расчётная Ведомость'!$U28)</f>
        <v xml:space="preserve"> </v>
      </c>
      <c r="BU34" s="998"/>
      <c r="BV34" s="998"/>
      <c r="BW34" s="998"/>
      <c r="BX34" s="998"/>
      <c r="BY34" s="998"/>
      <c r="BZ34" s="998"/>
      <c r="CA34" s="998"/>
      <c r="CB34" s="998"/>
      <c r="CC34" s="998"/>
      <c r="CD34" s="998"/>
      <c r="CE34" s="998"/>
      <c r="CF34" s="998"/>
      <c r="CG34" s="999"/>
      <c r="CH34" s="996"/>
      <c r="CI34" s="996"/>
      <c r="CJ34" s="996"/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C34" s="996"/>
      <c r="DD34" s="996"/>
      <c r="DF34" s="378">
        <f ca="1">'Расчётная Ведомость'!$U28</f>
        <v>0</v>
      </c>
    </row>
    <row r="35" spans="1:110" s="96" customFormat="1" ht="11.25" x14ac:dyDescent="0.2">
      <c r="A35" s="1000" t="s">
        <v>408</v>
      </c>
      <c r="B35" s="1001"/>
      <c r="C35" s="1001"/>
      <c r="D35" s="1001"/>
      <c r="E35" s="1001"/>
      <c r="F35" s="1001"/>
      <c r="G35" s="1001"/>
      <c r="H35" s="1001"/>
      <c r="I35" s="1002" t="str">
        <f>IF('Настройки УИК'!$B31=0," ",'Настройки УИК'!B31)</f>
        <v xml:space="preserve"> </v>
      </c>
      <c r="J35" s="1003"/>
      <c r="K35" s="1003"/>
      <c r="L35" s="1003"/>
      <c r="M35" s="1003"/>
      <c r="N35" s="1003"/>
      <c r="O35" s="1003"/>
      <c r="P35" s="1003"/>
      <c r="Q35" s="1003"/>
      <c r="R35" s="1003"/>
      <c r="S35" s="1003"/>
      <c r="T35" s="1003"/>
      <c r="U35" s="1003"/>
      <c r="V35" s="1003"/>
      <c r="W35" s="1003"/>
      <c r="X35" s="1003"/>
      <c r="Y35" s="1003"/>
      <c r="Z35" s="1003"/>
      <c r="AA35" s="1003"/>
      <c r="AB35" s="1003"/>
      <c r="AC35" s="1003"/>
      <c r="AD35" s="1003"/>
      <c r="AE35" s="1003"/>
      <c r="AF35" s="1003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4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997" t="str">
        <f ca="1">IF('Расчётная Ведомость'!$U29=0," ",'Расчётная Ведомость'!$U29)</f>
        <v xml:space="preserve"> </v>
      </c>
      <c r="BU35" s="998"/>
      <c r="BV35" s="998"/>
      <c r="BW35" s="998"/>
      <c r="BX35" s="998"/>
      <c r="BY35" s="998"/>
      <c r="BZ35" s="998"/>
      <c r="CA35" s="998"/>
      <c r="CB35" s="998"/>
      <c r="CC35" s="998"/>
      <c r="CD35" s="998"/>
      <c r="CE35" s="998"/>
      <c r="CF35" s="998"/>
      <c r="CG35" s="999"/>
      <c r="CH35" s="996"/>
      <c r="CI35" s="996"/>
      <c r="CJ35" s="996"/>
      <c r="CK35" s="996"/>
      <c r="CL35" s="996"/>
      <c r="CM35" s="996"/>
      <c r="CN35" s="996"/>
      <c r="CO35" s="996"/>
      <c r="CP35" s="996"/>
      <c r="CQ35" s="996"/>
      <c r="CR35" s="996"/>
      <c r="CS35" s="996"/>
      <c r="CT35" s="996"/>
      <c r="CU35" s="996"/>
      <c r="CV35" s="996"/>
      <c r="CW35" s="996"/>
      <c r="CX35" s="996"/>
      <c r="CY35" s="996"/>
      <c r="CZ35" s="996"/>
      <c r="DA35" s="996"/>
      <c r="DB35" s="996"/>
      <c r="DC35" s="996"/>
      <c r="DD35" s="996"/>
      <c r="DF35" s="378">
        <f ca="1">'Расчётная Ведомость'!$U29</f>
        <v>0</v>
      </c>
    </row>
    <row r="36" spans="1:110" s="96" customFormat="1" ht="11.25" x14ac:dyDescent="0.2">
      <c r="A36" s="1000" t="s">
        <v>409</v>
      </c>
      <c r="B36" s="1001"/>
      <c r="C36" s="1001"/>
      <c r="D36" s="1001"/>
      <c r="E36" s="1001"/>
      <c r="F36" s="1001"/>
      <c r="G36" s="1001"/>
      <c r="H36" s="1001"/>
      <c r="I36" s="1002" t="str">
        <f>IF('Настройки УИК'!$B32=0," ",'Настройки УИК'!B32)</f>
        <v xml:space="preserve"> </v>
      </c>
      <c r="J36" s="1003"/>
      <c r="K36" s="1003"/>
      <c r="L36" s="1003"/>
      <c r="M36" s="1003"/>
      <c r="N36" s="1003"/>
      <c r="O36" s="1003"/>
      <c r="P36" s="1003"/>
      <c r="Q36" s="1003"/>
      <c r="R36" s="1003"/>
      <c r="S36" s="1003"/>
      <c r="T36" s="1003"/>
      <c r="U36" s="1003"/>
      <c r="V36" s="1003"/>
      <c r="W36" s="1003"/>
      <c r="X36" s="1003"/>
      <c r="Y36" s="1003"/>
      <c r="Z36" s="1003"/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4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997" t="str">
        <f ca="1">IF('Расчётная Ведомость'!$U30=0," ",'Расчётная Ведомость'!$U30)</f>
        <v xml:space="preserve"> </v>
      </c>
      <c r="BU36" s="998"/>
      <c r="BV36" s="998"/>
      <c r="BW36" s="998"/>
      <c r="BX36" s="998"/>
      <c r="BY36" s="998"/>
      <c r="BZ36" s="998"/>
      <c r="CA36" s="998"/>
      <c r="CB36" s="998"/>
      <c r="CC36" s="998"/>
      <c r="CD36" s="998"/>
      <c r="CE36" s="998"/>
      <c r="CF36" s="998"/>
      <c r="CG36" s="999"/>
      <c r="CH36" s="996"/>
      <c r="CI36" s="996"/>
      <c r="CJ36" s="996"/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C36" s="996"/>
      <c r="DD36" s="996"/>
      <c r="DF36" s="378">
        <f ca="1">'Расчётная Ведомость'!$U30</f>
        <v>0</v>
      </c>
    </row>
    <row r="37" spans="1:110" s="96" customFormat="1" ht="11.25" x14ac:dyDescent="0.2">
      <c r="A37" s="1000" t="s">
        <v>410</v>
      </c>
      <c r="B37" s="1001"/>
      <c r="C37" s="1001"/>
      <c r="D37" s="1001"/>
      <c r="E37" s="1001"/>
      <c r="F37" s="1001"/>
      <c r="G37" s="1001"/>
      <c r="H37" s="1001"/>
      <c r="I37" s="1002" t="str">
        <f>IF('Настройки УИК'!$B33=0," ",'Настройки УИК'!B33)</f>
        <v>Должности</v>
      </c>
      <c r="J37" s="1003"/>
      <c r="K37" s="1003"/>
      <c r="L37" s="1003"/>
      <c r="M37" s="1003"/>
      <c r="N37" s="1003"/>
      <c r="O37" s="1003"/>
      <c r="P37" s="1003"/>
      <c r="Q37" s="1003"/>
      <c r="R37" s="1003"/>
      <c r="S37" s="1003"/>
      <c r="T37" s="1003"/>
      <c r="U37" s="1003"/>
      <c r="V37" s="1003"/>
      <c r="W37" s="1003"/>
      <c r="X37" s="1003"/>
      <c r="Y37" s="1003"/>
      <c r="Z37" s="1003"/>
      <c r="AA37" s="1003"/>
      <c r="AB37" s="1003"/>
      <c r="AC37" s="1003"/>
      <c r="AD37" s="1003"/>
      <c r="AE37" s="1003"/>
      <c r="AF37" s="1003"/>
      <c r="AG37" s="1003"/>
      <c r="AH37" s="1003"/>
      <c r="AI37" s="1003"/>
      <c r="AJ37" s="1003"/>
      <c r="AK37" s="1003"/>
      <c r="AL37" s="1003"/>
      <c r="AM37" s="1003"/>
      <c r="AN37" s="1003"/>
      <c r="AO37" s="1003"/>
      <c r="AP37" s="1003"/>
      <c r="AQ37" s="1004"/>
      <c r="AR37" s="1015"/>
      <c r="AS37" s="1015"/>
      <c r="AT37" s="1015"/>
      <c r="AU37" s="1015"/>
      <c r="AV37" s="1015"/>
      <c r="AW37" s="1015"/>
      <c r="AX37" s="1015"/>
      <c r="AY37" s="1015"/>
      <c r="AZ37" s="1015"/>
      <c r="BA37" s="1015"/>
      <c r="BB37" s="1015"/>
      <c r="BC37" s="1015"/>
      <c r="BD37" s="1015"/>
      <c r="BE37" s="1015"/>
      <c r="BF37" s="1015"/>
      <c r="BG37" s="1015"/>
      <c r="BH37" s="1015"/>
      <c r="BI37" s="1015"/>
      <c r="BJ37" s="1015"/>
      <c r="BK37" s="1015"/>
      <c r="BL37" s="1015"/>
      <c r="BM37" s="1015"/>
      <c r="BN37" s="1015"/>
      <c r="BO37" s="1015"/>
      <c r="BP37" s="1015"/>
      <c r="BQ37" s="1015"/>
      <c r="BR37" s="1015"/>
      <c r="BS37" s="1015"/>
      <c r="BT37" s="997" t="str">
        <f ca="1">IF('Расчётная Ведомость'!$U31=0," ",'Расчётная Ведомость'!$U31)</f>
        <v xml:space="preserve"> </v>
      </c>
      <c r="BU37" s="998"/>
      <c r="BV37" s="998"/>
      <c r="BW37" s="998"/>
      <c r="BX37" s="998"/>
      <c r="BY37" s="998"/>
      <c r="BZ37" s="998"/>
      <c r="CA37" s="998"/>
      <c r="CB37" s="998"/>
      <c r="CC37" s="998"/>
      <c r="CD37" s="998"/>
      <c r="CE37" s="998"/>
      <c r="CF37" s="998"/>
      <c r="CG37" s="999"/>
      <c r="CH37" s="996"/>
      <c r="CI37" s="996"/>
      <c r="CJ37" s="996"/>
      <c r="CK37" s="996"/>
      <c r="CL37" s="996"/>
      <c r="CM37" s="996"/>
      <c r="CN37" s="996"/>
      <c r="CO37" s="996"/>
      <c r="CP37" s="996"/>
      <c r="CQ37" s="996"/>
      <c r="CR37" s="996"/>
      <c r="CS37" s="996"/>
      <c r="CT37" s="996"/>
      <c r="CU37" s="996"/>
      <c r="CV37" s="996"/>
      <c r="CW37" s="996"/>
      <c r="CX37" s="996"/>
      <c r="CY37" s="996"/>
      <c r="CZ37" s="996"/>
      <c r="DA37" s="996"/>
      <c r="DB37" s="996"/>
      <c r="DC37" s="996"/>
      <c r="DD37" s="996"/>
      <c r="DF37" s="378">
        <f ca="1">'Расчётная Ведомость'!$U31</f>
        <v>0</v>
      </c>
    </row>
    <row r="38" spans="1:110" s="96" customFormat="1" ht="11.25" x14ac:dyDescent="0.2">
      <c r="A38" s="1000" t="s">
        <v>411</v>
      </c>
      <c r="B38" s="1001"/>
      <c r="C38" s="1001"/>
      <c r="D38" s="1001"/>
      <c r="E38" s="1001"/>
      <c r="F38" s="1001"/>
      <c r="G38" s="1001"/>
      <c r="H38" s="1001"/>
      <c r="I38" s="1002" t="str">
        <f>IF('Настройки УИК'!$B34=0," ",'Настройки УИК'!B34)</f>
        <v xml:space="preserve"> </v>
      </c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4"/>
      <c r="AR38" s="1015"/>
      <c r="AS38" s="1015"/>
      <c r="AT38" s="1015"/>
      <c r="AU38" s="1015"/>
      <c r="AV38" s="1015"/>
      <c r="AW38" s="1015"/>
      <c r="AX38" s="1015"/>
      <c r="AY38" s="1015"/>
      <c r="AZ38" s="1015"/>
      <c r="BA38" s="1015"/>
      <c r="BB38" s="1015"/>
      <c r="BC38" s="1015"/>
      <c r="BD38" s="1015"/>
      <c r="BE38" s="1015"/>
      <c r="BF38" s="1015"/>
      <c r="BG38" s="1015"/>
      <c r="BH38" s="1015"/>
      <c r="BI38" s="1015"/>
      <c r="BJ38" s="1015"/>
      <c r="BK38" s="1015"/>
      <c r="BL38" s="1015"/>
      <c r="BM38" s="1015"/>
      <c r="BN38" s="1015"/>
      <c r="BO38" s="1015"/>
      <c r="BP38" s="1015"/>
      <c r="BQ38" s="1015"/>
      <c r="BR38" s="1015"/>
      <c r="BS38" s="1015"/>
      <c r="BT38" s="997" t="str">
        <f ca="1">IF('Расчётная Ведомость'!$U32=0," ",'Расчётная Ведомость'!$U32)</f>
        <v xml:space="preserve"> </v>
      </c>
      <c r="BU38" s="998"/>
      <c r="BV38" s="998"/>
      <c r="BW38" s="998"/>
      <c r="BX38" s="998"/>
      <c r="BY38" s="998"/>
      <c r="BZ38" s="998"/>
      <c r="CA38" s="998"/>
      <c r="CB38" s="998"/>
      <c r="CC38" s="998"/>
      <c r="CD38" s="998"/>
      <c r="CE38" s="998"/>
      <c r="CF38" s="998"/>
      <c r="CG38" s="999"/>
      <c r="CH38" s="996"/>
      <c r="CI38" s="996"/>
      <c r="CJ38" s="996"/>
      <c r="CK38" s="996"/>
      <c r="CL38" s="996"/>
      <c r="CM38" s="996"/>
      <c r="CN38" s="996"/>
      <c r="CO38" s="996"/>
      <c r="CP38" s="996"/>
      <c r="CQ38" s="996"/>
      <c r="CR38" s="996"/>
      <c r="CS38" s="996"/>
      <c r="CT38" s="996"/>
      <c r="CU38" s="996"/>
      <c r="CV38" s="996"/>
      <c r="CW38" s="996"/>
      <c r="CX38" s="996"/>
      <c r="CY38" s="996"/>
      <c r="CZ38" s="996"/>
      <c r="DA38" s="996"/>
      <c r="DB38" s="996"/>
      <c r="DC38" s="996"/>
      <c r="DD38" s="996"/>
      <c r="DF38" s="378">
        <f ca="1">'Расчётная Ведомость'!$U32</f>
        <v>0</v>
      </c>
    </row>
    <row r="39" spans="1:110" s="96" customFormat="1" ht="11.25" x14ac:dyDescent="0.2">
      <c r="A39" s="1000" t="s">
        <v>412</v>
      </c>
      <c r="B39" s="1001"/>
      <c r="C39" s="1001"/>
      <c r="D39" s="1001"/>
      <c r="E39" s="1001"/>
      <c r="F39" s="1001"/>
      <c r="G39" s="1001"/>
      <c r="H39" s="1001"/>
      <c r="I39" s="1002" t="str">
        <f>IF('Настройки УИК'!$B35=0," ",'Настройки УИК'!B35)</f>
        <v>Председатель</v>
      </c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4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997" t="str">
        <f ca="1">IF('Расчётная Ведомость'!$U33=0," ",'Расчётная Ведомость'!$U33)</f>
        <v xml:space="preserve"> </v>
      </c>
      <c r="BU39" s="998"/>
      <c r="BV39" s="998"/>
      <c r="BW39" s="998"/>
      <c r="BX39" s="998"/>
      <c r="BY39" s="998"/>
      <c r="BZ39" s="998"/>
      <c r="CA39" s="998"/>
      <c r="CB39" s="998"/>
      <c r="CC39" s="998"/>
      <c r="CD39" s="998"/>
      <c r="CE39" s="998"/>
      <c r="CF39" s="998"/>
      <c r="CG39" s="999"/>
      <c r="CH39" s="996"/>
      <c r="CI39" s="996"/>
      <c r="CJ39" s="996"/>
      <c r="CK39" s="996"/>
      <c r="CL39" s="996"/>
      <c r="CM39" s="996"/>
      <c r="CN39" s="996"/>
      <c r="CO39" s="996"/>
      <c r="CP39" s="996"/>
      <c r="CQ39" s="996"/>
      <c r="CR39" s="996"/>
      <c r="CS39" s="996"/>
      <c r="CT39" s="996"/>
      <c r="CU39" s="996"/>
      <c r="CV39" s="996"/>
      <c r="CW39" s="996"/>
      <c r="CX39" s="996"/>
      <c r="CY39" s="996"/>
      <c r="CZ39" s="996"/>
      <c r="DA39" s="996"/>
      <c r="DB39" s="996"/>
      <c r="DC39" s="996"/>
      <c r="DD39" s="996"/>
      <c r="DF39" s="378">
        <f ca="1">'Расчётная Ведомость'!$U33</f>
        <v>0</v>
      </c>
    </row>
    <row r="40" spans="1:110" s="96" customFormat="1" ht="11.25" x14ac:dyDescent="0.2">
      <c r="A40" s="1000" t="s">
        <v>413</v>
      </c>
      <c r="B40" s="1001"/>
      <c r="C40" s="1001"/>
      <c r="D40" s="1001"/>
      <c r="E40" s="1001"/>
      <c r="F40" s="1001"/>
      <c r="G40" s="1001"/>
      <c r="H40" s="1001"/>
      <c r="I40" s="1002" t="str">
        <f>IF('Настройки УИК'!$B36=0," ",'Настройки УИК'!B36)</f>
        <v xml:space="preserve"> </v>
      </c>
      <c r="J40" s="1003"/>
      <c r="K40" s="1003"/>
      <c r="L40" s="1003"/>
      <c r="M40" s="1003"/>
      <c r="N40" s="1003"/>
      <c r="O40" s="1003"/>
      <c r="P40" s="1003"/>
      <c r="Q40" s="1003"/>
      <c r="R40" s="1003"/>
      <c r="S40" s="1003"/>
      <c r="T40" s="1003"/>
      <c r="U40" s="1003"/>
      <c r="V40" s="1003"/>
      <c r="W40" s="1003"/>
      <c r="X40" s="1003"/>
      <c r="Y40" s="1003"/>
      <c r="Z40" s="1003"/>
      <c r="AA40" s="1003"/>
      <c r="AB40" s="1003"/>
      <c r="AC40" s="1003"/>
      <c r="AD40" s="1003"/>
      <c r="AE40" s="1003"/>
      <c r="AF40" s="1003"/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4"/>
      <c r="AR40" s="1015"/>
      <c r="AS40" s="1015"/>
      <c r="AT40" s="1015"/>
      <c r="AU40" s="1015"/>
      <c r="AV40" s="1015"/>
      <c r="AW40" s="1015"/>
      <c r="AX40" s="1015"/>
      <c r="AY40" s="1015"/>
      <c r="AZ40" s="1015"/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15"/>
      <c r="BL40" s="1015"/>
      <c r="BM40" s="1015"/>
      <c r="BN40" s="1015"/>
      <c r="BO40" s="1015"/>
      <c r="BP40" s="1015"/>
      <c r="BQ40" s="1015"/>
      <c r="BR40" s="1015"/>
      <c r="BS40" s="1015"/>
      <c r="BT40" s="997" t="str">
        <f ca="1">IF('Расчётная Ведомость'!$U34=0," ",'Расчётная Ведомость'!$U34)</f>
        <v xml:space="preserve"> </v>
      </c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9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C40" s="996"/>
      <c r="DD40" s="996"/>
      <c r="DF40" s="378">
        <f ca="1">'Расчётная Ведомость'!$U34</f>
        <v>0</v>
      </c>
    </row>
    <row r="41" spans="1:110" s="96" customFormat="1" ht="11.25" x14ac:dyDescent="0.2">
      <c r="A41" s="1000" t="s">
        <v>414</v>
      </c>
      <c r="B41" s="1001"/>
      <c r="C41" s="1001"/>
      <c r="D41" s="1001"/>
      <c r="E41" s="1001"/>
      <c r="F41" s="1001"/>
      <c r="G41" s="1001"/>
      <c r="H41" s="1001"/>
      <c r="I41" s="1002" t="str">
        <f>IF('Настройки УИК'!$B37=0," ",'Настройки УИК'!B37)</f>
        <v xml:space="preserve"> </v>
      </c>
      <c r="J41" s="1003"/>
      <c r="K41" s="1003"/>
      <c r="L41" s="1003"/>
      <c r="M41" s="1003"/>
      <c r="N41" s="1003"/>
      <c r="O41" s="1003"/>
      <c r="P41" s="1003"/>
      <c r="Q41" s="1003"/>
      <c r="R41" s="1003"/>
      <c r="S41" s="1003"/>
      <c r="T41" s="1003"/>
      <c r="U41" s="1003"/>
      <c r="V41" s="1003"/>
      <c r="W41" s="1003"/>
      <c r="X41" s="1003"/>
      <c r="Y41" s="1003"/>
      <c r="Z41" s="1003"/>
      <c r="AA41" s="1003"/>
      <c r="AB41" s="1003"/>
      <c r="AC41" s="1003"/>
      <c r="AD41" s="1003"/>
      <c r="AE41" s="1003"/>
      <c r="AF41" s="1003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4"/>
      <c r="AR41" s="1015"/>
      <c r="AS41" s="1015"/>
      <c r="AT41" s="1015"/>
      <c r="AU41" s="1015"/>
      <c r="AV41" s="1015"/>
      <c r="AW41" s="1015"/>
      <c r="AX41" s="1015"/>
      <c r="AY41" s="1015"/>
      <c r="AZ41" s="1015"/>
      <c r="BA41" s="1015"/>
      <c r="BB41" s="1015"/>
      <c r="BC41" s="1015"/>
      <c r="BD41" s="1015"/>
      <c r="BE41" s="1015"/>
      <c r="BF41" s="1015"/>
      <c r="BG41" s="1015"/>
      <c r="BH41" s="1015"/>
      <c r="BI41" s="1015"/>
      <c r="BJ41" s="1015"/>
      <c r="BK41" s="1015"/>
      <c r="BL41" s="1015"/>
      <c r="BM41" s="1015"/>
      <c r="BN41" s="1015"/>
      <c r="BO41" s="1015"/>
      <c r="BP41" s="1015"/>
      <c r="BQ41" s="1015"/>
      <c r="BR41" s="1015"/>
      <c r="BS41" s="1015"/>
      <c r="BT41" s="997" t="str">
        <f ca="1">IF('Расчётная Ведомость'!$U35=0," ",'Расчётная Ведомость'!$U35)</f>
        <v xml:space="preserve"> </v>
      </c>
      <c r="BU41" s="998"/>
      <c r="BV41" s="998"/>
      <c r="BW41" s="998"/>
      <c r="BX41" s="998"/>
      <c r="BY41" s="998"/>
      <c r="BZ41" s="998"/>
      <c r="CA41" s="998"/>
      <c r="CB41" s="998"/>
      <c r="CC41" s="998"/>
      <c r="CD41" s="998"/>
      <c r="CE41" s="998"/>
      <c r="CF41" s="998"/>
      <c r="CG41" s="999"/>
      <c r="CH41" s="996"/>
      <c r="CI41" s="996"/>
      <c r="CJ41" s="996"/>
      <c r="CK41" s="996"/>
      <c r="CL41" s="996"/>
      <c r="CM41" s="996"/>
      <c r="CN41" s="996"/>
      <c r="CO41" s="996"/>
      <c r="CP41" s="996"/>
      <c r="CQ41" s="996"/>
      <c r="CR41" s="996"/>
      <c r="CS41" s="996"/>
      <c r="CT41" s="996"/>
      <c r="CU41" s="996"/>
      <c r="CV41" s="996"/>
      <c r="CW41" s="996"/>
      <c r="CX41" s="996"/>
      <c r="CY41" s="996"/>
      <c r="CZ41" s="996"/>
      <c r="DA41" s="996"/>
      <c r="DB41" s="996"/>
      <c r="DC41" s="996"/>
      <c r="DD41" s="996"/>
      <c r="DF41" s="378">
        <f ca="1">'Расчётная Ведомость'!$U35</f>
        <v>0</v>
      </c>
    </row>
    <row r="42" spans="1:110" s="96" customFormat="1" ht="11.25" x14ac:dyDescent="0.2">
      <c r="A42" s="1000" t="s">
        <v>415</v>
      </c>
      <c r="B42" s="1001"/>
      <c r="C42" s="1001"/>
      <c r="D42" s="1001"/>
      <c r="E42" s="1001"/>
      <c r="F42" s="1001"/>
      <c r="G42" s="1001"/>
      <c r="H42" s="1001"/>
      <c r="I42" s="1002" t="str">
        <f>IF('Настройки УИК'!$B38=0," ",'Настройки УИК'!B38)</f>
        <v xml:space="preserve"> </v>
      </c>
      <c r="J42" s="1003"/>
      <c r="K42" s="1003"/>
      <c r="L42" s="1003"/>
      <c r="M42" s="1003"/>
      <c r="N42" s="1003"/>
      <c r="O42" s="1003"/>
      <c r="P42" s="1003"/>
      <c r="Q42" s="1003"/>
      <c r="R42" s="1003"/>
      <c r="S42" s="1003"/>
      <c r="T42" s="1003"/>
      <c r="U42" s="1003"/>
      <c r="V42" s="1003"/>
      <c r="W42" s="1003"/>
      <c r="X42" s="1003"/>
      <c r="Y42" s="1003"/>
      <c r="Z42" s="1003"/>
      <c r="AA42" s="1003"/>
      <c r="AB42" s="1003"/>
      <c r="AC42" s="1003"/>
      <c r="AD42" s="1003"/>
      <c r="AE42" s="1003"/>
      <c r="AF42" s="1003"/>
      <c r="AG42" s="1003"/>
      <c r="AH42" s="1003"/>
      <c r="AI42" s="1003"/>
      <c r="AJ42" s="1003"/>
      <c r="AK42" s="1003"/>
      <c r="AL42" s="1003"/>
      <c r="AM42" s="1003"/>
      <c r="AN42" s="1003"/>
      <c r="AO42" s="1003"/>
      <c r="AP42" s="1003"/>
      <c r="AQ42" s="1004"/>
      <c r="AR42" s="1015"/>
      <c r="AS42" s="1015"/>
      <c r="AT42" s="1015"/>
      <c r="AU42" s="1015"/>
      <c r="AV42" s="1015"/>
      <c r="AW42" s="1015"/>
      <c r="AX42" s="1015"/>
      <c r="AY42" s="1015"/>
      <c r="AZ42" s="1015"/>
      <c r="BA42" s="1015"/>
      <c r="BB42" s="1015"/>
      <c r="BC42" s="1015"/>
      <c r="BD42" s="1015"/>
      <c r="BE42" s="1015"/>
      <c r="BF42" s="1015"/>
      <c r="BG42" s="1015"/>
      <c r="BH42" s="1015"/>
      <c r="BI42" s="1015"/>
      <c r="BJ42" s="1015"/>
      <c r="BK42" s="1015"/>
      <c r="BL42" s="1015"/>
      <c r="BM42" s="1015"/>
      <c r="BN42" s="1015"/>
      <c r="BO42" s="1015"/>
      <c r="BP42" s="1015"/>
      <c r="BQ42" s="1015"/>
      <c r="BR42" s="1015"/>
      <c r="BS42" s="1015"/>
      <c r="BT42" s="997" t="str">
        <f ca="1">IF('Расчётная Ведомость'!$U36=0," ",'Расчётная Ведомость'!$U36)</f>
        <v xml:space="preserve"> </v>
      </c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9"/>
      <c r="CH42" s="996"/>
      <c r="CI42" s="996"/>
      <c r="CJ42" s="996"/>
      <c r="CK42" s="996"/>
      <c r="CL42" s="996"/>
      <c r="CM42" s="996"/>
      <c r="CN42" s="996"/>
      <c r="CO42" s="996"/>
      <c r="CP42" s="996"/>
      <c r="CQ42" s="996"/>
      <c r="CR42" s="996"/>
      <c r="CS42" s="996"/>
      <c r="CT42" s="996"/>
      <c r="CU42" s="996"/>
      <c r="CV42" s="996"/>
      <c r="CW42" s="996"/>
      <c r="CX42" s="996"/>
      <c r="CY42" s="996"/>
      <c r="CZ42" s="996"/>
      <c r="DA42" s="996"/>
      <c r="DB42" s="996"/>
      <c r="DC42" s="996"/>
      <c r="DD42" s="996"/>
      <c r="DF42" s="378">
        <f ca="1">'Расчётная Ведомость'!$U36</f>
        <v>0</v>
      </c>
    </row>
    <row r="43" spans="1:110" s="96" customFormat="1" ht="11.25" x14ac:dyDescent="0.2">
      <c r="A43" s="1000" t="s">
        <v>416</v>
      </c>
      <c r="B43" s="1001"/>
      <c r="C43" s="1001"/>
      <c r="D43" s="1001"/>
      <c r="E43" s="1001"/>
      <c r="F43" s="1001"/>
      <c r="G43" s="1001"/>
      <c r="H43" s="1001"/>
      <c r="I43" s="1002" t="str">
        <f>IF('Настройки УИК'!$B39=0," ",'Настройки УИК'!B39)</f>
        <v xml:space="preserve"> </v>
      </c>
      <c r="J43" s="1003"/>
      <c r="K43" s="1003"/>
      <c r="L43" s="1003"/>
      <c r="M43" s="1003"/>
      <c r="N43" s="1003"/>
      <c r="O43" s="1003"/>
      <c r="P43" s="1003"/>
      <c r="Q43" s="1003"/>
      <c r="R43" s="1003"/>
      <c r="S43" s="1003"/>
      <c r="T43" s="1003"/>
      <c r="U43" s="1003"/>
      <c r="V43" s="1003"/>
      <c r="W43" s="1003"/>
      <c r="X43" s="1003"/>
      <c r="Y43" s="1003"/>
      <c r="Z43" s="1003"/>
      <c r="AA43" s="1003"/>
      <c r="AB43" s="1003"/>
      <c r="AC43" s="1003"/>
      <c r="AD43" s="1003"/>
      <c r="AE43" s="1003"/>
      <c r="AF43" s="1003"/>
      <c r="AG43" s="1003"/>
      <c r="AH43" s="1003"/>
      <c r="AI43" s="1003"/>
      <c r="AJ43" s="1003"/>
      <c r="AK43" s="1003"/>
      <c r="AL43" s="1003"/>
      <c r="AM43" s="1003"/>
      <c r="AN43" s="1003"/>
      <c r="AO43" s="1003"/>
      <c r="AP43" s="1003"/>
      <c r="AQ43" s="1004"/>
      <c r="AR43" s="1015"/>
      <c r="AS43" s="1015"/>
      <c r="AT43" s="1015"/>
      <c r="AU43" s="1015"/>
      <c r="AV43" s="1015"/>
      <c r="AW43" s="1015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997" t="str">
        <f ca="1">IF('Расчётная Ведомость'!$U37=0," ",'Расчётная Ведомость'!$U37)</f>
        <v xml:space="preserve"> </v>
      </c>
      <c r="BU43" s="998"/>
      <c r="BV43" s="998"/>
      <c r="BW43" s="998"/>
      <c r="BX43" s="998"/>
      <c r="BY43" s="998"/>
      <c r="BZ43" s="998"/>
      <c r="CA43" s="998"/>
      <c r="CB43" s="998"/>
      <c r="CC43" s="998"/>
      <c r="CD43" s="998"/>
      <c r="CE43" s="998"/>
      <c r="CF43" s="998"/>
      <c r="CG43" s="999"/>
      <c r="CH43" s="996"/>
      <c r="CI43" s="996"/>
      <c r="CJ43" s="996"/>
      <c r="CK43" s="996"/>
      <c r="CL43" s="996"/>
      <c r="CM43" s="996"/>
      <c r="CN43" s="996"/>
      <c r="CO43" s="996"/>
      <c r="CP43" s="996"/>
      <c r="CQ43" s="996"/>
      <c r="CR43" s="996"/>
      <c r="CS43" s="996"/>
      <c r="CT43" s="996"/>
      <c r="CU43" s="996"/>
      <c r="CV43" s="996"/>
      <c r="CW43" s="996"/>
      <c r="CX43" s="996"/>
      <c r="CY43" s="996"/>
      <c r="CZ43" s="996"/>
      <c r="DA43" s="996"/>
      <c r="DB43" s="996"/>
      <c r="DC43" s="996"/>
      <c r="DD43" s="996"/>
      <c r="DF43" s="378">
        <f ca="1">'Расчётная Ведомость'!$U37</f>
        <v>0</v>
      </c>
    </row>
    <row r="44" spans="1:110" s="81" customFormat="1" ht="12" customHeight="1" x14ac:dyDescent="0.2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7" t="e">
        <f ca="1">SUM(BT26:CG43)</f>
        <v>#DIV/0!</v>
      </c>
      <c r="BU44" s="998"/>
      <c r="BV44" s="998"/>
      <c r="BW44" s="998"/>
      <c r="BX44" s="998"/>
      <c r="BY44" s="998"/>
      <c r="BZ44" s="998"/>
      <c r="CA44" s="998"/>
      <c r="CB44" s="998"/>
      <c r="CC44" s="998"/>
      <c r="CD44" s="998"/>
      <c r="CE44" s="998"/>
      <c r="CF44" s="998"/>
      <c r="CG44" s="999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 x14ac:dyDescent="0.25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 x14ac:dyDescent="0.25">
      <c r="A46" s="81" t="s">
        <v>391</v>
      </c>
      <c r="Z46" s="81" t="s">
        <v>392</v>
      </c>
      <c r="AN46" s="1016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017"/>
      <c r="BM46" s="1017"/>
      <c r="BN46" s="1017"/>
      <c r="BO46" s="1017"/>
      <c r="BP46" s="1017"/>
      <c r="BQ46" s="1017"/>
      <c r="BR46" s="1017"/>
      <c r="BS46" s="1017"/>
      <c r="BT46" s="1017"/>
      <c r="BU46" s="1017"/>
      <c r="BV46" s="1017"/>
      <c r="BW46" s="1017"/>
      <c r="BX46" s="1017"/>
      <c r="BY46" s="1017"/>
      <c r="BZ46" s="1017"/>
      <c r="CA46" s="1017"/>
      <c r="CB46" s="1017"/>
      <c r="CC46" s="1017"/>
      <c r="CD46" s="1017"/>
      <c r="CE46" s="1017"/>
      <c r="CF46" s="1017"/>
      <c r="CG46" s="101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 x14ac:dyDescent="0.25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 x14ac:dyDescent="0.25">
      <c r="Z48" s="81" t="s">
        <v>393</v>
      </c>
      <c r="AN48" s="1016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/>
      <c r="BK48" s="1017"/>
      <c r="BL48" s="1017"/>
      <c r="BM48" s="1017"/>
      <c r="BN48" s="1017"/>
      <c r="BO48" s="1017"/>
      <c r="BP48" s="1017"/>
      <c r="BQ48" s="1017"/>
      <c r="BR48" s="1017"/>
      <c r="BS48" s="1017"/>
      <c r="BT48" s="1017"/>
      <c r="BU48" s="1017"/>
      <c r="BV48" s="1017"/>
      <c r="BW48" s="1017"/>
      <c r="BX48" s="1017"/>
      <c r="BY48" s="1017"/>
      <c r="BZ48" s="1017"/>
      <c r="CA48" s="1017"/>
      <c r="CB48" s="1017"/>
      <c r="CC48" s="1017"/>
      <c r="CD48" s="1017"/>
      <c r="CE48" s="1017"/>
      <c r="CF48" s="1017"/>
      <c r="CG48" s="1018"/>
    </row>
    <row r="49" spans="1:108" s="81" customFormat="1" ht="6" customHeight="1" thickBot="1" x14ac:dyDescent="0.25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 x14ac:dyDescent="0.25">
      <c r="Y50" s="81" t="s">
        <v>394</v>
      </c>
      <c r="AN50" s="1016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017"/>
      <c r="BM50" s="1017"/>
      <c r="BN50" s="1017"/>
      <c r="BO50" s="1017"/>
      <c r="BP50" s="1017"/>
      <c r="BQ50" s="1017"/>
      <c r="BR50" s="1017"/>
      <c r="BS50" s="1017"/>
      <c r="BT50" s="1017"/>
      <c r="BU50" s="1017"/>
      <c r="BV50" s="1017"/>
      <c r="BW50" s="1017"/>
      <c r="BX50" s="1017"/>
      <c r="BY50" s="1017"/>
      <c r="BZ50" s="1017"/>
      <c r="CA50" s="1017"/>
      <c r="CB50" s="1017"/>
      <c r="CC50" s="1017"/>
      <c r="CD50" s="1017"/>
      <c r="CE50" s="1017"/>
      <c r="CF50" s="1017"/>
      <c r="CG50" s="101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 x14ac:dyDescent="0.2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 x14ac:dyDescent="0.25">
      <c r="A52" s="81" t="s">
        <v>395</v>
      </c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9"/>
      <c r="X52" s="99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 x14ac:dyDescent="0.2">
      <c r="H53" s="1023" t="s">
        <v>5</v>
      </c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0"/>
      <c r="X53" s="101"/>
      <c r="Y53" s="1023" t="s">
        <v>6</v>
      </c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 x14ac:dyDescent="0.2">
      <c r="A54" s="1021" t="s">
        <v>179</v>
      </c>
      <c r="B54" s="1021"/>
      <c r="C54" s="948"/>
      <c r="D54" s="948"/>
      <c r="E54" s="948"/>
      <c r="F54" s="948"/>
      <c r="G54" s="948"/>
      <c r="H54" s="1022" t="s">
        <v>179</v>
      </c>
      <c r="I54" s="1022"/>
      <c r="J54" s="1022"/>
      <c r="K54" s="948"/>
      <c r="L54" s="948"/>
      <c r="M54" s="948"/>
      <c r="N54" s="948"/>
      <c r="O54" s="948"/>
      <c r="P54" s="948"/>
      <c r="Q54" s="948"/>
      <c r="R54" s="948"/>
      <c r="S54" s="948"/>
      <c r="T54" s="948"/>
      <c r="U54" s="948"/>
      <c r="V54" s="948"/>
      <c r="W54" s="948"/>
      <c r="X54" s="948"/>
      <c r="Y54" s="948"/>
      <c r="Z54" s="948"/>
      <c r="AA54" s="948"/>
      <c r="AB54" s="948"/>
      <c r="AC54" s="948"/>
      <c r="AD54" s="948"/>
      <c r="AE54" s="1020" t="s">
        <v>905</v>
      </c>
      <c r="AF54" s="1021"/>
      <c r="AG54" s="1021"/>
      <c r="AH54" s="1021"/>
      <c r="AI54" s="950"/>
      <c r="AJ54" s="950"/>
      <c r="AK54" s="950"/>
      <c r="AL54" s="1019" t="s">
        <v>180</v>
      </c>
      <c r="AM54" s="1019"/>
      <c r="AN54" s="1019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 x14ac:dyDescent="0.2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 x14ac:dyDescent="0.2">
      <c r="A56" s="81" t="s">
        <v>396</v>
      </c>
      <c r="K56" s="951" t="s">
        <v>140</v>
      </c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K56" s="949"/>
      <c r="AL56" s="949"/>
      <c r="AM56" s="949"/>
      <c r="AN56" s="949"/>
      <c r="AO56" s="949"/>
      <c r="AP56" s="949"/>
      <c r="AQ56" s="949"/>
      <c r="AR56" s="949"/>
      <c r="AS56" s="949"/>
      <c r="AT56" s="949"/>
      <c r="AU56" s="949"/>
      <c r="AV56" s="949"/>
      <c r="AW56" s="949"/>
      <c r="AX56" s="949"/>
      <c r="AY56" s="949"/>
      <c r="AZ56" s="80"/>
      <c r="BA56" s="94"/>
      <c r="BB56" s="951" t="e">
        <f>INDEX('Настройки УИК'!B22:B22,19-MATCH('Настройки ТИК'!B39,'Настройки УИК'!M22:M22,0),1)</f>
        <v>#N/A</v>
      </c>
      <c r="BC56" s="951"/>
      <c r="BD56" s="951"/>
      <c r="BE56" s="951"/>
      <c r="BF56" s="951"/>
      <c r="BG56" s="951"/>
      <c r="BH56" s="951"/>
      <c r="BI56" s="951"/>
      <c r="BJ56" s="951"/>
      <c r="BK56" s="951"/>
      <c r="BL56" s="951"/>
      <c r="BM56" s="951"/>
      <c r="BN56" s="951"/>
      <c r="BO56" s="951"/>
      <c r="BP56" s="951"/>
      <c r="BQ56" s="951"/>
      <c r="BR56" s="951"/>
      <c r="BS56" s="951"/>
      <c r="BT56" s="951"/>
      <c r="BU56" s="951"/>
      <c r="BV56" s="951"/>
      <c r="BW56" s="951"/>
      <c r="BX56" s="951"/>
      <c r="BY56" s="951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 x14ac:dyDescent="0.2">
      <c r="K57" s="1023" t="s">
        <v>142</v>
      </c>
      <c r="L57" s="1023"/>
      <c r="M57" s="1023"/>
      <c r="N57" s="1023"/>
      <c r="O57" s="1023"/>
      <c r="P57" s="1023"/>
      <c r="Q57" s="1023"/>
      <c r="R57" s="1023"/>
      <c r="S57" s="1023"/>
      <c r="T57" s="1023"/>
      <c r="U57" s="1023"/>
      <c r="V57" s="1023"/>
      <c r="W57" s="1023"/>
      <c r="X57" s="1023"/>
      <c r="Y57" s="1023"/>
      <c r="Z57" s="1023"/>
      <c r="AA57" s="1023"/>
      <c r="AB57" s="1023"/>
      <c r="AC57" s="1023"/>
      <c r="AD57" s="1023"/>
      <c r="AE57" s="1023"/>
      <c r="AF57" s="1023"/>
      <c r="AG57" s="1023"/>
      <c r="AH57" s="1023"/>
      <c r="AK57" s="1023" t="s">
        <v>5</v>
      </c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/>
      <c r="AX57" s="1023"/>
      <c r="AY57" s="1023"/>
      <c r="AZ57" s="100"/>
      <c r="BA57" s="101"/>
      <c r="BB57" s="1024" t="s">
        <v>6</v>
      </c>
      <c r="BC57" s="1024"/>
      <c r="BD57" s="1024"/>
      <c r="BE57" s="1024"/>
      <c r="BF57" s="1024"/>
      <c r="BG57" s="1024"/>
      <c r="BH57" s="1024"/>
      <c r="BI57" s="1024"/>
      <c r="BJ57" s="1024"/>
      <c r="BK57" s="1024"/>
      <c r="BL57" s="1024"/>
      <c r="BM57" s="1024"/>
      <c r="BN57" s="1024"/>
      <c r="BO57" s="1024"/>
      <c r="BP57" s="1024"/>
      <c r="BQ57" s="1024"/>
      <c r="BR57" s="1024"/>
      <c r="BS57" s="1024"/>
      <c r="BT57" s="1024"/>
      <c r="BU57" s="1024"/>
      <c r="BV57" s="1024"/>
      <c r="BW57" s="1024"/>
      <c r="BX57" s="1024"/>
      <c r="BY57" s="1024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 x14ac:dyDescent="0.2">
      <c r="A58" s="947" t="s">
        <v>179</v>
      </c>
      <c r="B58" s="947"/>
      <c r="C58" s="948"/>
      <c r="D58" s="948"/>
      <c r="E58" s="948"/>
      <c r="F58" s="948"/>
      <c r="G58" s="948"/>
      <c r="H58" s="1022" t="s">
        <v>179</v>
      </c>
      <c r="I58" s="1022"/>
      <c r="J58" s="1022"/>
      <c r="K58" s="948"/>
      <c r="L58" s="948"/>
      <c r="M58" s="948"/>
      <c r="N58" s="948"/>
      <c r="O58" s="948"/>
      <c r="P58" s="948"/>
      <c r="Q58" s="948"/>
      <c r="R58" s="948"/>
      <c r="S58" s="948"/>
      <c r="T58" s="948"/>
      <c r="U58" s="948"/>
      <c r="V58" s="948"/>
      <c r="W58" s="948"/>
      <c r="X58" s="948"/>
      <c r="Y58" s="948"/>
      <c r="Z58" s="948"/>
      <c r="AA58" s="948"/>
      <c r="AB58" s="948"/>
      <c r="AC58" s="948"/>
      <c r="AD58" s="948"/>
      <c r="AE58" s="1020" t="s">
        <v>905</v>
      </c>
      <c r="AF58" s="1021"/>
      <c r="AG58" s="1021"/>
      <c r="AH58" s="1021"/>
      <c r="AI58" s="950"/>
      <c r="AJ58" s="950"/>
      <c r="AK58" s="950"/>
      <c r="AL58" s="1019" t="s">
        <v>180</v>
      </c>
      <c r="AM58" s="1019"/>
      <c r="AN58" s="1019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 x14ac:dyDescent="0.2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 x14ac:dyDescent="0.25">
      <c r="A60" s="81" t="s">
        <v>397</v>
      </c>
      <c r="J60" s="942"/>
      <c r="K60" s="942"/>
      <c r="L60" s="942"/>
      <c r="M60" s="942"/>
      <c r="N60" s="942"/>
      <c r="O60" s="942"/>
      <c r="P60" s="942"/>
      <c r="Q60" s="942"/>
      <c r="R60" s="942"/>
      <c r="S60" s="942"/>
      <c r="T60" s="942"/>
      <c r="U60" s="942"/>
      <c r="V60" s="942"/>
      <c r="W60" s="942"/>
      <c r="X60" s="942"/>
      <c r="Y60" s="942"/>
      <c r="Z60" s="942"/>
      <c r="AA60" s="942"/>
      <c r="AB60" s="942"/>
      <c r="AC60" s="942"/>
      <c r="AD60" s="942"/>
      <c r="AE60" s="942"/>
      <c r="AF60" s="942"/>
      <c r="AG60" s="942"/>
      <c r="AJ60" s="942"/>
      <c r="AK60" s="942"/>
      <c r="AL60" s="942"/>
      <c r="AM60" s="942"/>
      <c r="AN60" s="942"/>
      <c r="AO60" s="942"/>
      <c r="AP60" s="942"/>
      <c r="AQ60" s="942"/>
      <c r="AR60" s="942"/>
      <c r="AS60" s="942"/>
      <c r="AT60" s="942"/>
      <c r="AU60" s="942"/>
      <c r="AV60" s="942"/>
      <c r="AW60" s="942"/>
      <c r="AX60" s="942"/>
      <c r="AY60" s="80"/>
      <c r="AZ60" s="94"/>
      <c r="BA60" s="942"/>
      <c r="BB60" s="942"/>
      <c r="BC60" s="942"/>
      <c r="BD60" s="942"/>
      <c r="BE60" s="942"/>
      <c r="BF60" s="942"/>
      <c r="BG60" s="942"/>
      <c r="BH60" s="942"/>
      <c r="BI60" s="942"/>
      <c r="BJ60" s="942"/>
      <c r="BK60" s="942"/>
      <c r="BL60" s="942"/>
      <c r="BM60" s="942"/>
      <c r="BN60" s="942"/>
      <c r="BO60" s="942"/>
      <c r="BP60" s="942"/>
      <c r="BQ60" s="942"/>
      <c r="BR60" s="942"/>
      <c r="BS60" s="942"/>
      <c r="BT60" s="942"/>
      <c r="BU60" s="942"/>
      <c r="BV60" s="942"/>
      <c r="BW60" s="942"/>
      <c r="BX60" s="942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 x14ac:dyDescent="0.2">
      <c r="J61" s="1023" t="s">
        <v>142</v>
      </c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J61" s="1023" t="s">
        <v>5</v>
      </c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0"/>
      <c r="AZ61" s="101"/>
      <c r="BA61" s="1023" t="s">
        <v>6</v>
      </c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  <c r="BT61" s="1023"/>
      <c r="BU61" s="1023"/>
      <c r="BV61" s="1023"/>
      <c r="BW61" s="1023"/>
      <c r="BX61" s="1023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 x14ac:dyDescent="0.25">
      <c r="A62" s="81" t="s">
        <v>398</v>
      </c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106"/>
      <c r="AI62" s="106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82"/>
      <c r="AZ62" s="107"/>
      <c r="BA62" s="942"/>
      <c r="BB62" s="942"/>
      <c r="BC62" s="942"/>
      <c r="BD62" s="942"/>
      <c r="BE62" s="942"/>
      <c r="BF62" s="942"/>
      <c r="BG62" s="942"/>
      <c r="BH62" s="942"/>
      <c r="BI62" s="942"/>
      <c r="BJ62" s="942"/>
      <c r="BK62" s="942"/>
      <c r="BL62" s="942"/>
      <c r="BM62" s="942"/>
      <c r="BN62" s="942"/>
      <c r="BO62" s="942"/>
      <c r="BP62" s="942"/>
      <c r="BQ62" s="942"/>
      <c r="BR62" s="942"/>
      <c r="BS62" s="942"/>
      <c r="BT62" s="942"/>
      <c r="BU62" s="942"/>
      <c r="BV62" s="942"/>
      <c r="BW62" s="942"/>
      <c r="BX62" s="942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 x14ac:dyDescent="0.2">
      <c r="J63" s="1023" t="s">
        <v>142</v>
      </c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J63" s="1023" t="s">
        <v>5</v>
      </c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0"/>
      <c r="AZ63" s="101"/>
      <c r="BA63" s="1023" t="s">
        <v>6</v>
      </c>
      <c r="BB63" s="1023"/>
      <c r="BC63" s="1023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  <c r="BT63" s="1023"/>
      <c r="BU63" s="1023"/>
      <c r="BV63" s="1023"/>
      <c r="BW63" s="1023"/>
      <c r="BX63" s="1023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 x14ac:dyDescent="0.2">
      <c r="A64" s="1021" t="s">
        <v>179</v>
      </c>
      <c r="B64" s="1021"/>
      <c r="C64" s="948"/>
      <c r="D64" s="948"/>
      <c r="E64" s="948"/>
      <c r="F64" s="948"/>
      <c r="G64" s="948"/>
      <c r="H64" s="1022" t="s">
        <v>179</v>
      </c>
      <c r="I64" s="1022"/>
      <c r="J64" s="1022"/>
      <c r="K64" s="948"/>
      <c r="L64" s="948"/>
      <c r="M64" s="948"/>
      <c r="N64" s="948"/>
      <c r="O64" s="948"/>
      <c r="P64" s="948"/>
      <c r="Q64" s="948"/>
      <c r="R64" s="948"/>
      <c r="S64" s="948"/>
      <c r="T64" s="948"/>
      <c r="U64" s="948"/>
      <c r="V64" s="948"/>
      <c r="W64" s="948"/>
      <c r="X64" s="948"/>
      <c r="Y64" s="948"/>
      <c r="Z64" s="948"/>
      <c r="AA64" s="948"/>
      <c r="AB64" s="948"/>
      <c r="AC64" s="948"/>
      <c r="AD64" s="948"/>
      <c r="AE64" s="1020" t="s">
        <v>905</v>
      </c>
      <c r="AF64" s="1021"/>
      <c r="AG64" s="1021"/>
      <c r="AH64" s="1021"/>
      <c r="AI64" s="950"/>
      <c r="AJ64" s="950"/>
      <c r="AK64" s="950"/>
      <c r="AL64" s="1019" t="s">
        <v>180</v>
      </c>
      <c r="AM64" s="1019"/>
      <c r="AN64" s="1019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 x14ac:dyDescent="0.2"/>
    <row r="66" spans="111:111" x14ac:dyDescent="0.2">
      <c r="DG66" s="636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 x14ac:dyDescent="0.3">
      <c r="A1" s="1111" t="s">
        <v>519</v>
      </c>
      <c r="B1" s="1111"/>
      <c r="C1" s="1111"/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349"/>
      <c r="AW1" s="1111" t="s">
        <v>519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1111"/>
      <c r="BI1" s="1111"/>
      <c r="BJ1" s="1111"/>
      <c r="BK1" s="1111"/>
      <c r="BL1" s="1111"/>
      <c r="BM1" s="1111"/>
      <c r="BN1" s="1111"/>
      <c r="BO1" s="1111"/>
      <c r="BP1" s="1111"/>
      <c r="BQ1" s="1111"/>
      <c r="BR1" s="1111"/>
      <c r="BS1" s="1111"/>
      <c r="BT1" s="1111"/>
      <c r="BU1" s="1111"/>
      <c r="BV1" s="1111"/>
      <c r="BW1" s="1111"/>
      <c r="BX1" s="1111"/>
      <c r="BY1" s="1111"/>
      <c r="BZ1" s="1111"/>
      <c r="CA1" s="1111"/>
      <c r="CB1" s="1111"/>
      <c r="CC1" s="1111"/>
      <c r="CD1" s="1111"/>
      <c r="CE1" s="1111"/>
      <c r="CF1" s="1111"/>
      <c r="CG1" s="1111"/>
      <c r="CH1" s="1111"/>
      <c r="CI1" s="1111"/>
      <c r="CJ1" s="1111"/>
      <c r="CK1" s="1111"/>
      <c r="CL1" s="1111"/>
      <c r="CM1" s="1111"/>
      <c r="CN1" s="1111"/>
      <c r="CO1" s="1111"/>
      <c r="CP1" s="1111"/>
      <c r="CQ1" s="1111"/>
      <c r="CR1" s="350"/>
      <c r="CS1" s="1111" t="s">
        <v>519</v>
      </c>
      <c r="CT1" s="1111"/>
      <c r="CU1" s="1111"/>
      <c r="CV1" s="1111"/>
      <c r="CW1" s="1111"/>
      <c r="CX1" s="1111"/>
      <c r="CY1" s="1111"/>
      <c r="CZ1" s="1111"/>
      <c r="DA1" s="1111"/>
      <c r="DB1" s="1111"/>
      <c r="DC1" s="1111"/>
      <c r="DD1" s="1111"/>
      <c r="DE1" s="1111"/>
      <c r="DF1" s="1111"/>
      <c r="DG1" s="1111"/>
      <c r="DH1" s="1111"/>
      <c r="DI1" s="1111"/>
      <c r="DJ1" s="1111"/>
      <c r="DK1" s="1111"/>
      <c r="DL1" s="1111"/>
      <c r="DM1" s="1111"/>
      <c r="DN1" s="1111"/>
      <c r="DO1" s="1111"/>
      <c r="DP1" s="1111"/>
      <c r="DQ1" s="1111"/>
      <c r="DR1" s="1111"/>
      <c r="DS1" s="1111"/>
      <c r="DT1" s="1111"/>
      <c r="DU1" s="1111"/>
      <c r="DV1" s="1111"/>
      <c r="DW1" s="1111"/>
      <c r="DX1" s="1111"/>
      <c r="DY1" s="1111"/>
      <c r="DZ1" s="1111"/>
      <c r="EA1" s="1111"/>
      <c r="EB1" s="1111"/>
      <c r="EC1" s="1111"/>
      <c r="ED1" s="1111"/>
      <c r="EE1" s="1111"/>
      <c r="EF1" s="1111"/>
      <c r="EG1" s="1111"/>
      <c r="EH1" s="1111"/>
      <c r="EI1" s="1111"/>
      <c r="EJ1" s="1111"/>
      <c r="EK1" s="1111"/>
      <c r="EL1" s="1111"/>
      <c r="EM1" s="1111"/>
    </row>
    <row r="2" spans="1:143" s="234" customFormat="1" ht="49.5" customHeight="1" x14ac:dyDescent="0.3">
      <c r="A2" s="1101" t="s">
        <v>949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49"/>
      <c r="AW2" s="1101" t="s">
        <v>949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949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6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49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22.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49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7" customFormat="1" ht="47.25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9" t="s">
        <v>523</v>
      </c>
      <c r="J5" s="1105"/>
      <c r="K5" s="1105"/>
      <c r="L5" s="1105"/>
      <c r="M5" s="490" t="s">
        <v>524</v>
      </c>
      <c r="N5" s="491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491"/>
      <c r="AK5" s="1105"/>
      <c r="AL5" s="1105"/>
      <c r="AM5" s="1105"/>
      <c r="AN5" s="1105"/>
      <c r="AO5" s="1105"/>
      <c r="AP5" s="1105"/>
      <c r="AQ5" s="1105"/>
      <c r="AR5" s="1105"/>
      <c r="AS5" s="1105"/>
      <c r="AT5" s="491"/>
      <c r="AU5" s="492" t="s">
        <v>375</v>
      </c>
      <c r="AV5" s="496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9" t="s">
        <v>523</v>
      </c>
      <c r="BF5" s="1105"/>
      <c r="BG5" s="1105"/>
      <c r="BH5" s="1105"/>
      <c r="BI5" s="490" t="s">
        <v>524</v>
      </c>
      <c r="BJ5" s="491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  <c r="BX5" s="1105"/>
      <c r="BY5" s="1105"/>
      <c r="BZ5" s="1105"/>
      <c r="CA5" s="1105"/>
      <c r="CB5" s="1105"/>
      <c r="CC5" s="1105"/>
      <c r="CD5" s="1105"/>
      <c r="CE5" s="1105"/>
      <c r="CF5" s="491"/>
      <c r="CG5" s="1105"/>
      <c r="CH5" s="1105"/>
      <c r="CI5" s="1105"/>
      <c r="CJ5" s="1105"/>
      <c r="CK5" s="1105"/>
      <c r="CL5" s="1105"/>
      <c r="CM5" s="1105"/>
      <c r="CN5" s="1105"/>
      <c r="CO5" s="1105"/>
      <c r="CP5" s="491"/>
      <c r="CQ5" s="492" t="s">
        <v>375</v>
      </c>
      <c r="CR5" s="495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9" t="s">
        <v>523</v>
      </c>
      <c r="DB5" s="1105"/>
      <c r="DC5" s="1105"/>
      <c r="DD5" s="1105"/>
      <c r="DE5" s="490" t="s">
        <v>524</v>
      </c>
      <c r="DF5" s="491"/>
      <c r="DG5" s="1105"/>
      <c r="DH5" s="1105"/>
      <c r="DI5" s="1105"/>
      <c r="DJ5" s="1105"/>
      <c r="DK5" s="1105"/>
      <c r="DL5" s="1105"/>
      <c r="DM5" s="1105"/>
      <c r="DN5" s="1105"/>
      <c r="DO5" s="1105"/>
      <c r="DP5" s="1105"/>
      <c r="DQ5" s="1105"/>
      <c r="DR5" s="1105"/>
      <c r="DS5" s="1105"/>
      <c r="DT5" s="1105"/>
      <c r="DU5" s="1105"/>
      <c r="DV5" s="1105"/>
      <c r="DW5" s="1105"/>
      <c r="DX5" s="1105"/>
      <c r="DY5" s="1105"/>
      <c r="DZ5" s="1105"/>
      <c r="EA5" s="1105"/>
      <c r="EB5" s="491"/>
      <c r="EC5" s="1105"/>
      <c r="ED5" s="1105"/>
      <c r="EE5" s="1105"/>
      <c r="EF5" s="1105"/>
      <c r="EG5" s="1105"/>
      <c r="EH5" s="1105"/>
      <c r="EI5" s="1105"/>
      <c r="EJ5" s="1105"/>
      <c r="EK5" s="1105"/>
      <c r="EL5" s="491"/>
      <c r="EM5" s="492" t="s">
        <v>375</v>
      </c>
    </row>
    <row r="6" spans="1:143" ht="33.75" customHeight="1" x14ac:dyDescent="0.3">
      <c r="A6" s="1101" t="s">
        <v>525</v>
      </c>
      <c r="B6" s="1101"/>
      <c r="C6" s="1101"/>
      <c r="D6" s="1101"/>
      <c r="E6" s="1101"/>
      <c r="F6" s="1101"/>
      <c r="G6" s="1101"/>
      <c r="H6" s="1101"/>
      <c r="I6" s="1110" t="str">
        <f>'Настройки УИК'!$B$2</f>
        <v>${name_ik}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49"/>
      <c r="AW6" s="1101" t="s">
        <v>525</v>
      </c>
      <c r="AX6" s="1101"/>
      <c r="AY6" s="1101"/>
      <c r="AZ6" s="1101"/>
      <c r="BA6" s="1101"/>
      <c r="BB6" s="1101"/>
      <c r="BC6" s="1101"/>
      <c r="BD6" s="1101"/>
      <c r="BE6" s="1110" t="str">
        <f>'Настройки УИК'!$B$2</f>
        <v>${name_ik}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525</v>
      </c>
      <c r="CT6" s="1101"/>
      <c r="CU6" s="1101"/>
      <c r="CV6" s="1101"/>
      <c r="CW6" s="1101"/>
      <c r="CX6" s="1101"/>
      <c r="CY6" s="1101"/>
      <c r="CZ6" s="1101"/>
      <c r="DA6" s="1110" t="str">
        <f>'Настройки УИК'!$B$2</f>
        <v>${name_ik}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8.75" customHeight="1" x14ac:dyDescent="0.3">
      <c r="A7" s="1101" t="s">
        <v>526</v>
      </c>
      <c r="B7" s="1101"/>
      <c r="C7" s="1101"/>
      <c r="D7" s="1101"/>
      <c r="E7" s="1101"/>
      <c r="F7" s="1101"/>
      <c r="G7" s="1101"/>
      <c r="H7" s="1101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349"/>
      <c r="AW7" s="1101" t="s">
        <v>526</v>
      </c>
      <c r="AX7" s="1101"/>
      <c r="AY7" s="1101"/>
      <c r="AZ7" s="1101"/>
      <c r="BA7" s="1101"/>
      <c r="BB7" s="1101"/>
      <c r="BC7" s="1101"/>
      <c r="BD7" s="1101"/>
      <c r="BE7" s="1100"/>
      <c r="BF7" s="1100"/>
      <c r="BG7" s="1100"/>
      <c r="BH7" s="1100"/>
      <c r="BI7" s="1100"/>
      <c r="BJ7" s="1100"/>
      <c r="BK7" s="1100"/>
      <c r="BL7" s="1100"/>
      <c r="BM7" s="1100"/>
      <c r="BN7" s="1100"/>
      <c r="BO7" s="1100"/>
      <c r="BP7" s="1100"/>
      <c r="BQ7" s="1100"/>
      <c r="BR7" s="1100"/>
      <c r="BS7" s="1100"/>
      <c r="BT7" s="1100"/>
      <c r="BU7" s="1100"/>
      <c r="BV7" s="1100"/>
      <c r="BW7" s="1100"/>
      <c r="BX7" s="1100"/>
      <c r="BY7" s="1100"/>
      <c r="BZ7" s="1100"/>
      <c r="CA7" s="1100"/>
      <c r="CB7" s="1100"/>
      <c r="CC7" s="1100"/>
      <c r="CD7" s="1100"/>
      <c r="CE7" s="1100"/>
      <c r="CF7" s="1100"/>
      <c r="CG7" s="1100"/>
      <c r="CH7" s="1100"/>
      <c r="CI7" s="1100"/>
      <c r="CJ7" s="1100"/>
      <c r="CK7" s="1100"/>
      <c r="CL7" s="1100"/>
      <c r="CM7" s="1100"/>
      <c r="CN7" s="1100"/>
      <c r="CO7" s="1100"/>
      <c r="CP7" s="1100"/>
      <c r="CQ7" s="1100"/>
      <c r="CR7" s="350"/>
      <c r="CS7" s="1101" t="s">
        <v>526</v>
      </c>
      <c r="CT7" s="1101"/>
      <c r="CU7" s="1101"/>
      <c r="CV7" s="1101"/>
      <c r="CW7" s="1101"/>
      <c r="CX7" s="1101"/>
      <c r="CY7" s="1101"/>
      <c r="CZ7" s="1101"/>
      <c r="DA7" s="1100"/>
      <c r="DB7" s="1100"/>
      <c r="DC7" s="1100"/>
      <c r="DD7" s="1100"/>
      <c r="DE7" s="1100"/>
      <c r="DF7" s="1100"/>
      <c r="DG7" s="1100"/>
      <c r="DH7" s="1100"/>
      <c r="DI7" s="1100"/>
      <c r="DJ7" s="1100"/>
      <c r="DK7" s="1100"/>
      <c r="DL7" s="1100"/>
      <c r="DM7" s="1100"/>
      <c r="DN7" s="1100"/>
      <c r="DO7" s="1100"/>
      <c r="DP7" s="1100"/>
      <c r="DQ7" s="1100"/>
      <c r="DR7" s="1100"/>
      <c r="DS7" s="1100"/>
      <c r="DT7" s="1100"/>
      <c r="DU7" s="1100"/>
      <c r="DV7" s="1100"/>
      <c r="DW7" s="1100"/>
      <c r="DX7" s="1100"/>
      <c r="DY7" s="1100"/>
      <c r="DZ7" s="1100"/>
      <c r="EA7" s="1100"/>
      <c r="EB7" s="1100"/>
      <c r="EC7" s="1100"/>
      <c r="ED7" s="1100"/>
      <c r="EE7" s="1100"/>
      <c r="EF7" s="1100"/>
      <c r="EG7" s="1100"/>
      <c r="EH7" s="1100"/>
      <c r="EI7" s="1100"/>
      <c r="EJ7" s="1100"/>
      <c r="EK7" s="1100"/>
      <c r="EL7" s="1100"/>
      <c r="EM7" s="1100"/>
    </row>
    <row r="8" spans="1:143" ht="18.7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49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6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349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7.5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33.75" customHeight="1" x14ac:dyDescent="0.3">
      <c r="A11" s="1101" t="s">
        <v>946</v>
      </c>
      <c r="B11" s="1101"/>
      <c r="C11" s="1101"/>
      <c r="D11" s="1101"/>
      <c r="E11" s="1101"/>
      <c r="F11" s="1101"/>
      <c r="G11" s="1101"/>
      <c r="H11" s="1101"/>
      <c r="I11" s="524" t="s">
        <v>523</v>
      </c>
      <c r="J11" s="1105"/>
      <c r="K11" s="1105"/>
      <c r="L11" s="1105"/>
      <c r="M11" s="525" t="s">
        <v>524</v>
      </c>
      <c r="N11" s="526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526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526"/>
      <c r="AU11" s="527" t="s">
        <v>375</v>
      </c>
      <c r="AV11" s="349"/>
      <c r="AW11" s="1101" t="s">
        <v>946</v>
      </c>
      <c r="AX11" s="1101"/>
      <c r="AY11" s="1101"/>
      <c r="AZ11" s="1101"/>
      <c r="BA11" s="1101"/>
      <c r="BB11" s="1101"/>
      <c r="BC11" s="1101"/>
      <c r="BD11" s="1101"/>
      <c r="BE11" s="524" t="s">
        <v>523</v>
      </c>
      <c r="BF11" s="1105"/>
      <c r="BG11" s="1105"/>
      <c r="BH11" s="1105"/>
      <c r="BI11" s="525" t="s">
        <v>524</v>
      </c>
      <c r="BJ11" s="526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  <c r="BX11" s="1105"/>
      <c r="BY11" s="1105"/>
      <c r="BZ11" s="1105"/>
      <c r="CA11" s="1105"/>
      <c r="CB11" s="1105"/>
      <c r="CC11" s="1105"/>
      <c r="CD11" s="1105"/>
      <c r="CE11" s="1105"/>
      <c r="CF11" s="526"/>
      <c r="CG11" s="1105"/>
      <c r="CH11" s="1105"/>
      <c r="CI11" s="1105"/>
      <c r="CJ11" s="1105"/>
      <c r="CK11" s="1105"/>
      <c r="CL11" s="1105"/>
      <c r="CM11" s="1105"/>
      <c r="CN11" s="1105"/>
      <c r="CO11" s="1105"/>
      <c r="CP11" s="526"/>
      <c r="CQ11" s="527" t="s">
        <v>375</v>
      </c>
      <c r="CR11" s="350"/>
      <c r="CS11" s="1101" t="s">
        <v>946</v>
      </c>
      <c r="CT11" s="1101"/>
      <c r="CU11" s="1101"/>
      <c r="CV11" s="1101"/>
      <c r="CW11" s="1101"/>
      <c r="CX11" s="1101"/>
      <c r="CY11" s="1101"/>
      <c r="CZ11" s="1101"/>
      <c r="DA11" s="524" t="s">
        <v>523</v>
      </c>
      <c r="DB11" s="1105"/>
      <c r="DC11" s="1105"/>
      <c r="DD11" s="1105"/>
      <c r="DE11" s="525" t="s">
        <v>524</v>
      </c>
      <c r="DF11" s="526"/>
      <c r="DG11" s="1105"/>
      <c r="DH11" s="1105"/>
      <c r="DI11" s="1105"/>
      <c r="DJ11" s="1105"/>
      <c r="DK11" s="1105"/>
      <c r="DL11" s="1105"/>
      <c r="DM11" s="1105"/>
      <c r="DN11" s="1105"/>
      <c r="DO11" s="1105"/>
      <c r="DP11" s="1105"/>
      <c r="DQ11" s="1105"/>
      <c r="DR11" s="1105"/>
      <c r="DS11" s="1105"/>
      <c r="DT11" s="1105"/>
      <c r="DU11" s="1105"/>
      <c r="DV11" s="1105"/>
      <c r="DW11" s="1105"/>
      <c r="DX11" s="1105"/>
      <c r="DY11" s="1105"/>
      <c r="DZ11" s="1105"/>
      <c r="EA11" s="1105"/>
      <c r="EB11" s="526"/>
      <c r="EC11" s="1105"/>
      <c r="ED11" s="1105"/>
      <c r="EE11" s="1105"/>
      <c r="EF11" s="1105"/>
      <c r="EG11" s="1105"/>
      <c r="EH11" s="1105"/>
      <c r="EI11" s="1105"/>
      <c r="EJ11" s="1105"/>
      <c r="EK11" s="1105"/>
      <c r="EL11" s="526"/>
      <c r="EM11" s="527" t="s">
        <v>375</v>
      </c>
    </row>
    <row r="12" spans="1:143" ht="33.75" customHeight="1" x14ac:dyDescent="0.3">
      <c r="A12" s="1101" t="s">
        <v>947</v>
      </c>
      <c r="B12" s="1101"/>
      <c r="C12" s="1101"/>
      <c r="D12" s="1101"/>
      <c r="E12" s="1101"/>
      <c r="F12" s="1101"/>
      <c r="G12" s="1101"/>
      <c r="H12" s="1101"/>
      <c r="I12" s="524" t="s">
        <v>523</v>
      </c>
      <c r="J12" s="1107"/>
      <c r="K12" s="1107"/>
      <c r="L12" s="1107"/>
      <c r="M12" s="528" t="s">
        <v>524</v>
      </c>
      <c r="N12" s="526"/>
      <c r="O12" s="1105"/>
      <c r="P12" s="1105"/>
      <c r="Q12" s="1105"/>
      <c r="R12" s="1105"/>
      <c r="S12" s="1105"/>
      <c r="T12" s="1105"/>
      <c r="U12" s="1105"/>
      <c r="V12" s="1105"/>
      <c r="W12" s="1105"/>
      <c r="X12" s="1105"/>
      <c r="Y12" s="1105"/>
      <c r="Z12" s="1105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526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526"/>
      <c r="AU12" s="527" t="s">
        <v>375</v>
      </c>
      <c r="AV12" s="349"/>
      <c r="AW12" s="1101" t="s">
        <v>947</v>
      </c>
      <c r="AX12" s="1101"/>
      <c r="AY12" s="1101"/>
      <c r="AZ12" s="1101"/>
      <c r="BA12" s="1101"/>
      <c r="BB12" s="1101"/>
      <c r="BC12" s="1101"/>
      <c r="BD12" s="1101"/>
      <c r="BE12" s="524" t="s">
        <v>523</v>
      </c>
      <c r="BF12" s="1107"/>
      <c r="BG12" s="1107"/>
      <c r="BH12" s="1107"/>
      <c r="BI12" s="528" t="s">
        <v>524</v>
      </c>
      <c r="BJ12" s="526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  <c r="BX12" s="1105"/>
      <c r="BY12" s="1105"/>
      <c r="BZ12" s="1105"/>
      <c r="CA12" s="1105"/>
      <c r="CB12" s="1105"/>
      <c r="CC12" s="1105"/>
      <c r="CD12" s="1105"/>
      <c r="CE12" s="1105"/>
      <c r="CF12" s="526"/>
      <c r="CG12" s="1105"/>
      <c r="CH12" s="1105"/>
      <c r="CI12" s="1105"/>
      <c r="CJ12" s="1105"/>
      <c r="CK12" s="1105"/>
      <c r="CL12" s="1105"/>
      <c r="CM12" s="1105"/>
      <c r="CN12" s="1105"/>
      <c r="CO12" s="1105"/>
      <c r="CP12" s="526"/>
      <c r="CQ12" s="527" t="s">
        <v>375</v>
      </c>
      <c r="CR12" s="350"/>
      <c r="CS12" s="1101" t="s">
        <v>947</v>
      </c>
      <c r="CT12" s="1101"/>
      <c r="CU12" s="1101"/>
      <c r="CV12" s="1101"/>
      <c r="CW12" s="1101"/>
      <c r="CX12" s="1101"/>
      <c r="CY12" s="1101"/>
      <c r="CZ12" s="1101"/>
      <c r="DA12" s="524" t="s">
        <v>523</v>
      </c>
      <c r="DB12" s="1107"/>
      <c r="DC12" s="1107"/>
      <c r="DD12" s="1107"/>
      <c r="DE12" s="528" t="s">
        <v>524</v>
      </c>
      <c r="DF12" s="526"/>
      <c r="DG12" s="1105"/>
      <c r="DH12" s="1105"/>
      <c r="DI12" s="1105"/>
      <c r="DJ12" s="1105"/>
      <c r="DK12" s="1105"/>
      <c r="DL12" s="1105"/>
      <c r="DM12" s="1105"/>
      <c r="DN12" s="1105"/>
      <c r="DO12" s="1105"/>
      <c r="DP12" s="1105"/>
      <c r="DQ12" s="1105"/>
      <c r="DR12" s="1105"/>
      <c r="DS12" s="1105"/>
      <c r="DT12" s="1105"/>
      <c r="DU12" s="1105"/>
      <c r="DV12" s="1105"/>
      <c r="DW12" s="1105"/>
      <c r="DX12" s="1105"/>
      <c r="DY12" s="1105"/>
      <c r="DZ12" s="1105"/>
      <c r="EA12" s="1105"/>
      <c r="EB12" s="526"/>
      <c r="EC12" s="1105"/>
      <c r="ED12" s="1105"/>
      <c r="EE12" s="1105"/>
      <c r="EF12" s="1105"/>
      <c r="EG12" s="1105"/>
      <c r="EH12" s="1105"/>
      <c r="EI12" s="1105"/>
      <c r="EJ12" s="1105"/>
      <c r="EK12" s="1105"/>
      <c r="EL12" s="526"/>
      <c r="EM12" s="527" t="s">
        <v>375</v>
      </c>
    </row>
    <row r="13" spans="1:143" ht="33.75" customHeight="1" x14ac:dyDescent="0.3">
      <c r="A13" s="1101" t="s">
        <v>530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49"/>
      <c r="AW13" s="1101" t="s">
        <v>530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530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 x14ac:dyDescent="0.3">
      <c r="A14" s="1101" t="s">
        <v>531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49"/>
      <c r="AW14" s="1101" t="s">
        <v>531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531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.75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4" t="s">
        <v>523</v>
      </c>
      <c r="J15" s="1107"/>
      <c r="K15" s="1107"/>
      <c r="L15" s="1107"/>
      <c r="M15" s="528" t="s">
        <v>524</v>
      </c>
      <c r="N15" s="526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1105"/>
      <c r="AH15" s="1105"/>
      <c r="AI15" s="1105"/>
      <c r="AJ15" s="526"/>
      <c r="AK15" s="1105"/>
      <c r="AL15" s="1105"/>
      <c r="AM15" s="1105"/>
      <c r="AN15" s="1105"/>
      <c r="AO15" s="1105"/>
      <c r="AP15" s="1105"/>
      <c r="AQ15" s="1105"/>
      <c r="AR15" s="1105"/>
      <c r="AS15" s="1105"/>
      <c r="AT15" s="526"/>
      <c r="AU15" s="527" t="s">
        <v>375</v>
      </c>
      <c r="AV15" s="349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4" t="s">
        <v>523</v>
      </c>
      <c r="BF15" s="1107"/>
      <c r="BG15" s="1107"/>
      <c r="BH15" s="1107"/>
      <c r="BI15" s="528" t="s">
        <v>524</v>
      </c>
      <c r="BJ15" s="526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  <c r="BX15" s="1105"/>
      <c r="BY15" s="1105"/>
      <c r="BZ15" s="1105"/>
      <c r="CA15" s="1105"/>
      <c r="CB15" s="1105"/>
      <c r="CC15" s="1105"/>
      <c r="CD15" s="1105"/>
      <c r="CE15" s="1105"/>
      <c r="CF15" s="526"/>
      <c r="CG15" s="1105"/>
      <c r="CH15" s="1105"/>
      <c r="CI15" s="1105"/>
      <c r="CJ15" s="1105"/>
      <c r="CK15" s="1105"/>
      <c r="CL15" s="1105"/>
      <c r="CM15" s="1105"/>
      <c r="CN15" s="1105"/>
      <c r="CO15" s="1105"/>
      <c r="CP15" s="526"/>
      <c r="CQ15" s="527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4" t="s">
        <v>523</v>
      </c>
      <c r="DB15" s="1107"/>
      <c r="DC15" s="1107"/>
      <c r="DD15" s="1107"/>
      <c r="DE15" s="528" t="s">
        <v>524</v>
      </c>
      <c r="DF15" s="526"/>
      <c r="DG15" s="1105"/>
      <c r="DH15" s="1105"/>
      <c r="DI15" s="1105"/>
      <c r="DJ15" s="1105"/>
      <c r="DK15" s="1105"/>
      <c r="DL15" s="1105"/>
      <c r="DM15" s="1105"/>
      <c r="DN15" s="1105"/>
      <c r="DO15" s="1105"/>
      <c r="DP15" s="1105"/>
      <c r="DQ15" s="1105"/>
      <c r="DR15" s="1105"/>
      <c r="DS15" s="1105"/>
      <c r="DT15" s="1105"/>
      <c r="DU15" s="1105"/>
      <c r="DV15" s="1105"/>
      <c r="DW15" s="1105"/>
      <c r="DX15" s="1105"/>
      <c r="DY15" s="1105"/>
      <c r="DZ15" s="1105"/>
      <c r="EA15" s="1105"/>
      <c r="EB15" s="526"/>
      <c r="EC15" s="1105"/>
      <c r="ED15" s="1105"/>
      <c r="EE15" s="1105"/>
      <c r="EF15" s="1105"/>
      <c r="EG15" s="1105"/>
      <c r="EH15" s="1105"/>
      <c r="EI15" s="1105"/>
      <c r="EJ15" s="1105"/>
      <c r="EK15" s="1105"/>
      <c r="EL15" s="526"/>
      <c r="EM15" s="527" t="s">
        <v>375</v>
      </c>
    </row>
    <row r="16" spans="1:143" ht="34.5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49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8.7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49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8.7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49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8.7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49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2.25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49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8.7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49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8.7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49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8.7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49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8.7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49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53.25" customHeight="1" x14ac:dyDescent="0.3">
      <c r="A25" s="1101" t="s">
        <v>541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49"/>
      <c r="AW25" s="1101" t="s">
        <v>541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541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53.25" customHeight="1" x14ac:dyDescent="0.3">
      <c r="A26" s="1101" t="s">
        <v>542</v>
      </c>
      <c r="B26" s="1101"/>
      <c r="C26" s="1101"/>
      <c r="D26" s="1101"/>
      <c r="E26" s="1101"/>
      <c r="F26" s="1101"/>
      <c r="G26" s="1101"/>
      <c r="H26" s="1101"/>
      <c r="I26" s="524" t="s">
        <v>523</v>
      </c>
      <c r="J26" s="1100"/>
      <c r="K26" s="1100"/>
      <c r="L26" s="1100"/>
      <c r="M26" s="528" t="s">
        <v>524</v>
      </c>
      <c r="N26" s="526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6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6"/>
      <c r="AU26" s="527" t="s">
        <v>375</v>
      </c>
      <c r="AV26" s="349"/>
      <c r="AW26" s="1101" t="s">
        <v>542</v>
      </c>
      <c r="AX26" s="1101"/>
      <c r="AY26" s="1101"/>
      <c r="AZ26" s="1101"/>
      <c r="BA26" s="1101"/>
      <c r="BB26" s="1101"/>
      <c r="BC26" s="1101"/>
      <c r="BD26" s="1101"/>
      <c r="BE26" s="524" t="s">
        <v>523</v>
      </c>
      <c r="BF26" s="1100"/>
      <c r="BG26" s="1100"/>
      <c r="BH26" s="1100"/>
      <c r="BI26" s="528" t="s">
        <v>524</v>
      </c>
      <c r="BJ26" s="526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6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6"/>
      <c r="CQ26" s="527" t="s">
        <v>375</v>
      </c>
      <c r="CR26" s="350"/>
      <c r="CS26" s="1101" t="s">
        <v>542</v>
      </c>
      <c r="CT26" s="1101"/>
      <c r="CU26" s="1101"/>
      <c r="CV26" s="1101"/>
      <c r="CW26" s="1101"/>
      <c r="CX26" s="1101"/>
      <c r="CY26" s="1101"/>
      <c r="CZ26" s="1101"/>
      <c r="DA26" s="524" t="s">
        <v>523</v>
      </c>
      <c r="DB26" s="1100"/>
      <c r="DC26" s="1100"/>
      <c r="DD26" s="1100"/>
      <c r="DE26" s="528" t="s">
        <v>524</v>
      </c>
      <c r="DF26" s="526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6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6"/>
      <c r="EM26" s="527" t="s">
        <v>375</v>
      </c>
    </row>
    <row r="27" spans="1:143" ht="53.25" customHeight="1" x14ac:dyDescent="0.3">
      <c r="A27" s="1101" t="s">
        <v>543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49"/>
      <c r="AW27" s="1101" t="s">
        <v>543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543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53.25" customHeight="1" x14ac:dyDescent="0.3">
      <c r="A28" s="1101" t="s">
        <v>544</v>
      </c>
      <c r="B28" s="1101"/>
      <c r="C28" s="1101"/>
      <c r="D28" s="1101"/>
      <c r="E28" s="1101"/>
      <c r="F28" s="1101"/>
      <c r="G28" s="1101"/>
      <c r="H28" s="1101"/>
      <c r="I28" s="524" t="s">
        <v>523</v>
      </c>
      <c r="J28" s="1100"/>
      <c r="K28" s="1100"/>
      <c r="L28" s="1100"/>
      <c r="M28" s="528" t="s">
        <v>524</v>
      </c>
      <c r="N28" s="526"/>
      <c r="O28" s="1100"/>
      <c r="P28" s="1100"/>
      <c r="Q28" s="1100"/>
      <c r="R28" s="1100"/>
      <c r="S28" s="1100"/>
      <c r="T28" s="1100"/>
      <c r="U28" s="1100"/>
      <c r="V28" s="1100"/>
      <c r="W28" s="1100"/>
      <c r="X28" s="1100"/>
      <c r="Y28" s="1100"/>
      <c r="Z28" s="1100"/>
      <c r="AA28" s="1100"/>
      <c r="AB28" s="1100"/>
      <c r="AC28" s="1100"/>
      <c r="AD28" s="1100"/>
      <c r="AE28" s="1100"/>
      <c r="AF28" s="1100"/>
      <c r="AG28" s="1100"/>
      <c r="AH28" s="1100"/>
      <c r="AI28" s="1100"/>
      <c r="AJ28" s="526"/>
      <c r="AK28" s="1100"/>
      <c r="AL28" s="1100"/>
      <c r="AM28" s="1100"/>
      <c r="AN28" s="1100"/>
      <c r="AO28" s="1100"/>
      <c r="AP28" s="1100"/>
      <c r="AQ28" s="1100"/>
      <c r="AR28" s="1100"/>
      <c r="AS28" s="1100"/>
      <c r="AT28" s="526"/>
      <c r="AU28" s="527" t="s">
        <v>375</v>
      </c>
      <c r="AV28" s="349"/>
      <c r="AW28" s="1101" t="s">
        <v>544</v>
      </c>
      <c r="AX28" s="1101"/>
      <c r="AY28" s="1101"/>
      <c r="AZ28" s="1101"/>
      <c r="BA28" s="1101"/>
      <c r="BB28" s="1101"/>
      <c r="BC28" s="1101"/>
      <c r="BD28" s="1101"/>
      <c r="BE28" s="524" t="s">
        <v>523</v>
      </c>
      <c r="BF28" s="1100"/>
      <c r="BG28" s="1100"/>
      <c r="BH28" s="1100"/>
      <c r="BI28" s="528" t="s">
        <v>524</v>
      </c>
      <c r="BJ28" s="526"/>
      <c r="BK28" s="1100"/>
      <c r="BL28" s="1100"/>
      <c r="BM28" s="1100"/>
      <c r="BN28" s="1100"/>
      <c r="BO28" s="1100"/>
      <c r="BP28" s="1100"/>
      <c r="BQ28" s="1100"/>
      <c r="BR28" s="1100"/>
      <c r="BS28" s="1100"/>
      <c r="BT28" s="1100"/>
      <c r="BU28" s="1100"/>
      <c r="BV28" s="1100"/>
      <c r="BW28" s="1100"/>
      <c r="BX28" s="1100"/>
      <c r="BY28" s="1100"/>
      <c r="BZ28" s="1100"/>
      <c r="CA28" s="1100"/>
      <c r="CB28" s="1100"/>
      <c r="CC28" s="1100"/>
      <c r="CD28" s="1100"/>
      <c r="CE28" s="1100"/>
      <c r="CF28" s="526"/>
      <c r="CG28" s="1100"/>
      <c r="CH28" s="1100"/>
      <c r="CI28" s="1100"/>
      <c r="CJ28" s="1100"/>
      <c r="CK28" s="1100"/>
      <c r="CL28" s="1100"/>
      <c r="CM28" s="1100"/>
      <c r="CN28" s="1100"/>
      <c r="CO28" s="1100"/>
      <c r="CP28" s="526"/>
      <c r="CQ28" s="527" t="s">
        <v>375</v>
      </c>
      <c r="CR28" s="350"/>
      <c r="CS28" s="1101" t="s">
        <v>544</v>
      </c>
      <c r="CT28" s="1101"/>
      <c r="CU28" s="1101"/>
      <c r="CV28" s="1101"/>
      <c r="CW28" s="1101"/>
      <c r="CX28" s="1101"/>
      <c r="CY28" s="1101"/>
      <c r="CZ28" s="1101"/>
      <c r="DA28" s="524" t="s">
        <v>523</v>
      </c>
      <c r="DB28" s="1100"/>
      <c r="DC28" s="1100"/>
      <c r="DD28" s="1100"/>
      <c r="DE28" s="528" t="s">
        <v>524</v>
      </c>
      <c r="DF28" s="526"/>
      <c r="DG28" s="1100"/>
      <c r="DH28" s="1100"/>
      <c r="DI28" s="1100"/>
      <c r="DJ28" s="1100"/>
      <c r="DK28" s="1100"/>
      <c r="DL28" s="1100"/>
      <c r="DM28" s="1100"/>
      <c r="DN28" s="1100"/>
      <c r="DO28" s="1100"/>
      <c r="DP28" s="1100"/>
      <c r="DQ28" s="1100"/>
      <c r="DR28" s="1100"/>
      <c r="DS28" s="1100"/>
      <c r="DT28" s="1100"/>
      <c r="DU28" s="1100"/>
      <c r="DV28" s="1100"/>
      <c r="DW28" s="1100"/>
      <c r="DX28" s="1100"/>
      <c r="DY28" s="1100"/>
      <c r="DZ28" s="1100"/>
      <c r="EA28" s="1100"/>
      <c r="EB28" s="526"/>
      <c r="EC28" s="1100"/>
      <c r="ED28" s="1100"/>
      <c r="EE28" s="1100"/>
      <c r="EF28" s="1100"/>
      <c r="EG28" s="1100"/>
      <c r="EH28" s="1100"/>
      <c r="EI28" s="1100"/>
      <c r="EJ28" s="1100"/>
      <c r="EK28" s="1100"/>
      <c r="EL28" s="526"/>
      <c r="EM28" s="527" t="s">
        <v>375</v>
      </c>
    </row>
    <row r="29" spans="1:143" ht="145.5" customHeight="1" x14ac:dyDescent="0.3">
      <c r="A29" s="1101" t="s">
        <v>545</v>
      </c>
      <c r="B29" s="1101"/>
      <c r="C29" s="1101"/>
      <c r="D29" s="1101"/>
      <c r="E29" s="1101"/>
      <c r="F29" s="1101"/>
      <c r="G29" s="1101"/>
      <c r="H29" s="1101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349"/>
      <c r="AW29" s="1101" t="s">
        <v>545</v>
      </c>
      <c r="AX29" s="1101"/>
      <c r="AY29" s="1101"/>
      <c r="AZ29" s="1101"/>
      <c r="BA29" s="1101"/>
      <c r="BB29" s="1101"/>
      <c r="BC29" s="1101"/>
      <c r="BD29" s="1101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  <c r="BX29" s="1100"/>
      <c r="BY29" s="1100"/>
      <c r="BZ29" s="1100"/>
      <c r="CA29" s="1100"/>
      <c r="CB29" s="1100"/>
      <c r="CC29" s="1100"/>
      <c r="CD29" s="1100"/>
      <c r="CE29" s="1100"/>
      <c r="CF29" s="1100"/>
      <c r="CG29" s="1100"/>
      <c r="CH29" s="1100"/>
      <c r="CI29" s="1100"/>
      <c r="CJ29" s="1100"/>
      <c r="CK29" s="1100"/>
      <c r="CL29" s="1100"/>
      <c r="CM29" s="1100"/>
      <c r="CN29" s="1100"/>
      <c r="CO29" s="1100"/>
      <c r="CP29" s="1100"/>
      <c r="CQ29" s="1100"/>
      <c r="CR29" s="350"/>
      <c r="CS29" s="1101" t="s">
        <v>545</v>
      </c>
      <c r="CT29" s="1101"/>
      <c r="CU29" s="1101"/>
      <c r="CV29" s="1101"/>
      <c r="CW29" s="1101"/>
      <c r="CX29" s="1101"/>
      <c r="CY29" s="1101"/>
      <c r="CZ29" s="1101"/>
      <c r="DA29" s="1100"/>
      <c r="DB29" s="1100"/>
      <c r="DC29" s="1100"/>
      <c r="DD29" s="1100"/>
      <c r="DE29" s="1100"/>
      <c r="DF29" s="1100"/>
      <c r="DG29" s="1100"/>
      <c r="DH29" s="1100"/>
      <c r="DI29" s="1100"/>
      <c r="DJ29" s="1100"/>
      <c r="DK29" s="1100"/>
      <c r="DL29" s="1100"/>
      <c r="DM29" s="1100"/>
      <c r="DN29" s="1100"/>
      <c r="DO29" s="1100"/>
      <c r="DP29" s="1100"/>
      <c r="DQ29" s="1100"/>
      <c r="DR29" s="1100"/>
      <c r="DS29" s="1100"/>
      <c r="DT29" s="1100"/>
      <c r="DU29" s="1100"/>
      <c r="DV29" s="1100"/>
      <c r="DW29" s="1100"/>
      <c r="DX29" s="1100"/>
      <c r="DY29" s="1100"/>
      <c r="DZ29" s="1100"/>
      <c r="EA29" s="1100"/>
      <c r="EB29" s="1100"/>
      <c r="EC29" s="1100"/>
      <c r="ED29" s="1100"/>
      <c r="EE29" s="1100"/>
      <c r="EF29" s="1100"/>
      <c r="EG29" s="1100"/>
      <c r="EH29" s="1100"/>
      <c r="EI29" s="1100"/>
      <c r="EJ29" s="1100"/>
      <c r="EK29" s="1100"/>
      <c r="EL29" s="1100"/>
      <c r="EM29" s="1100"/>
    </row>
    <row r="30" spans="1:143" ht="118.5" customHeight="1" x14ac:dyDescent="0.3">
      <c r="A30" s="1101" t="s">
        <v>546</v>
      </c>
      <c r="B30" s="1101"/>
      <c r="C30" s="1101"/>
      <c r="D30" s="1101"/>
      <c r="E30" s="1101"/>
      <c r="F30" s="1101"/>
      <c r="G30" s="1101"/>
      <c r="H30" s="1101"/>
      <c r="I30" s="1100"/>
      <c r="J30" s="1100"/>
      <c r="K30" s="1100"/>
      <c r="L30" s="1100"/>
      <c r="M30" s="1100"/>
      <c r="N30" s="1100"/>
      <c r="O30" s="1100"/>
      <c r="P30" s="1100"/>
      <c r="Q30" s="1100"/>
      <c r="R30" s="1100"/>
      <c r="S30" s="1100"/>
      <c r="T30" s="1100"/>
      <c r="U30" s="1100"/>
      <c r="V30" s="1100"/>
      <c r="W30" s="1100"/>
      <c r="X30" s="1100"/>
      <c r="Y30" s="1100"/>
      <c r="Z30" s="1100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100"/>
      <c r="AO30" s="1100"/>
      <c r="AP30" s="1100"/>
      <c r="AQ30" s="1100"/>
      <c r="AR30" s="1100"/>
      <c r="AS30" s="1100"/>
      <c r="AT30" s="1100"/>
      <c r="AU30" s="1100"/>
      <c r="AV30" s="349"/>
      <c r="AW30" s="1101" t="s">
        <v>546</v>
      </c>
      <c r="AX30" s="1101"/>
      <c r="AY30" s="1101"/>
      <c r="AZ30" s="1101"/>
      <c r="BA30" s="1101"/>
      <c r="BB30" s="1101"/>
      <c r="BC30" s="1101"/>
      <c r="BD30" s="1101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  <c r="BX30" s="1100"/>
      <c r="BY30" s="1100"/>
      <c r="BZ30" s="1100"/>
      <c r="CA30" s="1100"/>
      <c r="CB30" s="1100"/>
      <c r="CC30" s="1100"/>
      <c r="CD30" s="1100"/>
      <c r="CE30" s="1100"/>
      <c r="CF30" s="1100"/>
      <c r="CG30" s="1100"/>
      <c r="CH30" s="1100"/>
      <c r="CI30" s="1100"/>
      <c r="CJ30" s="1100"/>
      <c r="CK30" s="1100"/>
      <c r="CL30" s="1100"/>
      <c r="CM30" s="1100"/>
      <c r="CN30" s="1100"/>
      <c r="CO30" s="1100"/>
      <c r="CP30" s="1100"/>
      <c r="CQ30" s="1100"/>
      <c r="CR30" s="350"/>
      <c r="CS30" s="1101" t="s">
        <v>546</v>
      </c>
      <c r="CT30" s="1101"/>
      <c r="CU30" s="1101"/>
      <c r="CV30" s="1101"/>
      <c r="CW30" s="1101"/>
      <c r="CX30" s="1101"/>
      <c r="CY30" s="1101"/>
      <c r="CZ30" s="1101"/>
      <c r="DA30" s="1100"/>
      <c r="DB30" s="1100"/>
      <c r="DC30" s="1100"/>
      <c r="DD30" s="1100"/>
      <c r="DE30" s="1100"/>
      <c r="DF30" s="1100"/>
      <c r="DG30" s="1100"/>
      <c r="DH30" s="1100"/>
      <c r="DI30" s="1100"/>
      <c r="DJ30" s="1100"/>
      <c r="DK30" s="1100"/>
      <c r="DL30" s="1100"/>
      <c r="DM30" s="1100"/>
      <c r="DN30" s="1100"/>
      <c r="DO30" s="1100"/>
      <c r="DP30" s="1100"/>
      <c r="DQ30" s="1100"/>
      <c r="DR30" s="1100"/>
      <c r="DS30" s="1100"/>
      <c r="DT30" s="1100"/>
      <c r="DU30" s="1100"/>
      <c r="DV30" s="1100"/>
      <c r="DW30" s="1100"/>
      <c r="DX30" s="1100"/>
      <c r="DY30" s="1100"/>
      <c r="DZ30" s="1100"/>
      <c r="EA30" s="1100"/>
      <c r="EB30" s="1100"/>
      <c r="EC30" s="1100"/>
      <c r="ED30" s="1100"/>
      <c r="EE30" s="1100"/>
      <c r="EF30" s="1100"/>
      <c r="EG30" s="1100"/>
      <c r="EH30" s="1100"/>
      <c r="EI30" s="1100"/>
      <c r="EJ30" s="1100"/>
      <c r="EK30" s="1100"/>
      <c r="EL30" s="1100"/>
      <c r="EM30" s="1100"/>
    </row>
    <row r="31" spans="1:143" ht="30.75" customHeight="1" x14ac:dyDescent="0.3">
      <c r="A31" s="1101" t="s">
        <v>547</v>
      </c>
      <c r="B31" s="1101"/>
      <c r="C31" s="1101"/>
      <c r="D31" s="1101"/>
      <c r="E31" s="1101"/>
      <c r="F31" s="1101"/>
      <c r="G31" s="1101"/>
      <c r="H31" s="1101"/>
      <c r="I31" s="1100"/>
      <c r="J31" s="1100"/>
      <c r="K31" s="1100"/>
      <c r="L31" s="1100"/>
      <c r="M31" s="1100"/>
      <c r="N31" s="1100"/>
      <c r="O31" s="1100"/>
      <c r="P31" s="1100"/>
      <c r="Q31" s="1100"/>
      <c r="R31" s="1100"/>
      <c r="S31" s="1100"/>
      <c r="T31" s="1100"/>
      <c r="U31" s="1100"/>
      <c r="V31" s="1100"/>
      <c r="W31" s="1100"/>
      <c r="X31" s="1100"/>
      <c r="Y31" s="1100"/>
      <c r="Z31" s="1100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100"/>
      <c r="AO31" s="1100"/>
      <c r="AP31" s="1100"/>
      <c r="AQ31" s="1100"/>
      <c r="AR31" s="1100"/>
      <c r="AS31" s="1100"/>
      <c r="AT31" s="1100"/>
      <c r="AU31" s="1100"/>
      <c r="AV31" s="349"/>
      <c r="AW31" s="1101" t="s">
        <v>547</v>
      </c>
      <c r="AX31" s="1101"/>
      <c r="AY31" s="1101"/>
      <c r="AZ31" s="1101"/>
      <c r="BA31" s="1101"/>
      <c r="BB31" s="1101"/>
      <c r="BC31" s="1101"/>
      <c r="BD31" s="1101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  <c r="BX31" s="1100"/>
      <c r="BY31" s="1100"/>
      <c r="BZ31" s="1100"/>
      <c r="CA31" s="1100"/>
      <c r="CB31" s="1100"/>
      <c r="CC31" s="1100"/>
      <c r="CD31" s="1100"/>
      <c r="CE31" s="1100"/>
      <c r="CF31" s="1100"/>
      <c r="CG31" s="1100"/>
      <c r="CH31" s="1100"/>
      <c r="CI31" s="1100"/>
      <c r="CJ31" s="1100"/>
      <c r="CK31" s="1100"/>
      <c r="CL31" s="1100"/>
      <c r="CM31" s="1100"/>
      <c r="CN31" s="1100"/>
      <c r="CO31" s="1100"/>
      <c r="CP31" s="1100"/>
      <c r="CQ31" s="1100"/>
      <c r="CR31" s="350"/>
      <c r="CS31" s="1101" t="s">
        <v>547</v>
      </c>
      <c r="CT31" s="1101"/>
      <c r="CU31" s="1101"/>
      <c r="CV31" s="1101"/>
      <c r="CW31" s="1101"/>
      <c r="CX31" s="1101"/>
      <c r="CY31" s="1101"/>
      <c r="CZ31" s="1101"/>
      <c r="DA31" s="1100"/>
      <c r="DB31" s="1100"/>
      <c r="DC31" s="1100"/>
      <c r="DD31" s="1100"/>
      <c r="DE31" s="1100"/>
      <c r="DF31" s="1100"/>
      <c r="DG31" s="1100"/>
      <c r="DH31" s="1100"/>
      <c r="DI31" s="1100"/>
      <c r="DJ31" s="1100"/>
      <c r="DK31" s="1100"/>
      <c r="DL31" s="1100"/>
      <c r="DM31" s="1100"/>
      <c r="DN31" s="1100"/>
      <c r="DO31" s="1100"/>
      <c r="DP31" s="1100"/>
      <c r="DQ31" s="1100"/>
      <c r="DR31" s="1100"/>
      <c r="DS31" s="1100"/>
      <c r="DT31" s="1100"/>
      <c r="DU31" s="1100"/>
      <c r="DV31" s="1100"/>
      <c r="DW31" s="1100"/>
      <c r="DX31" s="1100"/>
      <c r="DY31" s="1100"/>
      <c r="DZ31" s="1100"/>
      <c r="EA31" s="1100"/>
      <c r="EB31" s="1100"/>
      <c r="EC31" s="1100"/>
      <c r="ED31" s="1100"/>
      <c r="EE31" s="1100"/>
      <c r="EF31" s="1100"/>
      <c r="EG31" s="1100"/>
      <c r="EH31" s="1100"/>
      <c r="EI31" s="1100"/>
      <c r="EJ31" s="1100"/>
      <c r="EK31" s="1100"/>
      <c r="EL31" s="1100"/>
      <c r="EM31" s="1100"/>
    </row>
    <row r="32" spans="1:143" ht="29.25" customHeight="1" x14ac:dyDescent="0.3">
      <c r="A32" s="1101" t="s">
        <v>548</v>
      </c>
      <c r="B32" s="1101"/>
      <c r="C32" s="1101"/>
      <c r="D32" s="1101"/>
      <c r="E32" s="1101"/>
      <c r="F32" s="1101"/>
      <c r="G32" s="1101"/>
      <c r="H32" s="1101"/>
      <c r="I32" s="1100"/>
      <c r="J32" s="1100"/>
      <c r="K32" s="1100"/>
      <c r="L32" s="1100"/>
      <c r="M32" s="1100"/>
      <c r="N32" s="1100"/>
      <c r="O32" s="1100"/>
      <c r="P32" s="1100"/>
      <c r="Q32" s="1100"/>
      <c r="R32" s="1100"/>
      <c r="S32" s="1100"/>
      <c r="T32" s="1100"/>
      <c r="U32" s="1100"/>
      <c r="V32" s="1100"/>
      <c r="W32" s="1100"/>
      <c r="X32" s="1100"/>
      <c r="Y32" s="1100"/>
      <c r="Z32" s="1100"/>
      <c r="AA32" s="1100"/>
      <c r="AB32" s="1100"/>
      <c r="AC32" s="1100"/>
      <c r="AD32" s="1100"/>
      <c r="AE32" s="1100"/>
      <c r="AF32" s="1100"/>
      <c r="AG32" s="1100"/>
      <c r="AH32" s="1100"/>
      <c r="AI32" s="1100"/>
      <c r="AJ32" s="1100"/>
      <c r="AK32" s="1100"/>
      <c r="AL32" s="1100"/>
      <c r="AM32" s="1100"/>
      <c r="AN32" s="1100"/>
      <c r="AO32" s="1100"/>
      <c r="AP32" s="1100"/>
      <c r="AQ32" s="1100"/>
      <c r="AR32" s="1100"/>
      <c r="AS32" s="1100"/>
      <c r="AT32" s="1100"/>
      <c r="AU32" s="1100"/>
      <c r="AV32" s="349"/>
      <c r="AW32" s="1101" t="s">
        <v>548</v>
      </c>
      <c r="AX32" s="1101"/>
      <c r="AY32" s="1101"/>
      <c r="AZ32" s="1101"/>
      <c r="BA32" s="1101"/>
      <c r="BB32" s="1101"/>
      <c r="BC32" s="1101"/>
      <c r="BD32" s="1101"/>
      <c r="BE32" s="1100"/>
      <c r="BF32" s="1100"/>
      <c r="BG32" s="1100"/>
      <c r="BH32" s="1100"/>
      <c r="BI32" s="1100"/>
      <c r="BJ32" s="1100"/>
      <c r="BK32" s="1100"/>
      <c r="BL32" s="1100"/>
      <c r="BM32" s="1100"/>
      <c r="BN32" s="1100"/>
      <c r="BO32" s="1100"/>
      <c r="BP32" s="1100"/>
      <c r="BQ32" s="1100"/>
      <c r="BR32" s="1100"/>
      <c r="BS32" s="1100"/>
      <c r="BT32" s="1100"/>
      <c r="BU32" s="1100"/>
      <c r="BV32" s="1100"/>
      <c r="BW32" s="1100"/>
      <c r="BX32" s="1100"/>
      <c r="BY32" s="1100"/>
      <c r="BZ32" s="1100"/>
      <c r="CA32" s="1100"/>
      <c r="CB32" s="1100"/>
      <c r="CC32" s="1100"/>
      <c r="CD32" s="1100"/>
      <c r="CE32" s="1100"/>
      <c r="CF32" s="1100"/>
      <c r="CG32" s="1100"/>
      <c r="CH32" s="1100"/>
      <c r="CI32" s="1100"/>
      <c r="CJ32" s="1100"/>
      <c r="CK32" s="1100"/>
      <c r="CL32" s="1100"/>
      <c r="CM32" s="1100"/>
      <c r="CN32" s="1100"/>
      <c r="CO32" s="1100"/>
      <c r="CP32" s="1100"/>
      <c r="CQ32" s="1100"/>
      <c r="CR32" s="350"/>
      <c r="CS32" s="1101" t="s">
        <v>548</v>
      </c>
      <c r="CT32" s="1101"/>
      <c r="CU32" s="1101"/>
      <c r="CV32" s="1101"/>
      <c r="CW32" s="1101"/>
      <c r="CX32" s="1101"/>
      <c r="CY32" s="1101"/>
      <c r="CZ32" s="1101"/>
      <c r="DA32" s="1100"/>
      <c r="DB32" s="1100"/>
      <c r="DC32" s="1100"/>
      <c r="DD32" s="1100"/>
      <c r="DE32" s="1100"/>
      <c r="DF32" s="1100"/>
      <c r="DG32" s="1100"/>
      <c r="DH32" s="1100"/>
      <c r="DI32" s="1100"/>
      <c r="DJ32" s="1100"/>
      <c r="DK32" s="1100"/>
      <c r="DL32" s="1100"/>
      <c r="DM32" s="1100"/>
      <c r="DN32" s="1100"/>
      <c r="DO32" s="1100"/>
      <c r="DP32" s="1100"/>
      <c r="DQ32" s="1100"/>
      <c r="DR32" s="1100"/>
      <c r="DS32" s="1100"/>
      <c r="DT32" s="1100"/>
      <c r="DU32" s="1100"/>
      <c r="DV32" s="1100"/>
      <c r="DW32" s="1100"/>
      <c r="DX32" s="1100"/>
      <c r="DY32" s="1100"/>
      <c r="DZ32" s="1100"/>
      <c r="EA32" s="1100"/>
      <c r="EB32" s="1100"/>
      <c r="EC32" s="1100"/>
      <c r="ED32" s="1100"/>
      <c r="EE32" s="1100"/>
      <c r="EF32" s="1100"/>
      <c r="EG32" s="1100"/>
      <c r="EH32" s="1100"/>
      <c r="EI32" s="1100"/>
      <c r="EJ32" s="1100"/>
      <c r="EK32" s="1100"/>
      <c r="EL32" s="1100"/>
      <c r="EM32" s="1100"/>
    </row>
    <row r="33" spans="1:143" ht="236.25" customHeight="1" x14ac:dyDescent="0.3">
      <c r="A33" s="1101" t="s">
        <v>549</v>
      </c>
      <c r="B33" s="1101"/>
      <c r="C33" s="1101"/>
      <c r="D33" s="1101"/>
      <c r="E33" s="1101"/>
      <c r="F33" s="1101"/>
      <c r="G33" s="1101"/>
      <c r="H33" s="1101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349"/>
      <c r="AW33" s="1101" t="s">
        <v>549</v>
      </c>
      <c r="AX33" s="1101"/>
      <c r="AY33" s="1101"/>
      <c r="AZ33" s="1101"/>
      <c r="BA33" s="1101"/>
      <c r="BB33" s="1101"/>
      <c r="BC33" s="1101"/>
      <c r="BD33" s="1101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  <c r="BX33" s="1100"/>
      <c r="BY33" s="1100"/>
      <c r="BZ33" s="1100"/>
      <c r="CA33" s="1100"/>
      <c r="CB33" s="1100"/>
      <c r="CC33" s="1100"/>
      <c r="CD33" s="1100"/>
      <c r="CE33" s="1100"/>
      <c r="CF33" s="1100"/>
      <c r="CG33" s="1100"/>
      <c r="CH33" s="1100"/>
      <c r="CI33" s="1100"/>
      <c r="CJ33" s="1100"/>
      <c r="CK33" s="1100"/>
      <c r="CL33" s="1100"/>
      <c r="CM33" s="1100"/>
      <c r="CN33" s="1100"/>
      <c r="CO33" s="1100"/>
      <c r="CP33" s="1100"/>
      <c r="CQ33" s="1100"/>
      <c r="CR33" s="350"/>
      <c r="CS33" s="1101" t="s">
        <v>549</v>
      </c>
      <c r="CT33" s="1101"/>
      <c r="CU33" s="1101"/>
      <c r="CV33" s="1101"/>
      <c r="CW33" s="1101"/>
      <c r="CX33" s="1101"/>
      <c r="CY33" s="1101"/>
      <c r="CZ33" s="1101"/>
      <c r="DA33" s="1100"/>
      <c r="DB33" s="1100"/>
      <c r="DC33" s="1100"/>
      <c r="DD33" s="1100"/>
      <c r="DE33" s="1100"/>
      <c r="DF33" s="1100"/>
      <c r="DG33" s="1100"/>
      <c r="DH33" s="1100"/>
      <c r="DI33" s="1100"/>
      <c r="DJ33" s="1100"/>
      <c r="DK33" s="1100"/>
      <c r="DL33" s="1100"/>
      <c r="DM33" s="1100"/>
      <c r="DN33" s="1100"/>
      <c r="DO33" s="1100"/>
      <c r="DP33" s="1100"/>
      <c r="DQ33" s="1100"/>
      <c r="DR33" s="1100"/>
      <c r="DS33" s="1100"/>
      <c r="DT33" s="1100"/>
      <c r="DU33" s="1100"/>
      <c r="DV33" s="1100"/>
      <c r="DW33" s="1100"/>
      <c r="DX33" s="1100"/>
      <c r="DY33" s="1100"/>
      <c r="DZ33" s="1100"/>
      <c r="EA33" s="1100"/>
      <c r="EB33" s="1100"/>
      <c r="EC33" s="1100"/>
      <c r="ED33" s="1100"/>
      <c r="EE33" s="1100"/>
      <c r="EF33" s="1100"/>
      <c r="EG33" s="1100"/>
      <c r="EH33" s="1100"/>
      <c r="EI33" s="1100"/>
      <c r="EJ33" s="1100"/>
      <c r="EK33" s="1100"/>
      <c r="EL33" s="1100"/>
      <c r="EM33" s="1100"/>
    </row>
    <row r="34" spans="1:143" ht="13.5" customHeight="1" x14ac:dyDescent="0.25">
      <c r="A34" s="178"/>
      <c r="B34" s="1102"/>
      <c r="C34" s="1102"/>
      <c r="D34" s="1102"/>
      <c r="E34" s="1102"/>
      <c r="F34" s="1102"/>
      <c r="G34" s="1102"/>
      <c r="H34" s="1102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2"/>
      <c r="AY34" s="1102"/>
      <c r="AZ34" s="1102"/>
      <c r="BA34" s="1102"/>
      <c r="BB34" s="1102"/>
      <c r="BC34" s="1102"/>
      <c r="BD34" s="1102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2"/>
      <c r="CU34" s="1102"/>
      <c r="CV34" s="1102"/>
      <c r="CW34" s="1102"/>
      <c r="CX34" s="1102"/>
      <c r="CY34" s="1102"/>
      <c r="CZ34" s="1102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 x14ac:dyDescent="0.25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3">
        <f>I$4</f>
        <v>0</v>
      </c>
      <c r="AR35" s="1103"/>
      <c r="AS35" s="1103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3">
        <f>BE$4</f>
        <v>0</v>
      </c>
      <c r="CN35" s="1103"/>
      <c r="CO35" s="1103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3">
        <f>DA$4</f>
        <v>0</v>
      </c>
      <c r="EJ35" s="1103"/>
      <c r="EK35" s="1103"/>
      <c r="EL35" s="182"/>
      <c r="EM35" s="182"/>
    </row>
    <row r="36" spans="1:143" ht="18.75" customHeight="1" x14ac:dyDescent="0.3">
      <c r="A36" s="178"/>
      <c r="B36" s="1035">
        <f>I$3</f>
        <v>0</v>
      </c>
      <c r="C36" s="1035"/>
      <c r="D36" s="1035"/>
      <c r="E36" s="1035"/>
      <c r="F36" s="1035"/>
      <c r="G36" s="1035"/>
      <c r="H36" s="1035"/>
      <c r="I36" s="1035"/>
      <c r="J36" s="1035"/>
      <c r="K36" s="1035"/>
      <c r="L36" s="1035"/>
      <c r="M36" s="1035"/>
      <c r="N36" s="1035"/>
      <c r="O36" s="1035"/>
      <c r="P36" s="1035"/>
      <c r="Q36" s="1035"/>
      <c r="R36" s="1035"/>
      <c r="S36" s="1035"/>
      <c r="T36" s="1035"/>
      <c r="U36" s="1035"/>
      <c r="V36" s="1035"/>
      <c r="W36" s="1035"/>
      <c r="X36" s="1035"/>
      <c r="Y36" s="1035"/>
      <c r="Z36" s="178"/>
      <c r="AA36" s="178"/>
      <c r="AB36" s="178"/>
      <c r="AC36" s="1036" t="s">
        <v>551</v>
      </c>
      <c r="AD36" s="1036"/>
      <c r="AE36" s="1036"/>
      <c r="AF36" s="1032">
        <f>J$5</f>
        <v>0</v>
      </c>
      <c r="AG36" s="1032"/>
      <c r="AH36" s="183" t="s">
        <v>524</v>
      </c>
      <c r="AI36" s="1032">
        <f>O$5</f>
        <v>0</v>
      </c>
      <c r="AJ36" s="1032"/>
      <c r="AK36" s="1032"/>
      <c r="AL36" s="1032"/>
      <c r="AM36" s="1032"/>
      <c r="AN36" s="1032"/>
      <c r="AO36" s="1032"/>
      <c r="AP36" s="1032">
        <f>AK$5</f>
        <v>0</v>
      </c>
      <c r="AQ36" s="1032"/>
      <c r="AR36" s="1032"/>
      <c r="AS36" s="1032"/>
      <c r="AT36" s="1033" t="s">
        <v>375</v>
      </c>
      <c r="AU36" s="1033"/>
      <c r="AV36" s="178"/>
      <c r="AW36" s="178"/>
      <c r="AX36" s="1035">
        <f>BE$3</f>
        <v>0</v>
      </c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  <c r="BU36" s="1035"/>
      <c r="BV36" s="178"/>
      <c r="BW36" s="178"/>
      <c r="BX36" s="178"/>
      <c r="BY36" s="1036" t="s">
        <v>551</v>
      </c>
      <c r="BZ36" s="1036"/>
      <c r="CA36" s="1036"/>
      <c r="CB36" s="1032">
        <f>BF$5</f>
        <v>0</v>
      </c>
      <c r="CC36" s="1032"/>
      <c r="CD36" s="183" t="s">
        <v>524</v>
      </c>
      <c r="CE36" s="1032">
        <f>BK$5</f>
        <v>0</v>
      </c>
      <c r="CF36" s="1032"/>
      <c r="CG36" s="1032"/>
      <c r="CH36" s="1032"/>
      <c r="CI36" s="1032"/>
      <c r="CJ36" s="1032"/>
      <c r="CK36" s="1032"/>
      <c r="CL36" s="1032">
        <f>CG$5</f>
        <v>0</v>
      </c>
      <c r="CM36" s="1032"/>
      <c r="CN36" s="1032"/>
      <c r="CO36" s="1032"/>
      <c r="CP36" s="1033" t="s">
        <v>375</v>
      </c>
      <c r="CQ36" s="1033"/>
      <c r="CS36" s="178"/>
      <c r="CT36" s="1035">
        <f>DA$3</f>
        <v>0</v>
      </c>
      <c r="CU36" s="1035"/>
      <c r="CV36" s="1035"/>
      <c r="CW36" s="1035"/>
      <c r="CX36" s="1035"/>
      <c r="CY36" s="1035"/>
      <c r="CZ36" s="1035"/>
      <c r="DA36" s="1035"/>
      <c r="DB36" s="1035"/>
      <c r="DC36" s="1035"/>
      <c r="DD36" s="1035"/>
      <c r="DE36" s="1035"/>
      <c r="DF36" s="1035"/>
      <c r="DG36" s="1035"/>
      <c r="DH36" s="1035"/>
      <c r="DI36" s="1035"/>
      <c r="DJ36" s="1035"/>
      <c r="DK36" s="1035"/>
      <c r="DL36" s="1035"/>
      <c r="DM36" s="1035"/>
      <c r="DN36" s="1035"/>
      <c r="DO36" s="1035"/>
      <c r="DP36" s="1035"/>
      <c r="DQ36" s="1035"/>
      <c r="DR36" s="178"/>
      <c r="DS36" s="178"/>
      <c r="DT36" s="178"/>
      <c r="DU36" s="1036" t="s">
        <v>551</v>
      </c>
      <c r="DV36" s="1036"/>
      <c r="DW36" s="1036"/>
      <c r="DX36" s="1032">
        <f>DB$5</f>
        <v>0</v>
      </c>
      <c r="DY36" s="1032"/>
      <c r="DZ36" s="183" t="s">
        <v>524</v>
      </c>
      <c r="EA36" s="1032">
        <f>DG$5</f>
        <v>0</v>
      </c>
      <c r="EB36" s="1032"/>
      <c r="EC36" s="1032"/>
      <c r="ED36" s="1032"/>
      <c r="EE36" s="1032"/>
      <c r="EF36" s="1032"/>
      <c r="EG36" s="1032"/>
      <c r="EH36" s="1032">
        <f>EC$5</f>
        <v>0</v>
      </c>
      <c r="EI36" s="1032"/>
      <c r="EJ36" s="1032"/>
      <c r="EK36" s="1032"/>
      <c r="EL36" s="1033" t="s">
        <v>375</v>
      </c>
      <c r="EM36" s="1033"/>
    </row>
    <row r="37" spans="1:143" ht="16.5" customHeight="1" x14ac:dyDescent="0.25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 x14ac:dyDescent="0.3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29">
        <f>I$16</f>
        <v>0</v>
      </c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29">
        <f>BE$16</f>
        <v>0</v>
      </c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29">
        <f>DA$16</f>
        <v>0</v>
      </c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 customHeight="1" x14ac:dyDescent="0.3">
      <c r="A39" s="178"/>
      <c r="B39" s="1030" t="s">
        <v>553</v>
      </c>
      <c r="C39" s="1030"/>
      <c r="D39" s="1030"/>
      <c r="E39" s="1030"/>
      <c r="F39" s="1030"/>
      <c r="G39" s="1030"/>
      <c r="H39" s="1030"/>
      <c r="I39" s="1030"/>
      <c r="J39" s="1030"/>
      <c r="K39" s="1030"/>
      <c r="L39" s="1030"/>
      <c r="M39" s="1030"/>
      <c r="N39" s="1030"/>
      <c r="O39" s="1030"/>
      <c r="P39" s="1030"/>
      <c r="Q39" s="1030"/>
      <c r="R39" s="1030"/>
      <c r="S39" s="1030"/>
      <c r="T39" s="1030"/>
      <c r="U39" s="1030"/>
      <c r="V39" s="1030"/>
      <c r="W39" s="1030"/>
      <c r="X39" s="1030"/>
      <c r="Y39" s="1030"/>
      <c r="Z39" s="1030"/>
      <c r="AA39" s="1030"/>
      <c r="AB39" s="1030"/>
      <c r="AC39" s="1030"/>
      <c r="AD39" s="1030"/>
      <c r="AE39" s="1030"/>
      <c r="AF39" s="1030"/>
      <c r="AG39" s="1030"/>
      <c r="AH39" s="1030"/>
      <c r="AI39" s="1030"/>
      <c r="AJ39" s="1030"/>
      <c r="AK39" s="1030"/>
      <c r="AL39" s="1030"/>
      <c r="AM39" s="1030"/>
      <c r="AN39" s="1030"/>
      <c r="AO39" s="1030"/>
      <c r="AP39" s="1030"/>
      <c r="AQ39" s="1030"/>
      <c r="AR39" s="1030"/>
      <c r="AS39" s="1030"/>
      <c r="AT39" s="1030"/>
      <c r="AU39" s="1030"/>
      <c r="AV39" s="178"/>
      <c r="AW39" s="178"/>
      <c r="AX39" s="1030" t="s">
        <v>553</v>
      </c>
      <c r="AY39" s="1030"/>
      <c r="AZ39" s="1030"/>
      <c r="BA39" s="1030"/>
      <c r="BB39" s="1030"/>
      <c r="BC39" s="1030"/>
      <c r="BD39" s="1030"/>
      <c r="BE39" s="1030"/>
      <c r="BF39" s="1030"/>
      <c r="BG39" s="1030"/>
      <c r="BH39" s="1030"/>
      <c r="BI39" s="1030"/>
      <c r="BJ39" s="1030"/>
      <c r="BK39" s="1030"/>
      <c r="BL39" s="1030"/>
      <c r="BM39" s="1030"/>
      <c r="BN39" s="1030"/>
      <c r="BO39" s="1030"/>
      <c r="BP39" s="1030"/>
      <c r="BQ39" s="1030"/>
      <c r="BR39" s="1030"/>
      <c r="BS39" s="1030"/>
      <c r="BT39" s="1030"/>
      <c r="BU39" s="1030"/>
      <c r="BV39" s="1030"/>
      <c r="BW39" s="1030"/>
      <c r="BX39" s="1030"/>
      <c r="BY39" s="1030"/>
      <c r="BZ39" s="1030"/>
      <c r="CA39" s="1030"/>
      <c r="CB39" s="1030"/>
      <c r="CC39" s="1030"/>
      <c r="CD39" s="1030"/>
      <c r="CE39" s="1030"/>
      <c r="CF39" s="1030"/>
      <c r="CG39" s="1030"/>
      <c r="CH39" s="1030"/>
      <c r="CI39" s="1030"/>
      <c r="CJ39" s="1030"/>
      <c r="CK39" s="1030"/>
      <c r="CL39" s="1030"/>
      <c r="CM39" s="1030"/>
      <c r="CN39" s="1030"/>
      <c r="CO39" s="1030"/>
      <c r="CP39" s="1030"/>
      <c r="CQ39" s="1030"/>
      <c r="CS39" s="178"/>
      <c r="CT39" s="1030" t="s">
        <v>553</v>
      </c>
      <c r="CU39" s="1030"/>
      <c r="CV39" s="1030"/>
      <c r="CW39" s="1030"/>
      <c r="CX39" s="1030"/>
      <c r="CY39" s="1030"/>
      <c r="CZ39" s="1030"/>
      <c r="DA39" s="1030"/>
      <c r="DB39" s="1030"/>
      <c r="DC39" s="1030"/>
      <c r="DD39" s="1030"/>
      <c r="DE39" s="1030"/>
      <c r="DF39" s="1030"/>
      <c r="DG39" s="1030"/>
      <c r="DH39" s="1030"/>
      <c r="DI39" s="1030"/>
      <c r="DJ39" s="1030"/>
      <c r="DK39" s="1030"/>
      <c r="DL39" s="1030"/>
      <c r="DM39" s="1030"/>
      <c r="DN39" s="1030"/>
      <c r="DO39" s="1030"/>
      <c r="DP39" s="1030"/>
      <c r="DQ39" s="1030"/>
      <c r="DR39" s="1030"/>
      <c r="DS39" s="1030"/>
      <c r="DT39" s="1030"/>
      <c r="DU39" s="1030"/>
      <c r="DV39" s="1030"/>
      <c r="DW39" s="1030"/>
      <c r="DX39" s="1030"/>
      <c r="DY39" s="1030"/>
      <c r="DZ39" s="1030"/>
      <c r="EA39" s="1030"/>
      <c r="EB39" s="1030"/>
      <c r="EC39" s="1030"/>
      <c r="ED39" s="1030"/>
      <c r="EE39" s="1030"/>
      <c r="EF39" s="1030"/>
      <c r="EG39" s="1030"/>
      <c r="EH39" s="1030"/>
      <c r="EI39" s="1030"/>
      <c r="EJ39" s="1030"/>
      <c r="EK39" s="1030"/>
      <c r="EL39" s="1030"/>
      <c r="EM39" s="1030"/>
    </row>
    <row r="40" spans="1:143" ht="18.75" customHeight="1" x14ac:dyDescent="0.3">
      <c r="A40" s="178"/>
      <c r="B40" s="1031" t="str">
        <f>I6</f>
        <v>${name_ik}</v>
      </c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78"/>
      <c r="AW40" s="178"/>
      <c r="AX40" s="1031" t="str">
        <f>BE6</f>
        <v>${name_ik}</v>
      </c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S40" s="178"/>
      <c r="CT40" s="1031" t="str">
        <f>DA6</f>
        <v>${name_ik}</v>
      </c>
      <c r="CU40" s="1031"/>
      <c r="CV40" s="1031"/>
      <c r="CW40" s="1031"/>
      <c r="CX40" s="1031"/>
      <c r="CY40" s="1031"/>
      <c r="CZ40" s="1031"/>
      <c r="DA40" s="1031"/>
      <c r="DB40" s="1031"/>
      <c r="DC40" s="1031"/>
      <c r="DD40" s="1031"/>
      <c r="DE40" s="1031"/>
      <c r="DF40" s="1031"/>
      <c r="DG40" s="1031"/>
      <c r="DH40" s="1031"/>
      <c r="DI40" s="1031"/>
      <c r="DJ40" s="1031"/>
      <c r="DK40" s="1031"/>
      <c r="DL40" s="1031"/>
      <c r="DM40" s="1031"/>
      <c r="DN40" s="1031"/>
      <c r="DO40" s="1031"/>
      <c r="DP40" s="1031"/>
      <c r="DQ40" s="1031"/>
      <c r="DR40" s="1031"/>
      <c r="DS40" s="1031"/>
      <c r="DT40" s="1031"/>
      <c r="DU40" s="1031"/>
      <c r="DV40" s="1031"/>
      <c r="DW40" s="1031"/>
      <c r="DX40" s="1031"/>
      <c r="DY40" s="1031"/>
      <c r="DZ40" s="1031"/>
      <c r="EA40" s="1031"/>
      <c r="EB40" s="1031"/>
      <c r="EC40" s="1031"/>
      <c r="ED40" s="1031"/>
      <c r="EE40" s="1031"/>
      <c r="EF40" s="1031"/>
      <c r="EG40" s="1031"/>
      <c r="EH40" s="1031"/>
      <c r="EI40" s="1031"/>
      <c r="EJ40" s="1031"/>
      <c r="EK40" s="1031"/>
      <c r="EL40" s="1031"/>
      <c r="EM40" s="1031"/>
    </row>
    <row r="41" spans="1:143" ht="18.75" customHeight="1" x14ac:dyDescent="0.3">
      <c r="A41" s="178"/>
      <c r="B41" s="1028" t="s">
        <v>554</v>
      </c>
      <c r="C41" s="1028"/>
      <c r="D41" s="1028"/>
      <c r="E41" s="1028"/>
      <c r="F41" s="1028"/>
      <c r="G41" s="1028"/>
      <c r="H41" s="1028"/>
      <c r="I41" s="1028"/>
      <c r="J41" s="1028"/>
      <c r="K41" s="1028"/>
      <c r="L41" s="1028"/>
      <c r="M41" s="1028"/>
      <c r="N41" s="1034" t="str">
        <f ca="1">I$9</f>
        <v/>
      </c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V41" s="178"/>
      <c r="AW41" s="178"/>
      <c r="AX41" s="1028" t="s">
        <v>554</v>
      </c>
      <c r="AY41" s="1028"/>
      <c r="AZ41" s="1028"/>
      <c r="BA41" s="1028"/>
      <c r="BB41" s="1028"/>
      <c r="BC41" s="1028"/>
      <c r="BD41" s="1028"/>
      <c r="BE41" s="1028"/>
      <c r="BF41" s="1028"/>
      <c r="BG41" s="1028"/>
      <c r="BH41" s="1028"/>
      <c r="BI41" s="1028"/>
      <c r="BJ41" s="1034" t="str">
        <f ca="1">BE$9</f>
        <v/>
      </c>
      <c r="BK41" s="1034"/>
      <c r="BL41" s="1034"/>
      <c r="BM41" s="1034"/>
      <c r="BN41" s="1034"/>
      <c r="BO41" s="1034"/>
      <c r="BP41" s="1034"/>
      <c r="BQ41" s="1034"/>
      <c r="BR41" s="1034"/>
      <c r="BS41" s="1034"/>
      <c r="BT41" s="1034"/>
      <c r="BU41" s="1034"/>
      <c r="BV41" s="1034"/>
      <c r="BW41" s="1034"/>
      <c r="BX41" s="1034"/>
      <c r="BY41" s="1034"/>
      <c r="BZ41" s="1034"/>
      <c r="CA41" s="1034"/>
      <c r="CB41" s="1034"/>
      <c r="CC41" s="1034"/>
      <c r="CD41" s="1034"/>
      <c r="CE41" s="1034"/>
      <c r="CF41" s="1034"/>
      <c r="CG41" s="1034"/>
      <c r="CH41" s="1034"/>
      <c r="CI41" s="1034"/>
      <c r="CJ41" s="1034"/>
      <c r="CK41" s="1034"/>
      <c r="CL41" s="1034"/>
      <c r="CM41" s="1034"/>
      <c r="CN41" s="1034"/>
      <c r="CO41" s="1034"/>
      <c r="CP41" s="1034"/>
      <c r="CQ41" s="1034"/>
      <c r="CS41" s="178"/>
      <c r="CT41" s="1028" t="s">
        <v>554</v>
      </c>
      <c r="CU41" s="1028"/>
      <c r="CV41" s="1028"/>
      <c r="CW41" s="1028"/>
      <c r="CX41" s="1028"/>
      <c r="CY41" s="1028"/>
      <c r="CZ41" s="1028"/>
      <c r="DA41" s="1028"/>
      <c r="DB41" s="1028"/>
      <c r="DC41" s="1028"/>
      <c r="DD41" s="1028"/>
      <c r="DE41" s="1028"/>
      <c r="DF41" s="1034" t="str">
        <f ca="1">DA$9</f>
        <v/>
      </c>
      <c r="DG41" s="1034"/>
      <c r="DH41" s="1034"/>
      <c r="DI41" s="1034"/>
      <c r="DJ41" s="1034"/>
      <c r="DK41" s="1034"/>
      <c r="DL41" s="1034"/>
      <c r="DM41" s="1034"/>
      <c r="DN41" s="1034"/>
      <c r="DO41" s="1034"/>
      <c r="DP41" s="1034"/>
      <c r="DQ41" s="1034"/>
      <c r="DR41" s="1034"/>
      <c r="DS41" s="1034"/>
      <c r="DT41" s="1034"/>
      <c r="DU41" s="1034"/>
      <c r="DV41" s="1034"/>
      <c r="DW41" s="1034"/>
      <c r="DX41" s="1034"/>
      <c r="DY41" s="1034"/>
      <c r="DZ41" s="1034"/>
      <c r="EA41" s="1034"/>
      <c r="EB41" s="1034"/>
      <c r="EC41" s="1034"/>
      <c r="ED41" s="1034"/>
      <c r="EE41" s="1034"/>
      <c r="EF41" s="1034"/>
      <c r="EG41" s="1034"/>
      <c r="EH41" s="1034"/>
      <c r="EI41" s="1034"/>
      <c r="EJ41" s="1034"/>
      <c r="EK41" s="1034"/>
      <c r="EL41" s="1034"/>
      <c r="EM41" s="1034"/>
    </row>
    <row r="42" spans="1:143" ht="98.25" customHeight="1" x14ac:dyDescent="0.25">
      <c r="A42" s="178"/>
      <c r="B42" s="1026" t="s">
        <v>555</v>
      </c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78"/>
      <c r="AW42" s="178"/>
      <c r="AX42" s="1026" t="s">
        <v>555</v>
      </c>
      <c r="AY42" s="1026"/>
      <c r="AZ42" s="1026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26"/>
      <c r="BL42" s="1026"/>
      <c r="BM42" s="1026"/>
      <c r="BN42" s="1026"/>
      <c r="BO42" s="1026"/>
      <c r="BP42" s="1026"/>
      <c r="BQ42" s="1026"/>
      <c r="BR42" s="1026"/>
      <c r="BS42" s="1026"/>
      <c r="BT42" s="1026"/>
      <c r="BU42" s="1026"/>
      <c r="BV42" s="1026"/>
      <c r="BW42" s="1026"/>
      <c r="BX42" s="1026"/>
      <c r="BY42" s="1026"/>
      <c r="BZ42" s="1026"/>
      <c r="CA42" s="1026"/>
      <c r="CB42" s="1026"/>
      <c r="CC42" s="1026"/>
      <c r="CD42" s="1026"/>
      <c r="CE42" s="1026"/>
      <c r="CF42" s="1026"/>
      <c r="CG42" s="1026"/>
      <c r="CH42" s="1026"/>
      <c r="CI42" s="1026"/>
      <c r="CJ42" s="1026"/>
      <c r="CK42" s="1026"/>
      <c r="CL42" s="1026"/>
      <c r="CM42" s="1026"/>
      <c r="CN42" s="1026"/>
      <c r="CO42" s="1026"/>
      <c r="CP42" s="1026"/>
      <c r="CQ42" s="1026"/>
      <c r="CS42" s="178"/>
      <c r="CT42" s="1026" t="s">
        <v>555</v>
      </c>
      <c r="CU42" s="1026"/>
      <c r="CV42" s="1026"/>
      <c r="CW42" s="1026"/>
      <c r="CX42" s="1026"/>
      <c r="CY42" s="1026"/>
      <c r="CZ42" s="1026"/>
      <c r="DA42" s="1026"/>
      <c r="DB42" s="1026"/>
      <c r="DC42" s="1026"/>
      <c r="DD42" s="1026"/>
      <c r="DE42" s="1026"/>
      <c r="DF42" s="1026"/>
      <c r="DG42" s="1026"/>
      <c r="DH42" s="1026"/>
      <c r="DI42" s="1026"/>
      <c r="DJ42" s="1026"/>
      <c r="DK42" s="1026"/>
      <c r="DL42" s="1026"/>
      <c r="DM42" s="1026"/>
      <c r="DN42" s="1026"/>
      <c r="DO42" s="1026"/>
      <c r="DP42" s="1026"/>
      <c r="DQ42" s="1026"/>
      <c r="DR42" s="1026"/>
      <c r="DS42" s="1026"/>
      <c r="DT42" s="1026"/>
      <c r="DU42" s="1026"/>
      <c r="DV42" s="1026"/>
      <c r="DW42" s="1026"/>
      <c r="DX42" s="1026"/>
      <c r="DY42" s="1026"/>
      <c r="DZ42" s="1026"/>
      <c r="EA42" s="1026"/>
      <c r="EB42" s="1026"/>
      <c r="EC42" s="1026"/>
      <c r="ED42" s="1026"/>
      <c r="EE42" s="1026"/>
      <c r="EF42" s="1026"/>
      <c r="EG42" s="1026"/>
      <c r="EH42" s="1026"/>
      <c r="EI42" s="1026"/>
      <c r="EJ42" s="1026"/>
      <c r="EK42" s="1026"/>
      <c r="EL42" s="1026"/>
      <c r="EM42" s="1026"/>
    </row>
    <row r="43" spans="1:143" ht="18.75" customHeight="1" x14ac:dyDescent="0.25">
      <c r="A43" s="178"/>
      <c r="B43" s="1066" t="s">
        <v>556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78"/>
      <c r="AW43" s="178"/>
      <c r="AX43" s="1066" t="s">
        <v>556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556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 x14ac:dyDescent="0.25">
      <c r="A44" s="178"/>
      <c r="B44" s="186"/>
      <c r="C44" s="186"/>
      <c r="D44" s="1096" t="s">
        <v>557</v>
      </c>
      <c r="E44" s="1096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6" t="s">
        <v>557</v>
      </c>
      <c r="BA44" s="1096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557</v>
      </c>
      <c r="CW44" s="1096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 x14ac:dyDescent="0.25">
      <c r="A45" s="178"/>
      <c r="B45" s="1068" t="s">
        <v>559</v>
      </c>
      <c r="C45" s="1068"/>
      <c r="D45" s="1068"/>
      <c r="E45" s="1068"/>
      <c r="F45" s="1068"/>
      <c r="G45" s="1068"/>
      <c r="H45" s="1068"/>
      <c r="I45" s="1068"/>
      <c r="J45" s="1068"/>
      <c r="K45" s="1068"/>
      <c r="L45" s="1068"/>
      <c r="M45" s="1068"/>
      <c r="N45" s="1068"/>
      <c r="O45" s="1068"/>
      <c r="P45" s="1068"/>
      <c r="Q45" s="1068"/>
      <c r="R45" s="1068"/>
      <c r="S45" s="1068"/>
      <c r="T45" s="1068"/>
      <c r="U45" s="1068"/>
      <c r="V45" s="1068"/>
      <c r="W45" s="1068"/>
      <c r="X45" s="1068"/>
      <c r="Y45" s="1068"/>
      <c r="Z45" s="1068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068"/>
      <c r="AO45" s="1068"/>
      <c r="AP45" s="1068"/>
      <c r="AQ45" s="1068"/>
      <c r="AR45" s="1068"/>
      <c r="AS45" s="1068"/>
      <c r="AT45" s="1068"/>
      <c r="AU45" s="1068"/>
      <c r="AV45" s="487"/>
      <c r="AW45" s="487"/>
      <c r="AX45" s="1068" t="s">
        <v>559</v>
      </c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  <c r="BX45" s="1068"/>
      <c r="BY45" s="1068"/>
      <c r="BZ45" s="1068"/>
      <c r="CA45" s="1068"/>
      <c r="CB45" s="1068"/>
      <c r="CC45" s="1068"/>
      <c r="CD45" s="1068"/>
      <c r="CE45" s="1068"/>
      <c r="CF45" s="1068"/>
      <c r="CG45" s="1068"/>
      <c r="CH45" s="1068"/>
      <c r="CI45" s="1068"/>
      <c r="CJ45" s="1068"/>
      <c r="CK45" s="1068"/>
      <c r="CL45" s="1068"/>
      <c r="CM45" s="1068"/>
      <c r="CN45" s="1068"/>
      <c r="CO45" s="1068"/>
      <c r="CP45" s="1068"/>
      <c r="CQ45" s="1068"/>
      <c r="CR45" s="488"/>
      <c r="CS45" s="487"/>
      <c r="CT45" s="1068" t="s">
        <v>559</v>
      </c>
      <c r="CU45" s="1068"/>
      <c r="CV45" s="1068"/>
      <c r="CW45" s="1068"/>
      <c r="CX45" s="1068"/>
      <c r="CY45" s="1068"/>
      <c r="CZ45" s="1068"/>
      <c r="DA45" s="1068"/>
      <c r="DB45" s="1068"/>
      <c r="DC45" s="1068"/>
      <c r="DD45" s="1068"/>
      <c r="DE45" s="1068"/>
      <c r="DF45" s="1068"/>
      <c r="DG45" s="1068"/>
      <c r="DH45" s="1068"/>
      <c r="DI45" s="1068"/>
      <c r="DJ45" s="1068"/>
      <c r="DK45" s="1068"/>
      <c r="DL45" s="1068"/>
      <c r="DM45" s="1068"/>
      <c r="DN45" s="1068"/>
      <c r="DO45" s="1068"/>
      <c r="DP45" s="1068"/>
      <c r="DQ45" s="1068"/>
      <c r="DR45" s="1068"/>
      <c r="DS45" s="1068"/>
      <c r="DT45" s="1068"/>
      <c r="DU45" s="1068"/>
      <c r="DV45" s="1068"/>
      <c r="DW45" s="1068"/>
      <c r="DX45" s="1068"/>
      <c r="DY45" s="1068"/>
      <c r="DZ45" s="1068"/>
      <c r="EA45" s="1068"/>
      <c r="EB45" s="1068"/>
      <c r="EC45" s="1068"/>
      <c r="ED45" s="1068"/>
      <c r="EE45" s="1068"/>
      <c r="EF45" s="1068"/>
      <c r="EG45" s="1068"/>
      <c r="EH45" s="1068"/>
      <c r="EI45" s="1068"/>
      <c r="EJ45" s="1068"/>
      <c r="EK45" s="1068"/>
      <c r="EL45" s="1068"/>
      <c r="EM45" s="1068"/>
    </row>
    <row r="46" spans="1:143" ht="18.75" customHeight="1" x14ac:dyDescent="0.3">
      <c r="A46" s="178"/>
      <c r="B46" s="186"/>
      <c r="C46" s="186"/>
      <c r="D46" s="1096" t="s">
        <v>560</v>
      </c>
      <c r="E46" s="1096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6" t="s">
        <v>560</v>
      </c>
      <c r="BA46" s="1096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6" t="s">
        <v>560</v>
      </c>
      <c r="CW46" s="1096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 x14ac:dyDescent="0.25">
      <c r="A47" s="178"/>
      <c r="B47" s="1025">
        <f>I$30</f>
        <v>0</v>
      </c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78"/>
      <c r="AW47" s="178"/>
      <c r="AX47" s="1025">
        <f>BE$30</f>
        <v>0</v>
      </c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025"/>
      <c r="BM47" s="1025"/>
      <c r="BN47" s="1025"/>
      <c r="BO47" s="1025"/>
      <c r="BP47" s="1025"/>
      <c r="BQ47" s="1025"/>
      <c r="BR47" s="1025"/>
      <c r="BS47" s="1025"/>
      <c r="BT47" s="1025"/>
      <c r="BU47" s="1025"/>
      <c r="BV47" s="1025"/>
      <c r="BW47" s="1025"/>
      <c r="BX47" s="1025"/>
      <c r="BY47" s="1025"/>
      <c r="BZ47" s="1025"/>
      <c r="CA47" s="1025"/>
      <c r="CB47" s="1025"/>
      <c r="CC47" s="1025"/>
      <c r="CD47" s="1025"/>
      <c r="CE47" s="1025"/>
      <c r="CF47" s="1025"/>
      <c r="CG47" s="1025"/>
      <c r="CH47" s="1025"/>
      <c r="CI47" s="1025"/>
      <c r="CJ47" s="1025"/>
      <c r="CK47" s="1025"/>
      <c r="CL47" s="1025"/>
      <c r="CM47" s="1025"/>
      <c r="CN47" s="1025"/>
      <c r="CO47" s="1025"/>
      <c r="CP47" s="1025"/>
      <c r="CQ47" s="1025"/>
      <c r="CS47" s="178"/>
      <c r="CT47" s="1025">
        <f>DA$30</f>
        <v>0</v>
      </c>
      <c r="CU47" s="1025"/>
      <c r="CV47" s="1025"/>
      <c r="CW47" s="1025"/>
      <c r="CX47" s="1025"/>
      <c r="CY47" s="1025"/>
      <c r="CZ47" s="1025"/>
      <c r="DA47" s="1025"/>
      <c r="DB47" s="1025"/>
      <c r="DC47" s="1025"/>
      <c r="DD47" s="1025"/>
      <c r="DE47" s="1025"/>
      <c r="DF47" s="1025"/>
      <c r="DG47" s="1025"/>
      <c r="DH47" s="1025"/>
      <c r="DI47" s="1025"/>
      <c r="DJ47" s="1025"/>
      <c r="DK47" s="1025"/>
      <c r="DL47" s="1025"/>
      <c r="DM47" s="1025"/>
      <c r="DN47" s="1025"/>
      <c r="DO47" s="1025"/>
      <c r="DP47" s="1025"/>
      <c r="DQ47" s="1025"/>
      <c r="DR47" s="1025"/>
      <c r="DS47" s="1025"/>
      <c r="DT47" s="1025"/>
      <c r="DU47" s="1025"/>
      <c r="DV47" s="1025"/>
      <c r="DW47" s="1025"/>
      <c r="DX47" s="1025"/>
      <c r="DY47" s="1025"/>
      <c r="DZ47" s="1025"/>
      <c r="EA47" s="1025"/>
      <c r="EB47" s="1025"/>
      <c r="EC47" s="1025"/>
      <c r="ED47" s="1025"/>
      <c r="EE47" s="1025"/>
      <c r="EF47" s="1025"/>
      <c r="EG47" s="1025"/>
      <c r="EH47" s="1025"/>
      <c r="EI47" s="1025"/>
      <c r="EJ47" s="1025"/>
      <c r="EK47" s="1025"/>
      <c r="EL47" s="1025"/>
      <c r="EM47" s="1025"/>
    </row>
    <row r="48" spans="1:143" ht="18.75" customHeight="1" x14ac:dyDescent="0.3">
      <c r="A48" s="178"/>
      <c r="B48" s="186"/>
      <c r="C48" s="186"/>
      <c r="D48" s="1096" t="s">
        <v>562</v>
      </c>
      <c r="E48" s="1096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6" t="s">
        <v>562</v>
      </c>
      <c r="BA48" s="1096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6" t="s">
        <v>562</v>
      </c>
      <c r="CW48" s="1096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 x14ac:dyDescent="0.25">
      <c r="A49" s="178"/>
      <c r="B49" s="1027" t="s">
        <v>834</v>
      </c>
      <c r="C49" s="1027"/>
      <c r="D49" s="1027"/>
      <c r="E49" s="1027"/>
      <c r="F49" s="1027"/>
      <c r="G49" s="1027"/>
      <c r="H49" s="1027"/>
      <c r="I49" s="1027"/>
      <c r="J49" s="1027"/>
      <c r="K49" s="1027"/>
      <c r="L49" s="1027"/>
      <c r="M49" s="1027"/>
      <c r="N49" s="1027"/>
      <c r="O49" s="1027"/>
      <c r="P49" s="1027"/>
      <c r="Q49" s="1027"/>
      <c r="R49" s="1027"/>
      <c r="S49" s="1027"/>
      <c r="T49" s="1027"/>
      <c r="U49" s="1027"/>
      <c r="V49" s="1027"/>
      <c r="W49" s="1027"/>
      <c r="X49" s="1027"/>
      <c r="Y49" s="1027"/>
      <c r="Z49" s="1027"/>
      <c r="AA49" s="1027"/>
      <c r="AB49" s="1027"/>
      <c r="AC49" s="1027"/>
      <c r="AD49" s="1027"/>
      <c r="AE49" s="1027"/>
      <c r="AF49" s="1027"/>
      <c r="AG49" s="1027"/>
      <c r="AH49" s="1027"/>
      <c r="AI49" s="1027"/>
      <c r="AJ49" s="1027"/>
      <c r="AK49" s="1027"/>
      <c r="AL49" s="1027"/>
      <c r="AM49" s="1027"/>
      <c r="AN49" s="1027"/>
      <c r="AO49" s="1027"/>
      <c r="AP49" s="1027"/>
      <c r="AQ49" s="1027"/>
      <c r="AR49" s="1027"/>
      <c r="AS49" s="1027"/>
      <c r="AT49" s="1027"/>
      <c r="AU49" s="1027"/>
      <c r="AV49" s="178"/>
      <c r="AW49" s="178"/>
      <c r="AX49" s="1027" t="s">
        <v>834</v>
      </c>
      <c r="AY49" s="1027"/>
      <c r="AZ49" s="1027"/>
      <c r="BA49" s="1027"/>
      <c r="BB49" s="1027"/>
      <c r="BC49" s="1027"/>
      <c r="BD49" s="1027"/>
      <c r="BE49" s="1027"/>
      <c r="BF49" s="1027"/>
      <c r="BG49" s="1027"/>
      <c r="BH49" s="1027"/>
      <c r="BI49" s="1027"/>
      <c r="BJ49" s="1027"/>
      <c r="BK49" s="1027"/>
      <c r="BL49" s="1027"/>
      <c r="BM49" s="1027"/>
      <c r="BN49" s="1027"/>
      <c r="BO49" s="1027"/>
      <c r="BP49" s="1027"/>
      <c r="BQ49" s="1027"/>
      <c r="BR49" s="1027"/>
      <c r="BS49" s="1027"/>
      <c r="BT49" s="1027"/>
      <c r="BU49" s="1027"/>
      <c r="BV49" s="1027"/>
      <c r="BW49" s="1027"/>
      <c r="BX49" s="1027"/>
      <c r="BY49" s="1027"/>
      <c r="BZ49" s="1027"/>
      <c r="CA49" s="1027"/>
      <c r="CB49" s="1027"/>
      <c r="CC49" s="1027"/>
      <c r="CD49" s="1027"/>
      <c r="CE49" s="1027"/>
      <c r="CF49" s="1027"/>
      <c r="CG49" s="1027"/>
      <c r="CH49" s="1027"/>
      <c r="CI49" s="1027"/>
      <c r="CJ49" s="1027"/>
      <c r="CK49" s="1027"/>
      <c r="CL49" s="1027"/>
      <c r="CM49" s="1027"/>
      <c r="CN49" s="1027"/>
      <c r="CO49" s="1027"/>
      <c r="CP49" s="1027"/>
      <c r="CQ49" s="1027"/>
      <c r="CS49" s="178"/>
      <c r="CT49" s="1027" t="s">
        <v>834</v>
      </c>
      <c r="CU49" s="1027"/>
      <c r="CV49" s="1027"/>
      <c r="CW49" s="1027"/>
      <c r="CX49" s="1027"/>
      <c r="CY49" s="1027"/>
      <c r="CZ49" s="1027"/>
      <c r="DA49" s="1027"/>
      <c r="DB49" s="1027"/>
      <c r="DC49" s="1027"/>
      <c r="DD49" s="1027"/>
      <c r="DE49" s="1027"/>
      <c r="DF49" s="1027"/>
      <c r="DG49" s="1027"/>
      <c r="DH49" s="1027"/>
      <c r="DI49" s="1027"/>
      <c r="DJ49" s="1027"/>
      <c r="DK49" s="1027"/>
      <c r="DL49" s="1027"/>
      <c r="DM49" s="1027"/>
      <c r="DN49" s="1027"/>
      <c r="DO49" s="1027"/>
      <c r="DP49" s="1027"/>
      <c r="DQ49" s="1027"/>
      <c r="DR49" s="1027"/>
      <c r="DS49" s="1027"/>
      <c r="DT49" s="1027"/>
      <c r="DU49" s="1027"/>
      <c r="DV49" s="1027"/>
      <c r="DW49" s="1027"/>
      <c r="DX49" s="1027"/>
      <c r="DY49" s="1027"/>
      <c r="DZ49" s="1027"/>
      <c r="EA49" s="1027"/>
      <c r="EB49" s="1027"/>
      <c r="EC49" s="1027"/>
      <c r="ED49" s="1027"/>
      <c r="EE49" s="1027"/>
      <c r="EF49" s="1027"/>
      <c r="EG49" s="1027"/>
      <c r="EH49" s="1027"/>
      <c r="EI49" s="1027"/>
      <c r="EJ49" s="1027"/>
      <c r="EK49" s="1027"/>
      <c r="EL49" s="1027"/>
      <c r="EM49" s="1027"/>
    </row>
    <row r="50" spans="1:143" ht="18.75" customHeight="1" x14ac:dyDescent="0.3">
      <c r="A50" s="178"/>
      <c r="B50" s="1030" t="s">
        <v>564</v>
      </c>
      <c r="C50" s="1030"/>
      <c r="D50" s="1030"/>
      <c r="E50" s="1030"/>
      <c r="F50" s="1030"/>
      <c r="G50" s="1030"/>
      <c r="H50" s="1095">
        <f>I$31</f>
        <v>0</v>
      </c>
      <c r="I50" s="1095"/>
      <c r="J50" s="1095"/>
      <c r="K50" s="1095"/>
      <c r="L50" s="1095"/>
      <c r="M50" s="1095"/>
      <c r="N50" s="1095"/>
      <c r="O50" s="1095"/>
      <c r="P50" s="1095"/>
      <c r="Q50" s="1095"/>
      <c r="R50" s="1095"/>
      <c r="S50" s="1095"/>
      <c r="T50" s="1095"/>
      <c r="U50" s="1095"/>
      <c r="V50" s="1095"/>
      <c r="W50" s="1095"/>
      <c r="X50" s="1095"/>
      <c r="Y50" s="1095"/>
      <c r="Z50" s="1095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78"/>
      <c r="AW50" s="178"/>
      <c r="AX50" s="1030" t="s">
        <v>564</v>
      </c>
      <c r="AY50" s="1030"/>
      <c r="AZ50" s="1030"/>
      <c r="BA50" s="1030"/>
      <c r="BB50" s="1030"/>
      <c r="BC50" s="1030"/>
      <c r="BD50" s="1095">
        <f>BE$31</f>
        <v>0</v>
      </c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  <c r="BX50" s="1095"/>
      <c r="BY50" s="1095"/>
      <c r="BZ50" s="1095"/>
      <c r="CA50" s="1095"/>
      <c r="CB50" s="1095"/>
      <c r="CC50" s="1095"/>
      <c r="CD50" s="1095"/>
      <c r="CE50" s="1095"/>
      <c r="CF50" s="1095"/>
      <c r="CG50" s="1095"/>
      <c r="CH50" s="1095"/>
      <c r="CI50" s="1095"/>
      <c r="CJ50" s="1095"/>
      <c r="CK50" s="1095"/>
      <c r="CL50" s="1095"/>
      <c r="CM50" s="1095"/>
      <c r="CN50" s="1095"/>
      <c r="CO50" s="1095"/>
      <c r="CP50" s="1095"/>
      <c r="CQ50" s="1095"/>
      <c r="CS50" s="178"/>
      <c r="CT50" s="1030" t="s">
        <v>564</v>
      </c>
      <c r="CU50" s="1030"/>
      <c r="CV50" s="1030"/>
      <c r="CW50" s="1030"/>
      <c r="CX50" s="1030"/>
      <c r="CY50" s="1030"/>
      <c r="CZ50" s="1095">
        <f>DA$31</f>
        <v>0</v>
      </c>
      <c r="DA50" s="1095"/>
      <c r="DB50" s="1095"/>
      <c r="DC50" s="1095"/>
      <c r="DD50" s="1095"/>
      <c r="DE50" s="1095"/>
      <c r="DF50" s="1095"/>
      <c r="DG50" s="1095"/>
      <c r="DH50" s="1095"/>
      <c r="DI50" s="1095"/>
      <c r="DJ50" s="1095"/>
      <c r="DK50" s="1095"/>
      <c r="DL50" s="1095"/>
      <c r="DM50" s="1095"/>
      <c r="DN50" s="1095"/>
      <c r="DO50" s="1095"/>
      <c r="DP50" s="1095"/>
      <c r="DQ50" s="1095"/>
      <c r="DR50" s="1095"/>
      <c r="DS50" s="1095"/>
      <c r="DT50" s="1095"/>
      <c r="DU50" s="1095"/>
      <c r="DV50" s="1095"/>
      <c r="DW50" s="1095"/>
      <c r="DX50" s="1095"/>
      <c r="DY50" s="1095"/>
      <c r="DZ50" s="1095"/>
      <c r="EA50" s="1095"/>
      <c r="EB50" s="1095"/>
      <c r="EC50" s="1095"/>
      <c r="ED50" s="1095"/>
      <c r="EE50" s="1095"/>
      <c r="EF50" s="1095"/>
      <c r="EG50" s="1095"/>
      <c r="EH50" s="1095"/>
      <c r="EI50" s="1095"/>
      <c r="EJ50" s="1095"/>
      <c r="EK50" s="1095"/>
      <c r="EL50" s="1095"/>
      <c r="EM50" s="1095"/>
    </row>
    <row r="51" spans="1:143" ht="18.75" customHeight="1" x14ac:dyDescent="0.3">
      <c r="A51" s="178"/>
      <c r="B51" s="186"/>
      <c r="C51" s="186"/>
      <c r="D51" s="1096" t="s">
        <v>565</v>
      </c>
      <c r="E51" s="1096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6" t="s">
        <v>565</v>
      </c>
      <c r="BA51" s="1096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6" t="s">
        <v>565</v>
      </c>
      <c r="CW51" s="1096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 x14ac:dyDescent="0.25">
      <c r="A52" s="178"/>
      <c r="B52" s="1025">
        <f>I$29</f>
        <v>0</v>
      </c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  <c r="AA52" s="1025"/>
      <c r="AB52" s="1025"/>
      <c r="AC52" s="1025"/>
      <c r="AD52" s="1025"/>
      <c r="AE52" s="1025"/>
      <c r="AF52" s="1025"/>
      <c r="AG52" s="1025"/>
      <c r="AH52" s="1025"/>
      <c r="AI52" s="1025"/>
      <c r="AJ52" s="1025"/>
      <c r="AK52" s="1025"/>
      <c r="AL52" s="1025"/>
      <c r="AM52" s="1025"/>
      <c r="AN52" s="1025"/>
      <c r="AO52" s="1025"/>
      <c r="AP52" s="1025"/>
      <c r="AQ52" s="1025"/>
      <c r="AR52" s="1025"/>
      <c r="AS52" s="1025"/>
      <c r="AT52" s="1025"/>
      <c r="AU52" s="1025"/>
      <c r="AV52" s="178"/>
      <c r="AW52" s="178"/>
      <c r="AX52" s="1025">
        <f>BE$29</f>
        <v>0</v>
      </c>
      <c r="AY52" s="1025"/>
      <c r="AZ52" s="1025"/>
      <c r="BA52" s="1025"/>
      <c r="BB52" s="1025"/>
      <c r="BC52" s="1025"/>
      <c r="BD52" s="1025"/>
      <c r="BE52" s="1025"/>
      <c r="BF52" s="1025"/>
      <c r="BG52" s="1025"/>
      <c r="BH52" s="1025"/>
      <c r="BI52" s="1025"/>
      <c r="BJ52" s="1025"/>
      <c r="BK52" s="1025"/>
      <c r="BL52" s="1025"/>
      <c r="BM52" s="1025"/>
      <c r="BN52" s="1025"/>
      <c r="BO52" s="1025"/>
      <c r="BP52" s="1025"/>
      <c r="BQ52" s="1025"/>
      <c r="BR52" s="1025"/>
      <c r="BS52" s="1025"/>
      <c r="BT52" s="1025"/>
      <c r="BU52" s="1025"/>
      <c r="BV52" s="1025"/>
      <c r="BW52" s="1025"/>
      <c r="BX52" s="1025"/>
      <c r="BY52" s="1025"/>
      <c r="BZ52" s="1025"/>
      <c r="CA52" s="1025"/>
      <c r="CB52" s="1025"/>
      <c r="CC52" s="1025"/>
      <c r="CD52" s="1025"/>
      <c r="CE52" s="1025"/>
      <c r="CF52" s="1025"/>
      <c r="CG52" s="1025"/>
      <c r="CH52" s="1025"/>
      <c r="CI52" s="1025"/>
      <c r="CJ52" s="1025"/>
      <c r="CK52" s="1025"/>
      <c r="CL52" s="1025"/>
      <c r="CM52" s="1025"/>
      <c r="CN52" s="1025"/>
      <c r="CO52" s="1025"/>
      <c r="CP52" s="1025"/>
      <c r="CQ52" s="1025"/>
      <c r="CS52" s="178"/>
      <c r="CT52" s="1025">
        <f>DA$29</f>
        <v>0</v>
      </c>
      <c r="CU52" s="1025"/>
      <c r="CV52" s="1025"/>
      <c r="CW52" s="1025"/>
      <c r="CX52" s="1025"/>
      <c r="CY52" s="1025"/>
      <c r="CZ52" s="1025"/>
      <c r="DA52" s="1025"/>
      <c r="DB52" s="1025"/>
      <c r="DC52" s="1025"/>
      <c r="DD52" s="1025"/>
      <c r="DE52" s="1025"/>
      <c r="DF52" s="1025"/>
      <c r="DG52" s="1025"/>
      <c r="DH52" s="1025"/>
      <c r="DI52" s="1025"/>
      <c r="DJ52" s="1025"/>
      <c r="DK52" s="1025"/>
      <c r="DL52" s="1025"/>
      <c r="DM52" s="1025"/>
      <c r="DN52" s="1025"/>
      <c r="DO52" s="1025"/>
      <c r="DP52" s="1025"/>
      <c r="DQ52" s="1025"/>
      <c r="DR52" s="1025"/>
      <c r="DS52" s="1025"/>
      <c r="DT52" s="1025"/>
      <c r="DU52" s="1025"/>
      <c r="DV52" s="1025"/>
      <c r="DW52" s="1025"/>
      <c r="DX52" s="1025"/>
      <c r="DY52" s="1025"/>
      <c r="DZ52" s="1025"/>
      <c r="EA52" s="1025"/>
      <c r="EB52" s="1025"/>
      <c r="EC52" s="1025"/>
      <c r="ED52" s="1025"/>
      <c r="EE52" s="1025"/>
      <c r="EF52" s="1025"/>
      <c r="EG52" s="1025"/>
      <c r="EH52" s="1025"/>
      <c r="EI52" s="1025"/>
      <c r="EJ52" s="1025"/>
      <c r="EK52" s="1025"/>
      <c r="EL52" s="1025"/>
      <c r="EM52" s="1025"/>
    </row>
    <row r="53" spans="1:143" ht="23.25" customHeight="1" x14ac:dyDescent="0.25">
      <c r="A53" s="178"/>
      <c r="B53" s="1065" t="s">
        <v>941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V53" s="178"/>
      <c r="AW53" s="178"/>
      <c r="AX53" s="1065" t="s">
        <v>941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941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46.5" customHeight="1" x14ac:dyDescent="0.25">
      <c r="A54" s="178"/>
      <c r="B54" s="1097">
        <f>'Настройки ТИК'!$B$9</f>
        <v>0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78"/>
      <c r="AW54" s="178"/>
      <c r="AX54" s="1097">
        <f>'Настройки ТИК'!$B$9</f>
        <v>0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78"/>
      <c r="CT54" s="1097">
        <f>'Настройки ТИК'!$B$9</f>
        <v>0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18.75" customHeight="1" x14ac:dyDescent="0.3">
      <c r="A55" s="178"/>
      <c r="B55" s="186"/>
      <c r="C55" s="186"/>
      <c r="D55" s="1096" t="s">
        <v>567</v>
      </c>
      <c r="E55" s="1096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6" t="s">
        <v>567</v>
      </c>
      <c r="BA55" s="1096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6" t="s">
        <v>567</v>
      </c>
      <c r="CW55" s="1096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 x14ac:dyDescent="0.3">
      <c r="A56" s="178"/>
      <c r="B56" s="1085">
        <f>I$32</f>
        <v>0</v>
      </c>
      <c r="C56" s="1085"/>
      <c r="D56" s="1085"/>
      <c r="E56" s="1085"/>
      <c r="F56" s="1085"/>
      <c r="G56" s="1085"/>
      <c r="H56" s="1085"/>
      <c r="I56" s="1085"/>
      <c r="J56" s="1085"/>
      <c r="K56" s="1085"/>
      <c r="L56" s="1085"/>
      <c r="M56" s="1085"/>
      <c r="N56" s="1085"/>
      <c r="O56" s="1085"/>
      <c r="P56" s="1085"/>
      <c r="Q56" s="1085"/>
      <c r="R56" s="1085"/>
      <c r="S56" s="1085"/>
      <c r="T56" s="1085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5">
        <f>BE$32</f>
        <v>0</v>
      </c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5">
        <f>DA$32</f>
        <v>0</v>
      </c>
      <c r="CU56" s="1085"/>
      <c r="CV56" s="1085"/>
      <c r="CW56" s="1085"/>
      <c r="CX56" s="1085"/>
      <c r="CY56" s="1085"/>
      <c r="CZ56" s="1085"/>
      <c r="DA56" s="1085"/>
      <c r="DB56" s="1085"/>
      <c r="DC56" s="1085"/>
      <c r="DD56" s="1085"/>
      <c r="DE56" s="1085"/>
      <c r="DF56" s="1085"/>
      <c r="DG56" s="1085"/>
      <c r="DH56" s="1085"/>
      <c r="DI56" s="1085"/>
      <c r="DJ56" s="1085"/>
      <c r="DK56" s="1085"/>
      <c r="DL56" s="1085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 x14ac:dyDescent="0.25">
      <c r="A57" s="178"/>
      <c r="B57" s="1068" t="s">
        <v>570</v>
      </c>
      <c r="C57" s="1068"/>
      <c r="D57" s="1068"/>
      <c r="E57" s="1068"/>
      <c r="F57" s="1068"/>
      <c r="G57" s="1068"/>
      <c r="H57" s="1068"/>
      <c r="I57" s="1068"/>
      <c r="J57" s="1068"/>
      <c r="K57" s="1068"/>
      <c r="L57" s="1068"/>
      <c r="M57" s="1068"/>
      <c r="N57" s="1068"/>
      <c r="O57" s="1068"/>
      <c r="P57" s="1068"/>
      <c r="Q57" s="1068"/>
      <c r="R57" s="1068"/>
      <c r="S57" s="1068"/>
      <c r="T57" s="1068"/>
      <c r="U57" s="1068"/>
      <c r="V57" s="1068"/>
      <c r="W57" s="1068"/>
      <c r="X57" s="1068"/>
      <c r="Y57" s="1068"/>
      <c r="Z57" s="1068"/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1068"/>
      <c r="AO57" s="1068"/>
      <c r="AP57" s="1068"/>
      <c r="AQ57" s="1068"/>
      <c r="AR57" s="1068"/>
      <c r="AS57" s="1068"/>
      <c r="AT57" s="1068"/>
      <c r="AU57" s="1068"/>
      <c r="AV57" s="178"/>
      <c r="AW57" s="178"/>
      <c r="AX57" s="1068" t="s">
        <v>570</v>
      </c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  <c r="BX57" s="1068"/>
      <c r="BY57" s="1068"/>
      <c r="BZ57" s="1068"/>
      <c r="CA57" s="1068"/>
      <c r="CB57" s="1068"/>
      <c r="CC57" s="1068"/>
      <c r="CD57" s="1068"/>
      <c r="CE57" s="1068"/>
      <c r="CF57" s="1068"/>
      <c r="CG57" s="1068"/>
      <c r="CH57" s="1068"/>
      <c r="CI57" s="1068"/>
      <c r="CJ57" s="1068"/>
      <c r="CK57" s="1068"/>
      <c r="CL57" s="1068"/>
      <c r="CM57" s="1068"/>
      <c r="CN57" s="1068"/>
      <c r="CO57" s="1068"/>
      <c r="CP57" s="1068"/>
      <c r="CQ57" s="1068"/>
      <c r="CS57" s="178"/>
      <c r="CT57" s="1068" t="s">
        <v>570</v>
      </c>
      <c r="CU57" s="1068"/>
      <c r="CV57" s="1068"/>
      <c r="CW57" s="1068"/>
      <c r="CX57" s="1068"/>
      <c r="CY57" s="1068"/>
      <c r="CZ57" s="1068"/>
      <c r="DA57" s="1068"/>
      <c r="DB57" s="1068"/>
      <c r="DC57" s="1068"/>
      <c r="DD57" s="1068"/>
      <c r="DE57" s="1068"/>
      <c r="DF57" s="1068"/>
      <c r="DG57" s="1068"/>
      <c r="DH57" s="1068"/>
      <c r="DI57" s="1068"/>
      <c r="DJ57" s="1068"/>
      <c r="DK57" s="1068"/>
      <c r="DL57" s="1068"/>
      <c r="DM57" s="1068"/>
      <c r="DN57" s="1068"/>
      <c r="DO57" s="1068"/>
      <c r="DP57" s="1068"/>
      <c r="DQ57" s="1068"/>
      <c r="DR57" s="1068"/>
      <c r="DS57" s="1068"/>
      <c r="DT57" s="1068"/>
      <c r="DU57" s="1068"/>
      <c r="DV57" s="1068"/>
      <c r="DW57" s="1068"/>
      <c r="DX57" s="1068"/>
      <c r="DY57" s="1068"/>
      <c r="DZ57" s="1068"/>
      <c r="EA57" s="1068"/>
      <c r="EB57" s="1068"/>
      <c r="EC57" s="1068"/>
      <c r="ED57" s="1068"/>
      <c r="EE57" s="1068"/>
      <c r="EF57" s="1068"/>
      <c r="EG57" s="1068"/>
      <c r="EH57" s="1068"/>
      <c r="EI57" s="1068"/>
      <c r="EJ57" s="1068"/>
      <c r="EK57" s="1068"/>
      <c r="EL57" s="1068"/>
      <c r="EM57" s="1068"/>
    </row>
    <row r="58" spans="1:143" ht="18.75" customHeight="1" x14ac:dyDescent="0.3">
      <c r="A58" s="178"/>
      <c r="B58" s="186"/>
      <c r="C58" s="186"/>
      <c r="D58" s="1096" t="s">
        <v>571</v>
      </c>
      <c r="E58" s="1096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6" t="s">
        <v>571</v>
      </c>
      <c r="BA58" s="1096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6" t="s">
        <v>571</v>
      </c>
      <c r="CW58" s="1096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 x14ac:dyDescent="0.25">
      <c r="A59" s="178"/>
      <c r="B59" s="1065" t="s">
        <v>573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78"/>
      <c r="AW59" s="178"/>
      <c r="AX59" s="1065" t="s">
        <v>573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573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18.75" customHeight="1" x14ac:dyDescent="0.25">
      <c r="A60" s="178"/>
      <c r="B60" s="1025">
        <f>I$33</f>
        <v>0</v>
      </c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78"/>
      <c r="AW60" s="178"/>
      <c r="AX60" s="1025">
        <f>BE$33</f>
        <v>0</v>
      </c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  <c r="BT60" s="1025"/>
      <c r="BU60" s="1025"/>
      <c r="BV60" s="1025"/>
      <c r="BW60" s="1025"/>
      <c r="BX60" s="1025"/>
      <c r="BY60" s="1025"/>
      <c r="BZ60" s="1025"/>
      <c r="CA60" s="1025"/>
      <c r="CB60" s="1025"/>
      <c r="CC60" s="1025"/>
      <c r="CD60" s="1025"/>
      <c r="CE60" s="1025"/>
      <c r="CF60" s="1025"/>
      <c r="CG60" s="1025"/>
      <c r="CH60" s="1025"/>
      <c r="CI60" s="1025"/>
      <c r="CJ60" s="1025"/>
      <c r="CK60" s="1025"/>
      <c r="CL60" s="1025"/>
      <c r="CM60" s="1025"/>
      <c r="CN60" s="1025"/>
      <c r="CO60" s="1025"/>
      <c r="CP60" s="1025"/>
      <c r="CQ60" s="1025"/>
      <c r="CS60" s="178"/>
      <c r="CT60" s="1025">
        <f>DA$33</f>
        <v>0</v>
      </c>
      <c r="CU60" s="1025"/>
      <c r="CV60" s="1025"/>
      <c r="CW60" s="1025"/>
      <c r="CX60" s="1025"/>
      <c r="CY60" s="1025"/>
      <c r="CZ60" s="1025"/>
      <c r="DA60" s="1025"/>
      <c r="DB60" s="1025"/>
      <c r="DC60" s="1025"/>
      <c r="DD60" s="1025"/>
      <c r="DE60" s="1025"/>
      <c r="DF60" s="1025"/>
      <c r="DG60" s="1025"/>
      <c r="DH60" s="1025"/>
      <c r="DI60" s="1025"/>
      <c r="DJ60" s="1025"/>
      <c r="DK60" s="1025"/>
      <c r="DL60" s="1025"/>
      <c r="DM60" s="1025"/>
      <c r="DN60" s="1025"/>
      <c r="DO60" s="1025"/>
      <c r="DP60" s="1025"/>
      <c r="DQ60" s="1025"/>
      <c r="DR60" s="1025"/>
      <c r="DS60" s="1025"/>
      <c r="DT60" s="1025"/>
      <c r="DU60" s="1025"/>
      <c r="DV60" s="1025"/>
      <c r="DW60" s="1025"/>
      <c r="DX60" s="1025"/>
      <c r="DY60" s="1025"/>
      <c r="DZ60" s="1025"/>
      <c r="EA60" s="1025"/>
      <c r="EB60" s="1025"/>
      <c r="EC60" s="1025"/>
      <c r="ED60" s="1025"/>
      <c r="EE60" s="1025"/>
      <c r="EF60" s="1025"/>
      <c r="EG60" s="1025"/>
      <c r="EH60" s="1025"/>
      <c r="EI60" s="1025"/>
      <c r="EJ60" s="1025"/>
      <c r="EK60" s="1025"/>
      <c r="EL60" s="1025"/>
      <c r="EM60" s="1025"/>
    </row>
    <row r="61" spans="1:143" ht="18.75" customHeight="1" x14ac:dyDescent="0.3">
      <c r="A61" s="178"/>
      <c r="B61" s="186"/>
      <c r="C61" s="186"/>
      <c r="D61" s="1096" t="s">
        <v>574</v>
      </c>
      <c r="E61" s="1096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6" t="s">
        <v>574</v>
      </c>
      <c r="BA61" s="1096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6" t="s">
        <v>574</v>
      </c>
      <c r="CW61" s="1096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 x14ac:dyDescent="0.25">
      <c r="A62" s="178"/>
      <c r="B62" s="1065" t="s">
        <v>576</v>
      </c>
      <c r="C62" s="1065"/>
      <c r="D62" s="1065"/>
      <c r="E62" s="1065"/>
      <c r="F62" s="1065"/>
      <c r="G62" s="1065"/>
      <c r="H62" s="1065"/>
      <c r="I62" s="1065"/>
      <c r="J62" s="1065"/>
      <c r="K62" s="1065"/>
      <c r="L62" s="1065"/>
      <c r="M62" s="1065"/>
      <c r="N62" s="1065"/>
      <c r="O62" s="1065"/>
      <c r="P62" s="1065"/>
      <c r="Q62" s="1065"/>
      <c r="R62" s="1065"/>
      <c r="S62" s="1065"/>
      <c r="T62" s="1065"/>
      <c r="U62" s="1065"/>
      <c r="V62" s="1065"/>
      <c r="W62" s="1065"/>
      <c r="X62" s="1065"/>
      <c r="Y62" s="1065"/>
      <c r="Z62" s="1065"/>
      <c r="AA62" s="1065"/>
      <c r="AB62" s="1065"/>
      <c r="AC62" s="1065"/>
      <c r="AD62" s="1065"/>
      <c r="AE62" s="1065"/>
      <c r="AF62" s="1065"/>
      <c r="AG62" s="1065"/>
      <c r="AH62" s="1065"/>
      <c r="AI62" s="1065"/>
      <c r="AJ62" s="1065"/>
      <c r="AK62" s="1065"/>
      <c r="AL62" s="1065"/>
      <c r="AM62" s="1065"/>
      <c r="AN62" s="1065"/>
      <c r="AO62" s="1065"/>
      <c r="AP62" s="1065"/>
      <c r="AQ62" s="1065"/>
      <c r="AR62" s="1065"/>
      <c r="AS62" s="1065"/>
      <c r="AT62" s="1065"/>
      <c r="AU62" s="1065"/>
      <c r="AV62" s="178"/>
      <c r="AW62" s="178"/>
      <c r="AX62" s="1065" t="s">
        <v>576</v>
      </c>
      <c r="AY62" s="1065"/>
      <c r="AZ62" s="1065"/>
      <c r="BA62" s="1065"/>
      <c r="BB62" s="1065"/>
      <c r="BC62" s="1065"/>
      <c r="BD62" s="1065"/>
      <c r="BE62" s="1065"/>
      <c r="BF62" s="1065"/>
      <c r="BG62" s="1065"/>
      <c r="BH62" s="1065"/>
      <c r="BI62" s="1065"/>
      <c r="BJ62" s="1065"/>
      <c r="BK62" s="1065"/>
      <c r="BL62" s="1065"/>
      <c r="BM62" s="1065"/>
      <c r="BN62" s="1065"/>
      <c r="BO62" s="1065"/>
      <c r="BP62" s="1065"/>
      <c r="BQ62" s="1065"/>
      <c r="BR62" s="1065"/>
      <c r="BS62" s="1065"/>
      <c r="BT62" s="1065"/>
      <c r="BU62" s="1065"/>
      <c r="BV62" s="1065"/>
      <c r="BW62" s="1065"/>
      <c r="BX62" s="1065"/>
      <c r="BY62" s="1065"/>
      <c r="BZ62" s="1065"/>
      <c r="CA62" s="1065"/>
      <c r="CB62" s="1065"/>
      <c r="CC62" s="1065"/>
      <c r="CD62" s="1065"/>
      <c r="CE62" s="1065"/>
      <c r="CF62" s="1065"/>
      <c r="CG62" s="1065"/>
      <c r="CH62" s="1065"/>
      <c r="CI62" s="1065"/>
      <c r="CJ62" s="1065"/>
      <c r="CK62" s="1065"/>
      <c r="CL62" s="1065"/>
      <c r="CM62" s="1065"/>
      <c r="CN62" s="1065"/>
      <c r="CO62" s="1065"/>
      <c r="CP62" s="1065"/>
      <c r="CQ62" s="1065"/>
      <c r="CS62" s="178"/>
      <c r="CT62" s="1065" t="s">
        <v>576</v>
      </c>
      <c r="CU62" s="1065"/>
      <c r="CV62" s="1065"/>
      <c r="CW62" s="1065"/>
      <c r="CX62" s="1065"/>
      <c r="CY62" s="1065"/>
      <c r="CZ62" s="1065"/>
      <c r="DA62" s="1065"/>
      <c r="DB62" s="1065"/>
      <c r="DC62" s="1065"/>
      <c r="DD62" s="1065"/>
      <c r="DE62" s="1065"/>
      <c r="DF62" s="1065"/>
      <c r="DG62" s="1065"/>
      <c r="DH62" s="1065"/>
      <c r="DI62" s="1065"/>
      <c r="DJ62" s="1065"/>
      <c r="DK62" s="1065"/>
      <c r="DL62" s="1065"/>
      <c r="DM62" s="1065"/>
      <c r="DN62" s="1065"/>
      <c r="DO62" s="1065"/>
      <c r="DP62" s="1065"/>
      <c r="DQ62" s="1065"/>
      <c r="DR62" s="1065"/>
      <c r="DS62" s="1065"/>
      <c r="DT62" s="1065"/>
      <c r="DU62" s="1065"/>
      <c r="DV62" s="1065"/>
      <c r="DW62" s="1065"/>
      <c r="DX62" s="1065"/>
      <c r="DY62" s="1065"/>
      <c r="DZ62" s="1065"/>
      <c r="EA62" s="1065"/>
      <c r="EB62" s="1065"/>
      <c r="EC62" s="1065"/>
      <c r="ED62" s="1065"/>
      <c r="EE62" s="1065"/>
      <c r="EF62" s="1065"/>
      <c r="EG62" s="1065"/>
      <c r="EH62" s="1065"/>
      <c r="EI62" s="1065"/>
      <c r="EJ62" s="1065"/>
      <c r="EK62" s="1065"/>
      <c r="EL62" s="1065"/>
      <c r="EM62" s="1065"/>
    </row>
    <row r="63" spans="1:143" ht="18.75" customHeight="1" x14ac:dyDescent="0.3">
      <c r="A63" s="178"/>
      <c r="B63" s="186"/>
      <c r="C63" s="186"/>
      <c r="D63" s="1096" t="s">
        <v>577</v>
      </c>
      <c r="E63" s="1096"/>
      <c r="F63" s="178"/>
      <c r="G63" s="1030" t="s">
        <v>578</v>
      </c>
      <c r="H63" s="1030"/>
      <c r="I63" s="1030"/>
      <c r="J63" s="1030"/>
      <c r="K63" s="1030"/>
      <c r="L63" s="1030"/>
      <c r="M63" s="1030"/>
      <c r="N63" s="1030"/>
      <c r="O63" s="1030"/>
      <c r="P63" s="1030"/>
      <c r="Q63" s="1030"/>
      <c r="R63" s="1030"/>
      <c r="S63" s="1030"/>
      <c r="T63" s="1030"/>
      <c r="U63" s="1030"/>
      <c r="V63" s="1030"/>
      <c r="W63" s="1030"/>
      <c r="X63" s="1030"/>
      <c r="Y63" s="1030"/>
      <c r="Z63" s="1030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030"/>
      <c r="AP63" s="1030"/>
      <c r="AQ63" s="1030"/>
      <c r="AR63" s="1030"/>
      <c r="AS63" s="1030"/>
      <c r="AT63" s="1030"/>
      <c r="AU63" s="1030"/>
      <c r="AV63" s="178"/>
      <c r="AW63" s="178"/>
      <c r="AX63" s="186"/>
      <c r="AY63" s="186"/>
      <c r="AZ63" s="1096" t="s">
        <v>577</v>
      </c>
      <c r="BA63" s="1096"/>
      <c r="BB63" s="178"/>
      <c r="BC63" s="1030" t="s">
        <v>578</v>
      </c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  <c r="BT63" s="1030"/>
      <c r="BU63" s="1030"/>
      <c r="BV63" s="1030"/>
      <c r="BW63" s="1030"/>
      <c r="BX63" s="1030"/>
      <c r="BY63" s="1030"/>
      <c r="BZ63" s="1030"/>
      <c r="CA63" s="1030"/>
      <c r="CB63" s="1030"/>
      <c r="CC63" s="1030"/>
      <c r="CD63" s="1030"/>
      <c r="CE63" s="1030"/>
      <c r="CF63" s="1030"/>
      <c r="CG63" s="1030"/>
      <c r="CH63" s="1030"/>
      <c r="CI63" s="1030"/>
      <c r="CJ63" s="1030"/>
      <c r="CK63" s="1030"/>
      <c r="CL63" s="1030"/>
      <c r="CM63" s="1030"/>
      <c r="CN63" s="1030"/>
      <c r="CO63" s="1030"/>
      <c r="CP63" s="1030"/>
      <c r="CQ63" s="1030"/>
      <c r="CS63" s="178"/>
      <c r="CT63" s="186"/>
      <c r="CU63" s="186"/>
      <c r="CV63" s="1096" t="s">
        <v>577</v>
      </c>
      <c r="CW63" s="1096"/>
      <c r="CX63" s="178"/>
      <c r="CY63" s="1030" t="s">
        <v>578</v>
      </c>
      <c r="CZ63" s="1030"/>
      <c r="DA63" s="1030"/>
      <c r="DB63" s="1030"/>
      <c r="DC63" s="1030"/>
      <c r="DD63" s="1030"/>
      <c r="DE63" s="1030"/>
      <c r="DF63" s="1030"/>
      <c r="DG63" s="1030"/>
      <c r="DH63" s="1030"/>
      <c r="DI63" s="1030"/>
      <c r="DJ63" s="1030"/>
      <c r="DK63" s="1030"/>
      <c r="DL63" s="1030"/>
      <c r="DM63" s="1030"/>
      <c r="DN63" s="1030"/>
      <c r="DO63" s="1030"/>
      <c r="DP63" s="1030"/>
      <c r="DQ63" s="1030"/>
      <c r="DR63" s="1030"/>
      <c r="DS63" s="1030"/>
      <c r="DT63" s="1030"/>
      <c r="DU63" s="1030"/>
      <c r="DV63" s="1030"/>
      <c r="DW63" s="1030"/>
      <c r="DX63" s="1030"/>
      <c r="DY63" s="1030"/>
      <c r="DZ63" s="1030"/>
      <c r="EA63" s="1030"/>
      <c r="EB63" s="1030"/>
      <c r="EC63" s="1030"/>
      <c r="ED63" s="1030"/>
      <c r="EE63" s="1030"/>
      <c r="EF63" s="1030"/>
      <c r="EG63" s="1030"/>
      <c r="EH63" s="1030"/>
      <c r="EI63" s="1030"/>
      <c r="EJ63" s="1030"/>
      <c r="EK63" s="1030"/>
      <c r="EL63" s="1030"/>
      <c r="EM63" s="1030"/>
    </row>
    <row r="64" spans="1:143" ht="18.75" customHeight="1" x14ac:dyDescent="0.3">
      <c r="A64" s="178"/>
      <c r="B64" s="1094" t="s">
        <v>579</v>
      </c>
      <c r="C64" s="1094"/>
      <c r="D64" s="1089">
        <f>J$11</f>
        <v>0</v>
      </c>
      <c r="E64" s="1089"/>
      <c r="F64" s="191" t="s">
        <v>524</v>
      </c>
      <c r="G64" s="1089">
        <f>O$11</f>
        <v>0</v>
      </c>
      <c r="H64" s="1089"/>
      <c r="I64" s="1089"/>
      <c r="J64" s="1089"/>
      <c r="K64" s="1089"/>
      <c r="L64" s="1089"/>
      <c r="M64" s="1089"/>
      <c r="N64" s="1089"/>
      <c r="O64" s="170"/>
      <c r="P64" s="1092">
        <f>AK$11</f>
        <v>0</v>
      </c>
      <c r="Q64" s="1092"/>
      <c r="R64" s="1092"/>
      <c r="S64" s="1092"/>
      <c r="T64" s="1093" t="s">
        <v>580</v>
      </c>
      <c r="U64" s="1093"/>
      <c r="V64" s="1093"/>
      <c r="W64" s="1093"/>
      <c r="X64" s="1093"/>
      <c r="Y64" s="1089">
        <f>J$12</f>
        <v>0</v>
      </c>
      <c r="Z64" s="1089"/>
      <c r="AA64" s="191" t="s">
        <v>524</v>
      </c>
      <c r="AB64" s="1089">
        <f>O$12</f>
        <v>0</v>
      </c>
      <c r="AC64" s="1089"/>
      <c r="AD64" s="1089"/>
      <c r="AE64" s="1089"/>
      <c r="AF64" s="1089"/>
      <c r="AG64" s="1089"/>
      <c r="AH64" s="1089"/>
      <c r="AI64" s="1089"/>
      <c r="AJ64" s="170"/>
      <c r="AK64" s="1092">
        <f>AK$12</f>
        <v>0</v>
      </c>
      <c r="AL64" s="1092"/>
      <c r="AM64" s="1092"/>
      <c r="AN64" s="1092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4" t="s">
        <v>579</v>
      </c>
      <c r="AY64" s="1094"/>
      <c r="AZ64" s="1089">
        <f>BF$11</f>
        <v>0</v>
      </c>
      <c r="BA64" s="1089"/>
      <c r="BB64" s="191" t="s">
        <v>524</v>
      </c>
      <c r="BC64" s="1089">
        <f>BK$11</f>
        <v>0</v>
      </c>
      <c r="BD64" s="1089"/>
      <c r="BE64" s="1089"/>
      <c r="BF64" s="1089"/>
      <c r="BG64" s="1089"/>
      <c r="BH64" s="1089"/>
      <c r="BI64" s="1089"/>
      <c r="BJ64" s="1089"/>
      <c r="BK64" s="170"/>
      <c r="BL64" s="1092">
        <f>CG$11</f>
        <v>0</v>
      </c>
      <c r="BM64" s="1092"/>
      <c r="BN64" s="1092"/>
      <c r="BO64" s="1092"/>
      <c r="BP64" s="1093" t="s">
        <v>580</v>
      </c>
      <c r="BQ64" s="1093"/>
      <c r="BR64" s="1093"/>
      <c r="BS64" s="1093"/>
      <c r="BT64" s="1093"/>
      <c r="BU64" s="1089">
        <f>BF$12</f>
        <v>0</v>
      </c>
      <c r="BV64" s="1089"/>
      <c r="BW64" s="191" t="s">
        <v>524</v>
      </c>
      <c r="BX64" s="1089">
        <f>BK$12</f>
        <v>0</v>
      </c>
      <c r="BY64" s="1089"/>
      <c r="BZ64" s="1089"/>
      <c r="CA64" s="1089"/>
      <c r="CB64" s="1089"/>
      <c r="CC64" s="1089"/>
      <c r="CD64" s="1089"/>
      <c r="CE64" s="1089"/>
      <c r="CF64" s="170"/>
      <c r="CG64" s="1092">
        <f>CG$12</f>
        <v>0</v>
      </c>
      <c r="CH64" s="1092"/>
      <c r="CI64" s="1092"/>
      <c r="CJ64" s="1092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4" t="s">
        <v>579</v>
      </c>
      <c r="CU64" s="1094"/>
      <c r="CV64" s="1089">
        <f>DB$11</f>
        <v>0</v>
      </c>
      <c r="CW64" s="1089"/>
      <c r="CX64" s="191" t="s">
        <v>524</v>
      </c>
      <c r="CY64" s="1089">
        <f>DG$11</f>
        <v>0</v>
      </c>
      <c r="CZ64" s="1089"/>
      <c r="DA64" s="1089"/>
      <c r="DB64" s="1089"/>
      <c r="DC64" s="1089"/>
      <c r="DD64" s="1089"/>
      <c r="DE64" s="1089"/>
      <c r="DF64" s="1089"/>
      <c r="DG64" s="170"/>
      <c r="DH64" s="1092">
        <f>EC$11</f>
        <v>0</v>
      </c>
      <c r="DI64" s="1092"/>
      <c r="DJ64" s="1092"/>
      <c r="DK64" s="1092"/>
      <c r="DL64" s="1093" t="s">
        <v>580</v>
      </c>
      <c r="DM64" s="1093"/>
      <c r="DN64" s="1093"/>
      <c r="DO64" s="1093"/>
      <c r="DP64" s="1093"/>
      <c r="DQ64" s="1089">
        <f>DB$12</f>
        <v>0</v>
      </c>
      <c r="DR64" s="1089"/>
      <c r="DS64" s="191" t="s">
        <v>524</v>
      </c>
      <c r="DT64" s="1089">
        <f>DG$12</f>
        <v>0</v>
      </c>
      <c r="DU64" s="1089"/>
      <c r="DV64" s="1089"/>
      <c r="DW64" s="1089"/>
      <c r="DX64" s="1089"/>
      <c r="DY64" s="1089"/>
      <c r="DZ64" s="1089"/>
      <c r="EA64" s="1089"/>
      <c r="EB64" s="170"/>
      <c r="EC64" s="1092">
        <f>EC$12</f>
        <v>0</v>
      </c>
      <c r="ED64" s="1092"/>
      <c r="EE64" s="1092"/>
      <c r="EF64" s="1092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 x14ac:dyDescent="0.25">
      <c r="A65" s="178"/>
      <c r="B65" s="1069" t="s">
        <v>581</v>
      </c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78"/>
      <c r="AW65" s="178"/>
      <c r="AX65" s="1069" t="s">
        <v>581</v>
      </c>
      <c r="AY65" s="1069"/>
      <c r="AZ65" s="1069"/>
      <c r="BA65" s="1069"/>
      <c r="BB65" s="1069"/>
      <c r="BC65" s="1069"/>
      <c r="BD65" s="1069"/>
      <c r="BE65" s="1069"/>
      <c r="BF65" s="1069"/>
      <c r="BG65" s="1069"/>
      <c r="BH65" s="1069"/>
      <c r="BI65" s="1069"/>
      <c r="BJ65" s="1069"/>
      <c r="BK65" s="1069"/>
      <c r="BL65" s="1069"/>
      <c r="BM65" s="1069"/>
      <c r="BN65" s="1069"/>
      <c r="BO65" s="1069"/>
      <c r="BP65" s="1069"/>
      <c r="BQ65" s="1069"/>
      <c r="BR65" s="1069"/>
      <c r="BS65" s="1069"/>
      <c r="BT65" s="1069"/>
      <c r="BU65" s="1069"/>
      <c r="BV65" s="1069"/>
      <c r="BW65" s="1069"/>
      <c r="BX65" s="1069"/>
      <c r="BY65" s="1069"/>
      <c r="BZ65" s="1069"/>
      <c r="CA65" s="1069"/>
      <c r="CB65" s="1069"/>
      <c r="CC65" s="1069"/>
      <c r="CD65" s="1069"/>
      <c r="CE65" s="1069"/>
      <c r="CF65" s="1069"/>
      <c r="CG65" s="1069"/>
      <c r="CH65" s="1069"/>
      <c r="CI65" s="1069"/>
      <c r="CJ65" s="1069"/>
      <c r="CK65" s="1069"/>
      <c r="CL65" s="1069"/>
      <c r="CM65" s="1069"/>
      <c r="CN65" s="1069"/>
      <c r="CO65" s="1069"/>
      <c r="CP65" s="1069"/>
      <c r="CQ65" s="1069"/>
      <c r="CS65" s="178"/>
      <c r="CT65" s="1069" t="s">
        <v>581</v>
      </c>
      <c r="CU65" s="1069"/>
      <c r="CV65" s="1069"/>
      <c r="CW65" s="1069"/>
      <c r="CX65" s="1069"/>
      <c r="CY65" s="1069"/>
      <c r="CZ65" s="1069"/>
      <c r="DA65" s="1069"/>
      <c r="DB65" s="1069"/>
      <c r="DC65" s="1069"/>
      <c r="DD65" s="1069"/>
      <c r="DE65" s="1069"/>
      <c r="DF65" s="1069"/>
      <c r="DG65" s="1069"/>
      <c r="DH65" s="1069"/>
      <c r="DI65" s="1069"/>
      <c r="DJ65" s="1069"/>
      <c r="DK65" s="1069"/>
      <c r="DL65" s="1069"/>
      <c r="DM65" s="1069"/>
      <c r="DN65" s="1069"/>
      <c r="DO65" s="1069"/>
      <c r="DP65" s="1069"/>
      <c r="DQ65" s="1069"/>
      <c r="DR65" s="1069"/>
      <c r="DS65" s="1069"/>
      <c r="DT65" s="1069"/>
      <c r="DU65" s="1069"/>
      <c r="DV65" s="1069"/>
      <c r="DW65" s="1069"/>
      <c r="DX65" s="1069"/>
      <c r="DY65" s="1069"/>
      <c r="DZ65" s="1069"/>
      <c r="EA65" s="1069"/>
      <c r="EB65" s="1069"/>
      <c r="EC65" s="1069"/>
      <c r="ED65" s="1069"/>
      <c r="EE65" s="1069"/>
      <c r="EF65" s="1069"/>
      <c r="EG65" s="1069"/>
      <c r="EH65" s="1069"/>
      <c r="EI65" s="1069"/>
      <c r="EJ65" s="1069"/>
      <c r="EK65" s="1069"/>
      <c r="EL65" s="1069"/>
      <c r="EM65" s="1069"/>
    </row>
    <row r="66" spans="1:143" ht="18.75" customHeight="1" x14ac:dyDescent="0.25">
      <c r="A66" s="178"/>
      <c r="B66" s="190"/>
      <c r="C66" s="190"/>
      <c r="D66" s="1027" t="s">
        <v>582</v>
      </c>
      <c r="E66" s="1027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7" t="s">
        <v>582</v>
      </c>
      <c r="BA66" s="1027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7" t="s">
        <v>582</v>
      </c>
      <c r="CW66" s="1027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 x14ac:dyDescent="0.25">
      <c r="A67" s="178"/>
      <c r="B67" s="1027" t="s">
        <v>584</v>
      </c>
      <c r="C67" s="1027"/>
      <c r="D67" s="1027"/>
      <c r="E67" s="1027"/>
      <c r="F67" s="1027"/>
      <c r="G67" s="1027"/>
      <c r="H67" s="1027"/>
      <c r="I67" s="1027"/>
      <c r="J67" s="1027"/>
      <c r="K67" s="1027"/>
      <c r="L67" s="1027"/>
      <c r="M67" s="1027"/>
      <c r="N67" s="1027"/>
      <c r="O67" s="1027"/>
      <c r="P67" s="1027"/>
      <c r="Q67" s="1027"/>
      <c r="R67" s="1027"/>
      <c r="S67" s="1027"/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1027"/>
      <c r="AG67" s="1027"/>
      <c r="AH67" s="1027"/>
      <c r="AI67" s="1027"/>
      <c r="AJ67" s="1027"/>
      <c r="AK67" s="1027"/>
      <c r="AL67" s="1027"/>
      <c r="AM67" s="1027"/>
      <c r="AN67" s="1027"/>
      <c r="AO67" s="1027"/>
      <c r="AP67" s="1027"/>
      <c r="AQ67" s="1027"/>
      <c r="AR67" s="1027"/>
      <c r="AS67" s="1027"/>
      <c r="AT67" s="1027"/>
      <c r="AU67" s="1027"/>
      <c r="AV67" s="178"/>
      <c r="AW67" s="178"/>
      <c r="AX67" s="1027" t="s">
        <v>584</v>
      </c>
      <c r="AY67" s="1027"/>
      <c r="AZ67" s="1027"/>
      <c r="BA67" s="1027"/>
      <c r="BB67" s="1027"/>
      <c r="BC67" s="1027"/>
      <c r="BD67" s="1027"/>
      <c r="BE67" s="1027"/>
      <c r="BF67" s="1027"/>
      <c r="BG67" s="1027"/>
      <c r="BH67" s="1027"/>
      <c r="BI67" s="1027"/>
      <c r="BJ67" s="1027"/>
      <c r="BK67" s="1027"/>
      <c r="BL67" s="1027"/>
      <c r="BM67" s="1027"/>
      <c r="BN67" s="1027"/>
      <c r="BO67" s="1027"/>
      <c r="BP67" s="1027"/>
      <c r="BQ67" s="1027"/>
      <c r="BR67" s="1027"/>
      <c r="BS67" s="1027"/>
      <c r="BT67" s="1027"/>
      <c r="BU67" s="1027"/>
      <c r="BV67" s="1027"/>
      <c r="BW67" s="1027"/>
      <c r="BX67" s="1027"/>
      <c r="BY67" s="1027"/>
      <c r="BZ67" s="1027"/>
      <c r="CA67" s="1027"/>
      <c r="CB67" s="1027"/>
      <c r="CC67" s="1027"/>
      <c r="CD67" s="1027"/>
      <c r="CE67" s="1027"/>
      <c r="CF67" s="1027"/>
      <c r="CG67" s="1027"/>
      <c r="CH67" s="1027"/>
      <c r="CI67" s="1027"/>
      <c r="CJ67" s="1027"/>
      <c r="CK67" s="1027"/>
      <c r="CL67" s="1027"/>
      <c r="CM67" s="1027"/>
      <c r="CN67" s="1027"/>
      <c r="CO67" s="1027"/>
      <c r="CP67" s="1027"/>
      <c r="CQ67" s="1027"/>
      <c r="CS67" s="178"/>
      <c r="CT67" s="1027" t="s">
        <v>584</v>
      </c>
      <c r="CU67" s="1027"/>
      <c r="CV67" s="1027"/>
      <c r="CW67" s="1027"/>
      <c r="CX67" s="1027"/>
      <c r="CY67" s="1027"/>
      <c r="CZ67" s="1027"/>
      <c r="DA67" s="1027"/>
      <c r="DB67" s="1027"/>
      <c r="DC67" s="1027"/>
      <c r="DD67" s="1027"/>
      <c r="DE67" s="1027"/>
      <c r="DF67" s="1027"/>
      <c r="DG67" s="1027"/>
      <c r="DH67" s="1027"/>
      <c r="DI67" s="1027"/>
      <c r="DJ67" s="1027"/>
      <c r="DK67" s="1027"/>
      <c r="DL67" s="1027"/>
      <c r="DM67" s="1027"/>
      <c r="DN67" s="1027"/>
      <c r="DO67" s="1027"/>
      <c r="DP67" s="1027"/>
      <c r="DQ67" s="1027"/>
      <c r="DR67" s="1027"/>
      <c r="DS67" s="1027"/>
      <c r="DT67" s="1027"/>
      <c r="DU67" s="1027"/>
      <c r="DV67" s="1027"/>
      <c r="DW67" s="1027"/>
      <c r="DX67" s="1027"/>
      <c r="DY67" s="1027"/>
      <c r="DZ67" s="1027"/>
      <c r="EA67" s="1027"/>
      <c r="EB67" s="1027"/>
      <c r="EC67" s="1027"/>
      <c r="ED67" s="1027"/>
      <c r="EE67" s="1027"/>
      <c r="EF67" s="1027"/>
      <c r="EG67" s="1027"/>
      <c r="EH67" s="1027"/>
      <c r="EI67" s="1027"/>
      <c r="EJ67" s="1027"/>
      <c r="EK67" s="1027"/>
      <c r="EL67" s="1027"/>
      <c r="EM67" s="1027"/>
    </row>
    <row r="68" spans="1:143" ht="18.75" customHeight="1" x14ac:dyDescent="0.25">
      <c r="A68" s="178"/>
      <c r="B68" s="1027" t="s">
        <v>585</v>
      </c>
      <c r="C68" s="1027"/>
      <c r="D68" s="1027"/>
      <c r="E68" s="1027"/>
      <c r="F68" s="1027"/>
      <c r="G68" s="1027"/>
      <c r="H68" s="1027"/>
      <c r="I68" s="1027"/>
      <c r="J68" s="1027"/>
      <c r="K68" s="1027"/>
      <c r="L68" s="1088">
        <f>I$13</f>
        <v>0</v>
      </c>
      <c r="M68" s="1088"/>
      <c r="N68" s="1088"/>
      <c r="O68" s="1088"/>
      <c r="P68" s="1088"/>
      <c r="Q68" s="195" t="s">
        <v>586</v>
      </c>
      <c r="R68" s="1089">
        <f>I14</f>
        <v>0</v>
      </c>
      <c r="S68" s="1089"/>
      <c r="T68" s="1089"/>
      <c r="U68" s="1089"/>
      <c r="V68" s="1089"/>
      <c r="W68" s="1089"/>
      <c r="X68" s="1089"/>
      <c r="Y68" s="1089"/>
      <c r="Z68" s="1089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89"/>
      <c r="AO68" s="1089"/>
      <c r="AP68" s="1089"/>
      <c r="AQ68" s="1089"/>
      <c r="AR68" s="1089"/>
      <c r="AS68" s="1089"/>
      <c r="AT68" s="1089"/>
      <c r="AU68" s="195" t="s">
        <v>587</v>
      </c>
      <c r="AV68" s="178"/>
      <c r="AW68" s="178"/>
      <c r="AX68" s="1027" t="s">
        <v>585</v>
      </c>
      <c r="AY68" s="1027"/>
      <c r="AZ68" s="1027"/>
      <c r="BA68" s="1027"/>
      <c r="BB68" s="1027"/>
      <c r="BC68" s="1027"/>
      <c r="BD68" s="1027"/>
      <c r="BE68" s="1027"/>
      <c r="BF68" s="1027"/>
      <c r="BG68" s="1027"/>
      <c r="BH68" s="1088">
        <f>BE$13</f>
        <v>0</v>
      </c>
      <c r="BI68" s="1088"/>
      <c r="BJ68" s="1088"/>
      <c r="BK68" s="1088"/>
      <c r="BL68" s="1088"/>
      <c r="BM68" s="195" t="s">
        <v>586</v>
      </c>
      <c r="BN68" s="1089">
        <f>BE14</f>
        <v>0</v>
      </c>
      <c r="BO68" s="1089"/>
      <c r="BP68" s="1089"/>
      <c r="BQ68" s="1089"/>
      <c r="BR68" s="1089"/>
      <c r="BS68" s="1089"/>
      <c r="BT68" s="1089"/>
      <c r="BU68" s="1089"/>
      <c r="BV68" s="1089"/>
      <c r="BW68" s="1089"/>
      <c r="BX68" s="1089"/>
      <c r="BY68" s="1089"/>
      <c r="BZ68" s="1089"/>
      <c r="CA68" s="1089"/>
      <c r="CB68" s="1089"/>
      <c r="CC68" s="1089"/>
      <c r="CD68" s="1089"/>
      <c r="CE68" s="1089"/>
      <c r="CF68" s="1089"/>
      <c r="CG68" s="1089"/>
      <c r="CH68" s="1089"/>
      <c r="CI68" s="1089"/>
      <c r="CJ68" s="1089"/>
      <c r="CK68" s="1089"/>
      <c r="CL68" s="1089"/>
      <c r="CM68" s="1089"/>
      <c r="CN68" s="1089"/>
      <c r="CO68" s="1089"/>
      <c r="CP68" s="1089"/>
      <c r="CQ68" s="195" t="s">
        <v>587</v>
      </c>
      <c r="CS68" s="178"/>
      <c r="CT68" s="1027" t="s">
        <v>585</v>
      </c>
      <c r="CU68" s="1027"/>
      <c r="CV68" s="1027"/>
      <c r="CW68" s="1027"/>
      <c r="CX68" s="1027"/>
      <c r="CY68" s="1027"/>
      <c r="CZ68" s="1027"/>
      <c r="DA68" s="1027"/>
      <c r="DB68" s="1027"/>
      <c r="DC68" s="1027"/>
      <c r="DD68" s="1088">
        <f>DA$13</f>
        <v>0</v>
      </c>
      <c r="DE68" s="1088"/>
      <c r="DF68" s="1088"/>
      <c r="DG68" s="1088"/>
      <c r="DH68" s="1088"/>
      <c r="DI68" s="195" t="s">
        <v>586</v>
      </c>
      <c r="DJ68" s="1089">
        <f>DA14</f>
        <v>0</v>
      </c>
      <c r="DK68" s="1089"/>
      <c r="DL68" s="1089"/>
      <c r="DM68" s="1089"/>
      <c r="DN68" s="1089"/>
      <c r="DO68" s="1089"/>
      <c r="DP68" s="1089"/>
      <c r="DQ68" s="1089"/>
      <c r="DR68" s="1089"/>
      <c r="DS68" s="1089"/>
      <c r="DT68" s="1089"/>
      <c r="DU68" s="1089"/>
      <c r="DV68" s="1089"/>
      <c r="DW68" s="1089"/>
      <c r="DX68" s="1089"/>
      <c r="DY68" s="1089"/>
      <c r="DZ68" s="1089"/>
      <c r="EA68" s="1089"/>
      <c r="EB68" s="1089"/>
      <c r="EC68" s="1089"/>
      <c r="ED68" s="1089"/>
      <c r="EE68" s="1089"/>
      <c r="EF68" s="1089"/>
      <c r="EG68" s="1089"/>
      <c r="EH68" s="1089"/>
      <c r="EI68" s="1089"/>
      <c r="EJ68" s="1089"/>
      <c r="EK68" s="1089"/>
      <c r="EL68" s="1089"/>
      <c r="EM68" s="195" t="s">
        <v>587</v>
      </c>
    </row>
    <row r="69" spans="1:143" ht="18.75" customHeight="1" x14ac:dyDescent="0.25">
      <c r="A69" s="178"/>
      <c r="B69" s="1065" t="s">
        <v>588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V69" s="178"/>
      <c r="AW69" s="178"/>
      <c r="AX69" s="1065" t="s">
        <v>588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588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ht="18.75" customHeight="1" x14ac:dyDescent="0.3">
      <c r="A70" s="178"/>
      <c r="B70" s="190"/>
      <c r="C70" s="190"/>
      <c r="D70" s="1027" t="s">
        <v>589</v>
      </c>
      <c r="E70" s="1027"/>
      <c r="F70" s="193"/>
      <c r="G70" s="1030" t="s">
        <v>590</v>
      </c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78"/>
      <c r="AW70" s="178"/>
      <c r="AX70" s="190"/>
      <c r="AY70" s="190"/>
      <c r="AZ70" s="1027" t="s">
        <v>589</v>
      </c>
      <c r="BA70" s="1027"/>
      <c r="BB70" s="313"/>
      <c r="BC70" s="1030" t="s">
        <v>590</v>
      </c>
      <c r="BD70" s="1030"/>
      <c r="BE70" s="1030"/>
      <c r="BF70" s="1030"/>
      <c r="BG70" s="1030"/>
      <c r="BH70" s="1030"/>
      <c r="BI70" s="1030"/>
      <c r="BJ70" s="1030"/>
      <c r="BK70" s="1030"/>
      <c r="BL70" s="1030"/>
      <c r="BM70" s="1030"/>
      <c r="BN70" s="1030"/>
      <c r="BO70" s="1030"/>
      <c r="BP70" s="1030"/>
      <c r="BQ70" s="1030"/>
      <c r="BR70" s="1030"/>
      <c r="BS70" s="1030"/>
      <c r="BT70" s="1030"/>
      <c r="BU70" s="1030"/>
      <c r="BV70" s="1030"/>
      <c r="BW70" s="1030"/>
      <c r="BX70" s="1030"/>
      <c r="BY70" s="1030"/>
      <c r="BZ70" s="1030"/>
      <c r="CA70" s="1030"/>
      <c r="CB70" s="1030"/>
      <c r="CC70" s="1030"/>
      <c r="CD70" s="1030"/>
      <c r="CE70" s="1030"/>
      <c r="CF70" s="1030"/>
      <c r="CG70" s="1030"/>
      <c r="CH70" s="1030"/>
      <c r="CI70" s="1030"/>
      <c r="CJ70" s="1030"/>
      <c r="CK70" s="1030"/>
      <c r="CL70" s="1030"/>
      <c r="CM70" s="1030"/>
      <c r="CN70" s="1030"/>
      <c r="CO70" s="1030"/>
      <c r="CP70" s="1030"/>
      <c r="CQ70" s="1030"/>
      <c r="CS70" s="178"/>
      <c r="CT70" s="190"/>
      <c r="CU70" s="190"/>
      <c r="CV70" s="1027" t="s">
        <v>589</v>
      </c>
      <c r="CW70" s="1027"/>
      <c r="CX70" s="313"/>
      <c r="CY70" s="1030" t="s">
        <v>590</v>
      </c>
      <c r="CZ70" s="1030"/>
      <c r="DA70" s="1030"/>
      <c r="DB70" s="1030"/>
      <c r="DC70" s="1030"/>
      <c r="DD70" s="1030"/>
      <c r="DE70" s="1030"/>
      <c r="DF70" s="1030"/>
      <c r="DG70" s="1030"/>
      <c r="DH70" s="1030"/>
      <c r="DI70" s="1030"/>
      <c r="DJ70" s="1030"/>
      <c r="DK70" s="1030"/>
      <c r="DL70" s="1030"/>
      <c r="DM70" s="1030"/>
      <c r="DN70" s="1030"/>
      <c r="DO70" s="1030"/>
      <c r="DP70" s="1030"/>
      <c r="DQ70" s="1030"/>
      <c r="DR70" s="1030"/>
      <c r="DS70" s="1030"/>
      <c r="DT70" s="1030"/>
      <c r="DU70" s="1030"/>
      <c r="DV70" s="1030"/>
      <c r="DW70" s="1030"/>
      <c r="DX70" s="1030"/>
      <c r="DY70" s="1030"/>
      <c r="DZ70" s="1030"/>
      <c r="EA70" s="1030"/>
      <c r="EB70" s="1030"/>
      <c r="EC70" s="1030"/>
      <c r="ED70" s="1030"/>
      <c r="EE70" s="1030"/>
      <c r="EF70" s="1030"/>
      <c r="EG70" s="1030"/>
      <c r="EH70" s="1030"/>
      <c r="EI70" s="1030"/>
      <c r="EJ70" s="1030"/>
      <c r="EK70" s="1030"/>
      <c r="EL70" s="1030"/>
      <c r="EM70" s="1030"/>
    </row>
    <row r="71" spans="1:143" ht="18.75" customHeight="1" x14ac:dyDescent="0.25">
      <c r="A71" s="178"/>
      <c r="B71" s="1065" t="s">
        <v>942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V71" s="178"/>
      <c r="AW71" s="178"/>
      <c r="AX71" s="1065" t="s">
        <v>942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942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s="234" customFormat="1" ht="51.75" customHeight="1" x14ac:dyDescent="0.25">
      <c r="A72" s="178"/>
      <c r="B72" s="1025">
        <f>B54</f>
        <v>0</v>
      </c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78"/>
      <c r="AW72" s="178"/>
      <c r="AX72" s="1025">
        <f>AX54</f>
        <v>0</v>
      </c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25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  <c r="BT72" s="1025"/>
      <c r="BU72" s="1025"/>
      <c r="BV72" s="1025"/>
      <c r="BW72" s="1025"/>
      <c r="BX72" s="1025"/>
      <c r="BY72" s="1025"/>
      <c r="BZ72" s="1025"/>
      <c r="CA72" s="1025"/>
      <c r="CB72" s="1025"/>
      <c r="CC72" s="1025"/>
      <c r="CD72" s="1025"/>
      <c r="CE72" s="1025"/>
      <c r="CF72" s="1025"/>
      <c r="CG72" s="1025"/>
      <c r="CH72" s="1025"/>
      <c r="CI72" s="1025"/>
      <c r="CJ72" s="1025"/>
      <c r="CK72" s="1025"/>
      <c r="CL72" s="1025"/>
      <c r="CM72" s="1025"/>
      <c r="CN72" s="1025"/>
      <c r="CO72" s="1025"/>
      <c r="CP72" s="1025"/>
      <c r="CQ72" s="1025"/>
      <c r="CS72" s="178"/>
      <c r="CT72" s="1025">
        <f>CT54</f>
        <v>0</v>
      </c>
      <c r="CU72" s="1025"/>
      <c r="CV72" s="1025"/>
      <c r="CW72" s="1025"/>
      <c r="CX72" s="1025"/>
      <c r="CY72" s="1025"/>
      <c r="CZ72" s="1025"/>
      <c r="DA72" s="1025"/>
      <c r="DB72" s="1025"/>
      <c r="DC72" s="1025"/>
      <c r="DD72" s="1025"/>
      <c r="DE72" s="1025"/>
      <c r="DF72" s="1025"/>
      <c r="DG72" s="1025"/>
      <c r="DH72" s="1025"/>
      <c r="DI72" s="1025"/>
      <c r="DJ72" s="1025"/>
      <c r="DK72" s="1025"/>
      <c r="DL72" s="1025"/>
      <c r="DM72" s="1025"/>
      <c r="DN72" s="1025"/>
      <c r="DO72" s="1025"/>
      <c r="DP72" s="1025"/>
      <c r="DQ72" s="1025"/>
      <c r="DR72" s="1025"/>
      <c r="DS72" s="1025"/>
      <c r="DT72" s="1025"/>
      <c r="DU72" s="1025"/>
      <c r="DV72" s="1025"/>
      <c r="DW72" s="1025"/>
      <c r="DX72" s="1025"/>
      <c r="DY72" s="1025"/>
      <c r="DZ72" s="1025"/>
      <c r="EA72" s="1025"/>
      <c r="EB72" s="1025"/>
      <c r="EC72" s="1025"/>
      <c r="ED72" s="1025"/>
      <c r="EE72" s="1025"/>
      <c r="EF72" s="1025"/>
      <c r="EG72" s="1025"/>
      <c r="EH72" s="1025"/>
      <c r="EI72" s="1025"/>
      <c r="EJ72" s="1025"/>
      <c r="EK72" s="1025"/>
      <c r="EL72" s="1025"/>
      <c r="EM72" s="1025"/>
    </row>
    <row r="73" spans="1:143" ht="18.75" customHeight="1" x14ac:dyDescent="0.3">
      <c r="A73" s="178"/>
      <c r="B73" s="190"/>
      <c r="C73" s="190"/>
      <c r="D73" s="1027" t="s">
        <v>591</v>
      </c>
      <c r="E73" s="1027"/>
      <c r="F73" s="193"/>
      <c r="G73" s="1030" t="s">
        <v>592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V73" s="178"/>
      <c r="AW73" s="178"/>
      <c r="AX73" s="190"/>
      <c r="AY73" s="190"/>
      <c r="AZ73" s="1027" t="s">
        <v>591</v>
      </c>
      <c r="BA73" s="1027"/>
      <c r="BB73" s="313"/>
      <c r="BC73" s="1030" t="s">
        <v>592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591</v>
      </c>
      <c r="CW73" s="1027"/>
      <c r="CX73" s="313"/>
      <c r="CY73" s="1030" t="s">
        <v>592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18.75" customHeight="1" x14ac:dyDescent="0.25">
      <c r="A74" s="178"/>
      <c r="B74" s="1065" t="s">
        <v>593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V74" s="178"/>
      <c r="AW74" s="178"/>
      <c r="AX74" s="1065" t="s">
        <v>593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593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8.75" customHeight="1" x14ac:dyDescent="0.3">
      <c r="A75" s="178"/>
      <c r="B75" s="190"/>
      <c r="C75" s="190"/>
      <c r="D75" s="1027" t="s">
        <v>594</v>
      </c>
      <c r="E75" s="1027"/>
      <c r="F75" s="193"/>
      <c r="G75" s="1030" t="s">
        <v>595</v>
      </c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78"/>
      <c r="AW75" s="178"/>
      <c r="AX75" s="190"/>
      <c r="AY75" s="190"/>
      <c r="AZ75" s="1027" t="s">
        <v>594</v>
      </c>
      <c r="BA75" s="1027"/>
      <c r="BB75" s="313"/>
      <c r="BC75" s="1030" t="s">
        <v>595</v>
      </c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594</v>
      </c>
      <c r="CW75" s="1027"/>
      <c r="CX75" s="313"/>
      <c r="CY75" s="1030" t="s">
        <v>595</v>
      </c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56.25" customHeight="1" x14ac:dyDescent="0.25">
      <c r="A76" s="178"/>
      <c r="B76" s="1065" t="s">
        <v>596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78"/>
      <c r="AW76" s="178"/>
      <c r="AX76" s="1065" t="s">
        <v>596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596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7.25" customHeight="1" x14ac:dyDescent="0.3">
      <c r="A77" s="178"/>
      <c r="B77" s="190"/>
      <c r="C77" s="190"/>
      <c r="D77" s="1027" t="s">
        <v>597</v>
      </c>
      <c r="E77" s="1027"/>
      <c r="F77" s="193"/>
      <c r="G77" s="1030" t="s">
        <v>598</v>
      </c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30"/>
      <c r="AC77" s="1030"/>
      <c r="AD77" s="1030"/>
      <c r="AE77" s="1030"/>
      <c r="AF77" s="1030"/>
      <c r="AG77" s="1030"/>
      <c r="AH77" s="1030"/>
      <c r="AI77" s="1030"/>
      <c r="AJ77" s="1030"/>
      <c r="AK77" s="1030"/>
      <c r="AL77" s="1030"/>
      <c r="AM77" s="1030"/>
      <c r="AN77" s="1030"/>
      <c r="AO77" s="1030"/>
      <c r="AP77" s="1030"/>
      <c r="AQ77" s="1030"/>
      <c r="AR77" s="1030"/>
      <c r="AS77" s="1030"/>
      <c r="AT77" s="1030"/>
      <c r="AU77" s="1030"/>
      <c r="AV77" s="178"/>
      <c r="AW77" s="178"/>
      <c r="AX77" s="190"/>
      <c r="AY77" s="190"/>
      <c r="AZ77" s="1027" t="s">
        <v>597</v>
      </c>
      <c r="BA77" s="1027"/>
      <c r="BB77" s="313"/>
      <c r="BC77" s="1030" t="s">
        <v>598</v>
      </c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30"/>
      <c r="BY77" s="1030"/>
      <c r="BZ77" s="1030"/>
      <c r="CA77" s="1030"/>
      <c r="CB77" s="1030"/>
      <c r="CC77" s="1030"/>
      <c r="CD77" s="1030"/>
      <c r="CE77" s="1030"/>
      <c r="CF77" s="1030"/>
      <c r="CG77" s="1030"/>
      <c r="CH77" s="1030"/>
      <c r="CI77" s="1030"/>
      <c r="CJ77" s="1030"/>
      <c r="CK77" s="1030"/>
      <c r="CL77" s="1030"/>
      <c r="CM77" s="1030"/>
      <c r="CN77" s="1030"/>
      <c r="CO77" s="1030"/>
      <c r="CP77" s="1030"/>
      <c r="CQ77" s="1030"/>
      <c r="CS77" s="178"/>
      <c r="CT77" s="190"/>
      <c r="CU77" s="190"/>
      <c r="CV77" s="1027" t="s">
        <v>597</v>
      </c>
      <c r="CW77" s="1027"/>
      <c r="CX77" s="313"/>
      <c r="CY77" s="1030" t="s">
        <v>598</v>
      </c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30"/>
      <c r="DU77" s="1030"/>
      <c r="DV77" s="1030"/>
      <c r="DW77" s="1030"/>
      <c r="DX77" s="1030"/>
      <c r="DY77" s="1030"/>
      <c r="DZ77" s="1030"/>
      <c r="EA77" s="1030"/>
      <c r="EB77" s="1030"/>
      <c r="EC77" s="1030"/>
      <c r="ED77" s="1030"/>
      <c r="EE77" s="1030"/>
      <c r="EF77" s="1030"/>
      <c r="EG77" s="1030"/>
      <c r="EH77" s="1030"/>
      <c r="EI77" s="1030"/>
      <c r="EJ77" s="1030"/>
      <c r="EK77" s="1030"/>
      <c r="EL77" s="1030"/>
      <c r="EM77" s="1030"/>
    </row>
    <row r="78" spans="1:143" ht="39.75" customHeight="1" x14ac:dyDescent="0.25">
      <c r="A78" s="178"/>
      <c r="B78" s="1065" t="s">
        <v>599</v>
      </c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  <c r="AL78" s="1065"/>
      <c r="AM78" s="1065"/>
      <c r="AN78" s="1065"/>
      <c r="AO78" s="1065"/>
      <c r="AP78" s="1065"/>
      <c r="AQ78" s="1065"/>
      <c r="AR78" s="1065"/>
      <c r="AS78" s="1065"/>
      <c r="AT78" s="1065"/>
      <c r="AU78" s="1065"/>
      <c r="AV78" s="178"/>
      <c r="AW78" s="178"/>
      <c r="AX78" s="1065" t="s">
        <v>599</v>
      </c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1065"/>
      <c r="BK78" s="1065"/>
      <c r="BL78" s="1065"/>
      <c r="BM78" s="1065"/>
      <c r="BN78" s="1065"/>
      <c r="BO78" s="1065"/>
      <c r="BP78" s="1065"/>
      <c r="BQ78" s="1065"/>
      <c r="BR78" s="1065"/>
      <c r="BS78" s="1065"/>
      <c r="BT78" s="1065"/>
      <c r="BU78" s="1065"/>
      <c r="BV78" s="1065"/>
      <c r="BW78" s="1065"/>
      <c r="BX78" s="1065"/>
      <c r="BY78" s="1065"/>
      <c r="BZ78" s="1065"/>
      <c r="CA78" s="1065"/>
      <c r="CB78" s="1065"/>
      <c r="CC78" s="1065"/>
      <c r="CD78" s="1065"/>
      <c r="CE78" s="1065"/>
      <c r="CF78" s="1065"/>
      <c r="CG78" s="1065"/>
      <c r="CH78" s="1065"/>
      <c r="CI78" s="1065"/>
      <c r="CJ78" s="1065"/>
      <c r="CK78" s="1065"/>
      <c r="CL78" s="1065"/>
      <c r="CM78" s="1065"/>
      <c r="CN78" s="1065"/>
      <c r="CO78" s="1065"/>
      <c r="CP78" s="1065"/>
      <c r="CQ78" s="1065"/>
      <c r="CS78" s="178"/>
      <c r="CT78" s="1065" t="s">
        <v>599</v>
      </c>
      <c r="CU78" s="1065"/>
      <c r="CV78" s="1065"/>
      <c r="CW78" s="1065"/>
      <c r="CX78" s="1065"/>
      <c r="CY78" s="1065"/>
      <c r="CZ78" s="1065"/>
      <c r="DA78" s="1065"/>
      <c r="DB78" s="1065"/>
      <c r="DC78" s="1065"/>
      <c r="DD78" s="1065"/>
      <c r="DE78" s="1065"/>
      <c r="DF78" s="1065"/>
      <c r="DG78" s="1065"/>
      <c r="DH78" s="1065"/>
      <c r="DI78" s="1065"/>
      <c r="DJ78" s="1065"/>
      <c r="DK78" s="1065"/>
      <c r="DL78" s="1065"/>
      <c r="DM78" s="1065"/>
      <c r="DN78" s="1065"/>
      <c r="DO78" s="1065"/>
      <c r="DP78" s="1065"/>
      <c r="DQ78" s="1065"/>
      <c r="DR78" s="1065"/>
      <c r="DS78" s="1065"/>
      <c r="DT78" s="1065"/>
      <c r="DU78" s="1065"/>
      <c r="DV78" s="1065"/>
      <c r="DW78" s="1065"/>
      <c r="DX78" s="1065"/>
      <c r="DY78" s="1065"/>
      <c r="DZ78" s="1065"/>
      <c r="EA78" s="1065"/>
      <c r="EB78" s="1065"/>
      <c r="EC78" s="1065"/>
      <c r="ED78" s="1065"/>
      <c r="EE78" s="1065"/>
      <c r="EF78" s="1065"/>
      <c r="EG78" s="1065"/>
      <c r="EH78" s="1065"/>
      <c r="EI78" s="1065"/>
      <c r="EJ78" s="1065"/>
      <c r="EK78" s="1065"/>
      <c r="EL78" s="1065"/>
      <c r="EM78" s="1065"/>
    </row>
    <row r="79" spans="1:143" ht="18.75" customHeight="1" x14ac:dyDescent="0.25">
      <c r="A79" s="178"/>
      <c r="B79" s="1069" t="s">
        <v>600</v>
      </c>
      <c r="C79" s="1069"/>
      <c r="D79" s="1069"/>
      <c r="E79" s="1069"/>
      <c r="F79" s="1069"/>
      <c r="G79" s="1069"/>
      <c r="H79" s="1069"/>
      <c r="I79" s="1069"/>
      <c r="J79" s="1069"/>
      <c r="K79" s="1069"/>
      <c r="L79" s="1069"/>
      <c r="M79" s="1069"/>
      <c r="N79" s="1069"/>
      <c r="O79" s="1069"/>
      <c r="P79" s="1069"/>
      <c r="Q79" s="1069"/>
      <c r="R79" s="1069"/>
      <c r="S79" s="1069"/>
      <c r="T79" s="1069"/>
      <c r="U79" s="1069"/>
      <c r="V79" s="1069"/>
      <c r="W79" s="1069"/>
      <c r="X79" s="1069"/>
      <c r="Y79" s="1069"/>
      <c r="Z79" s="1069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1069"/>
      <c r="AO79" s="1069"/>
      <c r="AP79" s="1069"/>
      <c r="AQ79" s="1069"/>
      <c r="AR79" s="1069"/>
      <c r="AS79" s="1069"/>
      <c r="AT79" s="1069"/>
      <c r="AU79" s="1069"/>
      <c r="AV79" s="178"/>
      <c r="AW79" s="178"/>
      <c r="AX79" s="1069" t="s">
        <v>600</v>
      </c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1069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  <c r="BX79" s="1069"/>
      <c r="BY79" s="1069"/>
      <c r="BZ79" s="1069"/>
      <c r="CA79" s="1069"/>
      <c r="CB79" s="1069"/>
      <c r="CC79" s="1069"/>
      <c r="CD79" s="1069"/>
      <c r="CE79" s="1069"/>
      <c r="CF79" s="1069"/>
      <c r="CG79" s="1069"/>
      <c r="CH79" s="1069"/>
      <c r="CI79" s="1069"/>
      <c r="CJ79" s="1069"/>
      <c r="CK79" s="1069"/>
      <c r="CL79" s="1069"/>
      <c r="CM79" s="1069"/>
      <c r="CN79" s="1069"/>
      <c r="CO79" s="1069"/>
      <c r="CP79" s="1069"/>
      <c r="CQ79" s="1069"/>
      <c r="CS79" s="178"/>
      <c r="CT79" s="1069" t="s">
        <v>600</v>
      </c>
      <c r="CU79" s="1069"/>
      <c r="CV79" s="1069"/>
      <c r="CW79" s="1069"/>
      <c r="CX79" s="1069"/>
      <c r="CY79" s="1069"/>
      <c r="CZ79" s="1069"/>
      <c r="DA79" s="1069"/>
      <c r="DB79" s="1069"/>
      <c r="DC79" s="1069"/>
      <c r="DD79" s="1069"/>
      <c r="DE79" s="1069"/>
      <c r="DF79" s="1069"/>
      <c r="DG79" s="1069"/>
      <c r="DH79" s="1069"/>
      <c r="DI79" s="1069"/>
      <c r="DJ79" s="1069"/>
      <c r="DK79" s="1069"/>
      <c r="DL79" s="1069"/>
      <c r="DM79" s="1069"/>
      <c r="DN79" s="1069"/>
      <c r="DO79" s="1069"/>
      <c r="DP79" s="1069"/>
      <c r="DQ79" s="1069"/>
      <c r="DR79" s="1069"/>
      <c r="DS79" s="1069"/>
      <c r="DT79" s="1069"/>
      <c r="DU79" s="1069"/>
      <c r="DV79" s="1069"/>
      <c r="DW79" s="1069"/>
      <c r="DX79" s="1069"/>
      <c r="DY79" s="1069"/>
      <c r="DZ79" s="1069"/>
      <c r="EA79" s="1069"/>
      <c r="EB79" s="1069"/>
      <c r="EC79" s="1069"/>
      <c r="ED79" s="1069"/>
      <c r="EE79" s="1069"/>
      <c r="EF79" s="1069"/>
      <c r="EG79" s="1069"/>
      <c r="EH79" s="1069"/>
      <c r="EI79" s="1069"/>
      <c r="EJ79" s="1069"/>
      <c r="EK79" s="1069"/>
      <c r="EL79" s="1069"/>
      <c r="EM79" s="1069"/>
    </row>
    <row r="80" spans="1:143" ht="18.75" customHeight="1" x14ac:dyDescent="0.3">
      <c r="A80" s="178"/>
      <c r="B80" s="190"/>
      <c r="C80" s="190"/>
      <c r="D80" s="1027" t="s">
        <v>601</v>
      </c>
      <c r="E80" s="1027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7" t="s">
        <v>601</v>
      </c>
      <c r="BA80" s="1027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7" t="s">
        <v>601</v>
      </c>
      <c r="CW80" s="1027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 x14ac:dyDescent="0.3">
      <c r="A81" s="178"/>
      <c r="B81" s="190"/>
      <c r="C81" s="190"/>
      <c r="D81" s="1071" t="s">
        <v>603</v>
      </c>
      <c r="E81" s="1071"/>
      <c r="F81" s="1071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1" t="s">
        <v>603</v>
      </c>
      <c r="BA81" s="1071"/>
      <c r="BB81" s="1071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1" t="s">
        <v>603</v>
      </c>
      <c r="CW81" s="1071"/>
      <c r="CX81" s="1071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 x14ac:dyDescent="0.25">
      <c r="A82" s="178"/>
      <c r="B82" s="1065" t="s">
        <v>605</v>
      </c>
      <c r="C82" s="1065"/>
      <c r="D82" s="1065"/>
      <c r="E82" s="1065"/>
      <c r="F82" s="1065"/>
      <c r="G82" s="1065"/>
      <c r="H82" s="1065"/>
      <c r="I82" s="1065"/>
      <c r="J82" s="1065"/>
      <c r="K82" s="1065"/>
      <c r="L82" s="1065"/>
      <c r="M82" s="1065"/>
      <c r="N82" s="1065"/>
      <c r="O82" s="1065"/>
      <c r="P82" s="1065"/>
      <c r="Q82" s="1065"/>
      <c r="R82" s="1065"/>
      <c r="S82" s="1065"/>
      <c r="T82" s="1065"/>
      <c r="U82" s="1065"/>
      <c r="V82" s="1065"/>
      <c r="W82" s="1065"/>
      <c r="X82" s="1065"/>
      <c r="Y82" s="1065"/>
      <c r="Z82" s="1065"/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1065"/>
      <c r="AO82" s="1065"/>
      <c r="AP82" s="1065"/>
      <c r="AQ82" s="1065"/>
      <c r="AR82" s="1065"/>
      <c r="AS82" s="1065"/>
      <c r="AT82" s="1065"/>
      <c r="AU82" s="1065"/>
      <c r="AV82" s="178"/>
      <c r="AW82" s="178"/>
      <c r="AX82" s="1065" t="s">
        <v>605</v>
      </c>
      <c r="AY82" s="1065"/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1065"/>
      <c r="BK82" s="1065"/>
      <c r="BL82" s="1065"/>
      <c r="BM82" s="1065"/>
      <c r="BN82" s="1065"/>
      <c r="BO82" s="1065"/>
      <c r="BP82" s="1065"/>
      <c r="BQ82" s="1065"/>
      <c r="BR82" s="1065"/>
      <c r="BS82" s="1065"/>
      <c r="BT82" s="1065"/>
      <c r="BU82" s="1065"/>
      <c r="BV82" s="1065"/>
      <c r="BW82" s="1065"/>
      <c r="BX82" s="1065"/>
      <c r="BY82" s="1065"/>
      <c r="BZ82" s="1065"/>
      <c r="CA82" s="1065"/>
      <c r="CB82" s="1065"/>
      <c r="CC82" s="1065"/>
      <c r="CD82" s="1065"/>
      <c r="CE82" s="1065"/>
      <c r="CF82" s="1065"/>
      <c r="CG82" s="1065"/>
      <c r="CH82" s="1065"/>
      <c r="CI82" s="1065"/>
      <c r="CJ82" s="1065"/>
      <c r="CK82" s="1065"/>
      <c r="CL82" s="1065"/>
      <c r="CM82" s="1065"/>
      <c r="CN82" s="1065"/>
      <c r="CO82" s="1065"/>
      <c r="CP82" s="1065"/>
      <c r="CQ82" s="1065"/>
      <c r="CS82" s="178"/>
      <c r="CT82" s="1065" t="s">
        <v>605</v>
      </c>
      <c r="CU82" s="1065"/>
      <c r="CV82" s="1065"/>
      <c r="CW82" s="1065"/>
      <c r="CX82" s="1065"/>
      <c r="CY82" s="1065"/>
      <c r="CZ82" s="1065"/>
      <c r="DA82" s="1065"/>
      <c r="DB82" s="1065"/>
      <c r="DC82" s="1065"/>
      <c r="DD82" s="1065"/>
      <c r="DE82" s="1065"/>
      <c r="DF82" s="1065"/>
      <c r="DG82" s="1065"/>
      <c r="DH82" s="1065"/>
      <c r="DI82" s="1065"/>
      <c r="DJ82" s="1065"/>
      <c r="DK82" s="1065"/>
      <c r="DL82" s="1065"/>
      <c r="DM82" s="1065"/>
      <c r="DN82" s="1065"/>
      <c r="DO82" s="1065"/>
      <c r="DP82" s="1065"/>
      <c r="DQ82" s="1065"/>
      <c r="DR82" s="1065"/>
      <c r="DS82" s="1065"/>
      <c r="DT82" s="1065"/>
      <c r="DU82" s="1065"/>
      <c r="DV82" s="1065"/>
      <c r="DW82" s="1065"/>
      <c r="DX82" s="1065"/>
      <c r="DY82" s="1065"/>
      <c r="DZ82" s="1065"/>
      <c r="EA82" s="1065"/>
      <c r="EB82" s="1065"/>
      <c r="EC82" s="1065"/>
      <c r="ED82" s="1065"/>
      <c r="EE82" s="1065"/>
      <c r="EF82" s="1065"/>
      <c r="EG82" s="1065"/>
      <c r="EH82" s="1065"/>
      <c r="EI82" s="1065"/>
      <c r="EJ82" s="1065"/>
      <c r="EK82" s="1065"/>
      <c r="EL82" s="1065"/>
      <c r="EM82" s="1065"/>
    </row>
    <row r="83" spans="1:143" ht="18.75" customHeight="1" x14ac:dyDescent="0.3">
      <c r="A83" s="178"/>
      <c r="B83" s="190"/>
      <c r="C83" s="190"/>
      <c r="D83" s="1071" t="s">
        <v>606</v>
      </c>
      <c r="E83" s="1071"/>
      <c r="F83" s="1071"/>
      <c r="G83" s="170"/>
      <c r="H83" s="170"/>
      <c r="I83" s="1030" t="s">
        <v>607</v>
      </c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V83" s="178"/>
      <c r="AW83" s="178"/>
      <c r="AX83" s="190"/>
      <c r="AY83" s="190"/>
      <c r="AZ83" s="1071" t="s">
        <v>606</v>
      </c>
      <c r="BA83" s="1071"/>
      <c r="BB83" s="1071"/>
      <c r="BC83" s="170"/>
      <c r="BD83" s="170"/>
      <c r="BE83" s="1030" t="s">
        <v>607</v>
      </c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71" t="s">
        <v>606</v>
      </c>
      <c r="CW83" s="1071"/>
      <c r="CX83" s="1071"/>
      <c r="CY83" s="170"/>
      <c r="CZ83" s="170"/>
      <c r="DA83" s="1030" t="s">
        <v>607</v>
      </c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18.75" customHeight="1" x14ac:dyDescent="0.25">
      <c r="A84" s="178"/>
      <c r="B84" s="1065" t="s">
        <v>608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V84" s="178"/>
      <c r="AW84" s="178"/>
      <c r="AX84" s="1065" t="s">
        <v>608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608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 x14ac:dyDescent="0.3">
      <c r="A85" s="178"/>
      <c r="B85" s="190"/>
      <c r="C85" s="190"/>
      <c r="D85" s="1074" t="s">
        <v>609</v>
      </c>
      <c r="E85" s="1074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4" t="s">
        <v>609</v>
      </c>
      <c r="BA85" s="1074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4" t="s">
        <v>609</v>
      </c>
      <c r="CW85" s="1074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 x14ac:dyDescent="0.3">
      <c r="A86" s="178"/>
      <c r="B86" s="190"/>
      <c r="C86" s="190"/>
      <c r="D86" s="1071" t="s">
        <v>611</v>
      </c>
      <c r="E86" s="1071"/>
      <c r="F86" s="1071"/>
      <c r="G86" s="170"/>
      <c r="H86" s="178"/>
      <c r="I86" s="1030" t="s">
        <v>612</v>
      </c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V86" s="178"/>
      <c r="AW86" s="178"/>
      <c r="AX86" s="190"/>
      <c r="AY86" s="190"/>
      <c r="AZ86" s="1071" t="s">
        <v>611</v>
      </c>
      <c r="BA86" s="1071"/>
      <c r="BB86" s="1071"/>
      <c r="BC86" s="170"/>
      <c r="BD86" s="178"/>
      <c r="BE86" s="1030" t="s">
        <v>612</v>
      </c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71" t="s">
        <v>611</v>
      </c>
      <c r="CW86" s="1071"/>
      <c r="CX86" s="1071"/>
      <c r="CY86" s="170"/>
      <c r="CZ86" s="178"/>
      <c r="DA86" s="1030" t="s">
        <v>612</v>
      </c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61.5" customHeight="1" x14ac:dyDescent="0.25">
      <c r="A87" s="178"/>
      <c r="B87" s="1065" t="s">
        <v>613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78"/>
      <c r="AW87" s="178"/>
      <c r="AX87" s="1065" t="s">
        <v>613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613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8.75" customHeight="1" x14ac:dyDescent="0.3">
      <c r="A88" s="178"/>
      <c r="B88" s="190"/>
      <c r="C88" s="190"/>
      <c r="D88" s="1071" t="s">
        <v>614</v>
      </c>
      <c r="E88" s="1071"/>
      <c r="F88" s="1071"/>
      <c r="G88" s="1098" t="s">
        <v>615</v>
      </c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78"/>
      <c r="AW88" s="178"/>
      <c r="AX88" s="190"/>
      <c r="AY88" s="190"/>
      <c r="AZ88" s="1071" t="s">
        <v>614</v>
      </c>
      <c r="BA88" s="1071"/>
      <c r="BB88" s="1071"/>
      <c r="BC88" s="1098" t="s">
        <v>615</v>
      </c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  <c r="BX88" s="1098"/>
      <c r="BY88" s="1098"/>
      <c r="BZ88" s="1098"/>
      <c r="CA88" s="1098"/>
      <c r="CB88" s="1098"/>
      <c r="CC88" s="1098"/>
      <c r="CD88" s="1098"/>
      <c r="CE88" s="1098"/>
      <c r="CF88" s="1098"/>
      <c r="CG88" s="1098"/>
      <c r="CH88" s="1098"/>
      <c r="CI88" s="1098"/>
      <c r="CJ88" s="1098"/>
      <c r="CK88" s="1098"/>
      <c r="CL88" s="1098"/>
      <c r="CM88" s="1098"/>
      <c r="CN88" s="1098"/>
      <c r="CO88" s="1098"/>
      <c r="CP88" s="1098"/>
      <c r="CQ88" s="1098"/>
      <c r="CS88" s="178"/>
      <c r="CT88" s="190"/>
      <c r="CU88" s="190"/>
      <c r="CV88" s="1071" t="s">
        <v>614</v>
      </c>
      <c r="CW88" s="1071"/>
      <c r="CX88" s="1071"/>
      <c r="CY88" s="1098" t="s">
        <v>615</v>
      </c>
      <c r="CZ88" s="1098"/>
      <c r="DA88" s="1098"/>
      <c r="DB88" s="1098"/>
      <c r="DC88" s="1098"/>
      <c r="DD88" s="1098"/>
      <c r="DE88" s="1098"/>
      <c r="DF88" s="1098"/>
      <c r="DG88" s="1098"/>
      <c r="DH88" s="1098"/>
      <c r="DI88" s="1098"/>
      <c r="DJ88" s="1098"/>
      <c r="DK88" s="1098"/>
      <c r="DL88" s="1098"/>
      <c r="DM88" s="1098"/>
      <c r="DN88" s="1098"/>
      <c r="DO88" s="1098"/>
      <c r="DP88" s="1098"/>
      <c r="DQ88" s="1098"/>
      <c r="DR88" s="1098"/>
      <c r="DS88" s="1098"/>
      <c r="DT88" s="1098"/>
      <c r="DU88" s="1098"/>
      <c r="DV88" s="1098"/>
      <c r="DW88" s="1098"/>
      <c r="DX88" s="1098"/>
      <c r="DY88" s="1098"/>
      <c r="DZ88" s="1098"/>
      <c r="EA88" s="1098"/>
      <c r="EB88" s="1098"/>
      <c r="EC88" s="1098"/>
      <c r="ED88" s="1098"/>
      <c r="EE88" s="1098"/>
      <c r="EF88" s="1098"/>
      <c r="EG88" s="1098"/>
      <c r="EH88" s="1098"/>
      <c r="EI88" s="1098"/>
      <c r="EJ88" s="1098"/>
      <c r="EK88" s="1098"/>
      <c r="EL88" s="1098"/>
      <c r="EM88" s="1098"/>
    </row>
    <row r="89" spans="1:143" ht="98.25" customHeight="1" x14ac:dyDescent="0.25">
      <c r="A89" s="178"/>
      <c r="B89" s="1068" t="s">
        <v>616</v>
      </c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/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/>
      <c r="AO89" s="1068"/>
      <c r="AP89" s="1068"/>
      <c r="AQ89" s="1068"/>
      <c r="AR89" s="1068"/>
      <c r="AS89" s="1068"/>
      <c r="AT89" s="1068"/>
      <c r="AU89" s="1068"/>
      <c r="AV89" s="487"/>
      <c r="AW89" s="487"/>
      <c r="AX89" s="1068" t="s">
        <v>616</v>
      </c>
      <c r="AY89" s="1068"/>
      <c r="AZ89" s="1068"/>
      <c r="BA89" s="1068"/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/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  <c r="BZ89" s="1068"/>
      <c r="CA89" s="1068"/>
      <c r="CB89" s="1068"/>
      <c r="CC89" s="1068"/>
      <c r="CD89" s="1068"/>
      <c r="CE89" s="1068"/>
      <c r="CF89" s="1068"/>
      <c r="CG89" s="1068"/>
      <c r="CH89" s="1068"/>
      <c r="CI89" s="1068"/>
      <c r="CJ89" s="1068"/>
      <c r="CK89" s="1068"/>
      <c r="CL89" s="1068"/>
      <c r="CM89" s="1068"/>
      <c r="CN89" s="1068"/>
      <c r="CO89" s="1068"/>
      <c r="CP89" s="1068"/>
      <c r="CQ89" s="1068"/>
      <c r="CR89" s="488"/>
      <c r="CS89" s="487"/>
      <c r="CT89" s="1068" t="s">
        <v>616</v>
      </c>
      <c r="CU89" s="1068"/>
      <c r="CV89" s="1068"/>
      <c r="CW89" s="1068"/>
      <c r="CX89" s="1068"/>
      <c r="CY89" s="1068"/>
      <c r="CZ89" s="1068"/>
      <c r="DA89" s="1068"/>
      <c r="DB89" s="1068"/>
      <c r="DC89" s="1068"/>
      <c r="DD89" s="1068"/>
      <c r="DE89" s="1068"/>
      <c r="DF89" s="1068"/>
      <c r="DG89" s="1068"/>
      <c r="DH89" s="1068"/>
      <c r="DI89" s="1068"/>
      <c r="DJ89" s="1068"/>
      <c r="DK89" s="1068"/>
      <c r="DL89" s="1068"/>
      <c r="DM89" s="1068"/>
      <c r="DN89" s="1068"/>
      <c r="DO89" s="1068"/>
      <c r="DP89" s="1068"/>
      <c r="DQ89" s="1068"/>
      <c r="DR89" s="1068"/>
      <c r="DS89" s="1068"/>
      <c r="DT89" s="1068"/>
      <c r="DU89" s="1068"/>
      <c r="DV89" s="1068"/>
      <c r="DW89" s="1068"/>
      <c r="DX89" s="1068"/>
      <c r="DY89" s="1068"/>
      <c r="DZ89" s="1068"/>
      <c r="EA89" s="1068"/>
      <c r="EB89" s="1068"/>
      <c r="EC89" s="1068"/>
      <c r="ED89" s="1068"/>
      <c r="EE89" s="1068"/>
      <c r="EF89" s="1068"/>
      <c r="EG89" s="1068"/>
      <c r="EH89" s="1068"/>
      <c r="EI89" s="1068"/>
      <c r="EJ89" s="1068"/>
      <c r="EK89" s="1068"/>
      <c r="EL89" s="1068"/>
      <c r="EM89" s="1068"/>
    </row>
    <row r="90" spans="1:143" ht="18.75" customHeight="1" x14ac:dyDescent="0.3">
      <c r="A90" s="178"/>
      <c r="B90" s="190"/>
      <c r="C90" s="190"/>
      <c r="D90" s="1071" t="s">
        <v>617</v>
      </c>
      <c r="E90" s="1071"/>
      <c r="F90" s="1071"/>
      <c r="G90" s="1030" t="s">
        <v>618</v>
      </c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V90" s="178"/>
      <c r="AW90" s="178"/>
      <c r="AX90" s="190"/>
      <c r="AY90" s="190"/>
      <c r="AZ90" s="1071" t="s">
        <v>617</v>
      </c>
      <c r="BA90" s="1071"/>
      <c r="BB90" s="1071"/>
      <c r="BC90" s="1030" t="s">
        <v>618</v>
      </c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71" t="s">
        <v>617</v>
      </c>
      <c r="CW90" s="1071"/>
      <c r="CX90" s="1071"/>
      <c r="CY90" s="1030" t="s">
        <v>618</v>
      </c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8.75" customHeight="1" x14ac:dyDescent="0.25">
      <c r="A91" s="178"/>
      <c r="B91" s="1065" t="s">
        <v>619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V91" s="178"/>
      <c r="AW91" s="178"/>
      <c r="AX91" s="1065" t="s">
        <v>619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619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 x14ac:dyDescent="0.3">
      <c r="A92" s="178"/>
      <c r="B92" s="190"/>
      <c r="C92" s="190"/>
      <c r="D92" s="1071" t="s">
        <v>620</v>
      </c>
      <c r="E92" s="1071"/>
      <c r="F92" s="1071"/>
      <c r="G92" s="1030" t="s">
        <v>621</v>
      </c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V92" s="178"/>
      <c r="AW92" s="178"/>
      <c r="AX92" s="190"/>
      <c r="AY92" s="190"/>
      <c r="AZ92" s="1071" t="s">
        <v>620</v>
      </c>
      <c r="BA92" s="1071"/>
      <c r="BB92" s="1071"/>
      <c r="BC92" s="1030" t="s">
        <v>621</v>
      </c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71" t="s">
        <v>620</v>
      </c>
      <c r="CW92" s="1071"/>
      <c r="CX92" s="1071"/>
      <c r="CY92" s="1030" t="s">
        <v>621</v>
      </c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39.75" customHeight="1" x14ac:dyDescent="0.25">
      <c r="A93" s="178"/>
      <c r="B93" s="1065" t="s">
        <v>622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V93" s="178"/>
      <c r="AW93" s="178"/>
      <c r="AX93" s="1065" t="s">
        <v>622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622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8.75" customHeight="1" x14ac:dyDescent="0.3">
      <c r="A94" s="178"/>
      <c r="B94" s="190"/>
      <c r="C94" s="190"/>
      <c r="D94" s="1071" t="s">
        <v>623</v>
      </c>
      <c r="E94" s="1071"/>
      <c r="F94" s="1071"/>
      <c r="G94" s="1030" t="s">
        <v>624</v>
      </c>
      <c r="H94" s="1030"/>
      <c r="I94" s="1030"/>
      <c r="J94" s="1030"/>
      <c r="K94" s="1030"/>
      <c r="L94" s="1030"/>
      <c r="M94" s="1030"/>
      <c r="N94" s="1030"/>
      <c r="O94" s="1030"/>
      <c r="P94" s="1030"/>
      <c r="Q94" s="1030"/>
      <c r="R94" s="1030"/>
      <c r="S94" s="1030"/>
      <c r="T94" s="1030"/>
      <c r="U94" s="1030"/>
      <c r="V94" s="1030"/>
      <c r="W94" s="1030"/>
      <c r="X94" s="1030"/>
      <c r="Y94" s="1030"/>
      <c r="Z94" s="1030"/>
      <c r="AA94" s="1030"/>
      <c r="AB94" s="1030"/>
      <c r="AC94" s="1030"/>
      <c r="AD94" s="1030"/>
      <c r="AE94" s="1030"/>
      <c r="AF94" s="1030"/>
      <c r="AG94" s="1030"/>
      <c r="AH94" s="1030"/>
      <c r="AI94" s="1030"/>
      <c r="AJ94" s="1030"/>
      <c r="AK94" s="1030"/>
      <c r="AL94" s="1030"/>
      <c r="AM94" s="1030"/>
      <c r="AN94" s="1030"/>
      <c r="AO94" s="1030"/>
      <c r="AP94" s="1030"/>
      <c r="AQ94" s="1030"/>
      <c r="AR94" s="1030"/>
      <c r="AS94" s="1030"/>
      <c r="AT94" s="1030"/>
      <c r="AU94" s="1030"/>
      <c r="AV94" s="178"/>
      <c r="AW94" s="178"/>
      <c r="AX94" s="190"/>
      <c r="AY94" s="190"/>
      <c r="AZ94" s="1071" t="s">
        <v>623</v>
      </c>
      <c r="BA94" s="1071"/>
      <c r="BB94" s="1071"/>
      <c r="BC94" s="1030" t="s">
        <v>624</v>
      </c>
      <c r="BD94" s="1030"/>
      <c r="BE94" s="1030"/>
      <c r="BF94" s="1030"/>
      <c r="BG94" s="1030"/>
      <c r="BH94" s="1030"/>
      <c r="BI94" s="1030"/>
      <c r="BJ94" s="1030"/>
      <c r="BK94" s="1030"/>
      <c r="BL94" s="1030"/>
      <c r="BM94" s="1030"/>
      <c r="BN94" s="1030"/>
      <c r="BO94" s="1030"/>
      <c r="BP94" s="1030"/>
      <c r="BQ94" s="1030"/>
      <c r="BR94" s="1030"/>
      <c r="BS94" s="1030"/>
      <c r="BT94" s="1030"/>
      <c r="BU94" s="1030"/>
      <c r="BV94" s="1030"/>
      <c r="BW94" s="1030"/>
      <c r="BX94" s="1030"/>
      <c r="BY94" s="1030"/>
      <c r="BZ94" s="1030"/>
      <c r="CA94" s="1030"/>
      <c r="CB94" s="1030"/>
      <c r="CC94" s="1030"/>
      <c r="CD94" s="1030"/>
      <c r="CE94" s="1030"/>
      <c r="CF94" s="1030"/>
      <c r="CG94" s="1030"/>
      <c r="CH94" s="1030"/>
      <c r="CI94" s="1030"/>
      <c r="CJ94" s="1030"/>
      <c r="CK94" s="1030"/>
      <c r="CL94" s="1030"/>
      <c r="CM94" s="1030"/>
      <c r="CN94" s="1030"/>
      <c r="CO94" s="1030"/>
      <c r="CP94" s="1030"/>
      <c r="CQ94" s="1030"/>
      <c r="CS94" s="178"/>
      <c r="CT94" s="190"/>
      <c r="CU94" s="190"/>
      <c r="CV94" s="1071" t="s">
        <v>623</v>
      </c>
      <c r="CW94" s="1071"/>
      <c r="CX94" s="1071"/>
      <c r="CY94" s="1030" t="s">
        <v>624</v>
      </c>
      <c r="CZ94" s="1030"/>
      <c r="DA94" s="1030"/>
      <c r="DB94" s="1030"/>
      <c r="DC94" s="1030"/>
      <c r="DD94" s="1030"/>
      <c r="DE94" s="1030"/>
      <c r="DF94" s="1030"/>
      <c r="DG94" s="1030"/>
      <c r="DH94" s="1030"/>
      <c r="DI94" s="1030"/>
      <c r="DJ94" s="1030"/>
      <c r="DK94" s="1030"/>
      <c r="DL94" s="1030"/>
      <c r="DM94" s="1030"/>
      <c r="DN94" s="1030"/>
      <c r="DO94" s="1030"/>
      <c r="DP94" s="1030"/>
      <c r="DQ94" s="1030"/>
      <c r="DR94" s="1030"/>
      <c r="DS94" s="1030"/>
      <c r="DT94" s="1030"/>
      <c r="DU94" s="1030"/>
      <c r="DV94" s="1030"/>
      <c r="DW94" s="1030"/>
      <c r="DX94" s="1030"/>
      <c r="DY94" s="1030"/>
      <c r="DZ94" s="1030"/>
      <c r="EA94" s="1030"/>
      <c r="EB94" s="1030"/>
      <c r="EC94" s="1030"/>
      <c r="ED94" s="1030"/>
      <c r="EE94" s="1030"/>
      <c r="EF94" s="1030"/>
      <c r="EG94" s="1030"/>
      <c r="EH94" s="1030"/>
      <c r="EI94" s="1030"/>
      <c r="EJ94" s="1030"/>
      <c r="EK94" s="1030"/>
      <c r="EL94" s="1030"/>
      <c r="EM94" s="1030"/>
    </row>
    <row r="95" spans="1:143" ht="39.75" customHeight="1" x14ac:dyDescent="0.25">
      <c r="A95" s="178"/>
      <c r="B95" s="1065" t="s">
        <v>625</v>
      </c>
      <c r="C95" s="1065"/>
      <c r="D95" s="1065"/>
      <c r="E95" s="1065"/>
      <c r="F95" s="1065"/>
      <c r="G95" s="1065"/>
      <c r="H95" s="1065"/>
      <c r="I95" s="1065"/>
      <c r="J95" s="1065"/>
      <c r="K95" s="1065"/>
      <c r="L95" s="1065"/>
      <c r="M95" s="1065"/>
      <c r="N95" s="1065"/>
      <c r="O95" s="1065"/>
      <c r="P95" s="1065"/>
      <c r="Q95" s="1065"/>
      <c r="R95" s="1065"/>
      <c r="S95" s="1065"/>
      <c r="T95" s="1065"/>
      <c r="U95" s="1065"/>
      <c r="V95" s="1065"/>
      <c r="W95" s="1065"/>
      <c r="X95" s="1065"/>
      <c r="Y95" s="1065"/>
      <c r="Z95" s="1065"/>
      <c r="AA95" s="1065"/>
      <c r="AB95" s="1065"/>
      <c r="AC95" s="1065"/>
      <c r="AD95" s="1065"/>
      <c r="AE95" s="1065"/>
      <c r="AF95" s="1065"/>
      <c r="AG95" s="1065"/>
      <c r="AH95" s="1065"/>
      <c r="AI95" s="1065"/>
      <c r="AJ95" s="1065"/>
      <c r="AK95" s="1065"/>
      <c r="AL95" s="1065"/>
      <c r="AM95" s="1065"/>
      <c r="AN95" s="1065"/>
      <c r="AO95" s="1065"/>
      <c r="AP95" s="1065"/>
      <c r="AQ95" s="1065"/>
      <c r="AR95" s="1065"/>
      <c r="AS95" s="1065"/>
      <c r="AT95" s="1065"/>
      <c r="AU95" s="1065"/>
      <c r="AV95" s="178"/>
      <c r="AW95" s="178"/>
      <c r="AX95" s="1065" t="s">
        <v>625</v>
      </c>
      <c r="AY95" s="1065"/>
      <c r="AZ95" s="1065"/>
      <c r="BA95" s="1065"/>
      <c r="BB95" s="1065"/>
      <c r="BC95" s="1065"/>
      <c r="BD95" s="1065"/>
      <c r="BE95" s="1065"/>
      <c r="BF95" s="1065"/>
      <c r="BG95" s="1065"/>
      <c r="BH95" s="1065"/>
      <c r="BI95" s="1065"/>
      <c r="BJ95" s="1065"/>
      <c r="BK95" s="1065"/>
      <c r="BL95" s="1065"/>
      <c r="BM95" s="1065"/>
      <c r="BN95" s="1065"/>
      <c r="BO95" s="1065"/>
      <c r="BP95" s="1065"/>
      <c r="BQ95" s="1065"/>
      <c r="BR95" s="1065"/>
      <c r="BS95" s="1065"/>
      <c r="BT95" s="1065"/>
      <c r="BU95" s="1065"/>
      <c r="BV95" s="1065"/>
      <c r="BW95" s="1065"/>
      <c r="BX95" s="1065"/>
      <c r="BY95" s="1065"/>
      <c r="BZ95" s="1065"/>
      <c r="CA95" s="1065"/>
      <c r="CB95" s="1065"/>
      <c r="CC95" s="1065"/>
      <c r="CD95" s="1065"/>
      <c r="CE95" s="1065"/>
      <c r="CF95" s="1065"/>
      <c r="CG95" s="1065"/>
      <c r="CH95" s="1065"/>
      <c r="CI95" s="1065"/>
      <c r="CJ95" s="1065"/>
      <c r="CK95" s="1065"/>
      <c r="CL95" s="1065"/>
      <c r="CM95" s="1065"/>
      <c r="CN95" s="1065"/>
      <c r="CO95" s="1065"/>
      <c r="CP95" s="1065"/>
      <c r="CQ95" s="1065"/>
      <c r="CS95" s="178"/>
      <c r="CT95" s="1065" t="s">
        <v>625</v>
      </c>
      <c r="CU95" s="1065"/>
      <c r="CV95" s="1065"/>
      <c r="CW95" s="1065"/>
      <c r="CX95" s="1065"/>
      <c r="CY95" s="1065"/>
      <c r="CZ95" s="1065"/>
      <c r="DA95" s="1065"/>
      <c r="DB95" s="1065"/>
      <c r="DC95" s="1065"/>
      <c r="DD95" s="1065"/>
      <c r="DE95" s="1065"/>
      <c r="DF95" s="1065"/>
      <c r="DG95" s="1065"/>
      <c r="DH95" s="1065"/>
      <c r="DI95" s="1065"/>
      <c r="DJ95" s="1065"/>
      <c r="DK95" s="1065"/>
      <c r="DL95" s="1065"/>
      <c r="DM95" s="1065"/>
      <c r="DN95" s="1065"/>
      <c r="DO95" s="1065"/>
      <c r="DP95" s="1065"/>
      <c r="DQ95" s="1065"/>
      <c r="DR95" s="1065"/>
      <c r="DS95" s="1065"/>
      <c r="DT95" s="1065"/>
      <c r="DU95" s="1065"/>
      <c r="DV95" s="1065"/>
      <c r="DW95" s="1065"/>
      <c r="DX95" s="1065"/>
      <c r="DY95" s="1065"/>
      <c r="DZ95" s="1065"/>
      <c r="EA95" s="1065"/>
      <c r="EB95" s="1065"/>
      <c r="EC95" s="1065"/>
      <c r="ED95" s="1065"/>
      <c r="EE95" s="1065"/>
      <c r="EF95" s="1065"/>
      <c r="EG95" s="1065"/>
      <c r="EH95" s="1065"/>
      <c r="EI95" s="1065"/>
      <c r="EJ95" s="1065"/>
      <c r="EK95" s="1065"/>
      <c r="EL95" s="1065"/>
      <c r="EM95" s="1065"/>
    </row>
    <row r="96" spans="1:143" ht="18.75" customHeight="1" x14ac:dyDescent="0.3">
      <c r="A96" s="178"/>
      <c r="B96" s="190"/>
      <c r="C96" s="190"/>
      <c r="D96" s="1071" t="s">
        <v>626</v>
      </c>
      <c r="E96" s="1071"/>
      <c r="F96" s="1071"/>
      <c r="G96" s="1030" t="s">
        <v>627</v>
      </c>
      <c r="H96" s="1030"/>
      <c r="I96" s="1030"/>
      <c r="J96" s="1030"/>
      <c r="K96" s="1030"/>
      <c r="L96" s="1030"/>
      <c r="M96" s="1030"/>
      <c r="N96" s="1030"/>
      <c r="O96" s="1030"/>
      <c r="P96" s="1030"/>
      <c r="Q96" s="1030"/>
      <c r="R96" s="1030"/>
      <c r="S96" s="1030"/>
      <c r="T96" s="1030"/>
      <c r="U96" s="1030"/>
      <c r="V96" s="1030"/>
      <c r="W96" s="1030"/>
      <c r="X96" s="1030"/>
      <c r="Y96" s="1030"/>
      <c r="Z96" s="1030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0"/>
      <c r="AR96" s="1030"/>
      <c r="AS96" s="1030"/>
      <c r="AT96" s="1030"/>
      <c r="AU96" s="1030"/>
      <c r="AV96" s="178"/>
      <c r="AW96" s="178"/>
      <c r="AX96" s="190"/>
      <c r="AY96" s="190"/>
      <c r="AZ96" s="1071" t="s">
        <v>626</v>
      </c>
      <c r="BA96" s="1071"/>
      <c r="BB96" s="1071"/>
      <c r="BC96" s="1030" t="s">
        <v>627</v>
      </c>
      <c r="BD96" s="1030"/>
      <c r="BE96" s="1030"/>
      <c r="BF96" s="1030"/>
      <c r="BG96" s="1030"/>
      <c r="BH96" s="1030"/>
      <c r="BI96" s="1030"/>
      <c r="BJ96" s="1030"/>
      <c r="BK96" s="1030"/>
      <c r="BL96" s="1030"/>
      <c r="BM96" s="1030"/>
      <c r="BN96" s="1030"/>
      <c r="BO96" s="1030"/>
      <c r="BP96" s="1030"/>
      <c r="BQ96" s="1030"/>
      <c r="BR96" s="1030"/>
      <c r="BS96" s="1030"/>
      <c r="BT96" s="1030"/>
      <c r="BU96" s="1030"/>
      <c r="BV96" s="1030"/>
      <c r="BW96" s="1030"/>
      <c r="BX96" s="1030"/>
      <c r="BY96" s="1030"/>
      <c r="BZ96" s="1030"/>
      <c r="CA96" s="1030"/>
      <c r="CB96" s="1030"/>
      <c r="CC96" s="1030"/>
      <c r="CD96" s="1030"/>
      <c r="CE96" s="1030"/>
      <c r="CF96" s="1030"/>
      <c r="CG96" s="1030"/>
      <c r="CH96" s="1030"/>
      <c r="CI96" s="1030"/>
      <c r="CJ96" s="1030"/>
      <c r="CK96" s="1030"/>
      <c r="CL96" s="1030"/>
      <c r="CM96" s="1030"/>
      <c r="CN96" s="1030"/>
      <c r="CO96" s="1030"/>
      <c r="CP96" s="1030"/>
      <c r="CQ96" s="1030"/>
      <c r="CS96" s="178"/>
      <c r="CT96" s="190"/>
      <c r="CU96" s="190"/>
      <c r="CV96" s="1071" t="s">
        <v>626</v>
      </c>
      <c r="CW96" s="1071"/>
      <c r="CX96" s="1071"/>
      <c r="CY96" s="1030" t="s">
        <v>627</v>
      </c>
      <c r="CZ96" s="1030"/>
      <c r="DA96" s="1030"/>
      <c r="DB96" s="1030"/>
      <c r="DC96" s="1030"/>
      <c r="DD96" s="1030"/>
      <c r="DE96" s="1030"/>
      <c r="DF96" s="1030"/>
      <c r="DG96" s="1030"/>
      <c r="DH96" s="1030"/>
      <c r="DI96" s="1030"/>
      <c r="DJ96" s="1030"/>
      <c r="DK96" s="1030"/>
      <c r="DL96" s="1030"/>
      <c r="DM96" s="1030"/>
      <c r="DN96" s="1030"/>
      <c r="DO96" s="1030"/>
      <c r="DP96" s="1030"/>
      <c r="DQ96" s="1030"/>
      <c r="DR96" s="1030"/>
      <c r="DS96" s="1030"/>
      <c r="DT96" s="1030"/>
      <c r="DU96" s="1030"/>
      <c r="DV96" s="1030"/>
      <c r="DW96" s="1030"/>
      <c r="DX96" s="1030"/>
      <c r="DY96" s="1030"/>
      <c r="DZ96" s="1030"/>
      <c r="EA96" s="1030"/>
      <c r="EB96" s="1030"/>
      <c r="EC96" s="1030"/>
      <c r="ED96" s="1030"/>
      <c r="EE96" s="1030"/>
      <c r="EF96" s="1030"/>
      <c r="EG96" s="1030"/>
      <c r="EH96" s="1030"/>
      <c r="EI96" s="1030"/>
      <c r="EJ96" s="1030"/>
      <c r="EK96" s="1030"/>
      <c r="EL96" s="1030"/>
      <c r="EM96" s="1030"/>
    </row>
    <row r="97" spans="1:143" ht="18.75" customHeight="1" x14ac:dyDescent="0.25">
      <c r="A97" s="178"/>
      <c r="B97" s="1065" t="s">
        <v>628</v>
      </c>
      <c r="C97" s="1065"/>
      <c r="D97" s="1065"/>
      <c r="E97" s="1065"/>
      <c r="F97" s="1065"/>
      <c r="G97" s="1065"/>
      <c r="H97" s="1065"/>
      <c r="I97" s="1065"/>
      <c r="J97" s="1065"/>
      <c r="K97" s="1065"/>
      <c r="L97" s="1065"/>
      <c r="M97" s="1065"/>
      <c r="N97" s="1065"/>
      <c r="O97" s="1065"/>
      <c r="P97" s="1065"/>
      <c r="Q97" s="1065"/>
      <c r="R97" s="1065"/>
      <c r="S97" s="1065"/>
      <c r="T97" s="1065"/>
      <c r="U97" s="1065"/>
      <c r="V97" s="1065"/>
      <c r="W97" s="1065"/>
      <c r="X97" s="1065"/>
      <c r="Y97" s="1065"/>
      <c r="Z97" s="1065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065"/>
      <c r="AO97" s="1065"/>
      <c r="AP97" s="1065"/>
      <c r="AQ97" s="1065"/>
      <c r="AR97" s="1065"/>
      <c r="AS97" s="1065"/>
      <c r="AT97" s="1065"/>
      <c r="AU97" s="1065"/>
      <c r="AV97" s="178"/>
      <c r="AW97" s="178"/>
      <c r="AX97" s="1065" t="s">
        <v>628</v>
      </c>
      <c r="AY97" s="1065"/>
      <c r="AZ97" s="1065"/>
      <c r="BA97" s="1065"/>
      <c r="BB97" s="1065"/>
      <c r="BC97" s="1065"/>
      <c r="BD97" s="1065"/>
      <c r="BE97" s="1065"/>
      <c r="BF97" s="1065"/>
      <c r="BG97" s="1065"/>
      <c r="BH97" s="1065"/>
      <c r="BI97" s="1065"/>
      <c r="BJ97" s="1065"/>
      <c r="BK97" s="1065"/>
      <c r="BL97" s="1065"/>
      <c r="BM97" s="1065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  <c r="BX97" s="1065"/>
      <c r="BY97" s="1065"/>
      <c r="BZ97" s="1065"/>
      <c r="CA97" s="1065"/>
      <c r="CB97" s="1065"/>
      <c r="CC97" s="1065"/>
      <c r="CD97" s="1065"/>
      <c r="CE97" s="1065"/>
      <c r="CF97" s="1065"/>
      <c r="CG97" s="1065"/>
      <c r="CH97" s="1065"/>
      <c r="CI97" s="1065"/>
      <c r="CJ97" s="1065"/>
      <c r="CK97" s="1065"/>
      <c r="CL97" s="1065"/>
      <c r="CM97" s="1065"/>
      <c r="CN97" s="1065"/>
      <c r="CO97" s="1065"/>
      <c r="CP97" s="1065"/>
      <c r="CQ97" s="1065"/>
      <c r="CS97" s="178"/>
      <c r="CT97" s="1065" t="s">
        <v>628</v>
      </c>
      <c r="CU97" s="1065"/>
      <c r="CV97" s="1065"/>
      <c r="CW97" s="1065"/>
      <c r="CX97" s="1065"/>
      <c r="CY97" s="1065"/>
      <c r="CZ97" s="1065"/>
      <c r="DA97" s="1065"/>
      <c r="DB97" s="1065"/>
      <c r="DC97" s="1065"/>
      <c r="DD97" s="1065"/>
      <c r="DE97" s="1065"/>
      <c r="DF97" s="1065"/>
      <c r="DG97" s="1065"/>
      <c r="DH97" s="1065"/>
      <c r="DI97" s="1065"/>
      <c r="DJ97" s="1065"/>
      <c r="DK97" s="1065"/>
      <c r="DL97" s="1065"/>
      <c r="DM97" s="1065"/>
      <c r="DN97" s="1065"/>
      <c r="DO97" s="1065"/>
      <c r="DP97" s="1065"/>
      <c r="DQ97" s="1065"/>
      <c r="DR97" s="1065"/>
      <c r="DS97" s="1065"/>
      <c r="DT97" s="1065"/>
      <c r="DU97" s="1065"/>
      <c r="DV97" s="1065"/>
      <c r="DW97" s="1065"/>
      <c r="DX97" s="1065"/>
      <c r="DY97" s="1065"/>
      <c r="DZ97" s="1065"/>
      <c r="EA97" s="1065"/>
      <c r="EB97" s="1065"/>
      <c r="EC97" s="1065"/>
      <c r="ED97" s="1065"/>
      <c r="EE97" s="1065"/>
      <c r="EF97" s="1065"/>
      <c r="EG97" s="1065"/>
      <c r="EH97" s="1065"/>
      <c r="EI97" s="1065"/>
      <c r="EJ97" s="1065"/>
      <c r="EK97" s="1065"/>
      <c r="EL97" s="1065"/>
      <c r="EM97" s="1065"/>
    </row>
    <row r="98" spans="1:143" ht="18.75" customHeight="1" x14ac:dyDescent="0.3">
      <c r="A98" s="178"/>
      <c r="B98" s="190"/>
      <c r="C98" s="190"/>
      <c r="D98" s="1071" t="s">
        <v>629</v>
      </c>
      <c r="E98" s="1071"/>
      <c r="F98" s="1071"/>
      <c r="G98" s="1030" t="s">
        <v>630</v>
      </c>
      <c r="H98" s="1030"/>
      <c r="I98" s="1030"/>
      <c r="J98" s="1030"/>
      <c r="K98" s="1030"/>
      <c r="L98" s="1030"/>
      <c r="M98" s="1030"/>
      <c r="N98" s="1030"/>
      <c r="O98" s="1030"/>
      <c r="P98" s="1030"/>
      <c r="Q98" s="1030"/>
      <c r="R98" s="1030"/>
      <c r="S98" s="1030"/>
      <c r="T98" s="1030"/>
      <c r="U98" s="1030"/>
      <c r="V98" s="1030"/>
      <c r="W98" s="1030"/>
      <c r="X98" s="1030"/>
      <c r="Y98" s="1030"/>
      <c r="Z98" s="1030"/>
      <c r="AA98" s="1030"/>
      <c r="AB98" s="1030"/>
      <c r="AC98" s="1030"/>
      <c r="AD98" s="1030"/>
      <c r="AE98" s="1030"/>
      <c r="AF98" s="1030"/>
      <c r="AG98" s="1030"/>
      <c r="AH98" s="1030"/>
      <c r="AI98" s="1030"/>
      <c r="AJ98" s="1030"/>
      <c r="AK98" s="1030"/>
      <c r="AL98" s="1030"/>
      <c r="AM98" s="1030"/>
      <c r="AN98" s="1030"/>
      <c r="AO98" s="1030"/>
      <c r="AP98" s="1030"/>
      <c r="AQ98" s="1030"/>
      <c r="AR98" s="1030"/>
      <c r="AS98" s="1030"/>
      <c r="AT98" s="1030"/>
      <c r="AU98" s="1030"/>
      <c r="AV98" s="178"/>
      <c r="AW98" s="178"/>
      <c r="AX98" s="190"/>
      <c r="AY98" s="190"/>
      <c r="AZ98" s="1071" t="s">
        <v>629</v>
      </c>
      <c r="BA98" s="1071"/>
      <c r="BB98" s="1071"/>
      <c r="BC98" s="1030" t="s">
        <v>630</v>
      </c>
      <c r="BD98" s="1030"/>
      <c r="BE98" s="1030"/>
      <c r="BF98" s="1030"/>
      <c r="BG98" s="1030"/>
      <c r="BH98" s="1030"/>
      <c r="BI98" s="1030"/>
      <c r="BJ98" s="1030"/>
      <c r="BK98" s="1030"/>
      <c r="BL98" s="1030"/>
      <c r="BM98" s="1030"/>
      <c r="BN98" s="1030"/>
      <c r="BO98" s="1030"/>
      <c r="BP98" s="1030"/>
      <c r="BQ98" s="1030"/>
      <c r="BR98" s="1030"/>
      <c r="BS98" s="1030"/>
      <c r="BT98" s="1030"/>
      <c r="BU98" s="1030"/>
      <c r="BV98" s="1030"/>
      <c r="BW98" s="1030"/>
      <c r="BX98" s="1030"/>
      <c r="BY98" s="1030"/>
      <c r="BZ98" s="1030"/>
      <c r="CA98" s="1030"/>
      <c r="CB98" s="1030"/>
      <c r="CC98" s="1030"/>
      <c r="CD98" s="1030"/>
      <c r="CE98" s="1030"/>
      <c r="CF98" s="1030"/>
      <c r="CG98" s="1030"/>
      <c r="CH98" s="1030"/>
      <c r="CI98" s="1030"/>
      <c r="CJ98" s="1030"/>
      <c r="CK98" s="1030"/>
      <c r="CL98" s="1030"/>
      <c r="CM98" s="1030"/>
      <c r="CN98" s="1030"/>
      <c r="CO98" s="1030"/>
      <c r="CP98" s="1030"/>
      <c r="CQ98" s="1030"/>
      <c r="CS98" s="178"/>
      <c r="CT98" s="190"/>
      <c r="CU98" s="190"/>
      <c r="CV98" s="1071" t="s">
        <v>629</v>
      </c>
      <c r="CW98" s="1071"/>
      <c r="CX98" s="1071"/>
      <c r="CY98" s="1030" t="s">
        <v>630</v>
      </c>
      <c r="CZ98" s="1030"/>
      <c r="DA98" s="1030"/>
      <c r="DB98" s="1030"/>
      <c r="DC98" s="1030"/>
      <c r="DD98" s="1030"/>
      <c r="DE98" s="1030"/>
      <c r="DF98" s="1030"/>
      <c r="DG98" s="1030"/>
      <c r="DH98" s="1030"/>
      <c r="DI98" s="1030"/>
      <c r="DJ98" s="1030"/>
      <c r="DK98" s="1030"/>
      <c r="DL98" s="1030"/>
      <c r="DM98" s="1030"/>
      <c r="DN98" s="1030"/>
      <c r="DO98" s="1030"/>
      <c r="DP98" s="1030"/>
      <c r="DQ98" s="1030"/>
      <c r="DR98" s="1030"/>
      <c r="DS98" s="1030"/>
      <c r="DT98" s="1030"/>
      <c r="DU98" s="1030"/>
      <c r="DV98" s="1030"/>
      <c r="DW98" s="1030"/>
      <c r="DX98" s="1030"/>
      <c r="DY98" s="1030"/>
      <c r="DZ98" s="1030"/>
      <c r="EA98" s="1030"/>
      <c r="EB98" s="1030"/>
      <c r="EC98" s="1030"/>
      <c r="ED98" s="1030"/>
      <c r="EE98" s="1030"/>
      <c r="EF98" s="1030"/>
      <c r="EG98" s="1030"/>
      <c r="EH98" s="1030"/>
      <c r="EI98" s="1030"/>
      <c r="EJ98" s="1030"/>
      <c r="EK98" s="1030"/>
      <c r="EL98" s="1030"/>
      <c r="EM98" s="1030"/>
    </row>
    <row r="99" spans="1:143" ht="37.5" customHeight="1" x14ac:dyDescent="0.25">
      <c r="A99" s="178"/>
      <c r="B99" s="1065" t="s">
        <v>631</v>
      </c>
      <c r="C99" s="1065"/>
      <c r="D99" s="1065"/>
      <c r="E99" s="1065"/>
      <c r="F99" s="1065"/>
      <c r="G99" s="1065"/>
      <c r="H99" s="1065"/>
      <c r="I99" s="1065"/>
      <c r="J99" s="1065"/>
      <c r="K99" s="1065"/>
      <c r="L99" s="1065"/>
      <c r="M99" s="1065"/>
      <c r="N99" s="1065"/>
      <c r="O99" s="1065"/>
      <c r="P99" s="1065"/>
      <c r="Q99" s="1065"/>
      <c r="R99" s="1065"/>
      <c r="S99" s="1065"/>
      <c r="T99" s="1065"/>
      <c r="U99" s="1065"/>
      <c r="V99" s="1065"/>
      <c r="W99" s="1065"/>
      <c r="X99" s="1065"/>
      <c r="Y99" s="1065"/>
      <c r="Z99" s="1065"/>
      <c r="AA99" s="1065"/>
      <c r="AB99" s="1065"/>
      <c r="AC99" s="1065"/>
      <c r="AD99" s="1065"/>
      <c r="AE99" s="1065"/>
      <c r="AF99" s="1065"/>
      <c r="AG99" s="1065"/>
      <c r="AH99" s="1065"/>
      <c r="AI99" s="1065"/>
      <c r="AJ99" s="1065"/>
      <c r="AK99" s="1065"/>
      <c r="AL99" s="1065"/>
      <c r="AM99" s="1065"/>
      <c r="AN99" s="1065"/>
      <c r="AO99" s="1065"/>
      <c r="AP99" s="1065"/>
      <c r="AQ99" s="1065"/>
      <c r="AR99" s="1065"/>
      <c r="AS99" s="1065"/>
      <c r="AT99" s="1065"/>
      <c r="AU99" s="1065"/>
      <c r="AV99" s="178"/>
      <c r="AW99" s="178"/>
      <c r="AX99" s="1065" t="s">
        <v>631</v>
      </c>
      <c r="AY99" s="1065"/>
      <c r="AZ99" s="1065"/>
      <c r="BA99" s="1065"/>
      <c r="BB99" s="1065"/>
      <c r="BC99" s="1065"/>
      <c r="BD99" s="1065"/>
      <c r="BE99" s="1065"/>
      <c r="BF99" s="1065"/>
      <c r="BG99" s="1065"/>
      <c r="BH99" s="1065"/>
      <c r="BI99" s="1065"/>
      <c r="BJ99" s="1065"/>
      <c r="BK99" s="1065"/>
      <c r="BL99" s="1065"/>
      <c r="BM99" s="1065"/>
      <c r="BN99" s="1065"/>
      <c r="BO99" s="1065"/>
      <c r="BP99" s="1065"/>
      <c r="BQ99" s="1065"/>
      <c r="BR99" s="1065"/>
      <c r="BS99" s="1065"/>
      <c r="BT99" s="1065"/>
      <c r="BU99" s="1065"/>
      <c r="BV99" s="1065"/>
      <c r="BW99" s="1065"/>
      <c r="BX99" s="1065"/>
      <c r="BY99" s="1065"/>
      <c r="BZ99" s="1065"/>
      <c r="CA99" s="1065"/>
      <c r="CB99" s="1065"/>
      <c r="CC99" s="1065"/>
      <c r="CD99" s="1065"/>
      <c r="CE99" s="1065"/>
      <c r="CF99" s="1065"/>
      <c r="CG99" s="1065"/>
      <c r="CH99" s="1065"/>
      <c r="CI99" s="1065"/>
      <c r="CJ99" s="1065"/>
      <c r="CK99" s="1065"/>
      <c r="CL99" s="1065"/>
      <c r="CM99" s="1065"/>
      <c r="CN99" s="1065"/>
      <c r="CO99" s="1065"/>
      <c r="CP99" s="1065"/>
      <c r="CQ99" s="1065"/>
      <c r="CS99" s="178"/>
      <c r="CT99" s="1065" t="s">
        <v>631</v>
      </c>
      <c r="CU99" s="1065"/>
      <c r="CV99" s="1065"/>
      <c r="CW99" s="1065"/>
      <c r="CX99" s="1065"/>
      <c r="CY99" s="1065"/>
      <c r="CZ99" s="1065"/>
      <c r="DA99" s="1065"/>
      <c r="DB99" s="1065"/>
      <c r="DC99" s="1065"/>
      <c r="DD99" s="1065"/>
      <c r="DE99" s="1065"/>
      <c r="DF99" s="1065"/>
      <c r="DG99" s="1065"/>
      <c r="DH99" s="1065"/>
      <c r="DI99" s="1065"/>
      <c r="DJ99" s="1065"/>
      <c r="DK99" s="1065"/>
      <c r="DL99" s="1065"/>
      <c r="DM99" s="1065"/>
      <c r="DN99" s="1065"/>
      <c r="DO99" s="1065"/>
      <c r="DP99" s="1065"/>
      <c r="DQ99" s="1065"/>
      <c r="DR99" s="1065"/>
      <c r="DS99" s="1065"/>
      <c r="DT99" s="1065"/>
      <c r="DU99" s="1065"/>
      <c r="DV99" s="1065"/>
      <c r="DW99" s="1065"/>
      <c r="DX99" s="1065"/>
      <c r="DY99" s="1065"/>
      <c r="DZ99" s="1065"/>
      <c r="EA99" s="1065"/>
      <c r="EB99" s="1065"/>
      <c r="EC99" s="1065"/>
      <c r="ED99" s="1065"/>
      <c r="EE99" s="1065"/>
      <c r="EF99" s="1065"/>
      <c r="EG99" s="1065"/>
      <c r="EH99" s="1065"/>
      <c r="EI99" s="1065"/>
      <c r="EJ99" s="1065"/>
      <c r="EK99" s="1065"/>
      <c r="EL99" s="1065"/>
      <c r="EM99" s="1065"/>
    </row>
    <row r="100" spans="1:143" ht="18.75" customHeight="1" x14ac:dyDescent="0.3">
      <c r="A100" s="178"/>
      <c r="B100" s="190"/>
      <c r="C100" s="190"/>
      <c r="D100" s="1071" t="s">
        <v>632</v>
      </c>
      <c r="E100" s="1071"/>
      <c r="F100" s="1071"/>
      <c r="G100" s="1030" t="s">
        <v>633</v>
      </c>
      <c r="H100" s="1030"/>
      <c r="I100" s="1030"/>
      <c r="J100" s="1030"/>
      <c r="K100" s="1030"/>
      <c r="L100" s="1030"/>
      <c r="M100" s="1030"/>
      <c r="N100" s="1030"/>
      <c r="O100" s="1030"/>
      <c r="P100" s="1030"/>
      <c r="Q100" s="1030"/>
      <c r="R100" s="1030"/>
      <c r="S100" s="1030"/>
      <c r="T100" s="1030"/>
      <c r="U100" s="1030"/>
      <c r="V100" s="1030"/>
      <c r="W100" s="1030"/>
      <c r="X100" s="1030"/>
      <c r="Y100" s="1030"/>
      <c r="Z100" s="1030"/>
      <c r="AA100" s="1030"/>
      <c r="AB100" s="1030"/>
      <c r="AC100" s="1030"/>
      <c r="AD100" s="1030"/>
      <c r="AE100" s="1030"/>
      <c r="AF100" s="1030"/>
      <c r="AG100" s="1030"/>
      <c r="AH100" s="1030"/>
      <c r="AI100" s="1030"/>
      <c r="AJ100" s="1030"/>
      <c r="AK100" s="1030"/>
      <c r="AL100" s="1030"/>
      <c r="AM100" s="1030"/>
      <c r="AN100" s="1030"/>
      <c r="AO100" s="1030"/>
      <c r="AP100" s="1030"/>
      <c r="AQ100" s="1030"/>
      <c r="AR100" s="1030"/>
      <c r="AS100" s="1030"/>
      <c r="AT100" s="1030"/>
      <c r="AU100" s="1030"/>
      <c r="AV100" s="178"/>
      <c r="AW100" s="178"/>
      <c r="AX100" s="190"/>
      <c r="AY100" s="190"/>
      <c r="AZ100" s="1071" t="s">
        <v>632</v>
      </c>
      <c r="BA100" s="1071"/>
      <c r="BB100" s="1071"/>
      <c r="BC100" s="1030" t="s">
        <v>633</v>
      </c>
      <c r="BD100" s="1030"/>
      <c r="BE100" s="1030"/>
      <c r="BF100" s="1030"/>
      <c r="BG100" s="1030"/>
      <c r="BH100" s="1030"/>
      <c r="BI100" s="1030"/>
      <c r="BJ100" s="1030"/>
      <c r="BK100" s="1030"/>
      <c r="BL100" s="1030"/>
      <c r="BM100" s="1030"/>
      <c r="BN100" s="1030"/>
      <c r="BO100" s="1030"/>
      <c r="BP100" s="1030"/>
      <c r="BQ100" s="1030"/>
      <c r="BR100" s="1030"/>
      <c r="BS100" s="1030"/>
      <c r="BT100" s="1030"/>
      <c r="BU100" s="1030"/>
      <c r="BV100" s="1030"/>
      <c r="BW100" s="1030"/>
      <c r="BX100" s="1030"/>
      <c r="BY100" s="1030"/>
      <c r="BZ100" s="1030"/>
      <c r="CA100" s="1030"/>
      <c r="CB100" s="1030"/>
      <c r="CC100" s="1030"/>
      <c r="CD100" s="1030"/>
      <c r="CE100" s="1030"/>
      <c r="CF100" s="1030"/>
      <c r="CG100" s="1030"/>
      <c r="CH100" s="1030"/>
      <c r="CI100" s="1030"/>
      <c r="CJ100" s="1030"/>
      <c r="CK100" s="1030"/>
      <c r="CL100" s="1030"/>
      <c r="CM100" s="1030"/>
      <c r="CN100" s="1030"/>
      <c r="CO100" s="1030"/>
      <c r="CP100" s="1030"/>
      <c r="CQ100" s="1030"/>
      <c r="CS100" s="178"/>
      <c r="CT100" s="190"/>
      <c r="CU100" s="190"/>
      <c r="CV100" s="1071" t="s">
        <v>632</v>
      </c>
      <c r="CW100" s="1071"/>
      <c r="CX100" s="1071"/>
      <c r="CY100" s="1030" t="s">
        <v>633</v>
      </c>
      <c r="CZ100" s="1030"/>
      <c r="DA100" s="1030"/>
      <c r="DB100" s="1030"/>
      <c r="DC100" s="1030"/>
      <c r="DD100" s="1030"/>
      <c r="DE100" s="1030"/>
      <c r="DF100" s="1030"/>
      <c r="DG100" s="1030"/>
      <c r="DH100" s="1030"/>
      <c r="DI100" s="1030"/>
      <c r="DJ100" s="1030"/>
      <c r="DK100" s="1030"/>
      <c r="DL100" s="1030"/>
      <c r="DM100" s="1030"/>
      <c r="DN100" s="1030"/>
      <c r="DO100" s="1030"/>
      <c r="DP100" s="1030"/>
      <c r="DQ100" s="1030"/>
      <c r="DR100" s="1030"/>
      <c r="DS100" s="1030"/>
      <c r="DT100" s="1030"/>
      <c r="DU100" s="1030"/>
      <c r="DV100" s="1030"/>
      <c r="DW100" s="1030"/>
      <c r="DX100" s="1030"/>
      <c r="DY100" s="1030"/>
      <c r="DZ100" s="1030"/>
      <c r="EA100" s="1030"/>
      <c r="EB100" s="1030"/>
      <c r="EC100" s="1030"/>
      <c r="ED100" s="1030"/>
      <c r="EE100" s="1030"/>
      <c r="EF100" s="1030"/>
      <c r="EG100" s="1030"/>
      <c r="EH100" s="1030"/>
      <c r="EI100" s="1030"/>
      <c r="EJ100" s="1030"/>
      <c r="EK100" s="1030"/>
      <c r="EL100" s="1030"/>
      <c r="EM100" s="1030"/>
    </row>
    <row r="101" spans="1:143" ht="18.75" customHeight="1" x14ac:dyDescent="0.25">
      <c r="A101" s="178"/>
      <c r="B101" s="1065" t="s">
        <v>634</v>
      </c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78"/>
      <c r="AW101" s="178"/>
      <c r="AX101" s="1065" t="s">
        <v>634</v>
      </c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1065"/>
      <c r="BM101" s="1065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  <c r="BX101" s="1065"/>
      <c r="BY101" s="1065"/>
      <c r="BZ101" s="1065"/>
      <c r="CA101" s="1065"/>
      <c r="CB101" s="1065"/>
      <c r="CC101" s="1065"/>
      <c r="CD101" s="1065"/>
      <c r="CE101" s="1065"/>
      <c r="CF101" s="1065"/>
      <c r="CG101" s="1065"/>
      <c r="CH101" s="1065"/>
      <c r="CI101" s="1065"/>
      <c r="CJ101" s="1065"/>
      <c r="CK101" s="1065"/>
      <c r="CL101" s="1065"/>
      <c r="CM101" s="1065"/>
      <c r="CN101" s="1065"/>
      <c r="CO101" s="1065"/>
      <c r="CP101" s="1065"/>
      <c r="CQ101" s="1065"/>
      <c r="CS101" s="178"/>
      <c r="CT101" s="1065" t="s">
        <v>634</v>
      </c>
      <c r="CU101" s="1065"/>
      <c r="CV101" s="1065"/>
      <c r="CW101" s="1065"/>
      <c r="CX101" s="1065"/>
      <c r="CY101" s="1065"/>
      <c r="CZ101" s="1065"/>
      <c r="DA101" s="1065"/>
      <c r="DB101" s="1065"/>
      <c r="DC101" s="1065"/>
      <c r="DD101" s="1065"/>
      <c r="DE101" s="1065"/>
      <c r="DF101" s="1065"/>
      <c r="DG101" s="1065"/>
      <c r="DH101" s="1065"/>
      <c r="DI101" s="1065"/>
      <c r="DJ101" s="1065"/>
      <c r="DK101" s="1065"/>
      <c r="DL101" s="1065"/>
      <c r="DM101" s="1065"/>
      <c r="DN101" s="1065"/>
      <c r="DO101" s="1065"/>
      <c r="DP101" s="1065"/>
      <c r="DQ101" s="1065"/>
      <c r="DR101" s="1065"/>
      <c r="DS101" s="1065"/>
      <c r="DT101" s="1065"/>
      <c r="DU101" s="1065"/>
      <c r="DV101" s="1065"/>
      <c r="DW101" s="1065"/>
      <c r="DX101" s="1065"/>
      <c r="DY101" s="1065"/>
      <c r="DZ101" s="1065"/>
      <c r="EA101" s="1065"/>
      <c r="EB101" s="1065"/>
      <c r="EC101" s="1065"/>
      <c r="ED101" s="1065"/>
      <c r="EE101" s="1065"/>
      <c r="EF101" s="1065"/>
      <c r="EG101" s="1065"/>
      <c r="EH101" s="1065"/>
      <c r="EI101" s="1065"/>
      <c r="EJ101" s="1065"/>
      <c r="EK101" s="1065"/>
      <c r="EL101" s="1065"/>
      <c r="EM101" s="1065"/>
    </row>
    <row r="102" spans="1:143" ht="18.75" customHeight="1" x14ac:dyDescent="0.3">
      <c r="A102" s="178"/>
      <c r="B102" s="190"/>
      <c r="C102" s="190"/>
      <c r="D102" s="1074" t="s">
        <v>635</v>
      </c>
      <c r="E102" s="1074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4" t="s">
        <v>635</v>
      </c>
      <c r="BA102" s="1074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4" t="s">
        <v>635</v>
      </c>
      <c r="CW102" s="1074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 x14ac:dyDescent="0.3">
      <c r="A103" s="178"/>
      <c r="B103" s="190"/>
      <c r="C103" s="190"/>
      <c r="D103" s="1071" t="s">
        <v>637</v>
      </c>
      <c r="E103" s="1071"/>
      <c r="F103" s="1071"/>
      <c r="G103" s="1030" t="s">
        <v>638</v>
      </c>
      <c r="H103" s="1030"/>
      <c r="I103" s="1030"/>
      <c r="J103" s="1030"/>
      <c r="K103" s="1030"/>
      <c r="L103" s="1030"/>
      <c r="M103" s="1030"/>
      <c r="N103" s="1030"/>
      <c r="O103" s="1030"/>
      <c r="P103" s="1030"/>
      <c r="Q103" s="1030"/>
      <c r="R103" s="1030"/>
      <c r="S103" s="1030"/>
      <c r="T103" s="1030"/>
      <c r="U103" s="1030"/>
      <c r="V103" s="1030"/>
      <c r="W103" s="1030"/>
      <c r="X103" s="1030"/>
      <c r="Y103" s="1030"/>
      <c r="Z103" s="1030"/>
      <c r="AA103" s="1030"/>
      <c r="AB103" s="1030"/>
      <c r="AC103" s="1030"/>
      <c r="AD103" s="1030"/>
      <c r="AE103" s="1030"/>
      <c r="AF103" s="1030"/>
      <c r="AG103" s="1030"/>
      <c r="AH103" s="1030"/>
      <c r="AI103" s="1030"/>
      <c r="AJ103" s="1030"/>
      <c r="AK103" s="1030"/>
      <c r="AL103" s="1030"/>
      <c r="AM103" s="1030"/>
      <c r="AN103" s="1030"/>
      <c r="AO103" s="1030"/>
      <c r="AP103" s="1030"/>
      <c r="AQ103" s="1030"/>
      <c r="AR103" s="1030"/>
      <c r="AS103" s="1030"/>
      <c r="AT103" s="1030"/>
      <c r="AU103" s="1030"/>
      <c r="AV103" s="178"/>
      <c r="AW103" s="178"/>
      <c r="AX103" s="190"/>
      <c r="AY103" s="190"/>
      <c r="AZ103" s="1071" t="s">
        <v>637</v>
      </c>
      <c r="BA103" s="1071"/>
      <c r="BB103" s="1071"/>
      <c r="BC103" s="1030" t="s">
        <v>638</v>
      </c>
      <c r="BD103" s="1030"/>
      <c r="BE103" s="1030"/>
      <c r="BF103" s="1030"/>
      <c r="BG103" s="1030"/>
      <c r="BH103" s="1030"/>
      <c r="BI103" s="1030"/>
      <c r="BJ103" s="1030"/>
      <c r="BK103" s="1030"/>
      <c r="BL103" s="1030"/>
      <c r="BM103" s="1030"/>
      <c r="BN103" s="1030"/>
      <c r="BO103" s="1030"/>
      <c r="BP103" s="1030"/>
      <c r="BQ103" s="1030"/>
      <c r="BR103" s="1030"/>
      <c r="BS103" s="1030"/>
      <c r="BT103" s="1030"/>
      <c r="BU103" s="1030"/>
      <c r="BV103" s="1030"/>
      <c r="BW103" s="1030"/>
      <c r="BX103" s="1030"/>
      <c r="BY103" s="1030"/>
      <c r="BZ103" s="1030"/>
      <c r="CA103" s="1030"/>
      <c r="CB103" s="1030"/>
      <c r="CC103" s="1030"/>
      <c r="CD103" s="1030"/>
      <c r="CE103" s="1030"/>
      <c r="CF103" s="1030"/>
      <c r="CG103" s="1030"/>
      <c r="CH103" s="1030"/>
      <c r="CI103" s="1030"/>
      <c r="CJ103" s="1030"/>
      <c r="CK103" s="1030"/>
      <c r="CL103" s="1030"/>
      <c r="CM103" s="1030"/>
      <c r="CN103" s="1030"/>
      <c r="CO103" s="1030"/>
      <c r="CP103" s="1030"/>
      <c r="CQ103" s="1030"/>
      <c r="CS103" s="178"/>
      <c r="CT103" s="190"/>
      <c r="CU103" s="190"/>
      <c r="CV103" s="1071" t="s">
        <v>637</v>
      </c>
      <c r="CW103" s="1071"/>
      <c r="CX103" s="1071"/>
      <c r="CY103" s="1030" t="s">
        <v>638</v>
      </c>
      <c r="CZ103" s="1030"/>
      <c r="DA103" s="1030"/>
      <c r="DB103" s="1030"/>
      <c r="DC103" s="1030"/>
      <c r="DD103" s="1030"/>
      <c r="DE103" s="1030"/>
      <c r="DF103" s="1030"/>
      <c r="DG103" s="1030"/>
      <c r="DH103" s="1030"/>
      <c r="DI103" s="1030"/>
      <c r="DJ103" s="1030"/>
      <c r="DK103" s="1030"/>
      <c r="DL103" s="1030"/>
      <c r="DM103" s="1030"/>
      <c r="DN103" s="1030"/>
      <c r="DO103" s="1030"/>
      <c r="DP103" s="1030"/>
      <c r="DQ103" s="1030"/>
      <c r="DR103" s="1030"/>
      <c r="DS103" s="1030"/>
      <c r="DT103" s="1030"/>
      <c r="DU103" s="1030"/>
      <c r="DV103" s="1030"/>
      <c r="DW103" s="1030"/>
      <c r="DX103" s="1030"/>
      <c r="DY103" s="1030"/>
      <c r="DZ103" s="1030"/>
      <c r="EA103" s="1030"/>
      <c r="EB103" s="1030"/>
      <c r="EC103" s="1030"/>
      <c r="ED103" s="1030"/>
      <c r="EE103" s="1030"/>
      <c r="EF103" s="1030"/>
      <c r="EG103" s="1030"/>
      <c r="EH103" s="1030"/>
      <c r="EI103" s="1030"/>
      <c r="EJ103" s="1030"/>
      <c r="EK103" s="1030"/>
      <c r="EL103" s="1030"/>
      <c r="EM103" s="1030"/>
    </row>
    <row r="104" spans="1:143" ht="42" customHeight="1" x14ac:dyDescent="0.25">
      <c r="A104" s="178"/>
      <c r="B104" s="1065" t="s">
        <v>639</v>
      </c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78"/>
      <c r="AW104" s="178"/>
      <c r="AX104" s="1065" t="s">
        <v>639</v>
      </c>
      <c r="AY104" s="1065"/>
      <c r="AZ104" s="1065"/>
      <c r="BA104" s="1065"/>
      <c r="BB104" s="1065"/>
      <c r="BC104" s="1065"/>
      <c r="BD104" s="1065"/>
      <c r="BE104" s="1065"/>
      <c r="BF104" s="1065"/>
      <c r="BG104" s="1065"/>
      <c r="BH104" s="1065"/>
      <c r="BI104" s="1065"/>
      <c r="BJ104" s="1065"/>
      <c r="BK104" s="1065"/>
      <c r="BL104" s="1065"/>
      <c r="BM104" s="1065"/>
      <c r="BN104" s="1065"/>
      <c r="BO104" s="1065"/>
      <c r="BP104" s="1065"/>
      <c r="BQ104" s="1065"/>
      <c r="BR104" s="1065"/>
      <c r="BS104" s="1065"/>
      <c r="BT104" s="1065"/>
      <c r="BU104" s="1065"/>
      <c r="BV104" s="1065"/>
      <c r="BW104" s="1065"/>
      <c r="BX104" s="1065"/>
      <c r="BY104" s="1065"/>
      <c r="BZ104" s="1065"/>
      <c r="CA104" s="1065"/>
      <c r="CB104" s="1065"/>
      <c r="CC104" s="1065"/>
      <c r="CD104" s="1065"/>
      <c r="CE104" s="1065"/>
      <c r="CF104" s="1065"/>
      <c r="CG104" s="1065"/>
      <c r="CH104" s="1065"/>
      <c r="CI104" s="1065"/>
      <c r="CJ104" s="1065"/>
      <c r="CK104" s="1065"/>
      <c r="CL104" s="1065"/>
      <c r="CM104" s="1065"/>
      <c r="CN104" s="1065"/>
      <c r="CO104" s="1065"/>
      <c r="CP104" s="1065"/>
      <c r="CQ104" s="1065"/>
      <c r="CS104" s="178"/>
      <c r="CT104" s="1065" t="s">
        <v>639</v>
      </c>
      <c r="CU104" s="1065"/>
      <c r="CV104" s="1065"/>
      <c r="CW104" s="1065"/>
      <c r="CX104" s="1065"/>
      <c r="CY104" s="1065"/>
      <c r="CZ104" s="1065"/>
      <c r="DA104" s="1065"/>
      <c r="DB104" s="1065"/>
      <c r="DC104" s="1065"/>
      <c r="DD104" s="1065"/>
      <c r="DE104" s="1065"/>
      <c r="DF104" s="1065"/>
      <c r="DG104" s="1065"/>
      <c r="DH104" s="1065"/>
      <c r="DI104" s="1065"/>
      <c r="DJ104" s="1065"/>
      <c r="DK104" s="1065"/>
      <c r="DL104" s="1065"/>
      <c r="DM104" s="1065"/>
      <c r="DN104" s="1065"/>
      <c r="DO104" s="1065"/>
      <c r="DP104" s="1065"/>
      <c r="DQ104" s="1065"/>
      <c r="DR104" s="1065"/>
      <c r="DS104" s="1065"/>
      <c r="DT104" s="1065"/>
      <c r="DU104" s="1065"/>
      <c r="DV104" s="1065"/>
      <c r="DW104" s="1065"/>
      <c r="DX104" s="1065"/>
      <c r="DY104" s="1065"/>
      <c r="DZ104" s="1065"/>
      <c r="EA104" s="1065"/>
      <c r="EB104" s="1065"/>
      <c r="EC104" s="1065"/>
      <c r="ED104" s="1065"/>
      <c r="EE104" s="1065"/>
      <c r="EF104" s="1065"/>
      <c r="EG104" s="1065"/>
      <c r="EH104" s="1065"/>
      <c r="EI104" s="1065"/>
      <c r="EJ104" s="1065"/>
      <c r="EK104" s="1065"/>
      <c r="EL104" s="1065"/>
      <c r="EM104" s="1065"/>
    </row>
    <row r="105" spans="1:143" ht="18.75" customHeight="1" x14ac:dyDescent="0.3">
      <c r="A105" s="178"/>
      <c r="B105" s="190"/>
      <c r="C105" s="190"/>
      <c r="D105" s="1074" t="s">
        <v>640</v>
      </c>
      <c r="E105" s="1074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4" t="s">
        <v>640</v>
      </c>
      <c r="BA105" s="1074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4" t="s">
        <v>640</v>
      </c>
      <c r="CW105" s="1074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 x14ac:dyDescent="0.3">
      <c r="A106" s="178"/>
      <c r="B106" s="190"/>
      <c r="C106" s="190"/>
      <c r="D106" s="1071" t="s">
        <v>642</v>
      </c>
      <c r="E106" s="1071"/>
      <c r="F106" s="1071"/>
      <c r="G106" s="1030" t="s">
        <v>643</v>
      </c>
      <c r="H106" s="1030"/>
      <c r="I106" s="1030"/>
      <c r="J106" s="1030"/>
      <c r="K106" s="1030"/>
      <c r="L106" s="1030"/>
      <c r="M106" s="1030"/>
      <c r="N106" s="1030"/>
      <c r="O106" s="1030"/>
      <c r="P106" s="1030"/>
      <c r="Q106" s="1030"/>
      <c r="R106" s="1030"/>
      <c r="S106" s="1030"/>
      <c r="T106" s="1030"/>
      <c r="U106" s="1030"/>
      <c r="V106" s="1030"/>
      <c r="W106" s="1030"/>
      <c r="X106" s="1030"/>
      <c r="Y106" s="1030"/>
      <c r="Z106" s="1030"/>
      <c r="AA106" s="1030"/>
      <c r="AB106" s="1030"/>
      <c r="AC106" s="1030"/>
      <c r="AD106" s="1030"/>
      <c r="AE106" s="1030"/>
      <c r="AF106" s="1030"/>
      <c r="AG106" s="1030"/>
      <c r="AH106" s="1030"/>
      <c r="AI106" s="1030"/>
      <c r="AJ106" s="1030"/>
      <c r="AK106" s="1030"/>
      <c r="AL106" s="1030"/>
      <c r="AM106" s="1030"/>
      <c r="AN106" s="1030"/>
      <c r="AO106" s="1030"/>
      <c r="AP106" s="1030"/>
      <c r="AQ106" s="1030"/>
      <c r="AR106" s="1030"/>
      <c r="AS106" s="1030"/>
      <c r="AT106" s="1030"/>
      <c r="AU106" s="1030"/>
      <c r="AV106" s="178"/>
      <c r="AW106" s="178"/>
      <c r="AX106" s="190"/>
      <c r="AY106" s="190"/>
      <c r="AZ106" s="1071" t="s">
        <v>642</v>
      </c>
      <c r="BA106" s="1071"/>
      <c r="BB106" s="1071"/>
      <c r="BC106" s="1030" t="s">
        <v>643</v>
      </c>
      <c r="BD106" s="1030"/>
      <c r="BE106" s="1030"/>
      <c r="BF106" s="1030"/>
      <c r="BG106" s="1030"/>
      <c r="BH106" s="1030"/>
      <c r="BI106" s="1030"/>
      <c r="BJ106" s="1030"/>
      <c r="BK106" s="1030"/>
      <c r="BL106" s="1030"/>
      <c r="BM106" s="1030"/>
      <c r="BN106" s="1030"/>
      <c r="BO106" s="1030"/>
      <c r="BP106" s="1030"/>
      <c r="BQ106" s="1030"/>
      <c r="BR106" s="1030"/>
      <c r="BS106" s="1030"/>
      <c r="BT106" s="1030"/>
      <c r="BU106" s="1030"/>
      <c r="BV106" s="1030"/>
      <c r="BW106" s="1030"/>
      <c r="BX106" s="1030"/>
      <c r="BY106" s="1030"/>
      <c r="BZ106" s="1030"/>
      <c r="CA106" s="1030"/>
      <c r="CB106" s="1030"/>
      <c r="CC106" s="1030"/>
      <c r="CD106" s="1030"/>
      <c r="CE106" s="1030"/>
      <c r="CF106" s="1030"/>
      <c r="CG106" s="1030"/>
      <c r="CH106" s="1030"/>
      <c r="CI106" s="1030"/>
      <c r="CJ106" s="1030"/>
      <c r="CK106" s="1030"/>
      <c r="CL106" s="1030"/>
      <c r="CM106" s="1030"/>
      <c r="CN106" s="1030"/>
      <c r="CO106" s="1030"/>
      <c r="CP106" s="1030"/>
      <c r="CQ106" s="1030"/>
      <c r="CS106" s="178"/>
      <c r="CT106" s="190"/>
      <c r="CU106" s="190"/>
      <c r="CV106" s="1071" t="s">
        <v>642</v>
      </c>
      <c r="CW106" s="1071"/>
      <c r="CX106" s="1071"/>
      <c r="CY106" s="1030" t="s">
        <v>643</v>
      </c>
      <c r="CZ106" s="1030"/>
      <c r="DA106" s="1030"/>
      <c r="DB106" s="1030"/>
      <c r="DC106" s="1030"/>
      <c r="DD106" s="1030"/>
      <c r="DE106" s="1030"/>
      <c r="DF106" s="1030"/>
      <c r="DG106" s="1030"/>
      <c r="DH106" s="1030"/>
      <c r="DI106" s="1030"/>
      <c r="DJ106" s="1030"/>
      <c r="DK106" s="1030"/>
      <c r="DL106" s="1030"/>
      <c r="DM106" s="1030"/>
      <c r="DN106" s="1030"/>
      <c r="DO106" s="1030"/>
      <c r="DP106" s="1030"/>
      <c r="DQ106" s="1030"/>
      <c r="DR106" s="1030"/>
      <c r="DS106" s="1030"/>
      <c r="DT106" s="1030"/>
      <c r="DU106" s="1030"/>
      <c r="DV106" s="1030"/>
      <c r="DW106" s="1030"/>
      <c r="DX106" s="1030"/>
      <c r="DY106" s="1030"/>
      <c r="DZ106" s="1030"/>
      <c r="EA106" s="1030"/>
      <c r="EB106" s="1030"/>
      <c r="EC106" s="1030"/>
      <c r="ED106" s="1030"/>
      <c r="EE106" s="1030"/>
      <c r="EF106" s="1030"/>
      <c r="EG106" s="1030"/>
      <c r="EH106" s="1030"/>
      <c r="EI106" s="1030"/>
      <c r="EJ106" s="1030"/>
      <c r="EK106" s="1030"/>
      <c r="EL106" s="1030"/>
      <c r="EM106" s="1030"/>
    </row>
    <row r="107" spans="1:143" ht="37.5" customHeight="1" x14ac:dyDescent="0.25">
      <c r="A107" s="178"/>
      <c r="B107" s="1065" t="s">
        <v>644</v>
      </c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78"/>
      <c r="AW107" s="178"/>
      <c r="AX107" s="1065" t="s">
        <v>644</v>
      </c>
      <c r="AY107" s="1065"/>
      <c r="AZ107" s="1065"/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  <c r="BX107" s="1065"/>
      <c r="BY107" s="1065"/>
      <c r="BZ107" s="1065"/>
      <c r="CA107" s="1065"/>
      <c r="CB107" s="1065"/>
      <c r="CC107" s="1065"/>
      <c r="CD107" s="1065"/>
      <c r="CE107" s="1065"/>
      <c r="CF107" s="1065"/>
      <c r="CG107" s="1065"/>
      <c r="CH107" s="1065"/>
      <c r="CI107" s="1065"/>
      <c r="CJ107" s="1065"/>
      <c r="CK107" s="1065"/>
      <c r="CL107" s="1065"/>
      <c r="CM107" s="1065"/>
      <c r="CN107" s="1065"/>
      <c r="CO107" s="1065"/>
      <c r="CP107" s="1065"/>
      <c r="CQ107" s="1065"/>
      <c r="CS107" s="178"/>
      <c r="CT107" s="1065" t="s">
        <v>644</v>
      </c>
      <c r="CU107" s="1065"/>
      <c r="CV107" s="1065"/>
      <c r="CW107" s="1065"/>
      <c r="CX107" s="1065"/>
      <c r="CY107" s="1065"/>
      <c r="CZ107" s="1065"/>
      <c r="DA107" s="1065"/>
      <c r="DB107" s="1065"/>
      <c r="DC107" s="1065"/>
      <c r="DD107" s="1065"/>
      <c r="DE107" s="1065"/>
      <c r="DF107" s="1065"/>
      <c r="DG107" s="1065"/>
      <c r="DH107" s="1065"/>
      <c r="DI107" s="1065"/>
      <c r="DJ107" s="1065"/>
      <c r="DK107" s="1065"/>
      <c r="DL107" s="1065"/>
      <c r="DM107" s="1065"/>
      <c r="DN107" s="1065"/>
      <c r="DO107" s="1065"/>
      <c r="DP107" s="1065"/>
      <c r="DQ107" s="1065"/>
      <c r="DR107" s="1065"/>
      <c r="DS107" s="1065"/>
      <c r="DT107" s="1065"/>
      <c r="DU107" s="1065"/>
      <c r="DV107" s="1065"/>
      <c r="DW107" s="1065"/>
      <c r="DX107" s="1065"/>
      <c r="DY107" s="1065"/>
      <c r="DZ107" s="1065"/>
      <c r="EA107" s="1065"/>
      <c r="EB107" s="1065"/>
      <c r="EC107" s="1065"/>
      <c r="ED107" s="1065"/>
      <c r="EE107" s="1065"/>
      <c r="EF107" s="1065"/>
      <c r="EG107" s="1065"/>
      <c r="EH107" s="1065"/>
      <c r="EI107" s="1065"/>
      <c r="EJ107" s="1065"/>
      <c r="EK107" s="1065"/>
      <c r="EL107" s="1065"/>
      <c r="EM107" s="1065"/>
    </row>
    <row r="108" spans="1:143" ht="18.75" customHeight="1" x14ac:dyDescent="0.3">
      <c r="A108" s="178"/>
      <c r="B108" s="190"/>
      <c r="C108" s="190"/>
      <c r="D108" s="1071" t="s">
        <v>645</v>
      </c>
      <c r="E108" s="1071"/>
      <c r="F108" s="1071"/>
      <c r="G108" s="1030" t="s">
        <v>646</v>
      </c>
      <c r="H108" s="1030"/>
      <c r="I108" s="1030"/>
      <c r="J108" s="1030"/>
      <c r="K108" s="1030"/>
      <c r="L108" s="1030"/>
      <c r="M108" s="1030"/>
      <c r="N108" s="1030"/>
      <c r="O108" s="1030"/>
      <c r="P108" s="1030"/>
      <c r="Q108" s="1030"/>
      <c r="R108" s="1030"/>
      <c r="S108" s="1030"/>
      <c r="T108" s="1030"/>
      <c r="U108" s="1030"/>
      <c r="V108" s="1030"/>
      <c r="W108" s="1030"/>
      <c r="X108" s="1030"/>
      <c r="Y108" s="1030"/>
      <c r="Z108" s="1030"/>
      <c r="AA108" s="1030"/>
      <c r="AB108" s="1030"/>
      <c r="AC108" s="1030"/>
      <c r="AD108" s="1030"/>
      <c r="AE108" s="1030"/>
      <c r="AF108" s="1030"/>
      <c r="AG108" s="1030"/>
      <c r="AH108" s="1030"/>
      <c r="AI108" s="1030"/>
      <c r="AJ108" s="1030"/>
      <c r="AK108" s="1030"/>
      <c r="AL108" s="1030"/>
      <c r="AM108" s="1030"/>
      <c r="AN108" s="1030"/>
      <c r="AO108" s="1030"/>
      <c r="AP108" s="1030"/>
      <c r="AQ108" s="1030"/>
      <c r="AR108" s="1030"/>
      <c r="AS108" s="1030"/>
      <c r="AT108" s="1030"/>
      <c r="AU108" s="1030"/>
      <c r="AV108" s="178"/>
      <c r="AW108" s="178"/>
      <c r="AX108" s="190"/>
      <c r="AY108" s="190"/>
      <c r="AZ108" s="1071" t="s">
        <v>645</v>
      </c>
      <c r="BA108" s="1071"/>
      <c r="BB108" s="1071"/>
      <c r="BC108" s="1030" t="s">
        <v>646</v>
      </c>
      <c r="BD108" s="1030"/>
      <c r="BE108" s="1030"/>
      <c r="BF108" s="1030"/>
      <c r="BG108" s="1030"/>
      <c r="BH108" s="1030"/>
      <c r="BI108" s="1030"/>
      <c r="BJ108" s="1030"/>
      <c r="BK108" s="1030"/>
      <c r="BL108" s="1030"/>
      <c r="BM108" s="1030"/>
      <c r="BN108" s="1030"/>
      <c r="BO108" s="1030"/>
      <c r="BP108" s="1030"/>
      <c r="BQ108" s="1030"/>
      <c r="BR108" s="1030"/>
      <c r="BS108" s="1030"/>
      <c r="BT108" s="1030"/>
      <c r="BU108" s="1030"/>
      <c r="BV108" s="1030"/>
      <c r="BW108" s="1030"/>
      <c r="BX108" s="1030"/>
      <c r="BY108" s="1030"/>
      <c r="BZ108" s="1030"/>
      <c r="CA108" s="1030"/>
      <c r="CB108" s="1030"/>
      <c r="CC108" s="1030"/>
      <c r="CD108" s="1030"/>
      <c r="CE108" s="1030"/>
      <c r="CF108" s="1030"/>
      <c r="CG108" s="1030"/>
      <c r="CH108" s="1030"/>
      <c r="CI108" s="1030"/>
      <c r="CJ108" s="1030"/>
      <c r="CK108" s="1030"/>
      <c r="CL108" s="1030"/>
      <c r="CM108" s="1030"/>
      <c r="CN108" s="1030"/>
      <c r="CO108" s="1030"/>
      <c r="CP108" s="1030"/>
      <c r="CQ108" s="1030"/>
      <c r="CS108" s="178"/>
      <c r="CT108" s="190"/>
      <c r="CU108" s="190"/>
      <c r="CV108" s="1071" t="s">
        <v>645</v>
      </c>
      <c r="CW108" s="1071"/>
      <c r="CX108" s="1071"/>
      <c r="CY108" s="1030" t="s">
        <v>646</v>
      </c>
      <c r="CZ108" s="1030"/>
      <c r="DA108" s="1030"/>
      <c r="DB108" s="1030"/>
      <c r="DC108" s="1030"/>
      <c r="DD108" s="1030"/>
      <c r="DE108" s="1030"/>
      <c r="DF108" s="1030"/>
      <c r="DG108" s="1030"/>
      <c r="DH108" s="1030"/>
      <c r="DI108" s="1030"/>
      <c r="DJ108" s="1030"/>
      <c r="DK108" s="1030"/>
      <c r="DL108" s="1030"/>
      <c r="DM108" s="1030"/>
      <c r="DN108" s="1030"/>
      <c r="DO108" s="1030"/>
      <c r="DP108" s="1030"/>
      <c r="DQ108" s="1030"/>
      <c r="DR108" s="1030"/>
      <c r="DS108" s="1030"/>
      <c r="DT108" s="1030"/>
      <c r="DU108" s="1030"/>
      <c r="DV108" s="1030"/>
      <c r="DW108" s="1030"/>
      <c r="DX108" s="1030"/>
      <c r="DY108" s="1030"/>
      <c r="DZ108" s="1030"/>
      <c r="EA108" s="1030"/>
      <c r="EB108" s="1030"/>
      <c r="EC108" s="1030"/>
      <c r="ED108" s="1030"/>
      <c r="EE108" s="1030"/>
      <c r="EF108" s="1030"/>
      <c r="EG108" s="1030"/>
      <c r="EH108" s="1030"/>
      <c r="EI108" s="1030"/>
      <c r="EJ108" s="1030"/>
      <c r="EK108" s="1030"/>
      <c r="EL108" s="1030"/>
      <c r="EM108" s="1030"/>
    </row>
    <row r="109" spans="1:143" ht="118.5" customHeight="1" x14ac:dyDescent="0.25">
      <c r="A109" s="178"/>
      <c r="B109" s="1068" t="s">
        <v>647</v>
      </c>
      <c r="C109" s="1068"/>
      <c r="D109" s="1068"/>
      <c r="E109" s="1068"/>
      <c r="F109" s="1068"/>
      <c r="G109" s="1068"/>
      <c r="H109" s="1068"/>
      <c r="I109" s="1068"/>
      <c r="J109" s="1068"/>
      <c r="K109" s="1068"/>
      <c r="L109" s="1068"/>
      <c r="M109" s="1068"/>
      <c r="N109" s="1068"/>
      <c r="O109" s="1068"/>
      <c r="P109" s="1068"/>
      <c r="Q109" s="1068"/>
      <c r="R109" s="1068"/>
      <c r="S109" s="1068"/>
      <c r="T109" s="1068"/>
      <c r="U109" s="1068"/>
      <c r="V109" s="1068"/>
      <c r="W109" s="1068"/>
      <c r="X109" s="1068"/>
      <c r="Y109" s="1068"/>
      <c r="Z109" s="1068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068"/>
      <c r="AO109" s="1068"/>
      <c r="AP109" s="1068"/>
      <c r="AQ109" s="1068"/>
      <c r="AR109" s="1068"/>
      <c r="AS109" s="1068"/>
      <c r="AT109" s="1068"/>
      <c r="AU109" s="1068"/>
      <c r="AV109" s="487"/>
      <c r="AW109" s="487"/>
      <c r="AX109" s="1068" t="s">
        <v>647</v>
      </c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  <c r="BX109" s="1068"/>
      <c r="BY109" s="1068"/>
      <c r="BZ109" s="1068"/>
      <c r="CA109" s="1068"/>
      <c r="CB109" s="1068"/>
      <c r="CC109" s="1068"/>
      <c r="CD109" s="1068"/>
      <c r="CE109" s="1068"/>
      <c r="CF109" s="1068"/>
      <c r="CG109" s="1068"/>
      <c r="CH109" s="1068"/>
      <c r="CI109" s="1068"/>
      <c r="CJ109" s="1068"/>
      <c r="CK109" s="1068"/>
      <c r="CL109" s="1068"/>
      <c r="CM109" s="1068"/>
      <c r="CN109" s="1068"/>
      <c r="CO109" s="1068"/>
      <c r="CP109" s="1068"/>
      <c r="CQ109" s="1068"/>
      <c r="CR109" s="488"/>
      <c r="CS109" s="487"/>
      <c r="CT109" s="1068" t="s">
        <v>647</v>
      </c>
      <c r="CU109" s="1068"/>
      <c r="CV109" s="1068"/>
      <c r="CW109" s="1068"/>
      <c r="CX109" s="1068"/>
      <c r="CY109" s="1068"/>
      <c r="CZ109" s="1068"/>
      <c r="DA109" s="1068"/>
      <c r="DB109" s="1068"/>
      <c r="DC109" s="1068"/>
      <c r="DD109" s="1068"/>
      <c r="DE109" s="1068"/>
      <c r="DF109" s="1068"/>
      <c r="DG109" s="1068"/>
      <c r="DH109" s="1068"/>
      <c r="DI109" s="1068"/>
      <c r="DJ109" s="1068"/>
      <c r="DK109" s="1068"/>
      <c r="DL109" s="1068"/>
      <c r="DM109" s="1068"/>
      <c r="DN109" s="1068"/>
      <c r="DO109" s="1068"/>
      <c r="DP109" s="1068"/>
      <c r="DQ109" s="1068"/>
      <c r="DR109" s="1068"/>
      <c r="DS109" s="1068"/>
      <c r="DT109" s="1068"/>
      <c r="DU109" s="1068"/>
      <c r="DV109" s="1068"/>
      <c r="DW109" s="1068"/>
      <c r="DX109" s="1068"/>
      <c r="DY109" s="1068"/>
      <c r="DZ109" s="1068"/>
      <c r="EA109" s="1068"/>
      <c r="EB109" s="1068"/>
      <c r="EC109" s="1068"/>
      <c r="ED109" s="1068"/>
      <c r="EE109" s="1068"/>
      <c r="EF109" s="1068"/>
      <c r="EG109" s="1068"/>
      <c r="EH109" s="1068"/>
      <c r="EI109" s="1068"/>
      <c r="EJ109" s="1068"/>
      <c r="EK109" s="1068"/>
      <c r="EL109" s="1068"/>
      <c r="EM109" s="1068"/>
    </row>
    <row r="110" spans="1:143" ht="18.75" customHeight="1" x14ac:dyDescent="0.25">
      <c r="A110" s="178"/>
      <c r="B110" s="1069" t="s">
        <v>648</v>
      </c>
      <c r="C110" s="1069"/>
      <c r="D110" s="1069"/>
      <c r="E110" s="1069"/>
      <c r="F110" s="1069"/>
      <c r="G110" s="1069"/>
      <c r="H110" s="1069"/>
      <c r="I110" s="1069"/>
      <c r="J110" s="1069"/>
      <c r="K110" s="1069"/>
      <c r="L110" s="1069"/>
      <c r="M110" s="1069"/>
      <c r="N110" s="1069"/>
      <c r="O110" s="1069"/>
      <c r="P110" s="1069"/>
      <c r="Q110" s="1069"/>
      <c r="R110" s="1069"/>
      <c r="S110" s="1069"/>
      <c r="T110" s="1069"/>
      <c r="U110" s="1069"/>
      <c r="V110" s="1069"/>
      <c r="W110" s="1069"/>
      <c r="X110" s="1069"/>
      <c r="Y110" s="1069"/>
      <c r="Z110" s="1069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069"/>
      <c r="AO110" s="1069"/>
      <c r="AP110" s="1069"/>
      <c r="AQ110" s="1069"/>
      <c r="AR110" s="1069"/>
      <c r="AS110" s="1069"/>
      <c r="AT110" s="1069"/>
      <c r="AU110" s="1069"/>
      <c r="AV110" s="178"/>
      <c r="AW110" s="178"/>
      <c r="AX110" s="1069" t="s">
        <v>648</v>
      </c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  <c r="BX110" s="1069"/>
      <c r="BY110" s="1069"/>
      <c r="BZ110" s="1069"/>
      <c r="CA110" s="1069"/>
      <c r="CB110" s="1069"/>
      <c r="CC110" s="1069"/>
      <c r="CD110" s="1069"/>
      <c r="CE110" s="1069"/>
      <c r="CF110" s="1069"/>
      <c r="CG110" s="1069"/>
      <c r="CH110" s="1069"/>
      <c r="CI110" s="1069"/>
      <c r="CJ110" s="1069"/>
      <c r="CK110" s="1069"/>
      <c r="CL110" s="1069"/>
      <c r="CM110" s="1069"/>
      <c r="CN110" s="1069"/>
      <c r="CO110" s="1069"/>
      <c r="CP110" s="1069"/>
      <c r="CQ110" s="1069"/>
      <c r="CS110" s="178"/>
      <c r="CT110" s="1069" t="s">
        <v>648</v>
      </c>
      <c r="CU110" s="1069"/>
      <c r="CV110" s="1069"/>
      <c r="CW110" s="1069"/>
      <c r="CX110" s="1069"/>
      <c r="CY110" s="1069"/>
      <c r="CZ110" s="1069"/>
      <c r="DA110" s="1069"/>
      <c r="DB110" s="1069"/>
      <c r="DC110" s="1069"/>
      <c r="DD110" s="1069"/>
      <c r="DE110" s="1069"/>
      <c r="DF110" s="1069"/>
      <c r="DG110" s="1069"/>
      <c r="DH110" s="1069"/>
      <c r="DI110" s="1069"/>
      <c r="DJ110" s="1069"/>
      <c r="DK110" s="1069"/>
      <c r="DL110" s="1069"/>
      <c r="DM110" s="1069"/>
      <c r="DN110" s="1069"/>
      <c r="DO110" s="1069"/>
      <c r="DP110" s="1069"/>
      <c r="DQ110" s="1069"/>
      <c r="DR110" s="1069"/>
      <c r="DS110" s="1069"/>
      <c r="DT110" s="1069"/>
      <c r="DU110" s="1069"/>
      <c r="DV110" s="1069"/>
      <c r="DW110" s="1069"/>
      <c r="DX110" s="1069"/>
      <c r="DY110" s="1069"/>
      <c r="DZ110" s="1069"/>
      <c r="EA110" s="1069"/>
      <c r="EB110" s="1069"/>
      <c r="EC110" s="1069"/>
      <c r="ED110" s="1069"/>
      <c r="EE110" s="1069"/>
      <c r="EF110" s="1069"/>
      <c r="EG110" s="1069"/>
      <c r="EH110" s="1069"/>
      <c r="EI110" s="1069"/>
      <c r="EJ110" s="1069"/>
      <c r="EK110" s="1069"/>
      <c r="EL110" s="1069"/>
      <c r="EM110" s="1069"/>
    </row>
    <row r="111" spans="1:143" ht="18.75" customHeight="1" x14ac:dyDescent="0.3">
      <c r="A111" s="178"/>
      <c r="B111" s="190"/>
      <c r="C111" s="190"/>
      <c r="D111" s="1027" t="s">
        <v>273</v>
      </c>
      <c r="E111" s="1027"/>
      <c r="F111" s="1030" t="s">
        <v>649</v>
      </c>
      <c r="G111" s="1030"/>
      <c r="H111" s="1030"/>
      <c r="I111" s="1030"/>
      <c r="J111" s="1030"/>
      <c r="K111" s="1030"/>
      <c r="L111" s="1030"/>
      <c r="M111" s="1030"/>
      <c r="N111" s="1030"/>
      <c r="O111" s="1030"/>
      <c r="P111" s="1030"/>
      <c r="Q111" s="1030"/>
      <c r="R111" s="1030"/>
      <c r="S111" s="1030"/>
      <c r="T111" s="1030"/>
      <c r="U111" s="1030"/>
      <c r="V111" s="1030"/>
      <c r="W111" s="1030"/>
      <c r="X111" s="1030"/>
      <c r="Y111" s="1030"/>
      <c r="Z111" s="1030"/>
      <c r="AA111" s="1030"/>
      <c r="AB111" s="1030"/>
      <c r="AC111" s="1030"/>
      <c r="AD111" s="1030"/>
      <c r="AE111" s="1030"/>
      <c r="AF111" s="1030"/>
      <c r="AG111" s="1030"/>
      <c r="AH111" s="1030"/>
      <c r="AI111" s="1030"/>
      <c r="AJ111" s="1030"/>
      <c r="AK111" s="1030"/>
      <c r="AL111" s="1030"/>
      <c r="AM111" s="1030"/>
      <c r="AN111" s="1030"/>
      <c r="AO111" s="1030"/>
      <c r="AP111" s="1030"/>
      <c r="AQ111" s="1030"/>
      <c r="AR111" s="1030"/>
      <c r="AS111" s="1030"/>
      <c r="AT111" s="1030"/>
      <c r="AU111" s="1030"/>
      <c r="AV111" s="178"/>
      <c r="AW111" s="178"/>
      <c r="AX111" s="190"/>
      <c r="AY111" s="190"/>
      <c r="AZ111" s="1027" t="s">
        <v>273</v>
      </c>
      <c r="BA111" s="1027"/>
      <c r="BB111" s="1030" t="s">
        <v>649</v>
      </c>
      <c r="BC111" s="1030"/>
      <c r="BD111" s="1030"/>
      <c r="BE111" s="1030"/>
      <c r="BF111" s="1030"/>
      <c r="BG111" s="1030"/>
      <c r="BH111" s="1030"/>
      <c r="BI111" s="1030"/>
      <c r="BJ111" s="1030"/>
      <c r="BK111" s="1030"/>
      <c r="BL111" s="1030"/>
      <c r="BM111" s="1030"/>
      <c r="BN111" s="1030"/>
      <c r="BO111" s="1030"/>
      <c r="BP111" s="1030"/>
      <c r="BQ111" s="1030"/>
      <c r="BR111" s="1030"/>
      <c r="BS111" s="1030"/>
      <c r="BT111" s="1030"/>
      <c r="BU111" s="1030"/>
      <c r="BV111" s="1030"/>
      <c r="BW111" s="1030"/>
      <c r="BX111" s="1030"/>
      <c r="BY111" s="1030"/>
      <c r="BZ111" s="1030"/>
      <c r="CA111" s="1030"/>
      <c r="CB111" s="1030"/>
      <c r="CC111" s="1030"/>
      <c r="CD111" s="1030"/>
      <c r="CE111" s="1030"/>
      <c r="CF111" s="1030"/>
      <c r="CG111" s="1030"/>
      <c r="CH111" s="1030"/>
      <c r="CI111" s="1030"/>
      <c r="CJ111" s="1030"/>
      <c r="CK111" s="1030"/>
      <c r="CL111" s="1030"/>
      <c r="CM111" s="1030"/>
      <c r="CN111" s="1030"/>
      <c r="CO111" s="1030"/>
      <c r="CP111" s="1030"/>
      <c r="CQ111" s="1030"/>
      <c r="CS111" s="178"/>
      <c r="CT111" s="190"/>
      <c r="CU111" s="190"/>
      <c r="CV111" s="1027" t="s">
        <v>273</v>
      </c>
      <c r="CW111" s="1027"/>
      <c r="CX111" s="1030" t="s">
        <v>649</v>
      </c>
      <c r="CY111" s="1030"/>
      <c r="CZ111" s="1030"/>
      <c r="DA111" s="1030"/>
      <c r="DB111" s="1030"/>
      <c r="DC111" s="1030"/>
      <c r="DD111" s="1030"/>
      <c r="DE111" s="1030"/>
      <c r="DF111" s="1030"/>
      <c r="DG111" s="1030"/>
      <c r="DH111" s="1030"/>
      <c r="DI111" s="1030"/>
      <c r="DJ111" s="1030"/>
      <c r="DK111" s="1030"/>
      <c r="DL111" s="1030"/>
      <c r="DM111" s="1030"/>
      <c r="DN111" s="1030"/>
      <c r="DO111" s="1030"/>
      <c r="DP111" s="1030"/>
      <c r="DQ111" s="1030"/>
      <c r="DR111" s="1030"/>
      <c r="DS111" s="1030"/>
      <c r="DT111" s="1030"/>
      <c r="DU111" s="1030"/>
      <c r="DV111" s="1030"/>
      <c r="DW111" s="1030"/>
      <c r="DX111" s="1030"/>
      <c r="DY111" s="1030"/>
      <c r="DZ111" s="1030"/>
      <c r="EA111" s="1030"/>
      <c r="EB111" s="1030"/>
      <c r="EC111" s="1030"/>
      <c r="ED111" s="1030"/>
      <c r="EE111" s="1030"/>
      <c r="EF111" s="1030"/>
      <c r="EG111" s="1030"/>
      <c r="EH111" s="1030"/>
      <c r="EI111" s="1030"/>
      <c r="EJ111" s="1030"/>
      <c r="EK111" s="1030"/>
      <c r="EL111" s="1030"/>
      <c r="EM111" s="1030"/>
    </row>
    <row r="112" spans="1:143" ht="38.25" customHeight="1" x14ac:dyDescent="0.25">
      <c r="A112" s="178"/>
      <c r="B112" s="1065" t="s">
        <v>650</v>
      </c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  <c r="V112" s="1065"/>
      <c r="W112" s="1065"/>
      <c r="X112" s="1065"/>
      <c r="Y112" s="1065"/>
      <c r="Z112" s="1065"/>
      <c r="AA112" s="1065"/>
      <c r="AB112" s="1065"/>
      <c r="AC112" s="1065"/>
      <c r="AD112" s="1065"/>
      <c r="AE112" s="1065"/>
      <c r="AF112" s="1065"/>
      <c r="AG112" s="1065"/>
      <c r="AH112" s="1065"/>
      <c r="AI112" s="1065"/>
      <c r="AJ112" s="1065"/>
      <c r="AK112" s="1065"/>
      <c r="AL112" s="1065"/>
      <c r="AM112" s="1065"/>
      <c r="AN112" s="1065"/>
      <c r="AO112" s="1065"/>
      <c r="AP112" s="1065"/>
      <c r="AQ112" s="1065"/>
      <c r="AR112" s="1065"/>
      <c r="AS112" s="1065"/>
      <c r="AT112" s="1065"/>
      <c r="AU112" s="1065"/>
      <c r="AV112" s="178"/>
      <c r="AW112" s="178"/>
      <c r="AX112" s="1065" t="s">
        <v>650</v>
      </c>
      <c r="AY112" s="1065"/>
      <c r="AZ112" s="1065"/>
      <c r="BA112" s="1065"/>
      <c r="BB112" s="1065"/>
      <c r="BC112" s="1065"/>
      <c r="BD112" s="1065"/>
      <c r="BE112" s="1065"/>
      <c r="BF112" s="1065"/>
      <c r="BG112" s="1065"/>
      <c r="BH112" s="1065"/>
      <c r="BI112" s="1065"/>
      <c r="BJ112" s="1065"/>
      <c r="BK112" s="1065"/>
      <c r="BL112" s="1065"/>
      <c r="BM112" s="1065"/>
      <c r="BN112" s="1065"/>
      <c r="BO112" s="1065"/>
      <c r="BP112" s="1065"/>
      <c r="BQ112" s="1065"/>
      <c r="BR112" s="1065"/>
      <c r="BS112" s="1065"/>
      <c r="BT112" s="1065"/>
      <c r="BU112" s="1065"/>
      <c r="BV112" s="1065"/>
      <c r="BW112" s="1065"/>
      <c r="BX112" s="1065"/>
      <c r="BY112" s="1065"/>
      <c r="BZ112" s="1065"/>
      <c r="CA112" s="1065"/>
      <c r="CB112" s="1065"/>
      <c r="CC112" s="1065"/>
      <c r="CD112" s="1065"/>
      <c r="CE112" s="1065"/>
      <c r="CF112" s="1065"/>
      <c r="CG112" s="1065"/>
      <c r="CH112" s="1065"/>
      <c r="CI112" s="1065"/>
      <c r="CJ112" s="1065"/>
      <c r="CK112" s="1065"/>
      <c r="CL112" s="1065"/>
      <c r="CM112" s="1065"/>
      <c r="CN112" s="1065"/>
      <c r="CO112" s="1065"/>
      <c r="CP112" s="1065"/>
      <c r="CQ112" s="1065"/>
      <c r="CS112" s="178"/>
      <c r="CT112" s="1065" t="s">
        <v>650</v>
      </c>
      <c r="CU112" s="1065"/>
      <c r="CV112" s="1065"/>
      <c r="CW112" s="1065"/>
      <c r="CX112" s="1065"/>
      <c r="CY112" s="1065"/>
      <c r="CZ112" s="1065"/>
      <c r="DA112" s="1065"/>
      <c r="DB112" s="1065"/>
      <c r="DC112" s="1065"/>
      <c r="DD112" s="1065"/>
      <c r="DE112" s="1065"/>
      <c r="DF112" s="1065"/>
      <c r="DG112" s="1065"/>
      <c r="DH112" s="1065"/>
      <c r="DI112" s="1065"/>
      <c r="DJ112" s="1065"/>
      <c r="DK112" s="1065"/>
      <c r="DL112" s="1065"/>
      <c r="DM112" s="1065"/>
      <c r="DN112" s="1065"/>
      <c r="DO112" s="1065"/>
      <c r="DP112" s="1065"/>
      <c r="DQ112" s="1065"/>
      <c r="DR112" s="1065"/>
      <c r="DS112" s="1065"/>
      <c r="DT112" s="1065"/>
      <c r="DU112" s="1065"/>
      <c r="DV112" s="1065"/>
      <c r="DW112" s="1065"/>
      <c r="DX112" s="1065"/>
      <c r="DY112" s="1065"/>
      <c r="DZ112" s="1065"/>
      <c r="EA112" s="1065"/>
      <c r="EB112" s="1065"/>
      <c r="EC112" s="1065"/>
      <c r="ED112" s="1065"/>
      <c r="EE112" s="1065"/>
      <c r="EF112" s="1065"/>
      <c r="EG112" s="1065"/>
      <c r="EH112" s="1065"/>
      <c r="EI112" s="1065"/>
      <c r="EJ112" s="1065"/>
      <c r="EK112" s="1065"/>
      <c r="EL112" s="1065"/>
      <c r="EM112" s="1065"/>
    </row>
    <row r="113" spans="1:143" ht="18.75" customHeight="1" x14ac:dyDescent="0.3">
      <c r="A113" s="178"/>
      <c r="B113" s="190"/>
      <c r="C113" s="190"/>
      <c r="D113" s="1027" t="s">
        <v>274</v>
      </c>
      <c r="E113" s="1027"/>
      <c r="F113" s="1030" t="s">
        <v>651</v>
      </c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0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0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78"/>
      <c r="AW113" s="178"/>
      <c r="AX113" s="190"/>
      <c r="AY113" s="190"/>
      <c r="AZ113" s="1027" t="s">
        <v>274</v>
      </c>
      <c r="BA113" s="1027"/>
      <c r="BB113" s="1030" t="s">
        <v>651</v>
      </c>
      <c r="BC113" s="1030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0"/>
      <c r="BV113" s="1030"/>
      <c r="BW113" s="1030"/>
      <c r="BX113" s="1030"/>
      <c r="BY113" s="1030"/>
      <c r="BZ113" s="1030"/>
      <c r="CA113" s="1030"/>
      <c r="CB113" s="1030"/>
      <c r="CC113" s="1030"/>
      <c r="CD113" s="1030"/>
      <c r="CE113" s="1030"/>
      <c r="CF113" s="1030"/>
      <c r="CG113" s="1030"/>
      <c r="CH113" s="1030"/>
      <c r="CI113" s="1030"/>
      <c r="CJ113" s="1030"/>
      <c r="CK113" s="1030"/>
      <c r="CL113" s="1030"/>
      <c r="CM113" s="1030"/>
      <c r="CN113" s="1030"/>
      <c r="CO113" s="1030"/>
      <c r="CP113" s="1030"/>
      <c r="CQ113" s="1030"/>
      <c r="CS113" s="178"/>
      <c r="CT113" s="190"/>
      <c r="CU113" s="190"/>
      <c r="CV113" s="1027" t="s">
        <v>274</v>
      </c>
      <c r="CW113" s="1027"/>
      <c r="CX113" s="1030" t="s">
        <v>651</v>
      </c>
      <c r="CY113" s="1030"/>
      <c r="CZ113" s="1030"/>
      <c r="DA113" s="1030"/>
      <c r="DB113" s="1030"/>
      <c r="DC113" s="1030"/>
      <c r="DD113" s="1030"/>
      <c r="DE113" s="1030"/>
      <c r="DF113" s="1030"/>
      <c r="DG113" s="1030"/>
      <c r="DH113" s="1030"/>
      <c r="DI113" s="1030"/>
      <c r="DJ113" s="1030"/>
      <c r="DK113" s="1030"/>
      <c r="DL113" s="1030"/>
      <c r="DM113" s="1030"/>
      <c r="DN113" s="1030"/>
      <c r="DO113" s="1030"/>
      <c r="DP113" s="1030"/>
      <c r="DQ113" s="1030"/>
      <c r="DR113" s="1030"/>
      <c r="DS113" s="1030"/>
      <c r="DT113" s="1030"/>
      <c r="DU113" s="1030"/>
      <c r="DV113" s="1030"/>
      <c r="DW113" s="1030"/>
      <c r="DX113" s="1030"/>
      <c r="DY113" s="1030"/>
      <c r="DZ113" s="1030"/>
      <c r="EA113" s="1030"/>
      <c r="EB113" s="1030"/>
      <c r="EC113" s="1030"/>
      <c r="ED113" s="1030"/>
      <c r="EE113" s="1030"/>
      <c r="EF113" s="1030"/>
      <c r="EG113" s="1030"/>
      <c r="EH113" s="1030"/>
      <c r="EI113" s="1030"/>
      <c r="EJ113" s="1030"/>
      <c r="EK113" s="1030"/>
      <c r="EL113" s="1030"/>
      <c r="EM113" s="1030"/>
    </row>
    <row r="114" spans="1:143" ht="62.25" customHeight="1" x14ac:dyDescent="0.25">
      <c r="A114" s="178"/>
      <c r="B114" s="1065" t="s">
        <v>652</v>
      </c>
      <c r="C114" s="1065"/>
      <c r="D114" s="1065"/>
      <c r="E114" s="1065"/>
      <c r="F114" s="1065"/>
      <c r="G114" s="1065"/>
      <c r="H114" s="1065"/>
      <c r="I114" s="1065"/>
      <c r="J114" s="1065"/>
      <c r="K114" s="1065"/>
      <c r="L114" s="1065"/>
      <c r="M114" s="1065"/>
      <c r="N114" s="1065"/>
      <c r="O114" s="1065"/>
      <c r="P114" s="1065"/>
      <c r="Q114" s="1065"/>
      <c r="R114" s="1065"/>
      <c r="S114" s="1065"/>
      <c r="T114" s="1065"/>
      <c r="U114" s="1065"/>
      <c r="V114" s="1065"/>
      <c r="W114" s="1065"/>
      <c r="X114" s="1065"/>
      <c r="Y114" s="1065"/>
      <c r="Z114" s="1065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065"/>
      <c r="AO114" s="1065"/>
      <c r="AP114" s="1065"/>
      <c r="AQ114" s="1065"/>
      <c r="AR114" s="1065"/>
      <c r="AS114" s="1065"/>
      <c r="AT114" s="1065"/>
      <c r="AU114" s="1065"/>
      <c r="AV114" s="178"/>
      <c r="AW114" s="178"/>
      <c r="AX114" s="1065" t="s">
        <v>652</v>
      </c>
      <c r="AY114" s="1065"/>
      <c r="AZ114" s="1065"/>
      <c r="BA114" s="1065"/>
      <c r="BB114" s="1065"/>
      <c r="BC114" s="1065"/>
      <c r="BD114" s="1065"/>
      <c r="BE114" s="1065"/>
      <c r="BF114" s="1065"/>
      <c r="BG114" s="1065"/>
      <c r="BH114" s="1065"/>
      <c r="BI114" s="1065"/>
      <c r="BJ114" s="1065"/>
      <c r="BK114" s="1065"/>
      <c r="BL114" s="1065"/>
      <c r="BM114" s="1065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  <c r="BX114" s="1065"/>
      <c r="BY114" s="1065"/>
      <c r="BZ114" s="1065"/>
      <c r="CA114" s="1065"/>
      <c r="CB114" s="1065"/>
      <c r="CC114" s="1065"/>
      <c r="CD114" s="1065"/>
      <c r="CE114" s="1065"/>
      <c r="CF114" s="1065"/>
      <c r="CG114" s="1065"/>
      <c r="CH114" s="1065"/>
      <c r="CI114" s="1065"/>
      <c r="CJ114" s="1065"/>
      <c r="CK114" s="1065"/>
      <c r="CL114" s="1065"/>
      <c r="CM114" s="1065"/>
      <c r="CN114" s="1065"/>
      <c r="CO114" s="1065"/>
      <c r="CP114" s="1065"/>
      <c r="CQ114" s="1065"/>
      <c r="CS114" s="178"/>
      <c r="CT114" s="1065" t="s">
        <v>652</v>
      </c>
      <c r="CU114" s="1065"/>
      <c r="CV114" s="1065"/>
      <c r="CW114" s="1065"/>
      <c r="CX114" s="1065"/>
      <c r="CY114" s="1065"/>
      <c r="CZ114" s="1065"/>
      <c r="DA114" s="1065"/>
      <c r="DB114" s="1065"/>
      <c r="DC114" s="1065"/>
      <c r="DD114" s="1065"/>
      <c r="DE114" s="1065"/>
      <c r="DF114" s="1065"/>
      <c r="DG114" s="1065"/>
      <c r="DH114" s="1065"/>
      <c r="DI114" s="1065"/>
      <c r="DJ114" s="1065"/>
      <c r="DK114" s="1065"/>
      <c r="DL114" s="1065"/>
      <c r="DM114" s="1065"/>
      <c r="DN114" s="1065"/>
      <c r="DO114" s="1065"/>
      <c r="DP114" s="1065"/>
      <c r="DQ114" s="1065"/>
      <c r="DR114" s="1065"/>
      <c r="DS114" s="1065"/>
      <c r="DT114" s="1065"/>
      <c r="DU114" s="1065"/>
      <c r="DV114" s="1065"/>
      <c r="DW114" s="1065"/>
      <c r="DX114" s="1065"/>
      <c r="DY114" s="1065"/>
      <c r="DZ114" s="1065"/>
      <c r="EA114" s="1065"/>
      <c r="EB114" s="1065"/>
      <c r="EC114" s="1065"/>
      <c r="ED114" s="1065"/>
      <c r="EE114" s="1065"/>
      <c r="EF114" s="1065"/>
      <c r="EG114" s="1065"/>
      <c r="EH114" s="1065"/>
      <c r="EI114" s="1065"/>
      <c r="EJ114" s="1065"/>
      <c r="EK114" s="1065"/>
      <c r="EL114" s="1065"/>
      <c r="EM114" s="1065"/>
    </row>
    <row r="115" spans="1:143" ht="18.75" customHeight="1" x14ac:dyDescent="0.25">
      <c r="A115" s="178"/>
      <c r="B115" s="1069" t="s">
        <v>653</v>
      </c>
      <c r="C115" s="1069"/>
      <c r="D115" s="1069"/>
      <c r="E115" s="1069"/>
      <c r="F115" s="1069"/>
      <c r="G115" s="1069"/>
      <c r="H115" s="1069"/>
      <c r="I115" s="1069"/>
      <c r="J115" s="1069"/>
      <c r="K115" s="1069"/>
      <c r="L115" s="1069"/>
      <c r="M115" s="1069"/>
      <c r="N115" s="1069"/>
      <c r="O115" s="1069"/>
      <c r="P115" s="1069"/>
      <c r="Q115" s="1069"/>
      <c r="R115" s="1069"/>
      <c r="S115" s="1069"/>
      <c r="T115" s="1069"/>
      <c r="U115" s="1069"/>
      <c r="V115" s="1069"/>
      <c r="W115" s="1069"/>
      <c r="X115" s="1069"/>
      <c r="Y115" s="1069"/>
      <c r="Z115" s="1069"/>
      <c r="AA115" s="1069"/>
      <c r="AB115" s="1069"/>
      <c r="AC115" s="1069"/>
      <c r="AD115" s="1069"/>
      <c r="AE115" s="1069"/>
      <c r="AF115" s="1069"/>
      <c r="AG115" s="1069"/>
      <c r="AH115" s="1069"/>
      <c r="AI115" s="1069"/>
      <c r="AJ115" s="1069"/>
      <c r="AK115" s="1069"/>
      <c r="AL115" s="1069"/>
      <c r="AM115" s="1069"/>
      <c r="AN115" s="1069"/>
      <c r="AO115" s="1069"/>
      <c r="AP115" s="1069"/>
      <c r="AQ115" s="1069"/>
      <c r="AR115" s="1069"/>
      <c r="AS115" s="1069"/>
      <c r="AT115" s="1069"/>
      <c r="AU115" s="1069"/>
      <c r="AV115" s="178"/>
      <c r="AW115" s="178"/>
      <c r="AX115" s="1069" t="s">
        <v>653</v>
      </c>
      <c r="AY115" s="1069"/>
      <c r="AZ115" s="1069"/>
      <c r="BA115" s="1069"/>
      <c r="BB115" s="1069"/>
      <c r="BC115" s="1069"/>
      <c r="BD115" s="1069"/>
      <c r="BE115" s="1069"/>
      <c r="BF115" s="1069"/>
      <c r="BG115" s="1069"/>
      <c r="BH115" s="1069"/>
      <c r="BI115" s="1069"/>
      <c r="BJ115" s="1069"/>
      <c r="BK115" s="1069"/>
      <c r="BL115" s="1069"/>
      <c r="BM115" s="1069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  <c r="BX115" s="1069"/>
      <c r="BY115" s="1069"/>
      <c r="BZ115" s="1069"/>
      <c r="CA115" s="1069"/>
      <c r="CB115" s="1069"/>
      <c r="CC115" s="1069"/>
      <c r="CD115" s="1069"/>
      <c r="CE115" s="1069"/>
      <c r="CF115" s="1069"/>
      <c r="CG115" s="1069"/>
      <c r="CH115" s="1069"/>
      <c r="CI115" s="1069"/>
      <c r="CJ115" s="1069"/>
      <c r="CK115" s="1069"/>
      <c r="CL115" s="1069"/>
      <c r="CM115" s="1069"/>
      <c r="CN115" s="1069"/>
      <c r="CO115" s="1069"/>
      <c r="CP115" s="1069"/>
      <c r="CQ115" s="1069"/>
      <c r="CS115" s="178"/>
      <c r="CT115" s="1069" t="s">
        <v>653</v>
      </c>
      <c r="CU115" s="1069"/>
      <c r="CV115" s="1069"/>
      <c r="CW115" s="1069"/>
      <c r="CX115" s="1069"/>
      <c r="CY115" s="1069"/>
      <c r="CZ115" s="1069"/>
      <c r="DA115" s="1069"/>
      <c r="DB115" s="1069"/>
      <c r="DC115" s="1069"/>
      <c r="DD115" s="1069"/>
      <c r="DE115" s="1069"/>
      <c r="DF115" s="1069"/>
      <c r="DG115" s="1069"/>
      <c r="DH115" s="1069"/>
      <c r="DI115" s="1069"/>
      <c r="DJ115" s="1069"/>
      <c r="DK115" s="1069"/>
      <c r="DL115" s="1069"/>
      <c r="DM115" s="1069"/>
      <c r="DN115" s="1069"/>
      <c r="DO115" s="1069"/>
      <c r="DP115" s="1069"/>
      <c r="DQ115" s="1069"/>
      <c r="DR115" s="1069"/>
      <c r="DS115" s="1069"/>
      <c r="DT115" s="1069"/>
      <c r="DU115" s="1069"/>
      <c r="DV115" s="1069"/>
      <c r="DW115" s="1069"/>
      <c r="DX115" s="1069"/>
      <c r="DY115" s="1069"/>
      <c r="DZ115" s="1069"/>
      <c r="EA115" s="1069"/>
      <c r="EB115" s="1069"/>
      <c r="EC115" s="1069"/>
      <c r="ED115" s="1069"/>
      <c r="EE115" s="1069"/>
      <c r="EF115" s="1069"/>
      <c r="EG115" s="1069"/>
      <c r="EH115" s="1069"/>
      <c r="EI115" s="1069"/>
      <c r="EJ115" s="1069"/>
      <c r="EK115" s="1069"/>
      <c r="EL115" s="1069"/>
      <c r="EM115" s="1069"/>
    </row>
    <row r="116" spans="1:143" ht="18.75" customHeight="1" x14ac:dyDescent="0.3">
      <c r="A116" s="178"/>
      <c r="B116" s="190"/>
      <c r="C116" s="190"/>
      <c r="D116" s="1027" t="s">
        <v>654</v>
      </c>
      <c r="E116" s="1027"/>
      <c r="F116" s="1030" t="s">
        <v>655</v>
      </c>
      <c r="G116" s="1030"/>
      <c r="H116" s="1030"/>
      <c r="I116" s="1030"/>
      <c r="J116" s="1030"/>
      <c r="K116" s="1030"/>
      <c r="L116" s="1030"/>
      <c r="M116" s="1030"/>
      <c r="N116" s="1030"/>
      <c r="O116" s="1030"/>
      <c r="P116" s="1030"/>
      <c r="Q116" s="1030"/>
      <c r="R116" s="1030"/>
      <c r="S116" s="1030"/>
      <c r="T116" s="1030"/>
      <c r="U116" s="1030"/>
      <c r="V116" s="1030"/>
      <c r="W116" s="1030"/>
      <c r="X116" s="1030"/>
      <c r="Y116" s="1030"/>
      <c r="Z116" s="1030"/>
      <c r="AA116" s="1030"/>
      <c r="AB116" s="1030"/>
      <c r="AC116" s="1030"/>
      <c r="AD116" s="1030"/>
      <c r="AE116" s="1030"/>
      <c r="AF116" s="1030"/>
      <c r="AG116" s="1030"/>
      <c r="AH116" s="1030"/>
      <c r="AI116" s="1030"/>
      <c r="AJ116" s="1030"/>
      <c r="AK116" s="1030"/>
      <c r="AL116" s="1030"/>
      <c r="AM116" s="1030"/>
      <c r="AN116" s="1030"/>
      <c r="AO116" s="1030"/>
      <c r="AP116" s="1030"/>
      <c r="AQ116" s="1030"/>
      <c r="AR116" s="1030"/>
      <c r="AS116" s="1030"/>
      <c r="AT116" s="1030"/>
      <c r="AU116" s="1030"/>
      <c r="AV116" s="178"/>
      <c r="AW116" s="178"/>
      <c r="AX116" s="190"/>
      <c r="AY116" s="190"/>
      <c r="AZ116" s="1027" t="s">
        <v>654</v>
      </c>
      <c r="BA116" s="1027"/>
      <c r="BB116" s="1030" t="s">
        <v>655</v>
      </c>
      <c r="BC116" s="1030"/>
      <c r="BD116" s="1030"/>
      <c r="BE116" s="1030"/>
      <c r="BF116" s="1030"/>
      <c r="BG116" s="1030"/>
      <c r="BH116" s="1030"/>
      <c r="BI116" s="1030"/>
      <c r="BJ116" s="1030"/>
      <c r="BK116" s="1030"/>
      <c r="BL116" s="1030"/>
      <c r="BM116" s="1030"/>
      <c r="BN116" s="1030"/>
      <c r="BO116" s="1030"/>
      <c r="BP116" s="1030"/>
      <c r="BQ116" s="1030"/>
      <c r="BR116" s="1030"/>
      <c r="BS116" s="1030"/>
      <c r="BT116" s="1030"/>
      <c r="BU116" s="1030"/>
      <c r="BV116" s="1030"/>
      <c r="BW116" s="1030"/>
      <c r="BX116" s="1030"/>
      <c r="BY116" s="1030"/>
      <c r="BZ116" s="1030"/>
      <c r="CA116" s="1030"/>
      <c r="CB116" s="1030"/>
      <c r="CC116" s="1030"/>
      <c r="CD116" s="1030"/>
      <c r="CE116" s="1030"/>
      <c r="CF116" s="1030"/>
      <c r="CG116" s="1030"/>
      <c r="CH116" s="1030"/>
      <c r="CI116" s="1030"/>
      <c r="CJ116" s="1030"/>
      <c r="CK116" s="1030"/>
      <c r="CL116" s="1030"/>
      <c r="CM116" s="1030"/>
      <c r="CN116" s="1030"/>
      <c r="CO116" s="1030"/>
      <c r="CP116" s="1030"/>
      <c r="CQ116" s="1030"/>
      <c r="CS116" s="178"/>
      <c r="CT116" s="190"/>
      <c r="CU116" s="190"/>
      <c r="CV116" s="1027" t="s">
        <v>654</v>
      </c>
      <c r="CW116" s="1027"/>
      <c r="CX116" s="1030" t="s">
        <v>655</v>
      </c>
      <c r="CY116" s="1030"/>
      <c r="CZ116" s="1030"/>
      <c r="DA116" s="1030"/>
      <c r="DB116" s="1030"/>
      <c r="DC116" s="1030"/>
      <c r="DD116" s="1030"/>
      <c r="DE116" s="1030"/>
      <c r="DF116" s="1030"/>
      <c r="DG116" s="1030"/>
      <c r="DH116" s="1030"/>
      <c r="DI116" s="1030"/>
      <c r="DJ116" s="1030"/>
      <c r="DK116" s="1030"/>
      <c r="DL116" s="1030"/>
      <c r="DM116" s="1030"/>
      <c r="DN116" s="1030"/>
      <c r="DO116" s="1030"/>
      <c r="DP116" s="1030"/>
      <c r="DQ116" s="1030"/>
      <c r="DR116" s="1030"/>
      <c r="DS116" s="1030"/>
      <c r="DT116" s="1030"/>
      <c r="DU116" s="1030"/>
      <c r="DV116" s="1030"/>
      <c r="DW116" s="1030"/>
      <c r="DX116" s="1030"/>
      <c r="DY116" s="1030"/>
      <c r="DZ116" s="1030"/>
      <c r="EA116" s="1030"/>
      <c r="EB116" s="1030"/>
      <c r="EC116" s="1030"/>
      <c r="ED116" s="1030"/>
      <c r="EE116" s="1030"/>
      <c r="EF116" s="1030"/>
      <c r="EG116" s="1030"/>
      <c r="EH116" s="1030"/>
      <c r="EI116" s="1030"/>
      <c r="EJ116" s="1030"/>
      <c r="EK116" s="1030"/>
      <c r="EL116" s="1030"/>
      <c r="EM116" s="1030"/>
    </row>
    <row r="117" spans="1:143" ht="18.75" customHeight="1" x14ac:dyDescent="0.25">
      <c r="A117" s="178"/>
      <c r="B117" s="1065" t="s">
        <v>656</v>
      </c>
      <c r="C117" s="1065"/>
      <c r="D117" s="1065"/>
      <c r="E117" s="1065"/>
      <c r="F117" s="1065"/>
      <c r="G117" s="1065"/>
      <c r="H117" s="1065"/>
      <c r="I117" s="1065"/>
      <c r="J117" s="1065"/>
      <c r="K117" s="1065"/>
      <c r="L117" s="1065"/>
      <c r="M117" s="1065"/>
      <c r="N117" s="1065"/>
      <c r="O117" s="1065"/>
      <c r="P117" s="1065"/>
      <c r="Q117" s="1065"/>
      <c r="R117" s="1065"/>
      <c r="S117" s="1065"/>
      <c r="T117" s="1065"/>
      <c r="U117" s="1065"/>
      <c r="V117" s="1065"/>
      <c r="W117" s="1065"/>
      <c r="X117" s="1065"/>
      <c r="Y117" s="1065"/>
      <c r="Z117" s="1065"/>
      <c r="AA117" s="1065"/>
      <c r="AB117" s="1065"/>
      <c r="AC117" s="1065"/>
      <c r="AD117" s="1065"/>
      <c r="AE117" s="1065"/>
      <c r="AF117" s="1065"/>
      <c r="AG117" s="1065"/>
      <c r="AH117" s="1065"/>
      <c r="AI117" s="1065"/>
      <c r="AJ117" s="1065"/>
      <c r="AK117" s="1065"/>
      <c r="AL117" s="1065"/>
      <c r="AM117" s="1065"/>
      <c r="AN117" s="1065"/>
      <c r="AO117" s="1065"/>
      <c r="AP117" s="1065"/>
      <c r="AQ117" s="1065"/>
      <c r="AR117" s="1065"/>
      <c r="AS117" s="1065"/>
      <c r="AT117" s="1065"/>
      <c r="AU117" s="1065"/>
      <c r="AV117" s="178"/>
      <c r="AW117" s="178"/>
      <c r="AX117" s="1065" t="s">
        <v>656</v>
      </c>
      <c r="AY117" s="1065"/>
      <c r="AZ117" s="1065"/>
      <c r="BA117" s="1065"/>
      <c r="BB117" s="1065"/>
      <c r="BC117" s="1065"/>
      <c r="BD117" s="1065"/>
      <c r="BE117" s="1065"/>
      <c r="BF117" s="1065"/>
      <c r="BG117" s="1065"/>
      <c r="BH117" s="1065"/>
      <c r="BI117" s="1065"/>
      <c r="BJ117" s="1065"/>
      <c r="BK117" s="1065"/>
      <c r="BL117" s="1065"/>
      <c r="BM117" s="1065"/>
      <c r="BN117" s="1065"/>
      <c r="BO117" s="1065"/>
      <c r="BP117" s="1065"/>
      <c r="BQ117" s="1065"/>
      <c r="BR117" s="1065"/>
      <c r="BS117" s="1065"/>
      <c r="BT117" s="1065"/>
      <c r="BU117" s="1065"/>
      <c r="BV117" s="1065"/>
      <c r="BW117" s="1065"/>
      <c r="BX117" s="1065"/>
      <c r="BY117" s="1065"/>
      <c r="BZ117" s="1065"/>
      <c r="CA117" s="1065"/>
      <c r="CB117" s="1065"/>
      <c r="CC117" s="1065"/>
      <c r="CD117" s="1065"/>
      <c r="CE117" s="1065"/>
      <c r="CF117" s="1065"/>
      <c r="CG117" s="1065"/>
      <c r="CH117" s="1065"/>
      <c r="CI117" s="1065"/>
      <c r="CJ117" s="1065"/>
      <c r="CK117" s="1065"/>
      <c r="CL117" s="1065"/>
      <c r="CM117" s="1065"/>
      <c r="CN117" s="1065"/>
      <c r="CO117" s="1065"/>
      <c r="CP117" s="1065"/>
      <c r="CQ117" s="1065"/>
      <c r="CS117" s="178"/>
      <c r="CT117" s="1065" t="s">
        <v>656</v>
      </c>
      <c r="CU117" s="1065"/>
      <c r="CV117" s="1065"/>
      <c r="CW117" s="1065"/>
      <c r="CX117" s="1065"/>
      <c r="CY117" s="1065"/>
      <c r="CZ117" s="1065"/>
      <c r="DA117" s="1065"/>
      <c r="DB117" s="1065"/>
      <c r="DC117" s="1065"/>
      <c r="DD117" s="1065"/>
      <c r="DE117" s="1065"/>
      <c r="DF117" s="1065"/>
      <c r="DG117" s="1065"/>
      <c r="DH117" s="1065"/>
      <c r="DI117" s="1065"/>
      <c r="DJ117" s="1065"/>
      <c r="DK117" s="1065"/>
      <c r="DL117" s="1065"/>
      <c r="DM117" s="1065"/>
      <c r="DN117" s="1065"/>
      <c r="DO117" s="1065"/>
      <c r="DP117" s="1065"/>
      <c r="DQ117" s="1065"/>
      <c r="DR117" s="1065"/>
      <c r="DS117" s="1065"/>
      <c r="DT117" s="1065"/>
      <c r="DU117" s="1065"/>
      <c r="DV117" s="1065"/>
      <c r="DW117" s="1065"/>
      <c r="DX117" s="1065"/>
      <c r="DY117" s="1065"/>
      <c r="DZ117" s="1065"/>
      <c r="EA117" s="1065"/>
      <c r="EB117" s="1065"/>
      <c r="EC117" s="1065"/>
      <c r="ED117" s="1065"/>
      <c r="EE117" s="1065"/>
      <c r="EF117" s="1065"/>
      <c r="EG117" s="1065"/>
      <c r="EH117" s="1065"/>
      <c r="EI117" s="1065"/>
      <c r="EJ117" s="1065"/>
      <c r="EK117" s="1065"/>
      <c r="EL117" s="1065"/>
      <c r="EM117" s="1065"/>
    </row>
    <row r="118" spans="1:143" ht="18.75" customHeight="1" x14ac:dyDescent="0.25">
      <c r="A118" s="178"/>
      <c r="B118" s="1071" t="s">
        <v>657</v>
      </c>
      <c r="C118" s="1071"/>
      <c r="D118" s="1071"/>
      <c r="E118" s="1071"/>
      <c r="F118" s="1071"/>
      <c r="G118" s="1071"/>
      <c r="H118" s="1071"/>
      <c r="I118" s="1071"/>
      <c r="J118" s="1071"/>
      <c r="K118" s="1071"/>
      <c r="L118" s="1071"/>
      <c r="M118" s="1071"/>
      <c r="N118" s="1071"/>
      <c r="O118" s="1071"/>
      <c r="P118" s="1071"/>
      <c r="Q118" s="1071"/>
      <c r="R118" s="1071"/>
      <c r="S118" s="1071"/>
      <c r="T118" s="1071"/>
      <c r="U118" s="1071"/>
      <c r="V118" s="1071"/>
      <c r="W118" s="1071"/>
      <c r="X118" s="1071"/>
      <c r="Y118" s="1071"/>
      <c r="Z118" s="1071"/>
      <c r="AA118" s="1071"/>
      <c r="AB118" s="1037">
        <f>J$15</f>
        <v>0</v>
      </c>
      <c r="AC118" s="1037"/>
      <c r="AD118" s="191" t="s">
        <v>524</v>
      </c>
      <c r="AE118" s="1037">
        <f>O$15</f>
        <v>0</v>
      </c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>
        <f>AK$15</f>
        <v>0</v>
      </c>
      <c r="AQ118" s="1037"/>
      <c r="AR118" s="1037"/>
      <c r="AS118" s="1037"/>
      <c r="AT118" s="314"/>
      <c r="AU118" s="314" t="s">
        <v>375</v>
      </c>
      <c r="AV118" s="178"/>
      <c r="AW118" s="178"/>
      <c r="AX118" s="1071" t="s">
        <v>657</v>
      </c>
      <c r="AY118" s="1071"/>
      <c r="AZ118" s="1071"/>
      <c r="BA118" s="1071"/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071"/>
      <c r="BM118" s="1071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  <c r="BX118" s="1037">
        <f>BF$15</f>
        <v>0</v>
      </c>
      <c r="BY118" s="1037"/>
      <c r="BZ118" s="191" t="s">
        <v>524</v>
      </c>
      <c r="CA118" s="1037">
        <f>BK$15</f>
        <v>0</v>
      </c>
      <c r="CB118" s="1037"/>
      <c r="CC118" s="1037"/>
      <c r="CD118" s="1037"/>
      <c r="CE118" s="1037"/>
      <c r="CF118" s="1037"/>
      <c r="CG118" s="1037"/>
      <c r="CH118" s="1037"/>
      <c r="CI118" s="1037"/>
      <c r="CJ118" s="1037"/>
      <c r="CK118" s="1037"/>
      <c r="CL118" s="1037">
        <f>CG$15</f>
        <v>0</v>
      </c>
      <c r="CM118" s="1037"/>
      <c r="CN118" s="1037"/>
      <c r="CO118" s="1037"/>
      <c r="CP118" s="314"/>
      <c r="CQ118" s="314" t="s">
        <v>375</v>
      </c>
      <c r="CS118" s="178"/>
      <c r="CT118" s="1071" t="s">
        <v>657</v>
      </c>
      <c r="CU118" s="1071"/>
      <c r="CV118" s="1071"/>
      <c r="CW118" s="1071"/>
      <c r="CX118" s="1071"/>
      <c r="CY118" s="1071"/>
      <c r="CZ118" s="1071"/>
      <c r="DA118" s="1071"/>
      <c r="DB118" s="1071"/>
      <c r="DC118" s="1071"/>
      <c r="DD118" s="1071"/>
      <c r="DE118" s="1071"/>
      <c r="DF118" s="1071"/>
      <c r="DG118" s="1071"/>
      <c r="DH118" s="1071"/>
      <c r="DI118" s="1071"/>
      <c r="DJ118" s="1071"/>
      <c r="DK118" s="1071"/>
      <c r="DL118" s="1071"/>
      <c r="DM118" s="1071"/>
      <c r="DN118" s="1071"/>
      <c r="DO118" s="1071"/>
      <c r="DP118" s="1071"/>
      <c r="DQ118" s="1071"/>
      <c r="DR118" s="1071"/>
      <c r="DS118" s="1071"/>
      <c r="DT118" s="1037">
        <f>DB$15</f>
        <v>0</v>
      </c>
      <c r="DU118" s="1037"/>
      <c r="DV118" s="191" t="s">
        <v>524</v>
      </c>
      <c r="DW118" s="1037">
        <f>DG$15</f>
        <v>0</v>
      </c>
      <c r="DX118" s="1037"/>
      <c r="DY118" s="1037"/>
      <c r="DZ118" s="1037"/>
      <c r="EA118" s="1037"/>
      <c r="EB118" s="1037"/>
      <c r="EC118" s="1037"/>
      <c r="ED118" s="1037"/>
      <c r="EE118" s="1037"/>
      <c r="EF118" s="1037"/>
      <c r="EG118" s="1037"/>
      <c r="EH118" s="1037">
        <f>EC$15</f>
        <v>0</v>
      </c>
      <c r="EI118" s="1037"/>
      <c r="EJ118" s="1037"/>
      <c r="EK118" s="1037"/>
      <c r="EL118" s="314"/>
      <c r="EM118" s="314" t="s">
        <v>375</v>
      </c>
    </row>
    <row r="119" spans="1:143" ht="18.75" customHeight="1" x14ac:dyDescent="0.3">
      <c r="A119" s="178"/>
      <c r="B119" s="190"/>
      <c r="C119" s="190"/>
      <c r="D119" s="1027" t="s">
        <v>658</v>
      </c>
      <c r="E119" s="1027"/>
      <c r="F119" s="1030" t="s">
        <v>659</v>
      </c>
      <c r="G119" s="1030"/>
      <c r="H119" s="1030"/>
      <c r="I119" s="1030"/>
      <c r="J119" s="1030"/>
      <c r="K119" s="1030"/>
      <c r="L119" s="1030"/>
      <c r="M119" s="1030"/>
      <c r="N119" s="1030"/>
      <c r="O119" s="1030"/>
      <c r="P119" s="1030"/>
      <c r="Q119" s="1030"/>
      <c r="R119" s="1030"/>
      <c r="S119" s="1030"/>
      <c r="T119" s="1030"/>
      <c r="U119" s="1030"/>
      <c r="V119" s="1030"/>
      <c r="W119" s="1030"/>
      <c r="X119" s="1030"/>
      <c r="Y119" s="1030"/>
      <c r="Z119" s="1030"/>
      <c r="AA119" s="1030"/>
      <c r="AB119" s="1030"/>
      <c r="AC119" s="1030"/>
      <c r="AD119" s="1030"/>
      <c r="AE119" s="1030"/>
      <c r="AF119" s="1030"/>
      <c r="AG119" s="1030"/>
      <c r="AH119" s="1030"/>
      <c r="AI119" s="1030"/>
      <c r="AJ119" s="1030"/>
      <c r="AK119" s="1030"/>
      <c r="AL119" s="1030"/>
      <c r="AM119" s="1030"/>
      <c r="AN119" s="1030"/>
      <c r="AO119" s="1030"/>
      <c r="AP119" s="1030"/>
      <c r="AQ119" s="1030"/>
      <c r="AR119" s="1030"/>
      <c r="AS119" s="1030"/>
      <c r="AT119" s="1030"/>
      <c r="AU119" s="1030"/>
      <c r="AV119" s="178"/>
      <c r="AW119" s="178"/>
      <c r="AX119" s="190"/>
      <c r="AY119" s="190"/>
      <c r="AZ119" s="1027" t="s">
        <v>658</v>
      </c>
      <c r="BA119" s="1027"/>
      <c r="BB119" s="1030" t="s">
        <v>659</v>
      </c>
      <c r="BC119" s="1030"/>
      <c r="BD119" s="1030"/>
      <c r="BE119" s="1030"/>
      <c r="BF119" s="1030"/>
      <c r="BG119" s="1030"/>
      <c r="BH119" s="1030"/>
      <c r="BI119" s="1030"/>
      <c r="BJ119" s="1030"/>
      <c r="BK119" s="1030"/>
      <c r="BL119" s="1030"/>
      <c r="BM119" s="1030"/>
      <c r="BN119" s="1030"/>
      <c r="BO119" s="1030"/>
      <c r="BP119" s="1030"/>
      <c r="BQ119" s="1030"/>
      <c r="BR119" s="1030"/>
      <c r="BS119" s="1030"/>
      <c r="BT119" s="1030"/>
      <c r="BU119" s="1030"/>
      <c r="BV119" s="1030"/>
      <c r="BW119" s="1030"/>
      <c r="BX119" s="1030"/>
      <c r="BY119" s="1030"/>
      <c r="BZ119" s="1030"/>
      <c r="CA119" s="1030"/>
      <c r="CB119" s="1030"/>
      <c r="CC119" s="1030"/>
      <c r="CD119" s="1030"/>
      <c r="CE119" s="1030"/>
      <c r="CF119" s="1030"/>
      <c r="CG119" s="1030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30"/>
      <c r="CS119" s="178"/>
      <c r="CT119" s="190"/>
      <c r="CU119" s="190"/>
      <c r="CV119" s="1027" t="s">
        <v>658</v>
      </c>
      <c r="CW119" s="1027"/>
      <c r="CX119" s="1030" t="s">
        <v>659</v>
      </c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1030"/>
      <c r="DM119" s="1030"/>
      <c r="DN119" s="1030"/>
      <c r="DO119" s="1030"/>
      <c r="DP119" s="1030"/>
      <c r="DQ119" s="1030"/>
      <c r="DR119" s="1030"/>
      <c r="DS119" s="1030"/>
      <c r="DT119" s="1030"/>
      <c r="DU119" s="1030"/>
      <c r="DV119" s="1030"/>
      <c r="DW119" s="1030"/>
      <c r="DX119" s="1030"/>
      <c r="DY119" s="1030"/>
      <c r="DZ119" s="1030"/>
      <c r="EA119" s="1030"/>
      <c r="EB119" s="1030"/>
      <c r="EC119" s="1030"/>
      <c r="ED119" s="1030"/>
      <c r="EE119" s="1030"/>
      <c r="EF119" s="1030"/>
      <c r="EG119" s="1030"/>
      <c r="EH119" s="1030"/>
      <c r="EI119" s="1030"/>
      <c r="EJ119" s="1030"/>
      <c r="EK119" s="1030"/>
      <c r="EL119" s="1030"/>
      <c r="EM119" s="1030"/>
    </row>
    <row r="120" spans="1:143" ht="42" customHeight="1" x14ac:dyDescent="0.25">
      <c r="A120" s="178"/>
      <c r="B120" s="1065" t="s">
        <v>660</v>
      </c>
      <c r="C120" s="1065"/>
      <c r="D120" s="1065"/>
      <c r="E120" s="1065"/>
      <c r="F120" s="1065"/>
      <c r="G120" s="1065"/>
      <c r="H120" s="1065"/>
      <c r="I120" s="1065"/>
      <c r="J120" s="1065"/>
      <c r="K120" s="1065"/>
      <c r="L120" s="1065"/>
      <c r="M120" s="1065"/>
      <c r="N120" s="1065"/>
      <c r="O120" s="1065"/>
      <c r="P120" s="1065"/>
      <c r="Q120" s="1065"/>
      <c r="R120" s="1065"/>
      <c r="S120" s="1065"/>
      <c r="T120" s="1065"/>
      <c r="U120" s="1065"/>
      <c r="V120" s="1065"/>
      <c r="W120" s="1065"/>
      <c r="X120" s="1065"/>
      <c r="Y120" s="1065"/>
      <c r="Z120" s="1065"/>
      <c r="AA120" s="1065"/>
      <c r="AB120" s="1065"/>
      <c r="AC120" s="1065"/>
      <c r="AD120" s="1065"/>
      <c r="AE120" s="1065"/>
      <c r="AF120" s="1065"/>
      <c r="AG120" s="1065"/>
      <c r="AH120" s="1065"/>
      <c r="AI120" s="1065"/>
      <c r="AJ120" s="1065"/>
      <c r="AK120" s="1065"/>
      <c r="AL120" s="1065"/>
      <c r="AM120" s="1065"/>
      <c r="AN120" s="1065"/>
      <c r="AO120" s="1065"/>
      <c r="AP120" s="1065"/>
      <c r="AQ120" s="1065"/>
      <c r="AR120" s="1065"/>
      <c r="AS120" s="1065"/>
      <c r="AT120" s="1065"/>
      <c r="AU120" s="1065"/>
      <c r="AV120" s="178"/>
      <c r="AW120" s="178"/>
      <c r="AX120" s="1065" t="s">
        <v>660</v>
      </c>
      <c r="AY120" s="1065"/>
      <c r="AZ120" s="1065"/>
      <c r="BA120" s="1065"/>
      <c r="BB120" s="1065"/>
      <c r="BC120" s="1065"/>
      <c r="BD120" s="1065"/>
      <c r="BE120" s="1065"/>
      <c r="BF120" s="1065"/>
      <c r="BG120" s="1065"/>
      <c r="BH120" s="1065"/>
      <c r="BI120" s="1065"/>
      <c r="BJ120" s="1065"/>
      <c r="BK120" s="1065"/>
      <c r="BL120" s="1065"/>
      <c r="BM120" s="1065"/>
      <c r="BN120" s="1065"/>
      <c r="BO120" s="1065"/>
      <c r="BP120" s="1065"/>
      <c r="BQ120" s="1065"/>
      <c r="BR120" s="1065"/>
      <c r="BS120" s="1065"/>
      <c r="BT120" s="1065"/>
      <c r="BU120" s="1065"/>
      <c r="BV120" s="1065"/>
      <c r="BW120" s="1065"/>
      <c r="BX120" s="1065"/>
      <c r="BY120" s="1065"/>
      <c r="BZ120" s="1065"/>
      <c r="CA120" s="1065"/>
      <c r="CB120" s="1065"/>
      <c r="CC120" s="1065"/>
      <c r="CD120" s="1065"/>
      <c r="CE120" s="1065"/>
      <c r="CF120" s="1065"/>
      <c r="CG120" s="1065"/>
      <c r="CH120" s="1065"/>
      <c r="CI120" s="1065"/>
      <c r="CJ120" s="1065"/>
      <c r="CK120" s="1065"/>
      <c r="CL120" s="1065"/>
      <c r="CM120" s="1065"/>
      <c r="CN120" s="1065"/>
      <c r="CO120" s="1065"/>
      <c r="CP120" s="1065"/>
      <c r="CQ120" s="1065"/>
      <c r="CS120" s="178"/>
      <c r="CT120" s="1065" t="s">
        <v>660</v>
      </c>
      <c r="CU120" s="1065"/>
      <c r="CV120" s="1065"/>
      <c r="CW120" s="1065"/>
      <c r="CX120" s="1065"/>
      <c r="CY120" s="1065"/>
      <c r="CZ120" s="1065"/>
      <c r="DA120" s="1065"/>
      <c r="DB120" s="1065"/>
      <c r="DC120" s="1065"/>
      <c r="DD120" s="1065"/>
      <c r="DE120" s="1065"/>
      <c r="DF120" s="1065"/>
      <c r="DG120" s="1065"/>
      <c r="DH120" s="1065"/>
      <c r="DI120" s="1065"/>
      <c r="DJ120" s="1065"/>
      <c r="DK120" s="1065"/>
      <c r="DL120" s="1065"/>
      <c r="DM120" s="1065"/>
      <c r="DN120" s="1065"/>
      <c r="DO120" s="1065"/>
      <c r="DP120" s="1065"/>
      <c r="DQ120" s="1065"/>
      <c r="DR120" s="1065"/>
      <c r="DS120" s="1065"/>
      <c r="DT120" s="1065"/>
      <c r="DU120" s="1065"/>
      <c r="DV120" s="1065"/>
      <c r="DW120" s="1065"/>
      <c r="DX120" s="1065"/>
      <c r="DY120" s="1065"/>
      <c r="DZ120" s="1065"/>
      <c r="EA120" s="1065"/>
      <c r="EB120" s="1065"/>
      <c r="EC120" s="1065"/>
      <c r="ED120" s="1065"/>
      <c r="EE120" s="1065"/>
      <c r="EF120" s="1065"/>
      <c r="EG120" s="1065"/>
      <c r="EH120" s="1065"/>
      <c r="EI120" s="1065"/>
      <c r="EJ120" s="1065"/>
      <c r="EK120" s="1065"/>
      <c r="EL120" s="1065"/>
      <c r="EM120" s="1065"/>
    </row>
    <row r="121" spans="1:143" ht="18.75" customHeight="1" x14ac:dyDescent="0.3">
      <c r="A121" s="178"/>
      <c r="B121" s="190"/>
      <c r="C121" s="190"/>
      <c r="D121" s="1027" t="s">
        <v>661</v>
      </c>
      <c r="E121" s="1027"/>
      <c r="F121" s="1030" t="s">
        <v>662</v>
      </c>
      <c r="G121" s="1030"/>
      <c r="H121" s="1030"/>
      <c r="I121" s="1030"/>
      <c r="J121" s="1030"/>
      <c r="K121" s="1030"/>
      <c r="L121" s="1030"/>
      <c r="M121" s="1030"/>
      <c r="N121" s="1030"/>
      <c r="O121" s="1030"/>
      <c r="P121" s="1030"/>
      <c r="Q121" s="1030"/>
      <c r="R121" s="1030"/>
      <c r="S121" s="1030"/>
      <c r="T121" s="1030"/>
      <c r="U121" s="1030"/>
      <c r="V121" s="1030"/>
      <c r="W121" s="1030"/>
      <c r="X121" s="1030"/>
      <c r="Y121" s="1030"/>
      <c r="Z121" s="1030"/>
      <c r="AA121" s="1030"/>
      <c r="AB121" s="1030"/>
      <c r="AC121" s="1030"/>
      <c r="AD121" s="1030"/>
      <c r="AE121" s="1030"/>
      <c r="AF121" s="1030"/>
      <c r="AG121" s="1030"/>
      <c r="AH121" s="1030"/>
      <c r="AI121" s="1030"/>
      <c r="AJ121" s="1030"/>
      <c r="AK121" s="1030"/>
      <c r="AL121" s="1030"/>
      <c r="AM121" s="1030"/>
      <c r="AN121" s="1030"/>
      <c r="AO121" s="1030"/>
      <c r="AP121" s="1030"/>
      <c r="AQ121" s="1030"/>
      <c r="AR121" s="1030"/>
      <c r="AS121" s="1030"/>
      <c r="AT121" s="1030"/>
      <c r="AU121" s="1030"/>
      <c r="AV121" s="178"/>
      <c r="AW121" s="178"/>
      <c r="AX121" s="190"/>
      <c r="AY121" s="190"/>
      <c r="AZ121" s="1027" t="s">
        <v>661</v>
      </c>
      <c r="BA121" s="1027"/>
      <c r="BB121" s="1030" t="s">
        <v>662</v>
      </c>
      <c r="BC121" s="1030"/>
      <c r="BD121" s="1030"/>
      <c r="BE121" s="1030"/>
      <c r="BF121" s="1030"/>
      <c r="BG121" s="1030"/>
      <c r="BH121" s="1030"/>
      <c r="BI121" s="1030"/>
      <c r="BJ121" s="1030"/>
      <c r="BK121" s="1030"/>
      <c r="BL121" s="1030"/>
      <c r="BM121" s="1030"/>
      <c r="BN121" s="1030"/>
      <c r="BO121" s="1030"/>
      <c r="BP121" s="1030"/>
      <c r="BQ121" s="1030"/>
      <c r="BR121" s="1030"/>
      <c r="BS121" s="1030"/>
      <c r="BT121" s="1030"/>
      <c r="BU121" s="1030"/>
      <c r="BV121" s="1030"/>
      <c r="BW121" s="1030"/>
      <c r="BX121" s="1030"/>
      <c r="BY121" s="1030"/>
      <c r="BZ121" s="1030"/>
      <c r="CA121" s="1030"/>
      <c r="CB121" s="1030"/>
      <c r="CC121" s="1030"/>
      <c r="CD121" s="1030"/>
      <c r="CE121" s="1030"/>
      <c r="CF121" s="1030"/>
      <c r="CG121" s="1030"/>
      <c r="CH121" s="1030"/>
      <c r="CI121" s="1030"/>
      <c r="CJ121" s="1030"/>
      <c r="CK121" s="1030"/>
      <c r="CL121" s="1030"/>
      <c r="CM121" s="1030"/>
      <c r="CN121" s="1030"/>
      <c r="CO121" s="1030"/>
      <c r="CP121" s="1030"/>
      <c r="CQ121" s="1030"/>
      <c r="CS121" s="178"/>
      <c r="CT121" s="190"/>
      <c r="CU121" s="190"/>
      <c r="CV121" s="1027" t="s">
        <v>661</v>
      </c>
      <c r="CW121" s="1027"/>
      <c r="CX121" s="1030" t="s">
        <v>662</v>
      </c>
      <c r="CY121" s="1030"/>
      <c r="CZ121" s="1030"/>
      <c r="DA121" s="1030"/>
      <c r="DB121" s="1030"/>
      <c r="DC121" s="1030"/>
      <c r="DD121" s="1030"/>
      <c r="DE121" s="1030"/>
      <c r="DF121" s="1030"/>
      <c r="DG121" s="1030"/>
      <c r="DH121" s="1030"/>
      <c r="DI121" s="1030"/>
      <c r="DJ121" s="1030"/>
      <c r="DK121" s="1030"/>
      <c r="DL121" s="1030"/>
      <c r="DM121" s="1030"/>
      <c r="DN121" s="1030"/>
      <c r="DO121" s="1030"/>
      <c r="DP121" s="1030"/>
      <c r="DQ121" s="1030"/>
      <c r="DR121" s="1030"/>
      <c r="DS121" s="1030"/>
      <c r="DT121" s="1030"/>
      <c r="DU121" s="1030"/>
      <c r="DV121" s="1030"/>
      <c r="DW121" s="1030"/>
      <c r="DX121" s="1030"/>
      <c r="DY121" s="1030"/>
      <c r="DZ121" s="1030"/>
      <c r="EA121" s="1030"/>
      <c r="EB121" s="1030"/>
      <c r="EC121" s="1030"/>
      <c r="ED121" s="1030"/>
      <c r="EE121" s="1030"/>
      <c r="EF121" s="1030"/>
      <c r="EG121" s="1030"/>
      <c r="EH121" s="1030"/>
      <c r="EI121" s="1030"/>
      <c r="EJ121" s="1030"/>
      <c r="EK121" s="1030"/>
      <c r="EL121" s="1030"/>
      <c r="EM121" s="1030"/>
    </row>
    <row r="122" spans="1:143" ht="94.5" customHeight="1" x14ac:dyDescent="0.25">
      <c r="A122" s="178"/>
      <c r="B122" s="1068" t="s">
        <v>663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V122" s="487"/>
      <c r="AW122" s="487"/>
      <c r="AX122" s="1068" t="s">
        <v>663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R122" s="488"/>
      <c r="CS122" s="487"/>
      <c r="CT122" s="1068" t="s">
        <v>663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8.75" customHeight="1" x14ac:dyDescent="0.25">
      <c r="A123" s="178"/>
      <c r="B123" s="1069" t="s">
        <v>664</v>
      </c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78"/>
      <c r="AW123" s="178"/>
      <c r="AX123" s="1069" t="s">
        <v>664</v>
      </c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 t="s">
        <v>664</v>
      </c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 x14ac:dyDescent="0.3">
      <c r="A124" s="178"/>
      <c r="B124" s="190"/>
      <c r="C124" s="190"/>
      <c r="D124" s="1070" t="s">
        <v>665</v>
      </c>
      <c r="E124" s="1070"/>
      <c r="F124" s="1030" t="s">
        <v>666</v>
      </c>
      <c r="G124" s="1030"/>
      <c r="H124" s="1030"/>
      <c r="I124" s="1030"/>
      <c r="J124" s="1030"/>
      <c r="K124" s="1030"/>
      <c r="L124" s="1030"/>
      <c r="M124" s="1030"/>
      <c r="N124" s="1030"/>
      <c r="O124" s="1030"/>
      <c r="P124" s="1030"/>
      <c r="Q124" s="1030"/>
      <c r="R124" s="1030"/>
      <c r="S124" s="1030"/>
      <c r="T124" s="1030"/>
      <c r="U124" s="1030"/>
      <c r="V124" s="1030"/>
      <c r="W124" s="1030"/>
      <c r="X124" s="1030"/>
      <c r="Y124" s="1030"/>
      <c r="Z124" s="1030"/>
      <c r="AA124" s="1030"/>
      <c r="AB124" s="1030"/>
      <c r="AC124" s="1030"/>
      <c r="AD124" s="1030"/>
      <c r="AE124" s="1030"/>
      <c r="AF124" s="1030"/>
      <c r="AG124" s="1030"/>
      <c r="AH124" s="1030"/>
      <c r="AI124" s="1030"/>
      <c r="AJ124" s="1030"/>
      <c r="AK124" s="1030"/>
      <c r="AL124" s="1030"/>
      <c r="AM124" s="1030"/>
      <c r="AN124" s="1030"/>
      <c r="AO124" s="1030"/>
      <c r="AP124" s="1030"/>
      <c r="AQ124" s="1030"/>
      <c r="AR124" s="1030"/>
      <c r="AS124" s="1030"/>
      <c r="AT124" s="1030"/>
      <c r="AU124" s="1030"/>
      <c r="AV124" s="178"/>
      <c r="AW124" s="178"/>
      <c r="AX124" s="190"/>
      <c r="AY124" s="190"/>
      <c r="AZ124" s="1070" t="s">
        <v>665</v>
      </c>
      <c r="BA124" s="1070"/>
      <c r="BB124" s="1030" t="s">
        <v>666</v>
      </c>
      <c r="BC124" s="1030"/>
      <c r="BD124" s="1030"/>
      <c r="BE124" s="1030"/>
      <c r="BF124" s="1030"/>
      <c r="BG124" s="1030"/>
      <c r="BH124" s="1030"/>
      <c r="BI124" s="1030"/>
      <c r="BJ124" s="1030"/>
      <c r="BK124" s="1030"/>
      <c r="BL124" s="1030"/>
      <c r="BM124" s="1030"/>
      <c r="BN124" s="1030"/>
      <c r="BO124" s="1030"/>
      <c r="BP124" s="1030"/>
      <c r="BQ124" s="1030"/>
      <c r="BR124" s="1030"/>
      <c r="BS124" s="1030"/>
      <c r="BT124" s="1030"/>
      <c r="BU124" s="1030"/>
      <c r="BV124" s="1030"/>
      <c r="BW124" s="1030"/>
      <c r="BX124" s="1030"/>
      <c r="BY124" s="1030"/>
      <c r="BZ124" s="1030"/>
      <c r="CA124" s="1030"/>
      <c r="CB124" s="1030"/>
      <c r="CC124" s="1030"/>
      <c r="CD124" s="1030"/>
      <c r="CE124" s="1030"/>
      <c r="CF124" s="1030"/>
      <c r="CG124" s="1030"/>
      <c r="CH124" s="1030"/>
      <c r="CI124" s="1030"/>
      <c r="CJ124" s="1030"/>
      <c r="CK124" s="1030"/>
      <c r="CL124" s="1030"/>
      <c r="CM124" s="1030"/>
      <c r="CN124" s="1030"/>
      <c r="CO124" s="1030"/>
      <c r="CP124" s="1030"/>
      <c r="CQ124" s="1030"/>
      <c r="CS124" s="178"/>
      <c r="CT124" s="190"/>
      <c r="CU124" s="190"/>
      <c r="CV124" s="1070" t="s">
        <v>665</v>
      </c>
      <c r="CW124" s="1070"/>
      <c r="CX124" s="1030" t="s">
        <v>666</v>
      </c>
      <c r="CY124" s="1030"/>
      <c r="CZ124" s="1030"/>
      <c r="DA124" s="1030"/>
      <c r="DB124" s="1030"/>
      <c r="DC124" s="1030"/>
      <c r="DD124" s="1030"/>
      <c r="DE124" s="1030"/>
      <c r="DF124" s="1030"/>
      <c r="DG124" s="1030"/>
      <c r="DH124" s="1030"/>
      <c r="DI124" s="1030"/>
      <c r="DJ124" s="1030"/>
      <c r="DK124" s="1030"/>
      <c r="DL124" s="1030"/>
      <c r="DM124" s="1030"/>
      <c r="DN124" s="1030"/>
      <c r="DO124" s="1030"/>
      <c r="DP124" s="1030"/>
      <c r="DQ124" s="1030"/>
      <c r="DR124" s="1030"/>
      <c r="DS124" s="1030"/>
      <c r="DT124" s="1030"/>
      <c r="DU124" s="1030"/>
      <c r="DV124" s="1030"/>
      <c r="DW124" s="1030"/>
      <c r="DX124" s="1030"/>
      <c r="DY124" s="1030"/>
      <c r="DZ124" s="1030"/>
      <c r="EA124" s="1030"/>
      <c r="EB124" s="1030"/>
      <c r="EC124" s="1030"/>
      <c r="ED124" s="1030"/>
      <c r="EE124" s="1030"/>
      <c r="EF124" s="1030"/>
      <c r="EG124" s="1030"/>
      <c r="EH124" s="1030"/>
      <c r="EI124" s="1030"/>
      <c r="EJ124" s="1030"/>
      <c r="EK124" s="1030"/>
      <c r="EL124" s="1030"/>
      <c r="EM124" s="1030"/>
    </row>
    <row r="125" spans="1:143" ht="18.75" customHeight="1" x14ac:dyDescent="0.25">
      <c r="A125" s="178"/>
      <c r="B125" s="1065" t="s">
        <v>667</v>
      </c>
      <c r="C125" s="1065"/>
      <c r="D125" s="1065"/>
      <c r="E125" s="1065"/>
      <c r="F125" s="1065"/>
      <c r="G125" s="1065"/>
      <c r="H125" s="1065"/>
      <c r="I125" s="1065"/>
      <c r="J125" s="1065"/>
      <c r="K125" s="1065"/>
      <c r="L125" s="1065"/>
      <c r="M125" s="1065"/>
      <c r="N125" s="1065"/>
      <c r="O125" s="1065"/>
      <c r="P125" s="1065"/>
      <c r="Q125" s="1065"/>
      <c r="R125" s="1065"/>
      <c r="S125" s="1065"/>
      <c r="T125" s="1065"/>
      <c r="U125" s="1065"/>
      <c r="V125" s="1065"/>
      <c r="W125" s="1065"/>
      <c r="X125" s="1065"/>
      <c r="Y125" s="1065"/>
      <c r="Z125" s="1065"/>
      <c r="AA125" s="1065"/>
      <c r="AB125" s="1065"/>
      <c r="AC125" s="1065"/>
      <c r="AD125" s="1065"/>
      <c r="AE125" s="1065"/>
      <c r="AF125" s="1065"/>
      <c r="AG125" s="1065"/>
      <c r="AH125" s="1065"/>
      <c r="AI125" s="1065"/>
      <c r="AJ125" s="1065"/>
      <c r="AK125" s="1065"/>
      <c r="AL125" s="1065"/>
      <c r="AM125" s="1065"/>
      <c r="AN125" s="1065"/>
      <c r="AO125" s="1065"/>
      <c r="AP125" s="1065"/>
      <c r="AQ125" s="1065"/>
      <c r="AR125" s="1065"/>
      <c r="AS125" s="1065"/>
      <c r="AT125" s="1065"/>
      <c r="AU125" s="1065"/>
      <c r="AV125" s="178"/>
      <c r="AW125" s="178"/>
      <c r="AX125" s="1065" t="s">
        <v>667</v>
      </c>
      <c r="AY125" s="1065"/>
      <c r="AZ125" s="1065"/>
      <c r="BA125" s="1065"/>
      <c r="BB125" s="1065"/>
      <c r="BC125" s="1065"/>
      <c r="BD125" s="1065"/>
      <c r="BE125" s="1065"/>
      <c r="BF125" s="1065"/>
      <c r="BG125" s="1065"/>
      <c r="BH125" s="1065"/>
      <c r="BI125" s="1065"/>
      <c r="BJ125" s="1065"/>
      <c r="BK125" s="1065"/>
      <c r="BL125" s="1065"/>
      <c r="BM125" s="1065"/>
      <c r="BN125" s="1065"/>
      <c r="BO125" s="1065"/>
      <c r="BP125" s="1065"/>
      <c r="BQ125" s="1065"/>
      <c r="BR125" s="1065"/>
      <c r="BS125" s="1065"/>
      <c r="BT125" s="1065"/>
      <c r="BU125" s="1065"/>
      <c r="BV125" s="1065"/>
      <c r="BW125" s="1065"/>
      <c r="BX125" s="1065"/>
      <c r="BY125" s="1065"/>
      <c r="BZ125" s="1065"/>
      <c r="CA125" s="1065"/>
      <c r="CB125" s="1065"/>
      <c r="CC125" s="1065"/>
      <c r="CD125" s="1065"/>
      <c r="CE125" s="1065"/>
      <c r="CF125" s="1065"/>
      <c r="CG125" s="1065"/>
      <c r="CH125" s="1065"/>
      <c r="CI125" s="1065"/>
      <c r="CJ125" s="1065"/>
      <c r="CK125" s="1065"/>
      <c r="CL125" s="1065"/>
      <c r="CM125" s="1065"/>
      <c r="CN125" s="1065"/>
      <c r="CO125" s="1065"/>
      <c r="CP125" s="1065"/>
      <c r="CQ125" s="1065"/>
      <c r="CS125" s="178"/>
      <c r="CT125" s="1065" t="s">
        <v>667</v>
      </c>
      <c r="CU125" s="1065"/>
      <c r="CV125" s="1065"/>
      <c r="CW125" s="1065"/>
      <c r="CX125" s="1065"/>
      <c r="CY125" s="1065"/>
      <c r="CZ125" s="1065"/>
      <c r="DA125" s="1065"/>
      <c r="DB125" s="1065"/>
      <c r="DC125" s="1065"/>
      <c r="DD125" s="1065"/>
      <c r="DE125" s="1065"/>
      <c r="DF125" s="1065"/>
      <c r="DG125" s="1065"/>
      <c r="DH125" s="1065"/>
      <c r="DI125" s="1065"/>
      <c r="DJ125" s="1065"/>
      <c r="DK125" s="1065"/>
      <c r="DL125" s="1065"/>
      <c r="DM125" s="1065"/>
      <c r="DN125" s="1065"/>
      <c r="DO125" s="1065"/>
      <c r="DP125" s="1065"/>
      <c r="DQ125" s="1065"/>
      <c r="DR125" s="1065"/>
      <c r="DS125" s="1065"/>
      <c r="DT125" s="1065"/>
      <c r="DU125" s="1065"/>
      <c r="DV125" s="1065"/>
      <c r="DW125" s="1065"/>
      <c r="DX125" s="1065"/>
      <c r="DY125" s="1065"/>
      <c r="DZ125" s="1065"/>
      <c r="EA125" s="1065"/>
      <c r="EB125" s="1065"/>
      <c r="EC125" s="1065"/>
      <c r="ED125" s="1065"/>
      <c r="EE125" s="1065"/>
      <c r="EF125" s="1065"/>
      <c r="EG125" s="1065"/>
      <c r="EH125" s="1065"/>
      <c r="EI125" s="1065"/>
      <c r="EJ125" s="1065"/>
      <c r="EK125" s="1065"/>
      <c r="EL125" s="1065"/>
      <c r="EM125" s="1065"/>
    </row>
    <row r="126" spans="1:143" ht="18.75" customHeight="1" x14ac:dyDescent="0.3">
      <c r="A126" s="178"/>
      <c r="B126" s="190"/>
      <c r="C126" s="190"/>
      <c r="D126" s="1027" t="s">
        <v>668</v>
      </c>
      <c r="E126" s="1027"/>
      <c r="F126" s="1030" t="s">
        <v>669</v>
      </c>
      <c r="G126" s="1030"/>
      <c r="H126" s="1030"/>
      <c r="I126" s="1030"/>
      <c r="J126" s="1030"/>
      <c r="K126" s="1030"/>
      <c r="L126" s="1030"/>
      <c r="M126" s="1030"/>
      <c r="N126" s="1030"/>
      <c r="O126" s="1030"/>
      <c r="P126" s="1030"/>
      <c r="Q126" s="1030"/>
      <c r="R126" s="1030"/>
      <c r="S126" s="1030"/>
      <c r="T126" s="1030"/>
      <c r="U126" s="1030"/>
      <c r="V126" s="1030"/>
      <c r="W126" s="1030"/>
      <c r="X126" s="1030"/>
      <c r="Y126" s="1030"/>
      <c r="Z126" s="1030"/>
      <c r="AA126" s="1030"/>
      <c r="AB126" s="1030"/>
      <c r="AC126" s="1030"/>
      <c r="AD126" s="1030"/>
      <c r="AE126" s="1030"/>
      <c r="AF126" s="1030"/>
      <c r="AG126" s="1030"/>
      <c r="AH126" s="1030"/>
      <c r="AI126" s="1030"/>
      <c r="AJ126" s="1030"/>
      <c r="AK126" s="1030"/>
      <c r="AL126" s="1030"/>
      <c r="AM126" s="1030"/>
      <c r="AN126" s="1030"/>
      <c r="AO126" s="1030"/>
      <c r="AP126" s="1030"/>
      <c r="AQ126" s="1030"/>
      <c r="AR126" s="1030"/>
      <c r="AS126" s="1030"/>
      <c r="AT126" s="1030"/>
      <c r="AU126" s="1030"/>
      <c r="AV126" s="178"/>
      <c r="AW126" s="178"/>
      <c r="AX126" s="190"/>
      <c r="AY126" s="190"/>
      <c r="AZ126" s="1027" t="s">
        <v>668</v>
      </c>
      <c r="BA126" s="1027"/>
      <c r="BB126" s="1030" t="s">
        <v>669</v>
      </c>
      <c r="BC126" s="1030"/>
      <c r="BD126" s="1030"/>
      <c r="BE126" s="1030"/>
      <c r="BF126" s="1030"/>
      <c r="BG126" s="1030"/>
      <c r="BH126" s="1030"/>
      <c r="BI126" s="1030"/>
      <c r="BJ126" s="1030"/>
      <c r="BK126" s="1030"/>
      <c r="BL126" s="1030"/>
      <c r="BM126" s="1030"/>
      <c r="BN126" s="1030"/>
      <c r="BO126" s="1030"/>
      <c r="BP126" s="1030"/>
      <c r="BQ126" s="1030"/>
      <c r="BR126" s="1030"/>
      <c r="BS126" s="1030"/>
      <c r="BT126" s="1030"/>
      <c r="BU126" s="1030"/>
      <c r="BV126" s="1030"/>
      <c r="BW126" s="1030"/>
      <c r="BX126" s="1030"/>
      <c r="BY126" s="1030"/>
      <c r="BZ126" s="1030"/>
      <c r="CA126" s="1030"/>
      <c r="CB126" s="1030"/>
      <c r="CC126" s="1030"/>
      <c r="CD126" s="1030"/>
      <c r="CE126" s="1030"/>
      <c r="CF126" s="1030"/>
      <c r="CG126" s="1030"/>
      <c r="CH126" s="1030"/>
      <c r="CI126" s="1030"/>
      <c r="CJ126" s="1030"/>
      <c r="CK126" s="1030"/>
      <c r="CL126" s="1030"/>
      <c r="CM126" s="1030"/>
      <c r="CN126" s="1030"/>
      <c r="CO126" s="1030"/>
      <c r="CP126" s="1030"/>
      <c r="CQ126" s="1030"/>
      <c r="CS126" s="178"/>
      <c r="CT126" s="190"/>
      <c r="CU126" s="190"/>
      <c r="CV126" s="1027" t="s">
        <v>668</v>
      </c>
      <c r="CW126" s="1027"/>
      <c r="CX126" s="1030" t="s">
        <v>669</v>
      </c>
      <c r="CY126" s="1030"/>
      <c r="CZ126" s="1030"/>
      <c r="DA126" s="1030"/>
      <c r="DB126" s="1030"/>
      <c r="DC126" s="1030"/>
      <c r="DD126" s="1030"/>
      <c r="DE126" s="1030"/>
      <c r="DF126" s="1030"/>
      <c r="DG126" s="1030"/>
      <c r="DH126" s="1030"/>
      <c r="DI126" s="1030"/>
      <c r="DJ126" s="1030"/>
      <c r="DK126" s="1030"/>
      <c r="DL126" s="1030"/>
      <c r="DM126" s="1030"/>
      <c r="DN126" s="1030"/>
      <c r="DO126" s="1030"/>
      <c r="DP126" s="1030"/>
      <c r="DQ126" s="1030"/>
      <c r="DR126" s="1030"/>
      <c r="DS126" s="1030"/>
      <c r="DT126" s="1030"/>
      <c r="DU126" s="1030"/>
      <c r="DV126" s="1030"/>
      <c r="DW126" s="1030"/>
      <c r="DX126" s="1030"/>
      <c r="DY126" s="1030"/>
      <c r="DZ126" s="1030"/>
      <c r="EA126" s="1030"/>
      <c r="EB126" s="1030"/>
      <c r="EC126" s="1030"/>
      <c r="ED126" s="1030"/>
      <c r="EE126" s="1030"/>
      <c r="EF126" s="1030"/>
      <c r="EG126" s="1030"/>
      <c r="EH126" s="1030"/>
      <c r="EI126" s="1030"/>
      <c r="EJ126" s="1030"/>
      <c r="EK126" s="1030"/>
      <c r="EL126" s="1030"/>
      <c r="EM126" s="1030"/>
    </row>
    <row r="127" spans="1:143" ht="41.25" customHeight="1" x14ac:dyDescent="0.25">
      <c r="A127" s="178"/>
      <c r="B127" s="1065" t="s">
        <v>670</v>
      </c>
      <c r="C127" s="1065"/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65"/>
      <c r="V127" s="1065"/>
      <c r="W127" s="1065"/>
      <c r="X127" s="1065"/>
      <c r="Y127" s="1065"/>
      <c r="Z127" s="1065"/>
      <c r="AA127" s="1065"/>
      <c r="AB127" s="1065"/>
      <c r="AC127" s="1065"/>
      <c r="AD127" s="1065"/>
      <c r="AE127" s="1065"/>
      <c r="AF127" s="1065"/>
      <c r="AG127" s="1065"/>
      <c r="AH127" s="1065"/>
      <c r="AI127" s="1065"/>
      <c r="AJ127" s="1065"/>
      <c r="AK127" s="1065"/>
      <c r="AL127" s="1065"/>
      <c r="AM127" s="1065"/>
      <c r="AN127" s="1065"/>
      <c r="AO127" s="1065"/>
      <c r="AP127" s="1065"/>
      <c r="AQ127" s="1065"/>
      <c r="AR127" s="1065"/>
      <c r="AS127" s="1065"/>
      <c r="AT127" s="1065"/>
      <c r="AU127" s="1065"/>
      <c r="AV127" s="178"/>
      <c r="AW127" s="178"/>
      <c r="AX127" s="1065" t="s">
        <v>670</v>
      </c>
      <c r="AY127" s="1065"/>
      <c r="AZ127" s="1065"/>
      <c r="BA127" s="1065"/>
      <c r="BB127" s="1065"/>
      <c r="BC127" s="1065"/>
      <c r="BD127" s="1065"/>
      <c r="BE127" s="1065"/>
      <c r="BF127" s="1065"/>
      <c r="BG127" s="1065"/>
      <c r="BH127" s="1065"/>
      <c r="BI127" s="1065"/>
      <c r="BJ127" s="1065"/>
      <c r="BK127" s="1065"/>
      <c r="BL127" s="1065"/>
      <c r="BM127" s="1065"/>
      <c r="BN127" s="1065"/>
      <c r="BO127" s="1065"/>
      <c r="BP127" s="1065"/>
      <c r="BQ127" s="1065"/>
      <c r="BR127" s="1065"/>
      <c r="BS127" s="1065"/>
      <c r="BT127" s="1065"/>
      <c r="BU127" s="1065"/>
      <c r="BV127" s="1065"/>
      <c r="BW127" s="1065"/>
      <c r="BX127" s="1065"/>
      <c r="BY127" s="1065"/>
      <c r="BZ127" s="1065"/>
      <c r="CA127" s="1065"/>
      <c r="CB127" s="1065"/>
      <c r="CC127" s="1065"/>
      <c r="CD127" s="1065"/>
      <c r="CE127" s="1065"/>
      <c r="CF127" s="1065"/>
      <c r="CG127" s="1065"/>
      <c r="CH127" s="1065"/>
      <c r="CI127" s="1065"/>
      <c r="CJ127" s="1065"/>
      <c r="CK127" s="1065"/>
      <c r="CL127" s="1065"/>
      <c r="CM127" s="1065"/>
      <c r="CN127" s="1065"/>
      <c r="CO127" s="1065"/>
      <c r="CP127" s="1065"/>
      <c r="CQ127" s="1065"/>
      <c r="CS127" s="178"/>
      <c r="CT127" s="1065" t="s">
        <v>670</v>
      </c>
      <c r="CU127" s="1065"/>
      <c r="CV127" s="1065"/>
      <c r="CW127" s="1065"/>
      <c r="CX127" s="1065"/>
      <c r="CY127" s="1065"/>
      <c r="CZ127" s="1065"/>
      <c r="DA127" s="1065"/>
      <c r="DB127" s="1065"/>
      <c r="DC127" s="1065"/>
      <c r="DD127" s="1065"/>
      <c r="DE127" s="1065"/>
      <c r="DF127" s="1065"/>
      <c r="DG127" s="1065"/>
      <c r="DH127" s="1065"/>
      <c r="DI127" s="1065"/>
      <c r="DJ127" s="1065"/>
      <c r="DK127" s="1065"/>
      <c r="DL127" s="1065"/>
      <c r="DM127" s="1065"/>
      <c r="DN127" s="1065"/>
      <c r="DO127" s="1065"/>
      <c r="DP127" s="1065"/>
      <c r="DQ127" s="1065"/>
      <c r="DR127" s="1065"/>
      <c r="DS127" s="1065"/>
      <c r="DT127" s="1065"/>
      <c r="DU127" s="1065"/>
      <c r="DV127" s="1065"/>
      <c r="DW127" s="1065"/>
      <c r="DX127" s="1065"/>
      <c r="DY127" s="1065"/>
      <c r="DZ127" s="1065"/>
      <c r="EA127" s="1065"/>
      <c r="EB127" s="1065"/>
      <c r="EC127" s="1065"/>
      <c r="ED127" s="1065"/>
      <c r="EE127" s="1065"/>
      <c r="EF127" s="1065"/>
      <c r="EG127" s="1065"/>
      <c r="EH127" s="1065"/>
      <c r="EI127" s="1065"/>
      <c r="EJ127" s="1065"/>
      <c r="EK127" s="1065"/>
      <c r="EL127" s="1065"/>
      <c r="EM127" s="1065"/>
    </row>
    <row r="128" spans="1:143" ht="18.75" customHeight="1" x14ac:dyDescent="0.3">
      <c r="A128" s="178"/>
      <c r="B128" s="190"/>
      <c r="C128" s="190"/>
      <c r="D128" s="1027" t="s">
        <v>671</v>
      </c>
      <c r="E128" s="1027"/>
      <c r="F128" s="1099" t="s">
        <v>672</v>
      </c>
      <c r="G128" s="1099"/>
      <c r="H128" s="1099"/>
      <c r="I128" s="1099"/>
      <c r="J128" s="1099"/>
      <c r="K128" s="1099"/>
      <c r="L128" s="1099"/>
      <c r="M128" s="1099"/>
      <c r="N128" s="1099"/>
      <c r="O128" s="1099"/>
      <c r="P128" s="1099"/>
      <c r="Q128" s="1099"/>
      <c r="R128" s="1099"/>
      <c r="S128" s="1099"/>
      <c r="T128" s="1099"/>
      <c r="U128" s="1099"/>
      <c r="V128" s="1099"/>
      <c r="W128" s="1099"/>
      <c r="X128" s="1099"/>
      <c r="Y128" s="1099"/>
      <c r="Z128" s="1099"/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099"/>
      <c r="AO128" s="1099"/>
      <c r="AP128" s="1099"/>
      <c r="AQ128" s="1099"/>
      <c r="AR128" s="1099"/>
      <c r="AS128" s="1099"/>
      <c r="AT128" s="1099"/>
      <c r="AU128" s="1099"/>
      <c r="AV128" s="178"/>
      <c r="AW128" s="178"/>
      <c r="AX128" s="190"/>
      <c r="AY128" s="190"/>
      <c r="AZ128" s="1027" t="s">
        <v>671</v>
      </c>
      <c r="BA128" s="1027"/>
      <c r="BB128" s="1030" t="s">
        <v>672</v>
      </c>
      <c r="BC128" s="1030"/>
      <c r="BD128" s="1030"/>
      <c r="BE128" s="1030"/>
      <c r="BF128" s="1030"/>
      <c r="BG128" s="1030"/>
      <c r="BH128" s="1030"/>
      <c r="BI128" s="1030"/>
      <c r="BJ128" s="1030"/>
      <c r="BK128" s="1030"/>
      <c r="BL128" s="1030"/>
      <c r="BM128" s="1030"/>
      <c r="BN128" s="1030"/>
      <c r="BO128" s="1030"/>
      <c r="BP128" s="1030"/>
      <c r="BQ128" s="1030"/>
      <c r="BR128" s="1030"/>
      <c r="BS128" s="1030"/>
      <c r="BT128" s="1030"/>
      <c r="BU128" s="1030"/>
      <c r="BV128" s="1030"/>
      <c r="BW128" s="1030"/>
      <c r="BX128" s="1030"/>
      <c r="BY128" s="1030"/>
      <c r="BZ128" s="1030"/>
      <c r="CA128" s="1030"/>
      <c r="CB128" s="1030"/>
      <c r="CC128" s="1030"/>
      <c r="CD128" s="1030"/>
      <c r="CE128" s="1030"/>
      <c r="CF128" s="1030"/>
      <c r="CG128" s="1030"/>
      <c r="CH128" s="1030"/>
      <c r="CI128" s="1030"/>
      <c r="CJ128" s="1030"/>
      <c r="CK128" s="1030"/>
      <c r="CL128" s="1030"/>
      <c r="CM128" s="1030"/>
      <c r="CN128" s="1030"/>
      <c r="CO128" s="1030"/>
      <c r="CP128" s="1030"/>
      <c r="CQ128" s="1030"/>
      <c r="CS128" s="178"/>
      <c r="CT128" s="190"/>
      <c r="CU128" s="190"/>
      <c r="CV128" s="1027" t="s">
        <v>671</v>
      </c>
      <c r="CW128" s="1027"/>
      <c r="CX128" s="1030" t="s">
        <v>672</v>
      </c>
      <c r="CY128" s="1030"/>
      <c r="CZ128" s="1030"/>
      <c r="DA128" s="1030"/>
      <c r="DB128" s="1030"/>
      <c r="DC128" s="1030"/>
      <c r="DD128" s="1030"/>
      <c r="DE128" s="1030"/>
      <c r="DF128" s="1030"/>
      <c r="DG128" s="1030"/>
      <c r="DH128" s="1030"/>
      <c r="DI128" s="1030"/>
      <c r="DJ128" s="1030"/>
      <c r="DK128" s="1030"/>
      <c r="DL128" s="1030"/>
      <c r="DM128" s="1030"/>
      <c r="DN128" s="1030"/>
      <c r="DO128" s="1030"/>
      <c r="DP128" s="1030"/>
      <c r="DQ128" s="1030"/>
      <c r="DR128" s="1030"/>
      <c r="DS128" s="1030"/>
      <c r="DT128" s="1030"/>
      <c r="DU128" s="1030"/>
      <c r="DV128" s="1030"/>
      <c r="DW128" s="1030"/>
      <c r="DX128" s="1030"/>
      <c r="DY128" s="1030"/>
      <c r="DZ128" s="1030"/>
      <c r="EA128" s="1030"/>
      <c r="EB128" s="1030"/>
      <c r="EC128" s="1030"/>
      <c r="ED128" s="1030"/>
      <c r="EE128" s="1030"/>
      <c r="EF128" s="1030"/>
      <c r="EG128" s="1030"/>
      <c r="EH128" s="1030"/>
      <c r="EI128" s="1030"/>
      <c r="EJ128" s="1030"/>
      <c r="EK128" s="1030"/>
      <c r="EL128" s="1030"/>
      <c r="EM128" s="1030"/>
    </row>
    <row r="129" spans="1:143" ht="80.25" customHeight="1" x14ac:dyDescent="0.25">
      <c r="A129" s="178"/>
      <c r="B129" s="1065" t="s">
        <v>673</v>
      </c>
      <c r="C129" s="1065"/>
      <c r="D129" s="1065"/>
      <c r="E129" s="1065"/>
      <c r="F129" s="1065"/>
      <c r="G129" s="1065"/>
      <c r="H129" s="1065"/>
      <c r="I129" s="1065"/>
      <c r="J129" s="1065"/>
      <c r="K129" s="1065"/>
      <c r="L129" s="1065"/>
      <c r="M129" s="1065"/>
      <c r="N129" s="1065"/>
      <c r="O129" s="1065"/>
      <c r="P129" s="1065"/>
      <c r="Q129" s="1065"/>
      <c r="R129" s="1065"/>
      <c r="S129" s="1065"/>
      <c r="T129" s="1065"/>
      <c r="U129" s="1065"/>
      <c r="V129" s="1065"/>
      <c r="W129" s="1065"/>
      <c r="X129" s="1065"/>
      <c r="Y129" s="1065"/>
      <c r="Z129" s="1065"/>
      <c r="AA129" s="1065"/>
      <c r="AB129" s="1065"/>
      <c r="AC129" s="1065"/>
      <c r="AD129" s="1065"/>
      <c r="AE129" s="1065"/>
      <c r="AF129" s="1065"/>
      <c r="AG129" s="1065"/>
      <c r="AH129" s="1065"/>
      <c r="AI129" s="1065"/>
      <c r="AJ129" s="1065"/>
      <c r="AK129" s="1065"/>
      <c r="AL129" s="1065"/>
      <c r="AM129" s="1065"/>
      <c r="AN129" s="1065"/>
      <c r="AO129" s="1065"/>
      <c r="AP129" s="1065"/>
      <c r="AQ129" s="1065"/>
      <c r="AR129" s="1065"/>
      <c r="AS129" s="1065"/>
      <c r="AT129" s="1065"/>
      <c r="AU129" s="1065"/>
      <c r="AV129" s="178"/>
      <c r="AW129" s="178"/>
      <c r="AX129" s="1065" t="s">
        <v>673</v>
      </c>
      <c r="AY129" s="1065"/>
      <c r="AZ129" s="1065"/>
      <c r="BA129" s="1065"/>
      <c r="BB129" s="1065"/>
      <c r="BC129" s="1065"/>
      <c r="BD129" s="1065"/>
      <c r="BE129" s="1065"/>
      <c r="BF129" s="1065"/>
      <c r="BG129" s="1065"/>
      <c r="BH129" s="1065"/>
      <c r="BI129" s="1065"/>
      <c r="BJ129" s="1065"/>
      <c r="BK129" s="1065"/>
      <c r="BL129" s="1065"/>
      <c r="BM129" s="1065"/>
      <c r="BN129" s="1065"/>
      <c r="BO129" s="1065"/>
      <c r="BP129" s="1065"/>
      <c r="BQ129" s="1065"/>
      <c r="BR129" s="1065"/>
      <c r="BS129" s="1065"/>
      <c r="BT129" s="1065"/>
      <c r="BU129" s="1065"/>
      <c r="BV129" s="1065"/>
      <c r="BW129" s="1065"/>
      <c r="BX129" s="1065"/>
      <c r="BY129" s="1065"/>
      <c r="BZ129" s="1065"/>
      <c r="CA129" s="1065"/>
      <c r="CB129" s="1065"/>
      <c r="CC129" s="1065"/>
      <c r="CD129" s="1065"/>
      <c r="CE129" s="1065"/>
      <c r="CF129" s="1065"/>
      <c r="CG129" s="1065"/>
      <c r="CH129" s="1065"/>
      <c r="CI129" s="1065"/>
      <c r="CJ129" s="1065"/>
      <c r="CK129" s="1065"/>
      <c r="CL129" s="1065"/>
      <c r="CM129" s="1065"/>
      <c r="CN129" s="1065"/>
      <c r="CO129" s="1065"/>
      <c r="CP129" s="1065"/>
      <c r="CQ129" s="1065"/>
      <c r="CS129" s="178"/>
      <c r="CT129" s="1065" t="s">
        <v>673</v>
      </c>
      <c r="CU129" s="1065"/>
      <c r="CV129" s="1065"/>
      <c r="CW129" s="1065"/>
      <c r="CX129" s="1065"/>
      <c r="CY129" s="1065"/>
      <c r="CZ129" s="1065"/>
      <c r="DA129" s="1065"/>
      <c r="DB129" s="1065"/>
      <c r="DC129" s="1065"/>
      <c r="DD129" s="1065"/>
      <c r="DE129" s="1065"/>
      <c r="DF129" s="1065"/>
      <c r="DG129" s="1065"/>
      <c r="DH129" s="1065"/>
      <c r="DI129" s="1065"/>
      <c r="DJ129" s="1065"/>
      <c r="DK129" s="1065"/>
      <c r="DL129" s="1065"/>
      <c r="DM129" s="1065"/>
      <c r="DN129" s="1065"/>
      <c r="DO129" s="1065"/>
      <c r="DP129" s="1065"/>
      <c r="DQ129" s="1065"/>
      <c r="DR129" s="1065"/>
      <c r="DS129" s="1065"/>
      <c r="DT129" s="1065"/>
      <c r="DU129" s="1065"/>
      <c r="DV129" s="1065"/>
      <c r="DW129" s="1065"/>
      <c r="DX129" s="1065"/>
      <c r="DY129" s="1065"/>
      <c r="DZ129" s="1065"/>
      <c r="EA129" s="1065"/>
      <c r="EB129" s="1065"/>
      <c r="EC129" s="1065"/>
      <c r="ED129" s="1065"/>
      <c r="EE129" s="1065"/>
      <c r="EF129" s="1065"/>
      <c r="EG129" s="1065"/>
      <c r="EH129" s="1065"/>
      <c r="EI129" s="1065"/>
      <c r="EJ129" s="1065"/>
      <c r="EK129" s="1065"/>
      <c r="EL129" s="1065"/>
      <c r="EM129" s="1065"/>
    </row>
    <row r="130" spans="1:143" ht="18.75" customHeight="1" x14ac:dyDescent="0.25">
      <c r="A130" s="178"/>
      <c r="B130" s="1066" t="s">
        <v>674</v>
      </c>
      <c r="C130" s="1066"/>
      <c r="D130" s="1066"/>
      <c r="E130" s="1066"/>
      <c r="F130" s="1066"/>
      <c r="G130" s="1066"/>
      <c r="H130" s="1066"/>
      <c r="I130" s="1066"/>
      <c r="J130" s="1066"/>
      <c r="K130" s="1066"/>
      <c r="L130" s="1066"/>
      <c r="M130" s="1066"/>
      <c r="N130" s="1066"/>
      <c r="O130" s="1066"/>
      <c r="P130" s="1066"/>
      <c r="Q130" s="1066"/>
      <c r="R130" s="1066"/>
      <c r="S130" s="1066"/>
      <c r="T130" s="1066"/>
      <c r="U130" s="1066"/>
      <c r="V130" s="1066"/>
      <c r="W130" s="1066"/>
      <c r="X130" s="1066"/>
      <c r="Y130" s="1066"/>
      <c r="Z130" s="1066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1066"/>
      <c r="AO130" s="1066"/>
      <c r="AP130" s="1066"/>
      <c r="AQ130" s="1066"/>
      <c r="AR130" s="1066"/>
      <c r="AS130" s="1066"/>
      <c r="AT130" s="1066"/>
      <c r="AU130" s="1066"/>
      <c r="AV130" s="178"/>
      <c r="AW130" s="178"/>
      <c r="AX130" s="1066" t="s">
        <v>674</v>
      </c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  <c r="BX130" s="1066"/>
      <c r="BY130" s="1066"/>
      <c r="BZ130" s="1066"/>
      <c r="CA130" s="1066"/>
      <c r="CB130" s="1066"/>
      <c r="CC130" s="1066"/>
      <c r="CD130" s="1066"/>
      <c r="CE130" s="1066"/>
      <c r="CF130" s="1066"/>
      <c r="CG130" s="1066"/>
      <c r="CH130" s="1066"/>
      <c r="CI130" s="1066"/>
      <c r="CJ130" s="1066"/>
      <c r="CK130" s="1066"/>
      <c r="CL130" s="1066"/>
      <c r="CM130" s="1066"/>
      <c r="CN130" s="1066"/>
      <c r="CO130" s="1066"/>
      <c r="CP130" s="1066"/>
      <c r="CQ130" s="1066"/>
      <c r="CS130" s="178"/>
      <c r="CT130" s="1066" t="s">
        <v>674</v>
      </c>
      <c r="CU130" s="1066"/>
      <c r="CV130" s="1066"/>
      <c r="CW130" s="1066"/>
      <c r="CX130" s="1066"/>
      <c r="CY130" s="1066"/>
      <c r="CZ130" s="1066"/>
      <c r="DA130" s="1066"/>
      <c r="DB130" s="1066"/>
      <c r="DC130" s="1066"/>
      <c r="DD130" s="1066"/>
      <c r="DE130" s="1066"/>
      <c r="DF130" s="1066"/>
      <c r="DG130" s="1066"/>
      <c r="DH130" s="1066"/>
      <c r="DI130" s="1066"/>
      <c r="DJ130" s="1066"/>
      <c r="DK130" s="1066"/>
      <c r="DL130" s="1066"/>
      <c r="DM130" s="1066"/>
      <c r="DN130" s="1066"/>
      <c r="DO130" s="1066"/>
      <c r="DP130" s="1066"/>
      <c r="DQ130" s="1066"/>
      <c r="DR130" s="1066"/>
      <c r="DS130" s="1066"/>
      <c r="DT130" s="1066"/>
      <c r="DU130" s="1066"/>
      <c r="DV130" s="1066"/>
      <c r="DW130" s="1066"/>
      <c r="DX130" s="1066"/>
      <c r="DY130" s="1066"/>
      <c r="DZ130" s="1066"/>
      <c r="EA130" s="1066"/>
      <c r="EB130" s="1066"/>
      <c r="EC130" s="1066"/>
      <c r="ED130" s="1066"/>
      <c r="EE130" s="1066"/>
      <c r="EF130" s="1066"/>
      <c r="EG130" s="1066"/>
      <c r="EH130" s="1066"/>
      <c r="EI130" s="1066"/>
      <c r="EJ130" s="1066"/>
      <c r="EK130" s="1066"/>
      <c r="EL130" s="1066"/>
      <c r="EM130" s="1066"/>
    </row>
    <row r="131" spans="1:143" ht="2.25" customHeight="1" x14ac:dyDescent="0.25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 x14ac:dyDescent="0.25">
      <c r="A132" s="178"/>
      <c r="B132" s="1067" t="s">
        <v>675</v>
      </c>
      <c r="C132" s="1067"/>
      <c r="D132" s="1067"/>
      <c r="E132" s="1067"/>
      <c r="F132" s="1067"/>
      <c r="G132" s="1067"/>
      <c r="H132" s="1067"/>
      <c r="I132" s="1067"/>
      <c r="J132" s="1067"/>
      <c r="K132" s="1067"/>
      <c r="L132" s="1067"/>
      <c r="M132" s="1067"/>
      <c r="N132" s="1067"/>
      <c r="O132" s="1067"/>
      <c r="P132" s="1067"/>
      <c r="Q132" s="1067"/>
      <c r="R132" s="1067"/>
      <c r="S132" s="1067"/>
      <c r="T132" s="1067"/>
      <c r="U132" s="1067"/>
      <c r="V132" s="1067"/>
      <c r="W132" s="1067"/>
      <c r="X132" s="1067"/>
      <c r="Y132" s="1067" t="s">
        <v>676</v>
      </c>
      <c r="Z132" s="1067"/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067"/>
      <c r="AO132" s="1067"/>
      <c r="AP132" s="1067"/>
      <c r="AQ132" s="1067"/>
      <c r="AR132" s="1067"/>
      <c r="AS132" s="1067"/>
      <c r="AT132" s="1067"/>
      <c r="AU132" s="1067"/>
      <c r="AV132" s="178"/>
      <c r="AW132" s="178"/>
      <c r="AX132" s="1067" t="s">
        <v>675</v>
      </c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  <c r="BU132" s="1067" t="s">
        <v>676</v>
      </c>
      <c r="BV132" s="1067"/>
      <c r="BW132" s="1067"/>
      <c r="BX132" s="1067"/>
      <c r="BY132" s="1067"/>
      <c r="BZ132" s="1067"/>
      <c r="CA132" s="1067"/>
      <c r="CB132" s="1067"/>
      <c r="CC132" s="1067"/>
      <c r="CD132" s="1067"/>
      <c r="CE132" s="1067"/>
      <c r="CF132" s="1067"/>
      <c r="CG132" s="1067"/>
      <c r="CH132" s="1067"/>
      <c r="CI132" s="1067"/>
      <c r="CJ132" s="1067"/>
      <c r="CK132" s="1067"/>
      <c r="CL132" s="1067"/>
      <c r="CM132" s="1067"/>
      <c r="CN132" s="1067"/>
      <c r="CO132" s="1067"/>
      <c r="CP132" s="1067"/>
      <c r="CQ132" s="1067"/>
      <c r="CS132" s="178"/>
      <c r="CT132" s="1067" t="s">
        <v>675</v>
      </c>
      <c r="CU132" s="1067"/>
      <c r="CV132" s="1067"/>
      <c r="CW132" s="1067"/>
      <c r="CX132" s="1067"/>
      <c r="CY132" s="1067"/>
      <c r="CZ132" s="1067"/>
      <c r="DA132" s="1067"/>
      <c r="DB132" s="1067"/>
      <c r="DC132" s="1067"/>
      <c r="DD132" s="1067"/>
      <c r="DE132" s="1067"/>
      <c r="DF132" s="1067"/>
      <c r="DG132" s="1067"/>
      <c r="DH132" s="1067"/>
      <c r="DI132" s="1067"/>
      <c r="DJ132" s="1067"/>
      <c r="DK132" s="1067"/>
      <c r="DL132" s="1067"/>
      <c r="DM132" s="1067"/>
      <c r="DN132" s="1067"/>
      <c r="DO132" s="1067"/>
      <c r="DP132" s="1067"/>
      <c r="DQ132" s="1067" t="s">
        <v>676</v>
      </c>
      <c r="DR132" s="1067"/>
      <c r="DS132" s="1067"/>
      <c r="DT132" s="1067"/>
      <c r="DU132" s="1067"/>
      <c r="DV132" s="1067"/>
      <c r="DW132" s="1067"/>
      <c r="DX132" s="1067"/>
      <c r="DY132" s="1067"/>
      <c r="DZ132" s="1067"/>
      <c r="EA132" s="1067"/>
      <c r="EB132" s="1067"/>
      <c r="EC132" s="1067"/>
      <c r="ED132" s="1067"/>
      <c r="EE132" s="1067"/>
      <c r="EF132" s="1067"/>
      <c r="EG132" s="1067"/>
      <c r="EH132" s="1067"/>
      <c r="EI132" s="1067"/>
      <c r="EJ132" s="1067"/>
      <c r="EK132" s="1067"/>
      <c r="EL132" s="1067"/>
      <c r="EM132" s="1067"/>
    </row>
    <row r="133" spans="1:143" ht="4.5" customHeight="1" x14ac:dyDescent="0.25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 x14ac:dyDescent="0.25">
      <c r="A134" s="178"/>
      <c r="B134" s="1053" t="s">
        <v>677</v>
      </c>
      <c r="C134" s="1053"/>
      <c r="D134" s="1053"/>
      <c r="E134" s="1053"/>
      <c r="F134" s="1054">
        <f>AA$38</f>
        <v>0</v>
      </c>
      <c r="G134" s="1054"/>
      <c r="H134" s="1054"/>
      <c r="I134" s="1054"/>
      <c r="J134" s="1054"/>
      <c r="K134" s="1054"/>
      <c r="L134" s="1054"/>
      <c r="M134" s="1054"/>
      <c r="N134" s="1054"/>
      <c r="O134" s="1054"/>
      <c r="P134" s="1054"/>
      <c r="Q134" s="1054"/>
      <c r="R134" s="1054"/>
      <c r="S134" s="1054"/>
      <c r="T134" s="1054"/>
      <c r="U134" s="1054"/>
      <c r="V134" s="1054"/>
      <c r="W134" s="202"/>
      <c r="X134" s="202"/>
      <c r="Y134" s="1053" t="s">
        <v>678</v>
      </c>
      <c r="Z134" s="1053"/>
      <c r="AA134" s="1053"/>
      <c r="AB134" s="1053"/>
      <c r="AC134" s="1053"/>
      <c r="AD134" s="1053"/>
      <c r="AE134" s="1053"/>
      <c r="AF134" s="1053"/>
      <c r="AG134" s="1053"/>
      <c r="AH134" s="1053"/>
      <c r="AI134" s="1053"/>
      <c r="AJ134" s="1053"/>
      <c r="AK134" s="1053"/>
      <c r="AL134" s="1053"/>
      <c r="AM134" s="1053"/>
      <c r="AN134" s="1053"/>
      <c r="AO134" s="1053"/>
      <c r="AP134" s="1053"/>
      <c r="AQ134" s="1053"/>
      <c r="AR134" s="1053"/>
      <c r="AS134" s="1053"/>
      <c r="AT134" s="1053"/>
      <c r="AU134" s="1053"/>
      <c r="AV134" s="178"/>
      <c r="AW134" s="178"/>
      <c r="AX134" s="1053" t="s">
        <v>677</v>
      </c>
      <c r="AY134" s="1053"/>
      <c r="AZ134" s="1053"/>
      <c r="BA134" s="1053"/>
      <c r="BB134" s="1054">
        <f>BW$38</f>
        <v>0</v>
      </c>
      <c r="BC134" s="1054"/>
      <c r="BD134" s="1054"/>
      <c r="BE134" s="1054"/>
      <c r="BF134" s="1054"/>
      <c r="BG134" s="1054"/>
      <c r="BH134" s="1054"/>
      <c r="BI134" s="1054"/>
      <c r="BJ134" s="1054"/>
      <c r="BK134" s="1054"/>
      <c r="BL134" s="1054"/>
      <c r="BM134" s="1054"/>
      <c r="BN134" s="1054"/>
      <c r="BO134" s="1054"/>
      <c r="BP134" s="1054"/>
      <c r="BQ134" s="1054"/>
      <c r="BR134" s="1054"/>
      <c r="BS134" s="202"/>
      <c r="BT134" s="202"/>
      <c r="BU134" s="1053" t="s">
        <v>678</v>
      </c>
      <c r="BV134" s="1053"/>
      <c r="BW134" s="1053"/>
      <c r="BX134" s="1053"/>
      <c r="BY134" s="1053"/>
      <c r="BZ134" s="1053"/>
      <c r="CA134" s="1053"/>
      <c r="CB134" s="1053"/>
      <c r="CC134" s="1053"/>
      <c r="CD134" s="1053"/>
      <c r="CE134" s="1053"/>
      <c r="CF134" s="1053"/>
      <c r="CG134" s="1053"/>
      <c r="CH134" s="1053"/>
      <c r="CI134" s="1053"/>
      <c r="CJ134" s="1053"/>
      <c r="CK134" s="1053"/>
      <c r="CL134" s="1053"/>
      <c r="CM134" s="1053"/>
      <c r="CN134" s="1053"/>
      <c r="CO134" s="1053"/>
      <c r="CP134" s="1053"/>
      <c r="CQ134" s="1053"/>
      <c r="CS134" s="178"/>
      <c r="CT134" s="1053" t="s">
        <v>677</v>
      </c>
      <c r="CU134" s="1053"/>
      <c r="CV134" s="1053"/>
      <c r="CW134" s="1053"/>
      <c r="CX134" s="1054">
        <f>DS$38</f>
        <v>0</v>
      </c>
      <c r="CY134" s="1054"/>
      <c r="CZ134" s="1054"/>
      <c r="DA134" s="1054"/>
      <c r="DB134" s="1054"/>
      <c r="DC134" s="1054"/>
      <c r="DD134" s="1054"/>
      <c r="DE134" s="1054"/>
      <c r="DF134" s="1054"/>
      <c r="DG134" s="1054"/>
      <c r="DH134" s="1054"/>
      <c r="DI134" s="1054"/>
      <c r="DJ134" s="1054"/>
      <c r="DK134" s="1054"/>
      <c r="DL134" s="1054"/>
      <c r="DM134" s="1054"/>
      <c r="DN134" s="1054"/>
      <c r="DO134" s="202"/>
      <c r="DP134" s="202"/>
      <c r="DQ134" s="1053" t="s">
        <v>678</v>
      </c>
      <c r="DR134" s="1053"/>
      <c r="DS134" s="1053"/>
      <c r="DT134" s="1053"/>
      <c r="DU134" s="1053"/>
      <c r="DV134" s="1053"/>
      <c r="DW134" s="1053"/>
      <c r="DX134" s="1053"/>
      <c r="DY134" s="1053"/>
      <c r="DZ134" s="1053"/>
      <c r="EA134" s="1053"/>
      <c r="EB134" s="1053"/>
      <c r="EC134" s="1053"/>
      <c r="ED134" s="1053"/>
      <c r="EE134" s="1053"/>
      <c r="EF134" s="1053"/>
      <c r="EG134" s="1053"/>
      <c r="EH134" s="1053"/>
      <c r="EI134" s="1053"/>
      <c r="EJ134" s="1053"/>
      <c r="EK134" s="1053"/>
      <c r="EL134" s="1053"/>
      <c r="EM134" s="1053"/>
    </row>
    <row r="135" spans="1:143" ht="18.75" customHeight="1" x14ac:dyDescent="0.25">
      <c r="A135" s="178"/>
      <c r="B135" s="1053" t="s">
        <v>679</v>
      </c>
      <c r="C135" s="1053"/>
      <c r="D135" s="1053"/>
      <c r="E135" s="1053"/>
      <c r="F135" s="1053"/>
      <c r="G135" s="1053"/>
      <c r="H135" s="1053"/>
      <c r="I135" s="1054">
        <f>I$17</f>
        <v>0</v>
      </c>
      <c r="J135" s="1054"/>
      <c r="K135" s="1054"/>
      <c r="L135" s="1054"/>
      <c r="M135" s="1054"/>
      <c r="N135" s="1054"/>
      <c r="O135" s="1055" t="s">
        <v>680</v>
      </c>
      <c r="P135" s="1055"/>
      <c r="Q135" s="1063">
        <f>I$18</f>
        <v>0</v>
      </c>
      <c r="R135" s="1063"/>
      <c r="S135" s="1063"/>
      <c r="T135" s="1063"/>
      <c r="U135" s="1063"/>
      <c r="V135" s="1063"/>
      <c r="W135" s="204"/>
      <c r="X135" s="202"/>
      <c r="Y135" s="1054" t="str">
        <f>B$40</f>
        <v>${name_ik}</v>
      </c>
      <c r="Z135" s="1054"/>
      <c r="AA135" s="1054"/>
      <c r="AB135" s="1054"/>
      <c r="AC135" s="1054"/>
      <c r="AD135" s="1054"/>
      <c r="AE135" s="1054"/>
      <c r="AF135" s="1054"/>
      <c r="AG135" s="1054"/>
      <c r="AH135" s="1054"/>
      <c r="AI135" s="1054"/>
      <c r="AJ135" s="1054"/>
      <c r="AK135" s="1054"/>
      <c r="AL135" s="1054"/>
      <c r="AM135" s="1054"/>
      <c r="AN135" s="1054"/>
      <c r="AO135" s="1054"/>
      <c r="AP135" s="1054"/>
      <c r="AQ135" s="1054"/>
      <c r="AR135" s="1054"/>
      <c r="AS135" s="1054"/>
      <c r="AT135" s="1054"/>
      <c r="AU135" s="1054"/>
      <c r="AV135" s="178"/>
      <c r="AW135" s="178"/>
      <c r="AX135" s="1053" t="s">
        <v>679</v>
      </c>
      <c r="AY135" s="1053"/>
      <c r="AZ135" s="1053"/>
      <c r="BA135" s="1053"/>
      <c r="BB135" s="1053"/>
      <c r="BC135" s="1053"/>
      <c r="BD135" s="1053"/>
      <c r="BE135" s="1054">
        <f>BE$17</f>
        <v>0</v>
      </c>
      <c r="BF135" s="1054"/>
      <c r="BG135" s="1054"/>
      <c r="BH135" s="1054"/>
      <c r="BI135" s="1054"/>
      <c r="BJ135" s="1054"/>
      <c r="BK135" s="1055" t="s">
        <v>680</v>
      </c>
      <c r="BL135" s="1055"/>
      <c r="BM135" s="1063">
        <f>BE$18</f>
        <v>0</v>
      </c>
      <c r="BN135" s="1063"/>
      <c r="BO135" s="1063"/>
      <c r="BP135" s="1063"/>
      <c r="BQ135" s="1063"/>
      <c r="BR135" s="1063"/>
      <c r="BS135" s="204"/>
      <c r="BT135" s="202"/>
      <c r="BU135" s="1054" t="str">
        <f>AX$40</f>
        <v>${name_ik}</v>
      </c>
      <c r="BV135" s="1054"/>
      <c r="BW135" s="1054"/>
      <c r="BX135" s="1054"/>
      <c r="BY135" s="1054"/>
      <c r="BZ135" s="1054"/>
      <c r="CA135" s="1054"/>
      <c r="CB135" s="1054"/>
      <c r="CC135" s="1054"/>
      <c r="CD135" s="1054"/>
      <c r="CE135" s="1054"/>
      <c r="CF135" s="1054"/>
      <c r="CG135" s="1054"/>
      <c r="CH135" s="1054"/>
      <c r="CI135" s="1054"/>
      <c r="CJ135" s="1054"/>
      <c r="CK135" s="1054"/>
      <c r="CL135" s="1054"/>
      <c r="CM135" s="1054"/>
      <c r="CN135" s="1054"/>
      <c r="CO135" s="1054"/>
      <c r="CP135" s="1054"/>
      <c r="CQ135" s="1054"/>
      <c r="CS135" s="178"/>
      <c r="CT135" s="1053" t="s">
        <v>679</v>
      </c>
      <c r="CU135" s="1053"/>
      <c r="CV135" s="1053"/>
      <c r="CW135" s="1053"/>
      <c r="CX135" s="1053"/>
      <c r="CY135" s="1053"/>
      <c r="CZ135" s="1053"/>
      <c r="DA135" s="1054">
        <f>DA$17</f>
        <v>0</v>
      </c>
      <c r="DB135" s="1054"/>
      <c r="DC135" s="1054"/>
      <c r="DD135" s="1054"/>
      <c r="DE135" s="1054"/>
      <c r="DF135" s="1054"/>
      <c r="DG135" s="1055" t="s">
        <v>680</v>
      </c>
      <c r="DH135" s="1055"/>
      <c r="DI135" s="1063">
        <f>DA$18</f>
        <v>0</v>
      </c>
      <c r="DJ135" s="1063"/>
      <c r="DK135" s="1063"/>
      <c r="DL135" s="1063"/>
      <c r="DM135" s="1063"/>
      <c r="DN135" s="1063"/>
      <c r="DO135" s="204"/>
      <c r="DP135" s="202"/>
      <c r="DQ135" s="1054" t="str">
        <f>CT$40</f>
        <v>${name_ik}</v>
      </c>
      <c r="DR135" s="1054"/>
      <c r="DS135" s="1054"/>
      <c r="DT135" s="1054"/>
      <c r="DU135" s="1054"/>
      <c r="DV135" s="1054"/>
      <c r="DW135" s="1054"/>
      <c r="DX135" s="1054"/>
      <c r="DY135" s="1054"/>
      <c r="DZ135" s="1054"/>
      <c r="EA135" s="1054"/>
      <c r="EB135" s="1054"/>
      <c r="EC135" s="1054"/>
      <c r="ED135" s="1054"/>
      <c r="EE135" s="1054"/>
      <c r="EF135" s="1054"/>
      <c r="EG135" s="1054"/>
      <c r="EH135" s="1054"/>
      <c r="EI135" s="1054"/>
      <c r="EJ135" s="1054"/>
      <c r="EK135" s="1054"/>
      <c r="EL135" s="1054"/>
      <c r="EM135" s="1054"/>
    </row>
    <row r="136" spans="1:143" ht="75.75" customHeight="1" x14ac:dyDescent="0.25">
      <c r="A136" s="178"/>
      <c r="B136" s="1053" t="s">
        <v>681</v>
      </c>
      <c r="C136" s="1053"/>
      <c r="D136" s="1053"/>
      <c r="E136" s="1053"/>
      <c r="F136" s="1054">
        <f>I$19</f>
        <v>0</v>
      </c>
      <c r="G136" s="1054"/>
      <c r="H136" s="1054"/>
      <c r="I136" s="1054"/>
      <c r="J136" s="1054"/>
      <c r="K136" s="1054"/>
      <c r="L136" s="1054"/>
      <c r="M136" s="1054"/>
      <c r="N136" s="1054"/>
      <c r="O136" s="1054"/>
      <c r="P136" s="1054"/>
      <c r="Q136" s="1054"/>
      <c r="R136" s="1054"/>
      <c r="S136" s="1054"/>
      <c r="T136" s="1054"/>
      <c r="U136" s="1054"/>
      <c r="V136" s="1054"/>
      <c r="W136" s="204"/>
      <c r="X136" s="205"/>
      <c r="Y136" s="1054"/>
      <c r="Z136" s="1054"/>
      <c r="AA136" s="1054"/>
      <c r="AB136" s="1054"/>
      <c r="AC136" s="1054"/>
      <c r="AD136" s="1054"/>
      <c r="AE136" s="1054"/>
      <c r="AF136" s="1054"/>
      <c r="AG136" s="1054"/>
      <c r="AH136" s="1054"/>
      <c r="AI136" s="1054"/>
      <c r="AJ136" s="1054"/>
      <c r="AK136" s="1054"/>
      <c r="AL136" s="1054"/>
      <c r="AM136" s="1054"/>
      <c r="AN136" s="1054"/>
      <c r="AO136" s="1054"/>
      <c r="AP136" s="1054"/>
      <c r="AQ136" s="1054"/>
      <c r="AR136" s="1054"/>
      <c r="AS136" s="1054"/>
      <c r="AT136" s="1054"/>
      <c r="AU136" s="1054"/>
      <c r="AV136" s="178"/>
      <c r="AW136" s="178"/>
      <c r="AX136" s="1053" t="s">
        <v>681</v>
      </c>
      <c r="AY136" s="1053"/>
      <c r="AZ136" s="1053"/>
      <c r="BA136" s="1053"/>
      <c r="BB136" s="1054">
        <f>BE$19</f>
        <v>0</v>
      </c>
      <c r="BC136" s="1054"/>
      <c r="BD136" s="1054"/>
      <c r="BE136" s="1054"/>
      <c r="BF136" s="1054"/>
      <c r="BG136" s="1054"/>
      <c r="BH136" s="1054"/>
      <c r="BI136" s="1054"/>
      <c r="BJ136" s="1054"/>
      <c r="BK136" s="1054"/>
      <c r="BL136" s="1054"/>
      <c r="BM136" s="1054"/>
      <c r="BN136" s="1054"/>
      <c r="BO136" s="1054"/>
      <c r="BP136" s="1054"/>
      <c r="BQ136" s="1054"/>
      <c r="BR136" s="1054"/>
      <c r="BS136" s="204"/>
      <c r="BT136" s="205"/>
      <c r="BU136" s="1054"/>
      <c r="BV136" s="1054"/>
      <c r="BW136" s="1054"/>
      <c r="BX136" s="1054"/>
      <c r="BY136" s="1054"/>
      <c r="BZ136" s="1054"/>
      <c r="CA136" s="1054"/>
      <c r="CB136" s="1054"/>
      <c r="CC136" s="1054"/>
      <c r="CD136" s="1054"/>
      <c r="CE136" s="1054"/>
      <c r="CF136" s="1054"/>
      <c r="CG136" s="1054"/>
      <c r="CH136" s="1054"/>
      <c r="CI136" s="1054"/>
      <c r="CJ136" s="1054"/>
      <c r="CK136" s="1054"/>
      <c r="CL136" s="1054"/>
      <c r="CM136" s="1054"/>
      <c r="CN136" s="1054"/>
      <c r="CO136" s="1054"/>
      <c r="CP136" s="1054"/>
      <c r="CQ136" s="1054"/>
      <c r="CS136" s="178"/>
      <c r="CT136" s="1053" t="s">
        <v>681</v>
      </c>
      <c r="CU136" s="1053"/>
      <c r="CV136" s="1053"/>
      <c r="CW136" s="1053"/>
      <c r="CX136" s="1054">
        <f>DA$19</f>
        <v>0</v>
      </c>
      <c r="CY136" s="1054"/>
      <c r="CZ136" s="1054"/>
      <c r="DA136" s="1054"/>
      <c r="DB136" s="1054"/>
      <c r="DC136" s="1054"/>
      <c r="DD136" s="1054"/>
      <c r="DE136" s="1054"/>
      <c r="DF136" s="1054"/>
      <c r="DG136" s="1054"/>
      <c r="DH136" s="1054"/>
      <c r="DI136" s="1054"/>
      <c r="DJ136" s="1054"/>
      <c r="DK136" s="1054"/>
      <c r="DL136" s="1054"/>
      <c r="DM136" s="1054"/>
      <c r="DN136" s="1054"/>
      <c r="DO136" s="204"/>
      <c r="DP136" s="205"/>
      <c r="DQ136" s="1054"/>
      <c r="DR136" s="1054"/>
      <c r="DS136" s="1054"/>
      <c r="DT136" s="1054"/>
      <c r="DU136" s="1054"/>
      <c r="DV136" s="1054"/>
      <c r="DW136" s="1054"/>
      <c r="DX136" s="1054"/>
      <c r="DY136" s="1054"/>
      <c r="DZ136" s="1054"/>
      <c r="EA136" s="1054"/>
      <c r="EB136" s="1054"/>
      <c r="EC136" s="1054"/>
      <c r="ED136" s="1054"/>
      <c r="EE136" s="1054"/>
      <c r="EF136" s="1054"/>
      <c r="EG136" s="1054"/>
      <c r="EH136" s="1054"/>
      <c r="EI136" s="1054"/>
      <c r="EJ136" s="1054"/>
      <c r="EK136" s="1054"/>
      <c r="EL136" s="1054"/>
      <c r="EM136" s="1054"/>
    </row>
    <row r="137" spans="1:143" ht="18.75" customHeight="1" x14ac:dyDescent="0.25">
      <c r="A137" s="178"/>
      <c r="B137" s="1055" t="s">
        <v>682</v>
      </c>
      <c r="C137" s="1055"/>
      <c r="D137" s="1055"/>
      <c r="E137" s="1055"/>
      <c r="F137" s="1055"/>
      <c r="G137" s="1055"/>
      <c r="H137" s="1064">
        <f>I$20</f>
        <v>0</v>
      </c>
      <c r="I137" s="1054"/>
      <c r="J137" s="1054"/>
      <c r="K137" s="1054"/>
      <c r="L137" s="1054"/>
      <c r="M137" s="1054"/>
      <c r="N137" s="1054"/>
      <c r="O137" s="1054"/>
      <c r="P137" s="1054"/>
      <c r="Q137" s="1054"/>
      <c r="R137" s="1054"/>
      <c r="S137" s="1054"/>
      <c r="T137" s="1054"/>
      <c r="U137" s="1054"/>
      <c r="V137" s="1054"/>
      <c r="W137" s="204"/>
      <c r="X137" s="202"/>
      <c r="Y137" s="1054"/>
      <c r="Z137" s="1054"/>
      <c r="AA137" s="1054"/>
      <c r="AB137" s="1054"/>
      <c r="AC137" s="1054"/>
      <c r="AD137" s="1054"/>
      <c r="AE137" s="1054"/>
      <c r="AF137" s="1054"/>
      <c r="AG137" s="1054"/>
      <c r="AH137" s="1054"/>
      <c r="AI137" s="1054"/>
      <c r="AJ137" s="1054"/>
      <c r="AK137" s="1054"/>
      <c r="AL137" s="1054"/>
      <c r="AM137" s="1054"/>
      <c r="AN137" s="1054"/>
      <c r="AO137" s="1054"/>
      <c r="AP137" s="1054"/>
      <c r="AQ137" s="1054"/>
      <c r="AR137" s="1054"/>
      <c r="AS137" s="1054"/>
      <c r="AT137" s="1054"/>
      <c r="AU137" s="1054"/>
      <c r="AV137" s="178"/>
      <c r="AW137" s="178"/>
      <c r="AX137" s="1055" t="s">
        <v>682</v>
      </c>
      <c r="AY137" s="1055"/>
      <c r="AZ137" s="1055"/>
      <c r="BA137" s="1055"/>
      <c r="BB137" s="1055"/>
      <c r="BC137" s="1055"/>
      <c r="BD137" s="1064">
        <f>BE$20</f>
        <v>0</v>
      </c>
      <c r="BE137" s="1054"/>
      <c r="BF137" s="1054"/>
      <c r="BG137" s="1054"/>
      <c r="BH137" s="1054"/>
      <c r="BI137" s="1054"/>
      <c r="BJ137" s="1054"/>
      <c r="BK137" s="1054"/>
      <c r="BL137" s="1054"/>
      <c r="BM137" s="1054"/>
      <c r="BN137" s="1054"/>
      <c r="BO137" s="1054"/>
      <c r="BP137" s="1054"/>
      <c r="BQ137" s="1054"/>
      <c r="BR137" s="1054"/>
      <c r="BS137" s="204"/>
      <c r="BT137" s="202"/>
      <c r="BU137" s="1054"/>
      <c r="BV137" s="1054"/>
      <c r="BW137" s="1054"/>
      <c r="BX137" s="1054"/>
      <c r="BY137" s="1054"/>
      <c r="BZ137" s="1054"/>
      <c r="CA137" s="1054"/>
      <c r="CB137" s="1054"/>
      <c r="CC137" s="1054"/>
      <c r="CD137" s="1054"/>
      <c r="CE137" s="1054"/>
      <c r="CF137" s="1054"/>
      <c r="CG137" s="1054"/>
      <c r="CH137" s="1054"/>
      <c r="CI137" s="1054"/>
      <c r="CJ137" s="1054"/>
      <c r="CK137" s="1054"/>
      <c r="CL137" s="1054"/>
      <c r="CM137" s="1054"/>
      <c r="CN137" s="1054"/>
      <c r="CO137" s="1054"/>
      <c r="CP137" s="1054"/>
      <c r="CQ137" s="1054"/>
      <c r="CS137" s="178"/>
      <c r="CT137" s="1055" t="s">
        <v>682</v>
      </c>
      <c r="CU137" s="1055"/>
      <c r="CV137" s="1055"/>
      <c r="CW137" s="1055"/>
      <c r="CX137" s="1055"/>
      <c r="CY137" s="1055"/>
      <c r="CZ137" s="1064">
        <f>DA$20</f>
        <v>0</v>
      </c>
      <c r="DA137" s="1054"/>
      <c r="DB137" s="1054"/>
      <c r="DC137" s="1054"/>
      <c r="DD137" s="1054"/>
      <c r="DE137" s="1054"/>
      <c r="DF137" s="1054"/>
      <c r="DG137" s="1054"/>
      <c r="DH137" s="1054"/>
      <c r="DI137" s="1054"/>
      <c r="DJ137" s="1054"/>
      <c r="DK137" s="1054"/>
      <c r="DL137" s="1054"/>
      <c r="DM137" s="1054"/>
      <c r="DN137" s="1054"/>
      <c r="DO137" s="204"/>
      <c r="DP137" s="202"/>
      <c r="DQ137" s="1054"/>
      <c r="DR137" s="1054"/>
      <c r="DS137" s="1054"/>
      <c r="DT137" s="1054"/>
      <c r="DU137" s="1054"/>
      <c r="DV137" s="1054"/>
      <c r="DW137" s="1054"/>
      <c r="DX137" s="1054"/>
      <c r="DY137" s="1054"/>
      <c r="DZ137" s="1054"/>
      <c r="EA137" s="1054"/>
      <c r="EB137" s="1054"/>
      <c r="EC137" s="1054"/>
      <c r="ED137" s="1054"/>
      <c r="EE137" s="1054"/>
      <c r="EF137" s="1054"/>
      <c r="EG137" s="1054"/>
      <c r="EH137" s="1054"/>
      <c r="EI137" s="1054"/>
      <c r="EJ137" s="1054"/>
      <c r="EK137" s="1054"/>
      <c r="EL137" s="1054"/>
      <c r="EM137" s="1054"/>
    </row>
    <row r="138" spans="1:143" ht="50.25" customHeight="1" x14ac:dyDescent="0.25">
      <c r="A138" s="178"/>
      <c r="B138" s="1053" t="s">
        <v>683</v>
      </c>
      <c r="C138" s="1053"/>
      <c r="D138" s="1053"/>
      <c r="E138" s="1053"/>
      <c r="F138" s="1054">
        <f>I$21</f>
        <v>0</v>
      </c>
      <c r="G138" s="1054"/>
      <c r="H138" s="1054"/>
      <c r="I138" s="1054"/>
      <c r="J138" s="1054"/>
      <c r="K138" s="1054"/>
      <c r="L138" s="1054"/>
      <c r="M138" s="1054"/>
      <c r="N138" s="1054"/>
      <c r="O138" s="1054"/>
      <c r="P138" s="1054"/>
      <c r="Q138" s="1054"/>
      <c r="R138" s="1054"/>
      <c r="S138" s="1054"/>
      <c r="T138" s="1054"/>
      <c r="U138" s="1054"/>
      <c r="V138" s="1054"/>
      <c r="W138" s="204"/>
      <c r="X138" s="202"/>
      <c r="Y138" s="1053" t="s">
        <v>683</v>
      </c>
      <c r="Z138" s="1053"/>
      <c r="AA138" s="1053"/>
      <c r="AB138" s="1053"/>
      <c r="AC138" s="1053"/>
      <c r="AD138" s="1054">
        <f>I$7</f>
        <v>0</v>
      </c>
      <c r="AE138" s="1054"/>
      <c r="AF138" s="1054"/>
      <c r="AG138" s="1054"/>
      <c r="AH138" s="1054"/>
      <c r="AI138" s="1054"/>
      <c r="AJ138" s="1054"/>
      <c r="AK138" s="1054"/>
      <c r="AL138" s="1054"/>
      <c r="AM138" s="1054"/>
      <c r="AN138" s="1054"/>
      <c r="AO138" s="1054"/>
      <c r="AP138" s="1054"/>
      <c r="AQ138" s="1054"/>
      <c r="AR138" s="1054"/>
      <c r="AS138" s="1054"/>
      <c r="AT138" s="1054"/>
      <c r="AU138" s="1054"/>
      <c r="AV138" s="178"/>
      <c r="AW138" s="178"/>
      <c r="AX138" s="1053" t="s">
        <v>683</v>
      </c>
      <c r="AY138" s="1053"/>
      <c r="AZ138" s="1053"/>
      <c r="BA138" s="1053"/>
      <c r="BB138" s="1054">
        <f>BE$21</f>
        <v>0</v>
      </c>
      <c r="BC138" s="1054"/>
      <c r="BD138" s="1054"/>
      <c r="BE138" s="1054"/>
      <c r="BF138" s="1054"/>
      <c r="BG138" s="1054"/>
      <c r="BH138" s="1054"/>
      <c r="BI138" s="1054"/>
      <c r="BJ138" s="1054"/>
      <c r="BK138" s="1054"/>
      <c r="BL138" s="1054"/>
      <c r="BM138" s="1054"/>
      <c r="BN138" s="1054"/>
      <c r="BO138" s="1054"/>
      <c r="BP138" s="1054"/>
      <c r="BQ138" s="1054"/>
      <c r="BR138" s="1054"/>
      <c r="BS138" s="204"/>
      <c r="BT138" s="202"/>
      <c r="BU138" s="1053" t="s">
        <v>683</v>
      </c>
      <c r="BV138" s="1053"/>
      <c r="BW138" s="1053"/>
      <c r="BX138" s="1053"/>
      <c r="BY138" s="1053"/>
      <c r="BZ138" s="1054">
        <f>BE$7</f>
        <v>0</v>
      </c>
      <c r="CA138" s="1054"/>
      <c r="CB138" s="1054"/>
      <c r="CC138" s="1054"/>
      <c r="CD138" s="1054"/>
      <c r="CE138" s="1054"/>
      <c r="CF138" s="1054"/>
      <c r="CG138" s="1054"/>
      <c r="CH138" s="1054"/>
      <c r="CI138" s="1054"/>
      <c r="CJ138" s="1054"/>
      <c r="CK138" s="1054"/>
      <c r="CL138" s="1054"/>
      <c r="CM138" s="1054"/>
      <c r="CN138" s="1054"/>
      <c r="CO138" s="1054"/>
      <c r="CP138" s="1054"/>
      <c r="CQ138" s="1054"/>
      <c r="CS138" s="178"/>
      <c r="CT138" s="1053" t="s">
        <v>683</v>
      </c>
      <c r="CU138" s="1053"/>
      <c r="CV138" s="1053"/>
      <c r="CW138" s="1053"/>
      <c r="CX138" s="1054">
        <f>DA$21</f>
        <v>0</v>
      </c>
      <c r="CY138" s="1054"/>
      <c r="CZ138" s="1054"/>
      <c r="DA138" s="1054"/>
      <c r="DB138" s="1054"/>
      <c r="DC138" s="1054"/>
      <c r="DD138" s="1054"/>
      <c r="DE138" s="1054"/>
      <c r="DF138" s="1054"/>
      <c r="DG138" s="1054"/>
      <c r="DH138" s="1054"/>
      <c r="DI138" s="1054"/>
      <c r="DJ138" s="1054"/>
      <c r="DK138" s="1054"/>
      <c r="DL138" s="1054"/>
      <c r="DM138" s="1054"/>
      <c r="DN138" s="1054"/>
      <c r="DO138" s="204"/>
      <c r="DP138" s="202"/>
      <c r="DQ138" s="1053" t="s">
        <v>683</v>
      </c>
      <c r="DR138" s="1053"/>
      <c r="DS138" s="1053"/>
      <c r="DT138" s="1053"/>
      <c r="DU138" s="1053"/>
      <c r="DV138" s="1054">
        <f>DA$7</f>
        <v>0</v>
      </c>
      <c r="DW138" s="1054"/>
      <c r="DX138" s="1054"/>
      <c r="DY138" s="1054"/>
      <c r="DZ138" s="1054"/>
      <c r="EA138" s="1054"/>
      <c r="EB138" s="1054"/>
      <c r="EC138" s="1054"/>
      <c r="ED138" s="1054"/>
      <c r="EE138" s="1054"/>
      <c r="EF138" s="1054"/>
      <c r="EG138" s="1054"/>
      <c r="EH138" s="1054"/>
      <c r="EI138" s="1054"/>
      <c r="EJ138" s="1054"/>
      <c r="EK138" s="1054"/>
      <c r="EL138" s="1054"/>
      <c r="EM138" s="1054"/>
    </row>
    <row r="139" spans="1:143" ht="18.75" customHeight="1" x14ac:dyDescent="0.25">
      <c r="A139" s="178"/>
      <c r="B139" s="1053" t="s">
        <v>684</v>
      </c>
      <c r="C139" s="1053"/>
      <c r="D139" s="1053"/>
      <c r="E139" s="1053"/>
      <c r="F139" s="1053"/>
      <c r="G139" s="1053"/>
      <c r="H139" s="1053"/>
      <c r="I139" s="1056">
        <f>I$22</f>
        <v>0</v>
      </c>
      <c r="J139" s="1056"/>
      <c r="K139" s="1056"/>
      <c r="L139" s="1056"/>
      <c r="M139" s="1056"/>
      <c r="N139" s="1056"/>
      <c r="O139" s="1056"/>
      <c r="P139" s="1056"/>
      <c r="Q139" s="1056"/>
      <c r="R139" s="1056"/>
      <c r="S139" s="1056"/>
      <c r="T139" s="1056"/>
      <c r="U139" s="1056"/>
      <c r="V139" s="1056"/>
      <c r="W139" s="204"/>
      <c r="X139" s="202"/>
      <c r="Y139" s="1062"/>
      <c r="Z139" s="1062"/>
      <c r="AA139" s="1062"/>
      <c r="AB139" s="1062"/>
      <c r="AC139" s="1062"/>
      <c r="AD139" s="1054"/>
      <c r="AE139" s="1054"/>
      <c r="AF139" s="1054"/>
      <c r="AG139" s="1054"/>
      <c r="AH139" s="1054"/>
      <c r="AI139" s="1054"/>
      <c r="AJ139" s="1054"/>
      <c r="AK139" s="1054"/>
      <c r="AL139" s="1054"/>
      <c r="AM139" s="1054"/>
      <c r="AN139" s="1054"/>
      <c r="AO139" s="1054"/>
      <c r="AP139" s="1054"/>
      <c r="AQ139" s="1054"/>
      <c r="AR139" s="1054"/>
      <c r="AS139" s="1054"/>
      <c r="AT139" s="1054"/>
      <c r="AU139" s="1054"/>
      <c r="AV139" s="178"/>
      <c r="AW139" s="178"/>
      <c r="AX139" s="1053" t="s">
        <v>684</v>
      </c>
      <c r="AY139" s="1053"/>
      <c r="AZ139" s="1053"/>
      <c r="BA139" s="1053"/>
      <c r="BB139" s="1053"/>
      <c r="BC139" s="1053"/>
      <c r="BD139" s="1053"/>
      <c r="BE139" s="1056">
        <f>BE$22</f>
        <v>0</v>
      </c>
      <c r="BF139" s="1056"/>
      <c r="BG139" s="1056"/>
      <c r="BH139" s="1056"/>
      <c r="BI139" s="1056"/>
      <c r="BJ139" s="1056"/>
      <c r="BK139" s="1056"/>
      <c r="BL139" s="1056"/>
      <c r="BM139" s="1056"/>
      <c r="BN139" s="1056"/>
      <c r="BO139" s="1056"/>
      <c r="BP139" s="1056"/>
      <c r="BQ139" s="1056"/>
      <c r="BR139" s="1056"/>
      <c r="BS139" s="204"/>
      <c r="BT139" s="202"/>
      <c r="BU139" s="1062"/>
      <c r="BV139" s="1062"/>
      <c r="BW139" s="1062"/>
      <c r="BX139" s="1062"/>
      <c r="BY139" s="1062"/>
      <c r="BZ139" s="1054"/>
      <c r="CA139" s="1054"/>
      <c r="CB139" s="1054"/>
      <c r="CC139" s="1054"/>
      <c r="CD139" s="1054"/>
      <c r="CE139" s="1054"/>
      <c r="CF139" s="1054"/>
      <c r="CG139" s="1054"/>
      <c r="CH139" s="1054"/>
      <c r="CI139" s="1054"/>
      <c r="CJ139" s="1054"/>
      <c r="CK139" s="1054"/>
      <c r="CL139" s="1054"/>
      <c r="CM139" s="1054"/>
      <c r="CN139" s="1054"/>
      <c r="CO139" s="1054"/>
      <c r="CP139" s="1054"/>
      <c r="CQ139" s="1054"/>
      <c r="CS139" s="178"/>
      <c r="CT139" s="1053" t="s">
        <v>684</v>
      </c>
      <c r="CU139" s="1053"/>
      <c r="CV139" s="1053"/>
      <c r="CW139" s="1053"/>
      <c r="CX139" s="1053"/>
      <c r="CY139" s="1053"/>
      <c r="CZ139" s="1053"/>
      <c r="DA139" s="1056">
        <f>DA$22</f>
        <v>0</v>
      </c>
      <c r="DB139" s="1056"/>
      <c r="DC139" s="1056"/>
      <c r="DD139" s="1056"/>
      <c r="DE139" s="1056"/>
      <c r="DF139" s="1056"/>
      <c r="DG139" s="1056"/>
      <c r="DH139" s="1056"/>
      <c r="DI139" s="1056"/>
      <c r="DJ139" s="1056"/>
      <c r="DK139" s="1056"/>
      <c r="DL139" s="1056"/>
      <c r="DM139" s="1056"/>
      <c r="DN139" s="1056"/>
      <c r="DO139" s="204"/>
      <c r="DP139" s="202"/>
      <c r="DQ139" s="1062"/>
      <c r="DR139" s="1062"/>
      <c r="DS139" s="1062"/>
      <c r="DT139" s="1062"/>
      <c r="DU139" s="1062"/>
      <c r="DV139" s="1054"/>
      <c r="DW139" s="1054"/>
      <c r="DX139" s="1054"/>
      <c r="DY139" s="1054"/>
      <c r="DZ139" s="1054"/>
      <c r="EA139" s="1054"/>
      <c r="EB139" s="1054"/>
      <c r="EC139" s="1054"/>
      <c r="ED139" s="1054"/>
      <c r="EE139" s="1054"/>
      <c r="EF139" s="1054"/>
      <c r="EG139" s="1054"/>
      <c r="EH139" s="1054"/>
      <c r="EI139" s="1054"/>
      <c r="EJ139" s="1054"/>
      <c r="EK139" s="1054"/>
      <c r="EL139" s="1054"/>
      <c r="EM139" s="1054"/>
    </row>
    <row r="140" spans="1:143" ht="18.75" customHeight="1" x14ac:dyDescent="0.25">
      <c r="A140" s="178"/>
      <c r="B140" s="1053" t="s">
        <v>685</v>
      </c>
      <c r="C140" s="1053"/>
      <c r="D140" s="1053"/>
      <c r="E140" s="1053"/>
      <c r="F140" s="1054">
        <f>I$23</f>
        <v>0</v>
      </c>
      <c r="G140" s="1054"/>
      <c r="H140" s="1054"/>
      <c r="I140" s="1054"/>
      <c r="J140" s="1054"/>
      <c r="K140" s="1054"/>
      <c r="L140" s="1054"/>
      <c r="M140" s="1054"/>
      <c r="N140" s="1054"/>
      <c r="O140" s="1054"/>
      <c r="P140" s="1054"/>
      <c r="Q140" s="1054"/>
      <c r="R140" s="1054"/>
      <c r="S140" s="1054"/>
      <c r="T140" s="1054"/>
      <c r="U140" s="1054"/>
      <c r="V140" s="1054"/>
      <c r="W140" s="204"/>
      <c r="X140" s="202"/>
      <c r="Y140" s="206"/>
      <c r="Z140" s="206"/>
      <c r="AA140" s="206"/>
      <c r="AB140" s="206"/>
      <c r="AC140" s="206"/>
      <c r="AD140" s="1054"/>
      <c r="AE140" s="1054"/>
      <c r="AF140" s="1054"/>
      <c r="AG140" s="1054"/>
      <c r="AH140" s="1054"/>
      <c r="AI140" s="1054"/>
      <c r="AJ140" s="1054"/>
      <c r="AK140" s="1054"/>
      <c r="AL140" s="1054"/>
      <c r="AM140" s="1054"/>
      <c r="AN140" s="1054"/>
      <c r="AO140" s="1054"/>
      <c r="AP140" s="1054"/>
      <c r="AQ140" s="1054"/>
      <c r="AR140" s="1054"/>
      <c r="AS140" s="1054"/>
      <c r="AT140" s="1054"/>
      <c r="AU140" s="1054"/>
      <c r="AV140" s="178"/>
      <c r="AW140" s="178"/>
      <c r="AX140" s="1053" t="s">
        <v>685</v>
      </c>
      <c r="AY140" s="1053"/>
      <c r="AZ140" s="1053"/>
      <c r="BA140" s="1053"/>
      <c r="BB140" s="1054">
        <f>BE$23</f>
        <v>0</v>
      </c>
      <c r="BC140" s="1054"/>
      <c r="BD140" s="1054"/>
      <c r="BE140" s="1054"/>
      <c r="BF140" s="1054"/>
      <c r="BG140" s="1054"/>
      <c r="BH140" s="1054"/>
      <c r="BI140" s="1054"/>
      <c r="BJ140" s="1054"/>
      <c r="BK140" s="1054"/>
      <c r="BL140" s="1054"/>
      <c r="BM140" s="1054"/>
      <c r="BN140" s="1054"/>
      <c r="BO140" s="1054"/>
      <c r="BP140" s="1054"/>
      <c r="BQ140" s="1054"/>
      <c r="BR140" s="1054"/>
      <c r="BS140" s="204"/>
      <c r="BT140" s="202"/>
      <c r="BU140" s="206"/>
      <c r="BV140" s="206"/>
      <c r="BW140" s="206"/>
      <c r="BX140" s="206"/>
      <c r="BY140" s="206"/>
      <c r="BZ140" s="1054"/>
      <c r="CA140" s="1054"/>
      <c r="CB140" s="1054"/>
      <c r="CC140" s="1054"/>
      <c r="CD140" s="1054"/>
      <c r="CE140" s="1054"/>
      <c r="CF140" s="1054"/>
      <c r="CG140" s="1054"/>
      <c r="CH140" s="1054"/>
      <c r="CI140" s="1054"/>
      <c r="CJ140" s="1054"/>
      <c r="CK140" s="1054"/>
      <c r="CL140" s="1054"/>
      <c r="CM140" s="1054"/>
      <c r="CN140" s="1054"/>
      <c r="CO140" s="1054"/>
      <c r="CP140" s="1054"/>
      <c r="CQ140" s="1054"/>
      <c r="CS140" s="178"/>
      <c r="CT140" s="1053" t="s">
        <v>685</v>
      </c>
      <c r="CU140" s="1053"/>
      <c r="CV140" s="1053"/>
      <c r="CW140" s="1053"/>
      <c r="CX140" s="1054">
        <f>DA$23</f>
        <v>0</v>
      </c>
      <c r="CY140" s="1054"/>
      <c r="CZ140" s="1054"/>
      <c r="DA140" s="1054"/>
      <c r="DB140" s="1054"/>
      <c r="DC140" s="1054"/>
      <c r="DD140" s="1054"/>
      <c r="DE140" s="1054"/>
      <c r="DF140" s="1054"/>
      <c r="DG140" s="1054"/>
      <c r="DH140" s="1054"/>
      <c r="DI140" s="1054"/>
      <c r="DJ140" s="1054"/>
      <c r="DK140" s="1054"/>
      <c r="DL140" s="1054"/>
      <c r="DM140" s="1054"/>
      <c r="DN140" s="1054"/>
      <c r="DO140" s="204"/>
      <c r="DP140" s="202"/>
      <c r="DQ140" s="206"/>
      <c r="DR140" s="206"/>
      <c r="DS140" s="206"/>
      <c r="DT140" s="206"/>
      <c r="DU140" s="206"/>
      <c r="DV140" s="1054"/>
      <c r="DW140" s="1054"/>
      <c r="DX140" s="1054"/>
      <c r="DY140" s="1054"/>
      <c r="DZ140" s="1054"/>
      <c r="EA140" s="1054"/>
      <c r="EB140" s="1054"/>
      <c r="EC140" s="1054"/>
      <c r="ED140" s="1054"/>
      <c r="EE140" s="1054"/>
      <c r="EF140" s="1054"/>
      <c r="EG140" s="1054"/>
      <c r="EH140" s="1054"/>
      <c r="EI140" s="1054"/>
      <c r="EJ140" s="1054"/>
      <c r="EK140" s="1054"/>
      <c r="EL140" s="1054"/>
      <c r="EM140" s="1054"/>
    </row>
    <row r="141" spans="1:143" ht="18.75" customHeight="1" x14ac:dyDescent="0.25">
      <c r="A141" s="178"/>
      <c r="B141" s="1053" t="s">
        <v>686</v>
      </c>
      <c r="C141" s="1053"/>
      <c r="D141" s="1053"/>
      <c r="E141" s="1053"/>
      <c r="F141" s="1053"/>
      <c r="G141" s="1054">
        <f>I$24</f>
        <v>0</v>
      </c>
      <c r="H141" s="1054"/>
      <c r="I141" s="1054"/>
      <c r="J141" s="1054"/>
      <c r="K141" s="1054"/>
      <c r="L141" s="1054"/>
      <c r="M141" s="1054"/>
      <c r="N141" s="1054"/>
      <c r="O141" s="1054"/>
      <c r="P141" s="1054"/>
      <c r="Q141" s="1054"/>
      <c r="R141" s="1054"/>
      <c r="S141" s="1054"/>
      <c r="T141" s="1054"/>
      <c r="U141" s="1054"/>
      <c r="V141" s="1054"/>
      <c r="W141" s="204"/>
      <c r="X141" s="202"/>
      <c r="Y141" s="1055" t="s">
        <v>687</v>
      </c>
      <c r="Z141" s="1055"/>
      <c r="AA141" s="1055"/>
      <c r="AB141" s="1055"/>
      <c r="AC141" s="1055"/>
      <c r="AD141" s="1055"/>
      <c r="AE141" s="1056">
        <f>I$8</f>
        <v>0</v>
      </c>
      <c r="AF141" s="1054"/>
      <c r="AG141" s="1054"/>
      <c r="AH141" s="1054"/>
      <c r="AI141" s="1054"/>
      <c r="AJ141" s="1054"/>
      <c r="AK141" s="1054"/>
      <c r="AL141" s="1054"/>
      <c r="AM141" s="1054"/>
      <c r="AN141" s="1054"/>
      <c r="AO141" s="1054"/>
      <c r="AP141" s="1054"/>
      <c r="AQ141" s="1054"/>
      <c r="AR141" s="1054"/>
      <c r="AS141" s="1054"/>
      <c r="AT141" s="1054"/>
      <c r="AU141" s="1054"/>
      <c r="AV141" s="178"/>
      <c r="AW141" s="178"/>
      <c r="AX141" s="1053" t="s">
        <v>686</v>
      </c>
      <c r="AY141" s="1053"/>
      <c r="AZ141" s="1053"/>
      <c r="BA141" s="1053"/>
      <c r="BB141" s="1053"/>
      <c r="BC141" s="1054">
        <f>BE$24</f>
        <v>0</v>
      </c>
      <c r="BD141" s="1054"/>
      <c r="BE141" s="1054"/>
      <c r="BF141" s="1054"/>
      <c r="BG141" s="1054"/>
      <c r="BH141" s="1054"/>
      <c r="BI141" s="1054"/>
      <c r="BJ141" s="1054"/>
      <c r="BK141" s="1054"/>
      <c r="BL141" s="1054"/>
      <c r="BM141" s="1054"/>
      <c r="BN141" s="1054"/>
      <c r="BO141" s="1054"/>
      <c r="BP141" s="1054"/>
      <c r="BQ141" s="1054"/>
      <c r="BR141" s="1054"/>
      <c r="BS141" s="204"/>
      <c r="BT141" s="202"/>
      <c r="BU141" s="1055" t="s">
        <v>687</v>
      </c>
      <c r="BV141" s="1055"/>
      <c r="BW141" s="1055"/>
      <c r="BX141" s="1055"/>
      <c r="BY141" s="1055"/>
      <c r="BZ141" s="1055"/>
      <c r="CA141" s="1056">
        <f>BE$8</f>
        <v>0</v>
      </c>
      <c r="CB141" s="1054"/>
      <c r="CC141" s="1054"/>
      <c r="CD141" s="1054"/>
      <c r="CE141" s="1054"/>
      <c r="CF141" s="1054"/>
      <c r="CG141" s="1054"/>
      <c r="CH141" s="1054"/>
      <c r="CI141" s="1054"/>
      <c r="CJ141" s="1054"/>
      <c r="CK141" s="1054"/>
      <c r="CL141" s="1054"/>
      <c r="CM141" s="1054"/>
      <c r="CN141" s="1054"/>
      <c r="CO141" s="1054"/>
      <c r="CP141" s="1054"/>
      <c r="CQ141" s="1054"/>
      <c r="CS141" s="178"/>
      <c r="CT141" s="1053" t="s">
        <v>686</v>
      </c>
      <c r="CU141" s="1053"/>
      <c r="CV141" s="1053"/>
      <c r="CW141" s="1053"/>
      <c r="CX141" s="1053"/>
      <c r="CY141" s="1054">
        <f>DA$24</f>
        <v>0</v>
      </c>
      <c r="CZ141" s="1054"/>
      <c r="DA141" s="1054"/>
      <c r="DB141" s="1054"/>
      <c r="DC141" s="1054"/>
      <c r="DD141" s="1054"/>
      <c r="DE141" s="1054"/>
      <c r="DF141" s="1054"/>
      <c r="DG141" s="1054"/>
      <c r="DH141" s="1054"/>
      <c r="DI141" s="1054"/>
      <c r="DJ141" s="1054"/>
      <c r="DK141" s="1054"/>
      <c r="DL141" s="1054"/>
      <c r="DM141" s="1054"/>
      <c r="DN141" s="1054"/>
      <c r="DO141" s="204"/>
      <c r="DP141" s="202"/>
      <c r="DQ141" s="1055" t="s">
        <v>687</v>
      </c>
      <c r="DR141" s="1055"/>
      <c r="DS141" s="1055"/>
      <c r="DT141" s="1055"/>
      <c r="DU141" s="1055"/>
      <c r="DV141" s="1055"/>
      <c r="DW141" s="1056">
        <f>DA$8</f>
        <v>0</v>
      </c>
      <c r="DX141" s="1054"/>
      <c r="DY141" s="1054"/>
      <c r="DZ141" s="1054"/>
      <c r="EA141" s="1054"/>
      <c r="EB141" s="1054"/>
      <c r="EC141" s="1054"/>
      <c r="ED141" s="1054"/>
      <c r="EE141" s="1054"/>
      <c r="EF141" s="1054"/>
      <c r="EG141" s="1054"/>
      <c r="EH141" s="1054"/>
      <c r="EI141" s="1054"/>
      <c r="EJ141" s="1054"/>
      <c r="EK141" s="1054"/>
      <c r="EL141" s="1054"/>
      <c r="EM141" s="1054"/>
    </row>
    <row r="142" spans="1:143" ht="12" customHeight="1" x14ac:dyDescent="0.25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 x14ac:dyDescent="0.25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7" t="s">
        <v>151</v>
      </c>
      <c r="Z143" s="1057"/>
      <c r="AA143" s="1057"/>
      <c r="AB143" s="1057"/>
      <c r="AC143" s="1057"/>
      <c r="AD143" s="1057"/>
      <c r="AE143" s="1057"/>
      <c r="AF143" s="1057"/>
      <c r="AG143" s="1057"/>
      <c r="AH143" s="1057"/>
      <c r="AI143" s="1057"/>
      <c r="AJ143" s="1057"/>
      <c r="AK143" s="1057"/>
      <c r="AL143" s="1057"/>
      <c r="AM143" s="1057"/>
      <c r="AN143" s="1057"/>
      <c r="AO143" s="1057"/>
      <c r="AP143" s="1057"/>
      <c r="AQ143" s="1057"/>
      <c r="AR143" s="1057"/>
      <c r="AS143" s="1057"/>
      <c r="AT143" s="1057"/>
      <c r="AU143" s="1057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7" t="s">
        <v>151</v>
      </c>
      <c r="BV143" s="1057"/>
      <c r="BW143" s="1057"/>
      <c r="BX143" s="1057"/>
      <c r="BY143" s="1057"/>
      <c r="BZ143" s="1057"/>
      <c r="CA143" s="1057"/>
      <c r="CB143" s="1057"/>
      <c r="CC143" s="1057"/>
      <c r="CD143" s="1057"/>
      <c r="CE143" s="1057"/>
      <c r="CF143" s="1057"/>
      <c r="CG143" s="1057"/>
      <c r="CH143" s="1057"/>
      <c r="CI143" s="1057"/>
      <c r="CJ143" s="1057"/>
      <c r="CK143" s="1057"/>
      <c r="CL143" s="1057"/>
      <c r="CM143" s="1057"/>
      <c r="CN143" s="1057"/>
      <c r="CO143" s="1057"/>
      <c r="CP143" s="1057"/>
      <c r="CQ143" s="1057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7" t="s">
        <v>151</v>
      </c>
      <c r="DR143" s="1057"/>
      <c r="DS143" s="1057"/>
      <c r="DT143" s="1057"/>
      <c r="DU143" s="1057"/>
      <c r="DV143" s="1057"/>
      <c r="DW143" s="1057"/>
      <c r="DX143" s="1057"/>
      <c r="DY143" s="1057"/>
      <c r="DZ143" s="1057"/>
      <c r="EA143" s="1057"/>
      <c r="EB143" s="1057"/>
      <c r="EC143" s="1057"/>
      <c r="ED143" s="1057"/>
      <c r="EE143" s="1057"/>
      <c r="EF143" s="1057"/>
      <c r="EG143" s="1057"/>
      <c r="EH143" s="1057"/>
      <c r="EI143" s="1057"/>
      <c r="EJ143" s="1057"/>
      <c r="EK143" s="1057"/>
      <c r="EL143" s="1057"/>
      <c r="EM143" s="1057"/>
    </row>
    <row r="144" spans="1:143" ht="59.25" customHeight="1" x14ac:dyDescent="0.25">
      <c r="A144" s="17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59">
        <f>AA$38</f>
        <v>0</v>
      </c>
      <c r="P144" s="1059"/>
      <c r="Q144" s="1059"/>
      <c r="R144" s="1059"/>
      <c r="S144" s="1059"/>
      <c r="T144" s="1059"/>
      <c r="U144" s="1059"/>
      <c r="V144" s="1059"/>
      <c r="W144" s="1059"/>
      <c r="X144" s="211"/>
      <c r="Y144" s="1060"/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/>
      <c r="AM144" s="1061" t="str">
        <f ca="1">N$41</f>
        <v/>
      </c>
      <c r="AN144" s="1061"/>
      <c r="AO144" s="1061"/>
      <c r="AP144" s="1061"/>
      <c r="AQ144" s="1061"/>
      <c r="AR144" s="1061"/>
      <c r="AS144" s="1061"/>
      <c r="AT144" s="1061"/>
      <c r="AU144" s="1061"/>
      <c r="AV144" s="178"/>
      <c r="AW144" s="17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59">
        <f>BW$38</f>
        <v>0</v>
      </c>
      <c r="BL144" s="1059"/>
      <c r="BM144" s="1059"/>
      <c r="BN144" s="1059"/>
      <c r="BO144" s="1059"/>
      <c r="BP144" s="1059"/>
      <c r="BQ144" s="1059"/>
      <c r="BR144" s="1059"/>
      <c r="BS144" s="1059"/>
      <c r="BT144" s="211"/>
      <c r="BU144" s="1060"/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/>
      <c r="CI144" s="1061" t="str">
        <f ca="1">BJ$41</f>
        <v/>
      </c>
      <c r="CJ144" s="1061"/>
      <c r="CK144" s="1061"/>
      <c r="CL144" s="1061"/>
      <c r="CM144" s="1061"/>
      <c r="CN144" s="1061"/>
      <c r="CO144" s="1061"/>
      <c r="CP144" s="1061"/>
      <c r="CQ144" s="1061"/>
      <c r="CS144" s="17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59">
        <f>DS$38</f>
        <v>0</v>
      </c>
      <c r="DH144" s="1059"/>
      <c r="DI144" s="1059"/>
      <c r="DJ144" s="1059"/>
      <c r="DK144" s="1059"/>
      <c r="DL144" s="1059"/>
      <c r="DM144" s="1059"/>
      <c r="DN144" s="1059"/>
      <c r="DO144" s="1059"/>
      <c r="DP144" s="211"/>
      <c r="DQ144" s="1060"/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/>
      <c r="EE144" s="1061" t="str">
        <f ca="1">DF$41</f>
        <v/>
      </c>
      <c r="EF144" s="1061"/>
      <c r="EG144" s="1061"/>
      <c r="EH144" s="1061"/>
      <c r="EI144" s="1061"/>
      <c r="EJ144" s="1061"/>
      <c r="EK144" s="1061"/>
      <c r="EL144" s="1061"/>
      <c r="EM144" s="1061"/>
    </row>
    <row r="145" spans="1:143" ht="18.75" customHeight="1" x14ac:dyDescent="0.25">
      <c r="A145" s="178"/>
      <c r="B145" s="1049" t="s">
        <v>5</v>
      </c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49" t="s">
        <v>688</v>
      </c>
      <c r="P145" s="1049"/>
      <c r="Q145" s="1049"/>
      <c r="R145" s="1049"/>
      <c r="S145" s="1049"/>
      <c r="T145" s="1049"/>
      <c r="U145" s="1049"/>
      <c r="V145" s="1049"/>
      <c r="W145" s="1049"/>
      <c r="X145" s="21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/>
      <c r="AM145" s="1050" t="s">
        <v>688</v>
      </c>
      <c r="AN145" s="1050"/>
      <c r="AO145" s="1050"/>
      <c r="AP145" s="1050"/>
      <c r="AQ145" s="1050"/>
      <c r="AR145" s="1050"/>
      <c r="AS145" s="1050"/>
      <c r="AT145" s="1050"/>
      <c r="AU145" s="202"/>
      <c r="AV145" s="178"/>
      <c r="AW145" s="178"/>
      <c r="AX145" s="1049" t="s">
        <v>5</v>
      </c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49" t="s">
        <v>688</v>
      </c>
      <c r="BL145" s="1049"/>
      <c r="BM145" s="1049"/>
      <c r="BN145" s="1049"/>
      <c r="BO145" s="1049"/>
      <c r="BP145" s="1049"/>
      <c r="BQ145" s="1049"/>
      <c r="BR145" s="1049"/>
      <c r="BS145" s="1049"/>
      <c r="BT145" s="212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/>
      <c r="CI145" s="1050" t="s">
        <v>688</v>
      </c>
      <c r="CJ145" s="1050"/>
      <c r="CK145" s="1050"/>
      <c r="CL145" s="1050"/>
      <c r="CM145" s="1050"/>
      <c r="CN145" s="1050"/>
      <c r="CO145" s="1050"/>
      <c r="CP145" s="1050"/>
      <c r="CQ145" s="202"/>
      <c r="CS145" s="178"/>
      <c r="CT145" s="1049" t="s">
        <v>5</v>
      </c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49" t="s">
        <v>688</v>
      </c>
      <c r="DH145" s="1049"/>
      <c r="DI145" s="1049"/>
      <c r="DJ145" s="1049"/>
      <c r="DK145" s="1049"/>
      <c r="DL145" s="1049"/>
      <c r="DM145" s="1049"/>
      <c r="DN145" s="1049"/>
      <c r="DO145" s="1049"/>
      <c r="DP145" s="212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/>
      <c r="EE145" s="1050" t="s">
        <v>688</v>
      </c>
      <c r="EF145" s="1050"/>
      <c r="EG145" s="1050"/>
      <c r="EH145" s="1050"/>
      <c r="EI145" s="1050"/>
      <c r="EJ145" s="1050"/>
      <c r="EK145" s="1050"/>
      <c r="EL145" s="1050"/>
      <c r="EM145" s="202"/>
    </row>
    <row r="146" spans="1:143" ht="10.5" customHeight="1" x14ac:dyDescent="0.25">
      <c r="A146" s="178"/>
      <c r="B146" s="1051"/>
      <c r="C146" s="1051"/>
      <c r="D146" s="1051"/>
      <c r="E146" s="1051"/>
      <c r="F146" s="1051"/>
      <c r="G146" s="1051"/>
      <c r="H146" s="1051"/>
      <c r="I146" s="1051"/>
      <c r="J146" s="1051"/>
      <c r="K146" s="1051"/>
      <c r="L146" s="1051"/>
      <c r="M146" s="1051"/>
      <c r="N146" s="1051"/>
      <c r="O146" s="1051"/>
      <c r="P146" s="1051"/>
      <c r="Q146" s="1051"/>
      <c r="R146" s="1051"/>
      <c r="S146" s="1051"/>
      <c r="T146" s="1051"/>
      <c r="U146" s="1051"/>
      <c r="V146" s="1051"/>
      <c r="W146" s="1051"/>
      <c r="X146" s="1051"/>
      <c r="Y146" s="1052"/>
      <c r="Z146" s="1052"/>
      <c r="AA146" s="1052"/>
      <c r="AB146" s="1052"/>
      <c r="AC146" s="1052"/>
      <c r="AD146" s="1052"/>
      <c r="AE146" s="1052"/>
      <c r="AF146" s="1052"/>
      <c r="AG146" s="1052"/>
      <c r="AH146" s="1052"/>
      <c r="AI146" s="1052"/>
      <c r="AJ146" s="1052"/>
      <c r="AK146" s="1052"/>
      <c r="AL146" s="1052"/>
      <c r="AM146" s="1052"/>
      <c r="AN146" s="1052"/>
      <c r="AO146" s="1052"/>
      <c r="AP146" s="1052"/>
      <c r="AQ146" s="1052"/>
      <c r="AR146" s="1052"/>
      <c r="AS146" s="1052"/>
      <c r="AT146" s="1052"/>
      <c r="AU146" s="1052"/>
      <c r="AV146" s="178"/>
      <c r="AW146" s="178"/>
      <c r="AX146" s="1051"/>
      <c r="AY146" s="1051"/>
      <c r="AZ146" s="1051"/>
      <c r="BA146" s="1051"/>
      <c r="BB146" s="1051"/>
      <c r="BC146" s="1051"/>
      <c r="BD146" s="1051"/>
      <c r="BE146" s="1051"/>
      <c r="BF146" s="1051"/>
      <c r="BG146" s="1051"/>
      <c r="BH146" s="1051"/>
      <c r="BI146" s="1051"/>
      <c r="BJ146" s="1051"/>
      <c r="BK146" s="1051"/>
      <c r="BL146" s="1051"/>
      <c r="BM146" s="1051"/>
      <c r="BN146" s="1051"/>
      <c r="BO146" s="1051"/>
      <c r="BP146" s="1051"/>
      <c r="BQ146" s="1051"/>
      <c r="BR146" s="1051"/>
      <c r="BS146" s="1051"/>
      <c r="BT146" s="1051"/>
      <c r="BU146" s="1052"/>
      <c r="BV146" s="1052"/>
      <c r="BW146" s="1052"/>
      <c r="BX146" s="1052"/>
      <c r="BY146" s="1052"/>
      <c r="BZ146" s="1052"/>
      <c r="CA146" s="1052"/>
      <c r="CB146" s="1052"/>
      <c r="CC146" s="1052"/>
      <c r="CD146" s="1052"/>
      <c r="CE146" s="1052"/>
      <c r="CF146" s="1052"/>
      <c r="CG146" s="1052"/>
      <c r="CH146" s="1052"/>
      <c r="CI146" s="1052"/>
      <c r="CJ146" s="1052"/>
      <c r="CK146" s="1052"/>
      <c r="CL146" s="1052"/>
      <c r="CM146" s="1052"/>
      <c r="CN146" s="1052"/>
      <c r="CO146" s="1052"/>
      <c r="CP146" s="1052"/>
      <c r="CQ146" s="1052"/>
      <c r="CS146" s="178"/>
      <c r="CT146" s="1051"/>
      <c r="CU146" s="1051"/>
      <c r="CV146" s="1051"/>
      <c r="CW146" s="1051"/>
      <c r="CX146" s="1051"/>
      <c r="CY146" s="1051"/>
      <c r="CZ146" s="1051"/>
      <c r="DA146" s="1051"/>
      <c r="DB146" s="1051"/>
      <c r="DC146" s="1051"/>
      <c r="DD146" s="1051"/>
      <c r="DE146" s="1051"/>
      <c r="DF146" s="1051"/>
      <c r="DG146" s="1051"/>
      <c r="DH146" s="1051"/>
      <c r="DI146" s="1051"/>
      <c r="DJ146" s="1051"/>
      <c r="DK146" s="1051"/>
      <c r="DL146" s="1051"/>
      <c r="DM146" s="1051"/>
      <c r="DN146" s="1051"/>
      <c r="DO146" s="1051"/>
      <c r="DP146" s="1051"/>
      <c r="DQ146" s="1052"/>
      <c r="DR146" s="1052"/>
      <c r="DS146" s="1052"/>
      <c r="DT146" s="1052"/>
      <c r="DU146" s="1052"/>
      <c r="DV146" s="1052"/>
      <c r="DW146" s="1052"/>
      <c r="DX146" s="1052"/>
      <c r="DY146" s="1052"/>
      <c r="DZ146" s="1052"/>
      <c r="EA146" s="1052"/>
      <c r="EB146" s="1052"/>
      <c r="EC146" s="1052"/>
      <c r="ED146" s="1052"/>
      <c r="EE146" s="1052"/>
      <c r="EF146" s="1052"/>
      <c r="EG146" s="1052"/>
      <c r="EH146" s="1052"/>
      <c r="EI146" s="1052"/>
      <c r="EJ146" s="1052"/>
      <c r="EK146" s="1052"/>
      <c r="EL146" s="1052"/>
      <c r="EM146" s="1052"/>
    </row>
    <row r="147" spans="1:143" ht="18.75" customHeight="1" x14ac:dyDescent="0.25">
      <c r="A147" s="178"/>
      <c r="B147" s="1043" t="s">
        <v>980</v>
      </c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X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78"/>
      <c r="AW147" s="178"/>
      <c r="AX147" s="1043" t="s">
        <v>980</v>
      </c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78"/>
      <c r="CT147" s="1043" t="s">
        <v>980</v>
      </c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104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7.25" customHeight="1" x14ac:dyDescent="0.25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1" t="s">
        <v>369</v>
      </c>
      <c r="AB148" s="1041"/>
      <c r="AC148" s="1041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1" t="s">
        <v>369</v>
      </c>
      <c r="BX148" s="1041"/>
      <c r="BY148" s="1041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1" t="s">
        <v>369</v>
      </c>
      <c r="DT148" s="1041"/>
      <c r="DU148" s="1041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1"/>
      <c r="AI149" s="1041"/>
      <c r="AJ149" s="1041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1"/>
      <c r="CE149" s="1041"/>
      <c r="CF149" s="1041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1"/>
      <c r="EA149" s="1041"/>
      <c r="EB149" s="1041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5" t="s">
        <v>689</v>
      </c>
      <c r="X151" s="1046"/>
      <c r="Y151" s="1046"/>
      <c r="Z151" s="1046"/>
      <c r="AA151" s="1046"/>
      <c r="AB151" s="1046"/>
      <c r="AC151" s="1046"/>
      <c r="AD151" s="1046"/>
      <c r="AE151" s="1046"/>
      <c r="AF151" s="1046"/>
      <c r="AG151" s="1046"/>
      <c r="AH151" s="1046"/>
      <c r="AI151" s="1046"/>
      <c r="AJ151" s="1046"/>
      <c r="AK151" s="1046"/>
      <c r="AL151" s="1046"/>
      <c r="AM151" s="1046"/>
      <c r="AN151" s="1046"/>
      <c r="AO151" s="1046"/>
      <c r="AP151" s="1046"/>
      <c r="AQ151" s="1046"/>
      <c r="AR151" s="1046"/>
      <c r="AS151" s="1046"/>
      <c r="AT151" s="1046"/>
      <c r="AU151" s="1046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5" t="s">
        <v>689</v>
      </c>
      <c r="BT151" s="1046"/>
      <c r="BU151" s="1046"/>
      <c r="BV151" s="1046"/>
      <c r="BW151" s="1046"/>
      <c r="BX151" s="1046"/>
      <c r="BY151" s="1046"/>
      <c r="BZ151" s="1046"/>
      <c r="CA151" s="1046"/>
      <c r="CB151" s="1046"/>
      <c r="CC151" s="1046"/>
      <c r="CD151" s="1046"/>
      <c r="CE151" s="1046"/>
      <c r="CF151" s="1046"/>
      <c r="CG151" s="1046"/>
      <c r="CH151" s="1046"/>
      <c r="CI151" s="1046"/>
      <c r="CJ151" s="1046"/>
      <c r="CK151" s="1046"/>
      <c r="CL151" s="1046"/>
      <c r="CM151" s="1046"/>
      <c r="CN151" s="1046"/>
      <c r="CO151" s="1046"/>
      <c r="CP151" s="1046"/>
      <c r="CQ151" s="104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5" t="s">
        <v>689</v>
      </c>
      <c r="DP151" s="1046"/>
      <c r="DQ151" s="1046"/>
      <c r="DR151" s="1046"/>
      <c r="DS151" s="1046"/>
      <c r="DT151" s="1046"/>
      <c r="DU151" s="1046"/>
      <c r="DV151" s="1046"/>
      <c r="DW151" s="1046"/>
      <c r="DX151" s="1046"/>
      <c r="DY151" s="1046"/>
      <c r="DZ151" s="1046"/>
      <c r="EA151" s="1046"/>
      <c r="EB151" s="1046"/>
      <c r="EC151" s="1046"/>
      <c r="ED151" s="1046"/>
      <c r="EE151" s="1046"/>
      <c r="EF151" s="1046"/>
      <c r="EG151" s="1046"/>
      <c r="EH151" s="1046"/>
      <c r="EI151" s="1046"/>
      <c r="EJ151" s="1046"/>
      <c r="EK151" s="1046"/>
      <c r="EL151" s="1046"/>
      <c r="EM151" s="1046"/>
    </row>
    <row r="152" spans="1:143" ht="18.75" customHeight="1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7" t="s">
        <v>551</v>
      </c>
      <c r="X152" s="1047"/>
      <c r="Y152" s="1047"/>
      <c r="Z152" s="1040">
        <f>$AF$36</f>
        <v>0</v>
      </c>
      <c r="AA152" s="1040"/>
      <c r="AB152" s="215" t="s">
        <v>524</v>
      </c>
      <c r="AC152" s="1040">
        <f>$AI$36</f>
        <v>0</v>
      </c>
      <c r="AD152" s="1040"/>
      <c r="AE152" s="1040"/>
      <c r="AF152" s="1040"/>
      <c r="AG152" s="1040"/>
      <c r="AH152" s="1040"/>
      <c r="AI152" s="1040"/>
      <c r="AJ152" s="1040">
        <f>$AP$36</f>
        <v>0</v>
      </c>
      <c r="AK152" s="1040"/>
      <c r="AL152" s="1040"/>
      <c r="AM152" s="1040"/>
      <c r="AN152" s="1048" t="s">
        <v>375</v>
      </c>
      <c r="AO152" s="1048"/>
      <c r="AP152" s="1039" t="s">
        <v>680</v>
      </c>
      <c r="AQ152" s="1039"/>
      <c r="AR152" s="1040">
        <f>$AQ$35</f>
        <v>0</v>
      </c>
      <c r="AS152" s="1040"/>
      <c r="AT152" s="1040"/>
      <c r="AU152" s="1040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7" t="s">
        <v>551</v>
      </c>
      <c r="BT152" s="1047"/>
      <c r="BU152" s="1047"/>
      <c r="BV152" s="1040">
        <f>$AF$36</f>
        <v>0</v>
      </c>
      <c r="BW152" s="1040"/>
      <c r="BX152" s="215" t="s">
        <v>524</v>
      </c>
      <c r="BY152" s="1040">
        <f>$AI$36</f>
        <v>0</v>
      </c>
      <c r="BZ152" s="1040"/>
      <c r="CA152" s="1040"/>
      <c r="CB152" s="1040"/>
      <c r="CC152" s="1040"/>
      <c r="CD152" s="1040"/>
      <c r="CE152" s="1040"/>
      <c r="CF152" s="1040">
        <f>$AP$36</f>
        <v>0</v>
      </c>
      <c r="CG152" s="1040"/>
      <c r="CH152" s="1040"/>
      <c r="CI152" s="1040"/>
      <c r="CJ152" s="1048" t="s">
        <v>375</v>
      </c>
      <c r="CK152" s="1048"/>
      <c r="CL152" s="1039" t="s">
        <v>680</v>
      </c>
      <c r="CM152" s="1039"/>
      <c r="CN152" s="1040">
        <f>$AQ$35</f>
        <v>0</v>
      </c>
      <c r="CO152" s="1040"/>
      <c r="CP152" s="1040"/>
      <c r="CQ152" s="1040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7" t="s">
        <v>551</v>
      </c>
      <c r="DP152" s="1047"/>
      <c r="DQ152" s="1047"/>
      <c r="DR152" s="1040">
        <f>$AF$36</f>
        <v>0</v>
      </c>
      <c r="DS152" s="1040"/>
      <c r="DT152" s="215" t="s">
        <v>524</v>
      </c>
      <c r="DU152" s="1040">
        <f>$AI$36</f>
        <v>0</v>
      </c>
      <c r="DV152" s="1040"/>
      <c r="DW152" s="1040"/>
      <c r="DX152" s="1040"/>
      <c r="DY152" s="1040"/>
      <c r="DZ152" s="1040"/>
      <c r="EA152" s="1040"/>
      <c r="EB152" s="1040">
        <f>$AP$36</f>
        <v>0</v>
      </c>
      <c r="EC152" s="1040"/>
      <c r="ED152" s="1040"/>
      <c r="EE152" s="1040"/>
      <c r="EF152" s="1048" t="s">
        <v>375</v>
      </c>
      <c r="EG152" s="1048"/>
      <c r="EH152" s="1039" t="s">
        <v>680</v>
      </c>
      <c r="EI152" s="1039"/>
      <c r="EJ152" s="1040">
        <f>$AQ$35</f>
        <v>0</v>
      </c>
      <c r="EK152" s="1040"/>
      <c r="EL152" s="1040"/>
      <c r="EM152" s="1040"/>
    </row>
    <row r="153" spans="1:143" ht="18.75" customHeight="1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1"/>
      <c r="AI154" s="1041"/>
      <c r="AJ154" s="1041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1"/>
      <c r="CE154" s="1041"/>
      <c r="CF154" s="1041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1"/>
      <c r="EA154" s="1041"/>
      <c r="EB154" s="1041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 x14ac:dyDescent="0.25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 x14ac:dyDescent="0.25">
      <c r="A156" s="178"/>
      <c r="B156" s="1042" t="s">
        <v>690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V156" s="178"/>
      <c r="AW156" s="178"/>
      <c r="AX156" s="1042" t="s">
        <v>690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690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customHeight="1" x14ac:dyDescent="0.25">
      <c r="A157" s="178"/>
      <c r="B157" s="1042" t="s">
        <v>691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V157" s="178"/>
      <c r="AW157" s="178"/>
      <c r="AX157" s="1042" t="s">
        <v>691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691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customHeight="1" x14ac:dyDescent="0.25">
      <c r="A158" s="178"/>
      <c r="B158" s="1042"/>
      <c r="C158" s="1042"/>
      <c r="D158" s="1042"/>
      <c r="E158" s="1042"/>
      <c r="F158" s="1042"/>
      <c r="G158" s="1042"/>
      <c r="H158" s="1042"/>
      <c r="I158" s="1042"/>
      <c r="J158" s="1042"/>
      <c r="K158" s="1042"/>
      <c r="L158" s="1042"/>
      <c r="M158" s="1042"/>
      <c r="N158" s="1042"/>
      <c r="O158" s="1042"/>
      <c r="P158" s="1042"/>
      <c r="Q158" s="1042"/>
      <c r="R158" s="1042"/>
      <c r="S158" s="1042"/>
      <c r="T158" s="1042"/>
      <c r="U158" s="1042"/>
      <c r="V158" s="1042"/>
      <c r="W158" s="1042"/>
      <c r="X158" s="1042"/>
      <c r="Y158" s="1042"/>
      <c r="Z158" s="1042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78"/>
      <c r="AW158" s="178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  <c r="BU158" s="1042"/>
      <c r="BV158" s="1042"/>
      <c r="BW158" s="1042"/>
      <c r="BX158" s="1042"/>
      <c r="BY158" s="1042"/>
      <c r="BZ158" s="1042"/>
      <c r="CA158" s="1042"/>
      <c r="CB158" s="1042"/>
      <c r="CC158" s="1042"/>
      <c r="CD158" s="1042"/>
      <c r="CE158" s="1042"/>
      <c r="CF158" s="1042"/>
      <c r="CG158" s="1042"/>
      <c r="CH158" s="1042"/>
      <c r="CI158" s="1042"/>
      <c r="CJ158" s="1042"/>
      <c r="CK158" s="1042"/>
      <c r="CL158" s="1042"/>
      <c r="CM158" s="1042"/>
      <c r="CN158" s="1042"/>
      <c r="CO158" s="1042"/>
      <c r="CP158" s="1042"/>
      <c r="CQ158" s="1042"/>
      <c r="CS158" s="178"/>
      <c r="CT158" s="1042"/>
      <c r="CU158" s="1042"/>
      <c r="CV158" s="1042"/>
      <c r="CW158" s="1042"/>
      <c r="CX158" s="1042"/>
      <c r="CY158" s="1042"/>
      <c r="CZ158" s="1042"/>
      <c r="DA158" s="1042"/>
      <c r="DB158" s="1042"/>
      <c r="DC158" s="1042"/>
      <c r="DD158" s="1042"/>
      <c r="DE158" s="1042"/>
      <c r="DF158" s="1042"/>
      <c r="DG158" s="1042"/>
      <c r="DH158" s="1042"/>
      <c r="DI158" s="1042"/>
      <c r="DJ158" s="1042"/>
      <c r="DK158" s="1042"/>
      <c r="DL158" s="1042"/>
      <c r="DM158" s="1042"/>
      <c r="DN158" s="1042"/>
      <c r="DO158" s="1042"/>
      <c r="DP158" s="1042"/>
      <c r="DQ158" s="1042"/>
      <c r="DR158" s="1042"/>
      <c r="DS158" s="1042"/>
      <c r="DT158" s="1042"/>
      <c r="DU158" s="1042"/>
      <c r="DV158" s="1042"/>
      <c r="DW158" s="1042"/>
      <c r="DX158" s="1042"/>
      <c r="DY158" s="1042"/>
      <c r="DZ158" s="1042"/>
      <c r="EA158" s="1042"/>
      <c r="EB158" s="1042"/>
      <c r="EC158" s="1042"/>
      <c r="ED158" s="1042"/>
      <c r="EE158" s="1042"/>
      <c r="EF158" s="1042"/>
      <c r="EG158" s="1042"/>
      <c r="EH158" s="1042"/>
      <c r="EI158" s="1042"/>
      <c r="EJ158" s="1042"/>
      <c r="EK158" s="1042"/>
      <c r="EL158" s="1042"/>
      <c r="EM158" s="1042"/>
    </row>
    <row r="159" spans="1:143" ht="18.75" customHeight="1" x14ac:dyDescent="0.3">
      <c r="A159" s="178"/>
      <c r="B159" s="1035">
        <f>I$25</f>
        <v>0</v>
      </c>
      <c r="C159" s="1035"/>
      <c r="D159" s="1035"/>
      <c r="E159" s="1035"/>
      <c r="F159" s="1035"/>
      <c r="G159" s="1035"/>
      <c r="H159" s="1035"/>
      <c r="I159" s="1035"/>
      <c r="J159" s="1035"/>
      <c r="K159" s="1035"/>
      <c r="L159" s="1035"/>
      <c r="M159" s="1035"/>
      <c r="N159" s="1035"/>
      <c r="O159" s="1035"/>
      <c r="P159" s="1035"/>
      <c r="Q159" s="1035"/>
      <c r="R159" s="1035"/>
      <c r="S159" s="1035"/>
      <c r="T159" s="1035"/>
      <c r="U159" s="1035"/>
      <c r="V159" s="1035"/>
      <c r="W159" s="1035"/>
      <c r="X159" s="1035"/>
      <c r="Y159" s="1035"/>
      <c r="Z159" s="178"/>
      <c r="AA159" s="178"/>
      <c r="AB159" s="178"/>
      <c r="AC159" s="1036" t="s">
        <v>692</v>
      </c>
      <c r="AD159" s="1036"/>
      <c r="AE159" s="1036"/>
      <c r="AF159" s="1037">
        <f>J$26</f>
        <v>0</v>
      </c>
      <c r="AG159" s="1037"/>
      <c r="AH159" s="191" t="s">
        <v>524</v>
      </c>
      <c r="AI159" s="1037">
        <f>O$26</f>
        <v>0</v>
      </c>
      <c r="AJ159" s="1037"/>
      <c r="AK159" s="1037"/>
      <c r="AL159" s="1037"/>
      <c r="AM159" s="1037"/>
      <c r="AN159" s="1037"/>
      <c r="AO159" s="1037"/>
      <c r="AP159" s="1037">
        <f>AK$26</f>
        <v>0</v>
      </c>
      <c r="AQ159" s="1037"/>
      <c r="AR159" s="1037"/>
      <c r="AS159" s="1037"/>
      <c r="AT159" s="1038" t="s">
        <v>375</v>
      </c>
      <c r="AU159" s="1038"/>
      <c r="AV159" s="178"/>
      <c r="AW159" s="178"/>
      <c r="AX159" s="1035">
        <f>BE$25</f>
        <v>0</v>
      </c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  <c r="BU159" s="1035"/>
      <c r="BV159" s="178"/>
      <c r="BW159" s="178"/>
      <c r="BX159" s="178"/>
      <c r="BY159" s="1036" t="s">
        <v>692</v>
      </c>
      <c r="BZ159" s="1036"/>
      <c r="CA159" s="1036"/>
      <c r="CB159" s="1037">
        <f>BF$26</f>
        <v>0</v>
      </c>
      <c r="CC159" s="1037"/>
      <c r="CD159" s="191" t="s">
        <v>524</v>
      </c>
      <c r="CE159" s="1037">
        <f>BK$26</f>
        <v>0</v>
      </c>
      <c r="CF159" s="1037"/>
      <c r="CG159" s="1037"/>
      <c r="CH159" s="1037"/>
      <c r="CI159" s="1037"/>
      <c r="CJ159" s="1037"/>
      <c r="CK159" s="1037"/>
      <c r="CL159" s="1037">
        <f>CG$26</f>
        <v>0</v>
      </c>
      <c r="CM159" s="1037"/>
      <c r="CN159" s="1037"/>
      <c r="CO159" s="1037"/>
      <c r="CP159" s="1038" t="s">
        <v>375</v>
      </c>
      <c r="CQ159" s="1038"/>
      <c r="CS159" s="178"/>
      <c r="CT159" s="1035">
        <f>DA$25</f>
        <v>0</v>
      </c>
      <c r="CU159" s="1035"/>
      <c r="CV159" s="1035"/>
      <c r="CW159" s="1035"/>
      <c r="CX159" s="1035"/>
      <c r="CY159" s="1035"/>
      <c r="CZ159" s="1035"/>
      <c r="DA159" s="1035"/>
      <c r="DB159" s="1035"/>
      <c r="DC159" s="1035"/>
      <c r="DD159" s="1035"/>
      <c r="DE159" s="1035"/>
      <c r="DF159" s="1035"/>
      <c r="DG159" s="1035"/>
      <c r="DH159" s="1035"/>
      <c r="DI159" s="1035"/>
      <c r="DJ159" s="1035"/>
      <c r="DK159" s="1035"/>
      <c r="DL159" s="1035"/>
      <c r="DM159" s="1035"/>
      <c r="DN159" s="1035"/>
      <c r="DO159" s="1035"/>
      <c r="DP159" s="1035"/>
      <c r="DQ159" s="1035"/>
      <c r="DR159" s="178"/>
      <c r="DS159" s="178"/>
      <c r="DT159" s="178"/>
      <c r="DU159" s="1036" t="s">
        <v>692</v>
      </c>
      <c r="DV159" s="1036"/>
      <c r="DW159" s="1036"/>
      <c r="DX159" s="1037">
        <f>DB$26</f>
        <v>0</v>
      </c>
      <c r="DY159" s="1037"/>
      <c r="DZ159" s="191" t="s">
        <v>524</v>
      </c>
      <c r="EA159" s="1037">
        <f>DG$26</f>
        <v>0</v>
      </c>
      <c r="EB159" s="1037"/>
      <c r="EC159" s="1037"/>
      <c r="ED159" s="1037"/>
      <c r="EE159" s="1037"/>
      <c r="EF159" s="1037"/>
      <c r="EG159" s="1037"/>
      <c r="EH159" s="1037">
        <f>EC$26</f>
        <v>0</v>
      </c>
      <c r="EI159" s="1037"/>
      <c r="EJ159" s="1037"/>
      <c r="EK159" s="1037"/>
      <c r="EL159" s="1038" t="s">
        <v>375</v>
      </c>
      <c r="EM159" s="1038"/>
    </row>
    <row r="160" spans="1:143" ht="18.75" customHeight="1" x14ac:dyDescent="0.25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 x14ac:dyDescent="0.3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29">
        <f>AA$38</f>
        <v>0</v>
      </c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29">
        <f>BW$38</f>
        <v>0</v>
      </c>
      <c r="BX161" s="1029"/>
      <c r="BY161" s="1029"/>
      <c r="BZ161" s="1029"/>
      <c r="CA161" s="1029"/>
      <c r="CB161" s="1029"/>
      <c r="CC161" s="1029"/>
      <c r="CD161" s="1029"/>
      <c r="CE161" s="1029"/>
      <c r="CF161" s="1029"/>
      <c r="CG161" s="1029"/>
      <c r="CH161" s="1029"/>
      <c r="CI161" s="1029"/>
      <c r="CJ161" s="1029"/>
      <c r="CK161" s="1029"/>
      <c r="CL161" s="1029"/>
      <c r="CM161" s="1029"/>
      <c r="CN161" s="1029"/>
      <c r="CO161" s="1029"/>
      <c r="CP161" s="1029"/>
      <c r="CQ161" s="1029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29">
        <f>DS$38</f>
        <v>0</v>
      </c>
      <c r="DT161" s="1029"/>
      <c r="DU161" s="1029"/>
      <c r="DV161" s="1029"/>
      <c r="DW161" s="1029"/>
      <c r="DX161" s="1029"/>
      <c r="DY161" s="1029"/>
      <c r="DZ161" s="1029"/>
      <c r="EA161" s="1029"/>
      <c r="EB161" s="1029"/>
      <c r="EC161" s="1029"/>
      <c r="ED161" s="1029"/>
      <c r="EE161" s="1029"/>
      <c r="EF161" s="1029"/>
      <c r="EG161" s="1029"/>
      <c r="EH161" s="1029"/>
      <c r="EI161" s="1029"/>
      <c r="EJ161" s="1029"/>
      <c r="EK161" s="1029"/>
      <c r="EL161" s="1029"/>
      <c r="EM161" s="1029"/>
    </row>
    <row r="162" spans="1:143" ht="18.75" customHeight="1" x14ac:dyDescent="0.3">
      <c r="A162" s="178"/>
      <c r="B162" s="1030" t="s">
        <v>835</v>
      </c>
      <c r="C162" s="1030"/>
      <c r="D162" s="1030"/>
      <c r="E162" s="1030"/>
      <c r="F162" s="1030"/>
      <c r="G162" s="1030"/>
      <c r="H162" s="1030"/>
      <c r="I162" s="1030"/>
      <c r="J162" s="1030"/>
      <c r="K162" s="1030"/>
      <c r="L162" s="1030"/>
      <c r="M162" s="1030"/>
      <c r="N162" s="1030"/>
      <c r="O162" s="1030"/>
      <c r="P162" s="1030"/>
      <c r="Q162" s="1030"/>
      <c r="R162" s="1030"/>
      <c r="S162" s="1030"/>
      <c r="T162" s="1030"/>
      <c r="U162" s="1030"/>
      <c r="V162" s="1030"/>
      <c r="W162" s="1030"/>
      <c r="X162" s="1030"/>
      <c r="Y162" s="1030"/>
      <c r="Z162" s="1030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78"/>
      <c r="AW162" s="178"/>
      <c r="AX162" s="1030" t="s">
        <v>835</v>
      </c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  <c r="BT162" s="1030"/>
      <c r="BU162" s="1030"/>
      <c r="BV162" s="1030"/>
      <c r="BW162" s="1030"/>
      <c r="BX162" s="1030"/>
      <c r="BY162" s="1030"/>
      <c r="BZ162" s="1030"/>
      <c r="CA162" s="1030"/>
      <c r="CB162" s="1030"/>
      <c r="CC162" s="1030"/>
      <c r="CD162" s="1030"/>
      <c r="CE162" s="1030"/>
      <c r="CF162" s="1030"/>
      <c r="CG162" s="1030"/>
      <c r="CH162" s="1030"/>
      <c r="CI162" s="1030"/>
      <c r="CJ162" s="1030"/>
      <c r="CK162" s="1030"/>
      <c r="CL162" s="1030"/>
      <c r="CM162" s="1030"/>
      <c r="CN162" s="1030"/>
      <c r="CO162" s="1030"/>
      <c r="CP162" s="1030"/>
      <c r="CQ162" s="1030"/>
      <c r="CS162" s="178"/>
      <c r="CT162" s="1030" t="s">
        <v>835</v>
      </c>
      <c r="CU162" s="1030"/>
      <c r="CV162" s="1030"/>
      <c r="CW162" s="1030"/>
      <c r="CX162" s="1030"/>
      <c r="CY162" s="1030"/>
      <c r="CZ162" s="1030"/>
      <c r="DA162" s="1030"/>
      <c r="DB162" s="1030"/>
      <c r="DC162" s="1030"/>
      <c r="DD162" s="1030"/>
      <c r="DE162" s="1030"/>
      <c r="DF162" s="1030"/>
      <c r="DG162" s="1030"/>
      <c r="DH162" s="1030"/>
      <c r="DI162" s="1030"/>
      <c r="DJ162" s="1030"/>
      <c r="DK162" s="1030"/>
      <c r="DL162" s="1030"/>
      <c r="DM162" s="1030"/>
      <c r="DN162" s="1030"/>
      <c r="DO162" s="1030"/>
      <c r="DP162" s="1030"/>
      <c r="DQ162" s="1030"/>
      <c r="DR162" s="1030"/>
      <c r="DS162" s="1030"/>
      <c r="DT162" s="1030"/>
      <c r="DU162" s="1030"/>
      <c r="DV162" s="1030"/>
      <c r="DW162" s="1030"/>
      <c r="DX162" s="1030"/>
      <c r="DY162" s="1030"/>
      <c r="DZ162" s="1030"/>
      <c r="EA162" s="1030"/>
      <c r="EB162" s="1030"/>
      <c r="EC162" s="1030"/>
      <c r="ED162" s="1030"/>
      <c r="EE162" s="1030"/>
      <c r="EF162" s="1030"/>
      <c r="EG162" s="1030"/>
      <c r="EH162" s="1030"/>
      <c r="EI162" s="1030"/>
      <c r="EJ162" s="1030"/>
      <c r="EK162" s="1030"/>
      <c r="EL162" s="1030"/>
      <c r="EM162" s="1030"/>
    </row>
    <row r="163" spans="1:143" ht="18.75" customHeight="1" x14ac:dyDescent="0.3">
      <c r="A163" s="178"/>
      <c r="B163" s="1031" t="str">
        <f>B$40</f>
        <v>${name_ik}</v>
      </c>
      <c r="C163" s="1031"/>
      <c r="D163" s="1031"/>
      <c r="E163" s="1031"/>
      <c r="F163" s="1031"/>
      <c r="G163" s="1031"/>
      <c r="H163" s="1031"/>
      <c r="I163" s="1031"/>
      <c r="J163" s="1031"/>
      <c r="K163" s="1031"/>
      <c r="L163" s="1031"/>
      <c r="M163" s="1031"/>
      <c r="N163" s="1031"/>
      <c r="O163" s="1031"/>
      <c r="P163" s="1031"/>
      <c r="Q163" s="1031"/>
      <c r="R163" s="1031"/>
      <c r="S163" s="1031"/>
      <c r="T163" s="1031"/>
      <c r="U163" s="1031"/>
      <c r="V163" s="1031"/>
      <c r="W163" s="1031"/>
      <c r="X163" s="1031"/>
      <c r="Y163" s="1031"/>
      <c r="Z163" s="1031"/>
      <c r="AA163" s="1031"/>
      <c r="AB163" s="1031"/>
      <c r="AC163" s="1031"/>
      <c r="AD163" s="1031"/>
      <c r="AE163" s="1031"/>
      <c r="AF163" s="1031"/>
      <c r="AG163" s="1031"/>
      <c r="AH163" s="1031"/>
      <c r="AI163" s="1031"/>
      <c r="AJ163" s="1031"/>
      <c r="AK163" s="1031"/>
      <c r="AL163" s="1031"/>
      <c r="AM163" s="1031"/>
      <c r="AN163" s="1031"/>
      <c r="AO163" s="1031"/>
      <c r="AP163" s="1031"/>
      <c r="AQ163" s="1031"/>
      <c r="AR163" s="1031"/>
      <c r="AS163" s="1031"/>
      <c r="AT163" s="1031"/>
      <c r="AU163" s="1031"/>
      <c r="AV163" s="178"/>
      <c r="AW163" s="178"/>
      <c r="AX163" s="1031" t="str">
        <f>AX$40</f>
        <v>${name_ik}</v>
      </c>
      <c r="AY163" s="1031"/>
      <c r="AZ163" s="1031"/>
      <c r="BA163" s="1031"/>
      <c r="BB163" s="1031"/>
      <c r="BC163" s="1031"/>
      <c r="BD163" s="1031"/>
      <c r="BE163" s="1031"/>
      <c r="BF163" s="1031"/>
      <c r="BG163" s="1031"/>
      <c r="BH163" s="1031"/>
      <c r="BI163" s="1031"/>
      <c r="BJ163" s="1031"/>
      <c r="BK163" s="1031"/>
      <c r="BL163" s="1031"/>
      <c r="BM163" s="1031"/>
      <c r="BN163" s="1031"/>
      <c r="BO163" s="1031"/>
      <c r="BP163" s="1031"/>
      <c r="BQ163" s="1031"/>
      <c r="BR163" s="1031"/>
      <c r="BS163" s="1031"/>
      <c r="BT163" s="1031"/>
      <c r="BU163" s="1031"/>
      <c r="BV163" s="1031"/>
      <c r="BW163" s="1031"/>
      <c r="BX163" s="1031"/>
      <c r="BY163" s="1031"/>
      <c r="BZ163" s="1031"/>
      <c r="CA163" s="1031"/>
      <c r="CB163" s="1031"/>
      <c r="CC163" s="1031"/>
      <c r="CD163" s="1031"/>
      <c r="CE163" s="1031"/>
      <c r="CF163" s="1031"/>
      <c r="CG163" s="1031"/>
      <c r="CH163" s="1031"/>
      <c r="CI163" s="1031"/>
      <c r="CJ163" s="1031"/>
      <c r="CK163" s="1031"/>
      <c r="CL163" s="1031"/>
      <c r="CM163" s="1031"/>
      <c r="CN163" s="1031"/>
      <c r="CO163" s="1031"/>
      <c r="CP163" s="1031"/>
      <c r="CQ163" s="1031"/>
      <c r="CS163" s="178"/>
      <c r="CT163" s="1031" t="str">
        <f>CT$40</f>
        <v>${name_ik}</v>
      </c>
      <c r="CU163" s="1031"/>
      <c r="CV163" s="1031"/>
      <c r="CW163" s="1031"/>
      <c r="CX163" s="1031"/>
      <c r="CY163" s="1031"/>
      <c r="CZ163" s="1031"/>
      <c r="DA163" s="1031"/>
      <c r="DB163" s="1031"/>
      <c r="DC163" s="1031"/>
      <c r="DD163" s="1031"/>
      <c r="DE163" s="1031"/>
      <c r="DF163" s="1031"/>
      <c r="DG163" s="1031"/>
      <c r="DH163" s="1031"/>
      <c r="DI163" s="1031"/>
      <c r="DJ163" s="1031"/>
      <c r="DK163" s="1031"/>
      <c r="DL163" s="1031"/>
      <c r="DM163" s="1031"/>
      <c r="DN163" s="1031"/>
      <c r="DO163" s="1031"/>
      <c r="DP163" s="1031"/>
      <c r="DQ163" s="1031"/>
      <c r="DR163" s="1031"/>
      <c r="DS163" s="1031"/>
      <c r="DT163" s="1031"/>
      <c r="DU163" s="1031"/>
      <c r="DV163" s="1031"/>
      <c r="DW163" s="1031"/>
      <c r="DX163" s="1031"/>
      <c r="DY163" s="1031"/>
      <c r="DZ163" s="1031"/>
      <c r="EA163" s="1031"/>
      <c r="EB163" s="1031"/>
      <c r="EC163" s="1031"/>
      <c r="ED163" s="1031"/>
      <c r="EE163" s="1031"/>
      <c r="EF163" s="1031"/>
      <c r="EG163" s="1031"/>
      <c r="EH163" s="1031"/>
      <c r="EI163" s="1031"/>
      <c r="EJ163" s="1031"/>
      <c r="EK163" s="1031"/>
      <c r="EL163" s="1031"/>
      <c r="EM163" s="1031"/>
    </row>
    <row r="164" spans="1:143" ht="18.75" customHeight="1" x14ac:dyDescent="0.3">
      <c r="A164" s="178"/>
      <c r="B164" s="1028" t="s">
        <v>554</v>
      </c>
      <c r="C164" s="1028"/>
      <c r="D164" s="1028"/>
      <c r="E164" s="1028"/>
      <c r="F164" s="1028"/>
      <c r="G164" s="1028"/>
      <c r="H164" s="1028"/>
      <c r="I164" s="1028"/>
      <c r="J164" s="1028"/>
      <c r="K164" s="1028"/>
      <c r="L164" s="1028"/>
      <c r="M164" s="1028"/>
      <c r="N164" s="1034" t="str">
        <f ca="1">N$41</f>
        <v/>
      </c>
      <c r="O164" s="1034"/>
      <c r="P164" s="1034"/>
      <c r="Q164" s="1034"/>
      <c r="R164" s="1034"/>
      <c r="S164" s="1034"/>
      <c r="T164" s="1034"/>
      <c r="U164" s="1034"/>
      <c r="V164" s="1034"/>
      <c r="W164" s="1034"/>
      <c r="X164" s="1034"/>
      <c r="Y164" s="1034"/>
      <c r="Z164" s="1034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78"/>
      <c r="AW164" s="178"/>
      <c r="AX164" s="1028" t="s">
        <v>554</v>
      </c>
      <c r="AY164" s="1028"/>
      <c r="AZ164" s="1028"/>
      <c r="BA164" s="1028"/>
      <c r="BB164" s="1028"/>
      <c r="BC164" s="1028"/>
      <c r="BD164" s="1028"/>
      <c r="BE164" s="1028"/>
      <c r="BF164" s="1028"/>
      <c r="BG164" s="1028"/>
      <c r="BH164" s="1028"/>
      <c r="BI164" s="1028"/>
      <c r="BJ164" s="1034" t="str">
        <f ca="1">BJ$41</f>
        <v/>
      </c>
      <c r="BK164" s="1034"/>
      <c r="BL164" s="1034"/>
      <c r="BM164" s="1034"/>
      <c r="BN164" s="1034"/>
      <c r="BO164" s="1034"/>
      <c r="BP164" s="1034"/>
      <c r="BQ164" s="1034"/>
      <c r="BR164" s="1034"/>
      <c r="BS164" s="1034"/>
      <c r="BT164" s="1034"/>
      <c r="BU164" s="1034"/>
      <c r="BV164" s="1034"/>
      <c r="BW164" s="1034"/>
      <c r="BX164" s="1034"/>
      <c r="BY164" s="1034"/>
      <c r="BZ164" s="1034"/>
      <c r="CA164" s="1034"/>
      <c r="CB164" s="1034"/>
      <c r="CC164" s="1034"/>
      <c r="CD164" s="1034"/>
      <c r="CE164" s="1034"/>
      <c r="CF164" s="1034"/>
      <c r="CG164" s="1034"/>
      <c r="CH164" s="1034"/>
      <c r="CI164" s="1034"/>
      <c r="CJ164" s="1034"/>
      <c r="CK164" s="1034"/>
      <c r="CL164" s="1034"/>
      <c r="CM164" s="1034"/>
      <c r="CN164" s="1034"/>
      <c r="CO164" s="1034"/>
      <c r="CP164" s="1034"/>
      <c r="CQ164" s="1034"/>
      <c r="CS164" s="178"/>
      <c r="CT164" s="1028" t="s">
        <v>554</v>
      </c>
      <c r="CU164" s="1028"/>
      <c r="CV164" s="1028"/>
      <c r="CW164" s="1028"/>
      <c r="CX164" s="1028"/>
      <c r="CY164" s="1028"/>
      <c r="CZ164" s="1028"/>
      <c r="DA164" s="1028"/>
      <c r="DB164" s="1028"/>
      <c r="DC164" s="1028"/>
      <c r="DD164" s="1028"/>
      <c r="DE164" s="1028"/>
      <c r="DF164" s="1034" t="str">
        <f ca="1">DF$41</f>
        <v/>
      </c>
      <c r="DG164" s="1034"/>
      <c r="DH164" s="1034"/>
      <c r="DI164" s="1034"/>
      <c r="DJ164" s="1034"/>
      <c r="DK164" s="1034"/>
      <c r="DL164" s="1034"/>
      <c r="DM164" s="1034"/>
      <c r="DN164" s="1034"/>
      <c r="DO164" s="1034"/>
      <c r="DP164" s="1034"/>
      <c r="DQ164" s="1034"/>
      <c r="DR164" s="1034"/>
      <c r="DS164" s="1034"/>
      <c r="DT164" s="1034"/>
      <c r="DU164" s="1034"/>
      <c r="DV164" s="1034"/>
      <c r="DW164" s="1034"/>
      <c r="DX164" s="1034"/>
      <c r="DY164" s="1034"/>
      <c r="DZ164" s="1034"/>
      <c r="EA164" s="1034"/>
      <c r="EB164" s="1034"/>
      <c r="EC164" s="1034"/>
      <c r="ED164" s="1034"/>
      <c r="EE164" s="1034"/>
      <c r="EF164" s="1034"/>
      <c r="EG164" s="1034"/>
      <c r="EH164" s="1034"/>
      <c r="EI164" s="1034"/>
      <c r="EJ164" s="1034"/>
      <c r="EK164" s="1034"/>
      <c r="EL164" s="1034"/>
      <c r="EM164" s="1034"/>
    </row>
    <row r="165" spans="1:143" ht="74.25" customHeight="1" x14ac:dyDescent="0.25">
      <c r="A165" s="178"/>
      <c r="B165" s="1026" t="s">
        <v>694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V165" s="178"/>
      <c r="AW165" s="178"/>
      <c r="AX165" s="1026" t="s">
        <v>694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694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 x14ac:dyDescent="0.3">
      <c r="A166" s="178"/>
      <c r="B166" s="190"/>
      <c r="C166" s="1027" t="s">
        <v>695</v>
      </c>
      <c r="D166" s="1027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7" t="s">
        <v>695</v>
      </c>
      <c r="AZ166" s="1027"/>
      <c r="BA166" s="444" t="s">
        <v>696</v>
      </c>
      <c r="BB166" s="444"/>
      <c r="BC166" s="444"/>
      <c r="BD166" s="444"/>
      <c r="BE166" s="444"/>
      <c r="BF166" s="444"/>
      <c r="BG166" s="444"/>
      <c r="BH166" s="444"/>
      <c r="BI166" s="444"/>
      <c r="BJ166" s="444"/>
      <c r="BK166" s="444"/>
      <c r="BL166" s="444"/>
      <c r="BM166" s="444"/>
      <c r="BN166" s="444"/>
      <c r="BO166" s="444"/>
      <c r="BP166" s="444"/>
      <c r="BQ166" s="444"/>
      <c r="BR166" s="444"/>
      <c r="BS166" s="444"/>
      <c r="BT166" s="444"/>
      <c r="BU166" s="444"/>
      <c r="BV166" s="444"/>
      <c r="BW166" s="444"/>
      <c r="BX166" s="444"/>
      <c r="BY166" s="444"/>
      <c r="BZ166" s="444"/>
      <c r="CA166" s="444"/>
      <c r="CB166" s="444"/>
      <c r="CC166" s="444"/>
      <c r="CD166" s="444"/>
      <c r="CE166" s="444"/>
      <c r="CF166" s="444"/>
      <c r="CG166" s="444"/>
      <c r="CH166" s="444"/>
      <c r="CI166" s="444"/>
      <c r="CJ166" s="444"/>
      <c r="CK166" s="444"/>
      <c r="CL166" s="444"/>
      <c r="CM166" s="444"/>
      <c r="CN166" s="444"/>
      <c r="CO166" s="444"/>
      <c r="CP166" s="444"/>
      <c r="CQ166" s="178"/>
      <c r="CS166" s="178"/>
      <c r="CT166" s="190"/>
      <c r="CU166" s="1027" t="s">
        <v>695</v>
      </c>
      <c r="CV166" s="1027"/>
      <c r="CW166" s="444" t="s">
        <v>696</v>
      </c>
      <c r="CX166" s="444"/>
      <c r="CY166" s="444"/>
      <c r="CZ166" s="444"/>
      <c r="DA166" s="444"/>
      <c r="DB166" s="444"/>
      <c r="DC166" s="444"/>
      <c r="DD166" s="444"/>
      <c r="DE166" s="444"/>
      <c r="DF166" s="444"/>
      <c r="DG166" s="444"/>
      <c r="DH166" s="444"/>
      <c r="DI166" s="444"/>
      <c r="DJ166" s="444"/>
      <c r="DK166" s="444"/>
      <c r="DL166" s="444"/>
      <c r="DM166" s="444"/>
      <c r="DN166" s="444"/>
      <c r="DO166" s="444"/>
      <c r="DP166" s="444"/>
      <c r="DQ166" s="444"/>
      <c r="DR166" s="444"/>
      <c r="DS166" s="444"/>
      <c r="DT166" s="444"/>
      <c r="DU166" s="444"/>
      <c r="DV166" s="444"/>
      <c r="DW166" s="444"/>
      <c r="DX166" s="444"/>
      <c r="DY166" s="444"/>
      <c r="DZ166" s="444"/>
      <c r="EA166" s="444"/>
      <c r="EB166" s="444"/>
      <c r="EC166" s="444"/>
      <c r="ED166" s="444"/>
      <c r="EE166" s="444"/>
      <c r="EF166" s="444"/>
      <c r="EG166" s="444"/>
      <c r="EH166" s="444"/>
      <c r="EI166" s="444"/>
      <c r="EJ166" s="444"/>
      <c r="EK166" s="444"/>
      <c r="EL166" s="444"/>
      <c r="EM166" s="178"/>
    </row>
    <row r="167" spans="1:143" ht="18.75" customHeight="1" x14ac:dyDescent="0.25">
      <c r="A167" s="178"/>
      <c r="B167" s="1025">
        <f>B$47</f>
        <v>0</v>
      </c>
      <c r="C167" s="1025"/>
      <c r="D167" s="1025"/>
      <c r="E167" s="1025"/>
      <c r="F167" s="1025"/>
      <c r="G167" s="1025"/>
      <c r="H167" s="1025"/>
      <c r="I167" s="1025"/>
      <c r="J167" s="1025"/>
      <c r="K167" s="1025"/>
      <c r="L167" s="1025"/>
      <c r="M167" s="1025"/>
      <c r="N167" s="1025"/>
      <c r="O167" s="1025"/>
      <c r="P167" s="1025"/>
      <c r="Q167" s="1025"/>
      <c r="R167" s="1025"/>
      <c r="S167" s="1025"/>
      <c r="T167" s="1025"/>
      <c r="U167" s="1025"/>
      <c r="V167" s="1025"/>
      <c r="W167" s="1025"/>
      <c r="X167" s="1025"/>
      <c r="Y167" s="1025"/>
      <c r="Z167" s="1025"/>
      <c r="AA167" s="1025"/>
      <c r="AB167" s="1025"/>
      <c r="AC167" s="1025"/>
      <c r="AD167" s="1025"/>
      <c r="AE167" s="1025"/>
      <c r="AF167" s="1025"/>
      <c r="AG167" s="1025"/>
      <c r="AH167" s="1025"/>
      <c r="AI167" s="1025"/>
      <c r="AJ167" s="1025"/>
      <c r="AK167" s="1025"/>
      <c r="AL167" s="1025"/>
      <c r="AM167" s="1025"/>
      <c r="AN167" s="1025"/>
      <c r="AO167" s="1025"/>
      <c r="AP167" s="1025"/>
      <c r="AQ167" s="1025"/>
      <c r="AR167" s="1025"/>
      <c r="AS167" s="1025"/>
      <c r="AT167" s="1025"/>
      <c r="AU167" s="1025"/>
      <c r="AV167" s="178"/>
      <c r="AW167" s="178"/>
      <c r="AX167" s="1025">
        <f>AX$47</f>
        <v>0</v>
      </c>
      <c r="AY167" s="1025"/>
      <c r="AZ167" s="1025"/>
      <c r="BA167" s="1025"/>
      <c r="BB167" s="1025"/>
      <c r="BC167" s="1025"/>
      <c r="BD167" s="1025"/>
      <c r="BE167" s="1025"/>
      <c r="BF167" s="1025"/>
      <c r="BG167" s="1025"/>
      <c r="BH167" s="1025"/>
      <c r="BI167" s="1025"/>
      <c r="BJ167" s="1025"/>
      <c r="BK167" s="1025"/>
      <c r="BL167" s="1025"/>
      <c r="BM167" s="1025"/>
      <c r="BN167" s="1025"/>
      <c r="BO167" s="1025"/>
      <c r="BP167" s="1025"/>
      <c r="BQ167" s="1025"/>
      <c r="BR167" s="1025"/>
      <c r="BS167" s="1025"/>
      <c r="BT167" s="1025"/>
      <c r="BU167" s="1025"/>
      <c r="BV167" s="1025"/>
      <c r="BW167" s="1025"/>
      <c r="BX167" s="1025"/>
      <c r="BY167" s="1025"/>
      <c r="BZ167" s="1025"/>
      <c r="CA167" s="1025"/>
      <c r="CB167" s="1025"/>
      <c r="CC167" s="1025"/>
      <c r="CD167" s="1025"/>
      <c r="CE167" s="1025"/>
      <c r="CF167" s="1025"/>
      <c r="CG167" s="1025"/>
      <c r="CH167" s="1025"/>
      <c r="CI167" s="1025"/>
      <c r="CJ167" s="1025"/>
      <c r="CK167" s="1025"/>
      <c r="CL167" s="1025"/>
      <c r="CM167" s="1025"/>
      <c r="CN167" s="1025"/>
      <c r="CO167" s="1025"/>
      <c r="CP167" s="1025"/>
      <c r="CQ167" s="1025"/>
      <c r="CS167" s="178"/>
      <c r="CT167" s="1025">
        <f>CT$47</f>
        <v>0</v>
      </c>
      <c r="CU167" s="1025"/>
      <c r="CV167" s="1025"/>
      <c r="CW167" s="1025"/>
      <c r="CX167" s="1025"/>
      <c r="CY167" s="1025"/>
      <c r="CZ167" s="1025"/>
      <c r="DA167" s="1025"/>
      <c r="DB167" s="1025"/>
      <c r="DC167" s="1025"/>
      <c r="DD167" s="1025"/>
      <c r="DE167" s="1025"/>
      <c r="DF167" s="1025"/>
      <c r="DG167" s="1025"/>
      <c r="DH167" s="1025"/>
      <c r="DI167" s="1025"/>
      <c r="DJ167" s="1025"/>
      <c r="DK167" s="1025"/>
      <c r="DL167" s="1025"/>
      <c r="DM167" s="1025"/>
      <c r="DN167" s="1025"/>
      <c r="DO167" s="1025"/>
      <c r="DP167" s="1025"/>
      <c r="DQ167" s="1025"/>
      <c r="DR167" s="1025"/>
      <c r="DS167" s="1025"/>
      <c r="DT167" s="1025"/>
      <c r="DU167" s="1025"/>
      <c r="DV167" s="1025"/>
      <c r="DW167" s="1025"/>
      <c r="DX167" s="1025"/>
      <c r="DY167" s="1025"/>
      <c r="DZ167" s="1025"/>
      <c r="EA167" s="1025"/>
      <c r="EB167" s="1025"/>
      <c r="EC167" s="1025"/>
      <c r="ED167" s="1025"/>
      <c r="EE167" s="1025"/>
      <c r="EF167" s="1025"/>
      <c r="EG167" s="1025"/>
      <c r="EH167" s="1025"/>
      <c r="EI167" s="1025"/>
      <c r="EJ167" s="1025"/>
      <c r="EK167" s="1025"/>
      <c r="EL167" s="1025"/>
      <c r="EM167" s="1025"/>
    </row>
    <row r="168" spans="1:143" ht="18.75" customHeight="1" x14ac:dyDescent="0.3">
      <c r="A168" s="178"/>
      <c r="B168" s="190"/>
      <c r="C168" s="1027" t="s">
        <v>697</v>
      </c>
      <c r="D168" s="1027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7" t="s">
        <v>697</v>
      </c>
      <c r="AZ168" s="1027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7" t="s">
        <v>697</v>
      </c>
      <c r="CV168" s="1027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 x14ac:dyDescent="0.25">
      <c r="A169" s="178"/>
      <c r="B169" s="1026" t="s">
        <v>699</v>
      </c>
      <c r="C169" s="1026"/>
      <c r="D169" s="1026"/>
      <c r="E169" s="1026"/>
      <c r="F169" s="1026"/>
      <c r="G169" s="1026"/>
      <c r="H169" s="1026"/>
      <c r="I169" s="1026"/>
      <c r="J169" s="1026"/>
      <c r="K169" s="1026"/>
      <c r="L169" s="1026"/>
      <c r="M169" s="1026"/>
      <c r="N169" s="1026"/>
      <c r="O169" s="1026"/>
      <c r="P169" s="1026"/>
      <c r="Q169" s="1026"/>
      <c r="R169" s="1026"/>
      <c r="S169" s="1026"/>
      <c r="T169" s="1026"/>
      <c r="U169" s="1026"/>
      <c r="V169" s="1026"/>
      <c r="W169" s="1026"/>
      <c r="X169" s="1026"/>
      <c r="Y169" s="1026"/>
      <c r="Z169" s="1026"/>
      <c r="AA169" s="1026"/>
      <c r="AB169" s="1026"/>
      <c r="AC169" s="1026"/>
      <c r="AD169" s="1026"/>
      <c r="AE169" s="1026"/>
      <c r="AF169" s="1026"/>
      <c r="AG169" s="1026"/>
      <c r="AH169" s="1026"/>
      <c r="AI169" s="1026"/>
      <c r="AJ169" s="1026"/>
      <c r="AK169" s="1026"/>
      <c r="AL169" s="1026"/>
      <c r="AM169" s="1026"/>
      <c r="AN169" s="1026"/>
      <c r="AO169" s="1026"/>
      <c r="AP169" s="1026"/>
      <c r="AQ169" s="1026"/>
      <c r="AR169" s="1026"/>
      <c r="AS169" s="1026"/>
      <c r="AT169" s="1026"/>
      <c r="AU169" s="1026"/>
      <c r="AV169" s="178"/>
      <c r="AW169" s="178"/>
      <c r="AX169" s="1026" t="s">
        <v>699</v>
      </c>
      <c r="AY169" s="1026"/>
      <c r="AZ169" s="1026"/>
      <c r="BA169" s="1026"/>
      <c r="BB169" s="1026"/>
      <c r="BC169" s="1026"/>
      <c r="BD169" s="1026"/>
      <c r="BE169" s="1026"/>
      <c r="BF169" s="1026"/>
      <c r="BG169" s="1026"/>
      <c r="BH169" s="1026"/>
      <c r="BI169" s="1026"/>
      <c r="BJ169" s="1026"/>
      <c r="BK169" s="1026"/>
      <c r="BL169" s="1026"/>
      <c r="BM169" s="1026"/>
      <c r="BN169" s="1026"/>
      <c r="BO169" s="1026"/>
      <c r="BP169" s="1026"/>
      <c r="BQ169" s="1026"/>
      <c r="BR169" s="1026"/>
      <c r="BS169" s="1026"/>
      <c r="BT169" s="1026"/>
      <c r="BU169" s="1026"/>
      <c r="BV169" s="1026"/>
      <c r="BW169" s="1026"/>
      <c r="BX169" s="1026"/>
      <c r="BY169" s="1026"/>
      <c r="BZ169" s="1026"/>
      <c r="CA169" s="1026"/>
      <c r="CB169" s="1026"/>
      <c r="CC169" s="1026"/>
      <c r="CD169" s="1026"/>
      <c r="CE169" s="1026"/>
      <c r="CF169" s="1026"/>
      <c r="CG169" s="1026"/>
      <c r="CH169" s="1026"/>
      <c r="CI169" s="1026"/>
      <c r="CJ169" s="1026"/>
      <c r="CK169" s="1026"/>
      <c r="CL169" s="1026"/>
      <c r="CM169" s="1026"/>
      <c r="CN169" s="1026"/>
      <c r="CO169" s="1026"/>
      <c r="CP169" s="1026"/>
      <c r="CQ169" s="1026"/>
      <c r="CS169" s="178"/>
      <c r="CT169" s="1026" t="s">
        <v>699</v>
      </c>
      <c r="CU169" s="1026"/>
      <c r="CV169" s="1026"/>
      <c r="CW169" s="1026"/>
      <c r="CX169" s="1026"/>
      <c r="CY169" s="1026"/>
      <c r="CZ169" s="1026"/>
      <c r="DA169" s="1026"/>
      <c r="DB169" s="1026"/>
      <c r="DC169" s="1026"/>
      <c r="DD169" s="1026"/>
      <c r="DE169" s="1026"/>
      <c r="DF169" s="1026"/>
      <c r="DG169" s="1026"/>
      <c r="DH169" s="1026"/>
      <c r="DI169" s="1026"/>
      <c r="DJ169" s="1026"/>
      <c r="DK169" s="1026"/>
      <c r="DL169" s="1026"/>
      <c r="DM169" s="1026"/>
      <c r="DN169" s="1026"/>
      <c r="DO169" s="1026"/>
      <c r="DP169" s="1026"/>
      <c r="DQ169" s="1026"/>
      <c r="DR169" s="1026"/>
      <c r="DS169" s="1026"/>
      <c r="DT169" s="1026"/>
      <c r="DU169" s="1026"/>
      <c r="DV169" s="1026"/>
      <c r="DW169" s="1026"/>
      <c r="DX169" s="1026"/>
      <c r="DY169" s="1026"/>
      <c r="DZ169" s="1026"/>
      <c r="EA169" s="1026"/>
      <c r="EB169" s="1026"/>
      <c r="EC169" s="1026"/>
      <c r="ED169" s="1026"/>
      <c r="EE169" s="1026"/>
      <c r="EF169" s="1026"/>
      <c r="EG169" s="1026"/>
      <c r="EH169" s="1026"/>
      <c r="EI169" s="1026"/>
      <c r="EJ169" s="1026"/>
      <c r="EK169" s="1026"/>
      <c r="EL169" s="1026"/>
      <c r="EM169" s="1026"/>
    </row>
    <row r="170" spans="1:143" ht="18.75" customHeight="1" x14ac:dyDescent="0.3">
      <c r="A170" s="178"/>
      <c r="B170" s="190"/>
      <c r="C170" s="1027" t="s">
        <v>700</v>
      </c>
      <c r="D170" s="1027"/>
      <c r="E170" s="1028" t="s">
        <v>701</v>
      </c>
      <c r="F170" s="1028"/>
      <c r="G170" s="1028"/>
      <c r="H170" s="1028"/>
      <c r="I170" s="1028"/>
      <c r="J170" s="1028"/>
      <c r="K170" s="1028"/>
      <c r="L170" s="1028"/>
      <c r="M170" s="1028"/>
      <c r="N170" s="1028"/>
      <c r="O170" s="1028"/>
      <c r="P170" s="1028"/>
      <c r="Q170" s="1028"/>
      <c r="R170" s="1028"/>
      <c r="S170" s="1028"/>
      <c r="T170" s="1028"/>
      <c r="U170" s="1028"/>
      <c r="V170" s="1028"/>
      <c r="W170" s="1028"/>
      <c r="X170" s="1028"/>
      <c r="Y170" s="1028"/>
      <c r="Z170" s="1028"/>
      <c r="AA170" s="1028"/>
      <c r="AB170" s="1028"/>
      <c r="AC170" s="1028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  <c r="AT170" s="1028"/>
      <c r="AU170" s="1028"/>
      <c r="AV170" s="178"/>
      <c r="AW170" s="178"/>
      <c r="AX170" s="190"/>
      <c r="AY170" s="1027" t="s">
        <v>700</v>
      </c>
      <c r="AZ170" s="1027"/>
      <c r="BA170" s="1028" t="s">
        <v>701</v>
      </c>
      <c r="BB170" s="1028"/>
      <c r="BC170" s="1028"/>
      <c r="BD170" s="1028"/>
      <c r="BE170" s="1028"/>
      <c r="BF170" s="1028"/>
      <c r="BG170" s="1028"/>
      <c r="BH170" s="1028"/>
      <c r="BI170" s="1028"/>
      <c r="BJ170" s="1028"/>
      <c r="BK170" s="1028"/>
      <c r="BL170" s="1028"/>
      <c r="BM170" s="1028"/>
      <c r="BN170" s="1028"/>
      <c r="BO170" s="1028"/>
      <c r="BP170" s="1028"/>
      <c r="BQ170" s="1028"/>
      <c r="BR170" s="1028"/>
      <c r="BS170" s="1028"/>
      <c r="BT170" s="1028"/>
      <c r="BU170" s="1028"/>
      <c r="BV170" s="1028"/>
      <c r="BW170" s="1028"/>
      <c r="BX170" s="1028"/>
      <c r="BY170" s="1028"/>
      <c r="BZ170" s="1028"/>
      <c r="CA170" s="1028"/>
      <c r="CB170" s="1028"/>
      <c r="CC170" s="1028"/>
      <c r="CD170" s="1028"/>
      <c r="CE170" s="1028"/>
      <c r="CF170" s="1028"/>
      <c r="CG170" s="1028"/>
      <c r="CH170" s="1028"/>
      <c r="CI170" s="1028"/>
      <c r="CJ170" s="1028"/>
      <c r="CK170" s="1028"/>
      <c r="CL170" s="1028"/>
      <c r="CM170" s="1028"/>
      <c r="CN170" s="1028"/>
      <c r="CO170" s="1028"/>
      <c r="CP170" s="1028"/>
      <c r="CQ170" s="1028"/>
      <c r="CS170" s="178"/>
      <c r="CT170" s="190"/>
      <c r="CU170" s="1027" t="s">
        <v>700</v>
      </c>
      <c r="CV170" s="1027"/>
      <c r="CW170" s="1028" t="s">
        <v>701</v>
      </c>
      <c r="CX170" s="1028"/>
      <c r="CY170" s="1028"/>
      <c r="CZ170" s="1028"/>
      <c r="DA170" s="1028"/>
      <c r="DB170" s="1028"/>
      <c r="DC170" s="1028"/>
      <c r="DD170" s="1028"/>
      <c r="DE170" s="1028"/>
      <c r="DF170" s="1028"/>
      <c r="DG170" s="1028"/>
      <c r="DH170" s="1028"/>
      <c r="DI170" s="1028"/>
      <c r="DJ170" s="1028"/>
      <c r="DK170" s="1028"/>
      <c r="DL170" s="1028"/>
      <c r="DM170" s="1028"/>
      <c r="DN170" s="1028"/>
      <c r="DO170" s="1028"/>
      <c r="DP170" s="1028"/>
      <c r="DQ170" s="1028"/>
      <c r="DR170" s="1028"/>
      <c r="DS170" s="1028"/>
      <c r="DT170" s="1028"/>
      <c r="DU170" s="1028"/>
      <c r="DV170" s="1028"/>
      <c r="DW170" s="1028"/>
      <c r="DX170" s="1028"/>
      <c r="DY170" s="1028"/>
      <c r="DZ170" s="1028"/>
      <c r="EA170" s="1028"/>
      <c r="EB170" s="1028"/>
      <c r="EC170" s="1028"/>
      <c r="ED170" s="1028"/>
      <c r="EE170" s="1028"/>
      <c r="EF170" s="1028"/>
      <c r="EG170" s="1028"/>
      <c r="EH170" s="1028"/>
      <c r="EI170" s="1028"/>
      <c r="EJ170" s="1028"/>
      <c r="EK170" s="1028"/>
      <c r="EL170" s="1028"/>
      <c r="EM170" s="1028"/>
    </row>
    <row r="171" spans="1:143" ht="18.75" customHeight="1" x14ac:dyDescent="0.25">
      <c r="A171" s="178"/>
      <c r="B171" s="1026" t="s">
        <v>702</v>
      </c>
      <c r="C171" s="1026"/>
      <c r="D171" s="1026"/>
      <c r="E171" s="1026"/>
      <c r="F171" s="1026"/>
      <c r="G171" s="1026"/>
      <c r="H171" s="1026"/>
      <c r="I171" s="1026"/>
      <c r="J171" s="1026"/>
      <c r="K171" s="1026"/>
      <c r="L171" s="1026"/>
      <c r="M171" s="1026"/>
      <c r="N171" s="1026"/>
      <c r="O171" s="1026"/>
      <c r="P171" s="1026"/>
      <c r="Q171" s="1026"/>
      <c r="R171" s="1026"/>
      <c r="S171" s="1026"/>
      <c r="T171" s="1026"/>
      <c r="U171" s="1026"/>
      <c r="V171" s="1026"/>
      <c r="W171" s="1026"/>
      <c r="X171" s="1026"/>
      <c r="Y171" s="1026"/>
      <c r="Z171" s="1026"/>
      <c r="AA171" s="1026"/>
      <c r="AB171" s="1026"/>
      <c r="AC171" s="1026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78"/>
      <c r="AW171" s="178"/>
      <c r="AX171" s="1026" t="s">
        <v>702</v>
      </c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26"/>
      <c r="BL171" s="1026"/>
      <c r="BM171" s="1026"/>
      <c r="BN171" s="1026"/>
      <c r="BO171" s="1026"/>
      <c r="BP171" s="1026"/>
      <c r="BQ171" s="1026"/>
      <c r="BR171" s="1026"/>
      <c r="BS171" s="1026"/>
      <c r="BT171" s="1026"/>
      <c r="BU171" s="1026"/>
      <c r="BV171" s="1026"/>
      <c r="BW171" s="1026"/>
      <c r="BX171" s="1026"/>
      <c r="BY171" s="1026"/>
      <c r="BZ171" s="1026"/>
      <c r="CA171" s="1026"/>
      <c r="CB171" s="1026"/>
      <c r="CC171" s="1026"/>
      <c r="CD171" s="1026"/>
      <c r="CE171" s="1026"/>
      <c r="CF171" s="1026"/>
      <c r="CG171" s="1026"/>
      <c r="CH171" s="1026"/>
      <c r="CI171" s="1026"/>
      <c r="CJ171" s="1026"/>
      <c r="CK171" s="1026"/>
      <c r="CL171" s="1026"/>
      <c r="CM171" s="1026"/>
      <c r="CN171" s="1026"/>
      <c r="CO171" s="1026"/>
      <c r="CP171" s="1026"/>
      <c r="CQ171" s="1026"/>
      <c r="CS171" s="178"/>
      <c r="CT171" s="1026" t="s">
        <v>702</v>
      </c>
      <c r="CU171" s="1026"/>
      <c r="CV171" s="1026"/>
      <c r="CW171" s="1026"/>
      <c r="CX171" s="1026"/>
      <c r="CY171" s="1026"/>
      <c r="CZ171" s="1026"/>
      <c r="DA171" s="1026"/>
      <c r="DB171" s="1026"/>
      <c r="DC171" s="1026"/>
      <c r="DD171" s="1026"/>
      <c r="DE171" s="1026"/>
      <c r="DF171" s="1026"/>
      <c r="DG171" s="1026"/>
      <c r="DH171" s="1026"/>
      <c r="DI171" s="1026"/>
      <c r="DJ171" s="1026"/>
      <c r="DK171" s="1026"/>
      <c r="DL171" s="1026"/>
      <c r="DM171" s="1026"/>
      <c r="DN171" s="1026"/>
      <c r="DO171" s="1026"/>
      <c r="DP171" s="1026"/>
      <c r="DQ171" s="1026"/>
      <c r="DR171" s="1026"/>
      <c r="DS171" s="1026"/>
      <c r="DT171" s="1026"/>
      <c r="DU171" s="1026"/>
      <c r="DV171" s="1026"/>
      <c r="DW171" s="1026"/>
      <c r="DX171" s="1026"/>
      <c r="DY171" s="1026"/>
      <c r="DZ171" s="1026"/>
      <c r="EA171" s="1026"/>
      <c r="EB171" s="1026"/>
      <c r="EC171" s="1026"/>
      <c r="ED171" s="1026"/>
      <c r="EE171" s="1026"/>
      <c r="EF171" s="1026"/>
      <c r="EG171" s="1026"/>
      <c r="EH171" s="1026"/>
      <c r="EI171" s="1026"/>
      <c r="EJ171" s="1026"/>
      <c r="EK171" s="1026"/>
      <c r="EL171" s="1026"/>
      <c r="EM171" s="1026"/>
    </row>
    <row r="172" spans="1:143" ht="18.75" customHeight="1" x14ac:dyDescent="0.3">
      <c r="A172" s="178"/>
      <c r="B172" s="190"/>
      <c r="C172" s="1027" t="s">
        <v>703</v>
      </c>
      <c r="D172" s="1027"/>
      <c r="E172" s="1028" t="s">
        <v>704</v>
      </c>
      <c r="F172" s="1028"/>
      <c r="G172" s="1028"/>
      <c r="H172" s="1028"/>
      <c r="I172" s="1028"/>
      <c r="J172" s="1028"/>
      <c r="K172" s="1028"/>
      <c r="L172" s="1028"/>
      <c r="M172" s="1028"/>
      <c r="N172" s="1028"/>
      <c r="O172" s="1028"/>
      <c r="P172" s="1028"/>
      <c r="Q172" s="1028"/>
      <c r="R172" s="1028"/>
      <c r="S172" s="1028"/>
      <c r="T172" s="1028"/>
      <c r="U172" s="1028"/>
      <c r="V172" s="1028"/>
      <c r="W172" s="1028"/>
      <c r="X172" s="1028"/>
      <c r="Y172" s="1028"/>
      <c r="Z172" s="1028"/>
      <c r="AA172" s="1028"/>
      <c r="AB172" s="1028"/>
      <c r="AC172" s="1028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  <c r="AT172" s="1028"/>
      <c r="AU172" s="1028"/>
      <c r="AV172" s="178"/>
      <c r="AW172" s="178"/>
      <c r="AX172" s="190"/>
      <c r="AY172" s="1027" t="s">
        <v>703</v>
      </c>
      <c r="AZ172" s="1027"/>
      <c r="BA172" s="1028" t="s">
        <v>704</v>
      </c>
      <c r="BB172" s="1028"/>
      <c r="BC172" s="1028"/>
      <c r="BD172" s="1028"/>
      <c r="BE172" s="1028"/>
      <c r="BF172" s="1028"/>
      <c r="BG172" s="1028"/>
      <c r="BH172" s="1028"/>
      <c r="BI172" s="1028"/>
      <c r="BJ172" s="1028"/>
      <c r="BK172" s="1028"/>
      <c r="BL172" s="1028"/>
      <c r="BM172" s="1028"/>
      <c r="BN172" s="1028"/>
      <c r="BO172" s="1028"/>
      <c r="BP172" s="1028"/>
      <c r="BQ172" s="1028"/>
      <c r="BR172" s="1028"/>
      <c r="BS172" s="1028"/>
      <c r="BT172" s="1028"/>
      <c r="BU172" s="1028"/>
      <c r="BV172" s="1028"/>
      <c r="BW172" s="1028"/>
      <c r="BX172" s="1028"/>
      <c r="BY172" s="1028"/>
      <c r="BZ172" s="1028"/>
      <c r="CA172" s="1028"/>
      <c r="CB172" s="1028"/>
      <c r="CC172" s="1028"/>
      <c r="CD172" s="1028"/>
      <c r="CE172" s="1028"/>
      <c r="CF172" s="1028"/>
      <c r="CG172" s="1028"/>
      <c r="CH172" s="1028"/>
      <c r="CI172" s="1028"/>
      <c r="CJ172" s="1028"/>
      <c r="CK172" s="1028"/>
      <c r="CL172" s="1028"/>
      <c r="CM172" s="1028"/>
      <c r="CN172" s="1028"/>
      <c r="CO172" s="1028"/>
      <c r="CP172" s="1028"/>
      <c r="CQ172" s="1028"/>
      <c r="CS172" s="178"/>
      <c r="CT172" s="190"/>
      <c r="CU172" s="1027" t="s">
        <v>703</v>
      </c>
      <c r="CV172" s="1027"/>
      <c r="CW172" s="1028" t="s">
        <v>704</v>
      </c>
      <c r="CX172" s="1028"/>
      <c r="CY172" s="1028"/>
      <c r="CZ172" s="1028"/>
      <c r="DA172" s="1028"/>
      <c r="DB172" s="1028"/>
      <c r="DC172" s="1028"/>
      <c r="DD172" s="1028"/>
      <c r="DE172" s="1028"/>
      <c r="DF172" s="1028"/>
      <c r="DG172" s="1028"/>
      <c r="DH172" s="1028"/>
      <c r="DI172" s="1028"/>
      <c r="DJ172" s="1028"/>
      <c r="DK172" s="1028"/>
      <c r="DL172" s="1028"/>
      <c r="DM172" s="1028"/>
      <c r="DN172" s="1028"/>
      <c r="DO172" s="1028"/>
      <c r="DP172" s="1028"/>
      <c r="DQ172" s="1028"/>
      <c r="DR172" s="1028"/>
      <c r="DS172" s="1028"/>
      <c r="DT172" s="1028"/>
      <c r="DU172" s="1028"/>
      <c r="DV172" s="1028"/>
      <c r="DW172" s="1028"/>
      <c r="DX172" s="1028"/>
      <c r="DY172" s="1028"/>
      <c r="DZ172" s="1028"/>
      <c r="EA172" s="1028"/>
      <c r="EB172" s="1028"/>
      <c r="EC172" s="1028"/>
      <c r="ED172" s="1028"/>
      <c r="EE172" s="1028"/>
      <c r="EF172" s="1028"/>
      <c r="EG172" s="1028"/>
      <c r="EH172" s="1028"/>
      <c r="EI172" s="1028"/>
      <c r="EJ172" s="1028"/>
      <c r="EK172" s="1028"/>
      <c r="EL172" s="1028"/>
      <c r="EM172" s="1028"/>
    </row>
    <row r="173" spans="1:143" ht="18.75" customHeight="1" x14ac:dyDescent="0.3">
      <c r="A173" s="178"/>
      <c r="B173" s="1028" t="s">
        <v>705</v>
      </c>
      <c r="C173" s="1028"/>
      <c r="D173" s="1028"/>
      <c r="E173" s="1028"/>
      <c r="F173" s="1028"/>
      <c r="G173" s="1028"/>
      <c r="H173" s="1028"/>
      <c r="I173" s="1028"/>
      <c r="J173" s="1028"/>
      <c r="K173" s="1028"/>
      <c r="L173" s="1028"/>
      <c r="M173" s="1028"/>
      <c r="N173" s="1028"/>
      <c r="O173" s="1028"/>
      <c r="P173" s="1028"/>
      <c r="Q173" s="1028"/>
      <c r="R173" s="1028"/>
      <c r="S173" s="1028"/>
      <c r="T173" s="1028"/>
      <c r="U173" s="1028"/>
      <c r="V173" s="1028"/>
      <c r="W173" s="1028"/>
      <c r="X173" s="1028"/>
      <c r="Y173" s="1028"/>
      <c r="Z173" s="1028"/>
      <c r="AA173" s="1028"/>
      <c r="AB173" s="1032">
        <f>AF$36</f>
        <v>0</v>
      </c>
      <c r="AC173" s="1032"/>
      <c r="AD173" s="183" t="s">
        <v>524</v>
      </c>
      <c r="AE173" s="1032">
        <f>AI$36</f>
        <v>0</v>
      </c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78"/>
      <c r="AP173" s="1032">
        <f>AP$36</f>
        <v>0</v>
      </c>
      <c r="AQ173" s="1032"/>
      <c r="AR173" s="1032"/>
      <c r="AS173" s="1032"/>
      <c r="AT173" s="1033" t="s">
        <v>375</v>
      </c>
      <c r="AU173" s="1033"/>
      <c r="AV173" s="178"/>
      <c r="AW173" s="178"/>
      <c r="AX173" s="1028" t="s">
        <v>705</v>
      </c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28"/>
      <c r="BL173" s="1028"/>
      <c r="BM173" s="1028"/>
      <c r="BN173" s="1028"/>
      <c r="BO173" s="1028"/>
      <c r="BP173" s="1028"/>
      <c r="BQ173" s="1028"/>
      <c r="BR173" s="1028"/>
      <c r="BS173" s="1028"/>
      <c r="BT173" s="1028"/>
      <c r="BU173" s="1028"/>
      <c r="BV173" s="1028"/>
      <c r="BW173" s="1028"/>
      <c r="BX173" s="1032">
        <f>CB$36</f>
        <v>0</v>
      </c>
      <c r="BY173" s="1032"/>
      <c r="BZ173" s="183" t="s">
        <v>524</v>
      </c>
      <c r="CA173" s="1032">
        <f>CE$36</f>
        <v>0</v>
      </c>
      <c r="CB173" s="1032"/>
      <c r="CC173" s="1032"/>
      <c r="CD173" s="1032"/>
      <c r="CE173" s="1032"/>
      <c r="CF173" s="1032"/>
      <c r="CG173" s="1032"/>
      <c r="CH173" s="1032"/>
      <c r="CI173" s="1032"/>
      <c r="CJ173" s="1032"/>
      <c r="CK173" s="178"/>
      <c r="CL173" s="1032">
        <f>CL$36</f>
        <v>0</v>
      </c>
      <c r="CM173" s="1032"/>
      <c r="CN173" s="1032"/>
      <c r="CO173" s="1032"/>
      <c r="CP173" s="1033" t="s">
        <v>375</v>
      </c>
      <c r="CQ173" s="1033"/>
      <c r="CS173" s="178"/>
      <c r="CT173" s="1028" t="s">
        <v>705</v>
      </c>
      <c r="CU173" s="1028"/>
      <c r="CV173" s="1028"/>
      <c r="CW173" s="1028"/>
      <c r="CX173" s="1028"/>
      <c r="CY173" s="1028"/>
      <c r="CZ173" s="1028"/>
      <c r="DA173" s="1028"/>
      <c r="DB173" s="1028"/>
      <c r="DC173" s="1028"/>
      <c r="DD173" s="1028"/>
      <c r="DE173" s="1028"/>
      <c r="DF173" s="1028"/>
      <c r="DG173" s="1028"/>
      <c r="DH173" s="1028"/>
      <c r="DI173" s="1028"/>
      <c r="DJ173" s="1028"/>
      <c r="DK173" s="1028"/>
      <c r="DL173" s="1028"/>
      <c r="DM173" s="1028"/>
      <c r="DN173" s="1028"/>
      <c r="DO173" s="1028"/>
      <c r="DP173" s="1028"/>
      <c r="DQ173" s="1028"/>
      <c r="DR173" s="1028"/>
      <c r="DS173" s="1028"/>
      <c r="DT173" s="1032">
        <f>DX$36</f>
        <v>0</v>
      </c>
      <c r="DU173" s="1032"/>
      <c r="DV173" s="183" t="s">
        <v>524</v>
      </c>
      <c r="DW173" s="1032">
        <f>EA$36</f>
        <v>0</v>
      </c>
      <c r="DX173" s="1032"/>
      <c r="DY173" s="1032"/>
      <c r="DZ173" s="1032"/>
      <c r="EA173" s="1032"/>
      <c r="EB173" s="1032"/>
      <c r="EC173" s="1032"/>
      <c r="ED173" s="1032"/>
      <c r="EE173" s="1032"/>
      <c r="EF173" s="1032"/>
      <c r="EG173" s="178"/>
      <c r="EH173" s="1032">
        <f>EH$36</f>
        <v>0</v>
      </c>
      <c r="EI173" s="1032"/>
      <c r="EJ173" s="1032"/>
      <c r="EK173" s="1032"/>
      <c r="EL173" s="1033" t="s">
        <v>375</v>
      </c>
      <c r="EM173" s="1033"/>
    </row>
    <row r="174" spans="1:143" ht="18.75" customHeight="1" x14ac:dyDescent="0.25">
      <c r="A174" s="178"/>
      <c r="B174" s="1087" t="s">
        <v>680</v>
      </c>
      <c r="C174" s="1087"/>
      <c r="D174" s="1095">
        <f>AQ$35</f>
        <v>0</v>
      </c>
      <c r="E174" s="1095"/>
      <c r="F174" s="1095"/>
      <c r="G174" s="1095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7" t="s">
        <v>680</v>
      </c>
      <c r="AY174" s="1087"/>
      <c r="AZ174" s="1095">
        <f>CM$35</f>
        <v>0</v>
      </c>
      <c r="BA174" s="1095"/>
      <c r="BB174" s="1095"/>
      <c r="BC174" s="1095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7" t="s">
        <v>680</v>
      </c>
      <c r="CU174" s="1087"/>
      <c r="CV174" s="1095">
        <f>EI$35</f>
        <v>0</v>
      </c>
      <c r="CW174" s="1095"/>
      <c r="CX174" s="1095"/>
      <c r="CY174" s="1095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 x14ac:dyDescent="0.25">
      <c r="A175" s="178"/>
      <c r="B175" s="1065"/>
      <c r="C175" s="1065"/>
      <c r="D175" s="1065"/>
      <c r="E175" s="1065"/>
      <c r="F175" s="1065"/>
      <c r="G175" s="1065"/>
      <c r="H175" s="1065"/>
      <c r="I175" s="1065"/>
      <c r="J175" s="1065"/>
      <c r="K175" s="1065"/>
      <c r="L175" s="1065"/>
      <c r="M175" s="1065"/>
      <c r="N175" s="1065"/>
      <c r="O175" s="1065"/>
      <c r="P175" s="1065"/>
      <c r="Q175" s="1065"/>
      <c r="R175" s="1065"/>
      <c r="S175" s="1065"/>
      <c r="T175" s="1065"/>
      <c r="U175" s="1065"/>
      <c r="V175" s="1065"/>
      <c r="W175" s="1065"/>
      <c r="X175" s="1065"/>
      <c r="Y175" s="1065"/>
      <c r="Z175" s="1065"/>
      <c r="AA175" s="1065"/>
      <c r="AB175" s="1065"/>
      <c r="AC175" s="1065"/>
      <c r="AD175" s="1065"/>
      <c r="AE175" s="1065"/>
      <c r="AF175" s="1065"/>
      <c r="AG175" s="1065"/>
      <c r="AH175" s="1065"/>
      <c r="AI175" s="1065"/>
      <c r="AJ175" s="1065"/>
      <c r="AK175" s="1065"/>
      <c r="AL175" s="1065"/>
      <c r="AM175" s="1065"/>
      <c r="AN175" s="1065"/>
      <c r="AO175" s="1065"/>
      <c r="AP175" s="1065"/>
      <c r="AQ175" s="1065"/>
      <c r="AR175" s="1065"/>
      <c r="AS175" s="1065"/>
      <c r="AT175" s="1065"/>
      <c r="AU175" s="1065"/>
      <c r="AV175" s="178"/>
      <c r="AW175" s="178"/>
      <c r="AX175" s="1065"/>
      <c r="AY175" s="1065"/>
      <c r="AZ175" s="1065"/>
      <c r="BA175" s="1065"/>
      <c r="BB175" s="1065"/>
      <c r="BC175" s="1065"/>
      <c r="BD175" s="1065"/>
      <c r="BE175" s="1065"/>
      <c r="BF175" s="1065"/>
      <c r="BG175" s="1065"/>
      <c r="BH175" s="1065"/>
      <c r="BI175" s="1065"/>
      <c r="BJ175" s="1065"/>
      <c r="BK175" s="1065"/>
      <c r="BL175" s="1065"/>
      <c r="BM175" s="1065"/>
      <c r="BN175" s="1065"/>
      <c r="BO175" s="1065"/>
      <c r="BP175" s="1065"/>
      <c r="BQ175" s="1065"/>
      <c r="BR175" s="1065"/>
      <c r="BS175" s="1065"/>
      <c r="BT175" s="1065"/>
      <c r="BU175" s="1065"/>
      <c r="BV175" s="1065"/>
      <c r="BW175" s="1065"/>
      <c r="BX175" s="1065"/>
      <c r="BY175" s="1065"/>
      <c r="BZ175" s="1065"/>
      <c r="CA175" s="1065"/>
      <c r="CB175" s="1065"/>
      <c r="CC175" s="1065"/>
      <c r="CD175" s="1065"/>
      <c r="CE175" s="1065"/>
      <c r="CF175" s="1065"/>
      <c r="CG175" s="1065"/>
      <c r="CH175" s="1065"/>
      <c r="CI175" s="1065"/>
      <c r="CJ175" s="1065"/>
      <c r="CK175" s="1065"/>
      <c r="CL175" s="1065"/>
      <c r="CM175" s="1065"/>
      <c r="CN175" s="1065"/>
      <c r="CO175" s="1065"/>
      <c r="CP175" s="1065"/>
      <c r="CQ175" s="1065"/>
      <c r="CS175" s="178"/>
      <c r="CT175" s="1065"/>
      <c r="CU175" s="1065"/>
      <c r="CV175" s="1065"/>
      <c r="CW175" s="1065"/>
      <c r="CX175" s="1065"/>
      <c r="CY175" s="1065"/>
      <c r="CZ175" s="1065"/>
      <c r="DA175" s="1065"/>
      <c r="DB175" s="1065"/>
      <c r="DC175" s="1065"/>
      <c r="DD175" s="1065"/>
      <c r="DE175" s="1065"/>
      <c r="DF175" s="1065"/>
      <c r="DG175" s="1065"/>
      <c r="DH175" s="1065"/>
      <c r="DI175" s="1065"/>
      <c r="DJ175" s="1065"/>
      <c r="DK175" s="1065"/>
      <c r="DL175" s="1065"/>
      <c r="DM175" s="1065"/>
      <c r="DN175" s="1065"/>
      <c r="DO175" s="1065"/>
      <c r="DP175" s="1065"/>
      <c r="DQ175" s="1065"/>
      <c r="DR175" s="1065"/>
      <c r="DS175" s="1065"/>
      <c r="DT175" s="1065"/>
      <c r="DU175" s="1065"/>
      <c r="DV175" s="1065"/>
      <c r="DW175" s="1065"/>
      <c r="DX175" s="1065"/>
      <c r="DY175" s="1065"/>
      <c r="DZ175" s="1065"/>
      <c r="EA175" s="1065"/>
      <c r="EB175" s="1065"/>
      <c r="EC175" s="1065"/>
      <c r="ED175" s="1065"/>
      <c r="EE175" s="1065"/>
      <c r="EF175" s="1065"/>
      <c r="EG175" s="1065"/>
      <c r="EH175" s="1065"/>
      <c r="EI175" s="1065"/>
      <c r="EJ175" s="1065"/>
      <c r="EK175" s="1065"/>
      <c r="EL175" s="1065"/>
      <c r="EM175" s="1065"/>
    </row>
    <row r="176" spans="1:143" ht="18.75" customHeight="1" x14ac:dyDescent="0.25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 x14ac:dyDescent="0.25">
      <c r="A177" s="178"/>
      <c r="B177" s="1067" t="s">
        <v>675</v>
      </c>
      <c r="C177" s="1067"/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067"/>
      <c r="V177" s="1067"/>
      <c r="W177" s="1067"/>
      <c r="X177" s="1067"/>
      <c r="Y177" s="1067" t="s">
        <v>676</v>
      </c>
      <c r="Z177" s="1067"/>
      <c r="AA177" s="1067"/>
      <c r="AB177" s="1067"/>
      <c r="AC177" s="1067"/>
      <c r="AD177" s="1067"/>
      <c r="AE177" s="1067"/>
      <c r="AF177" s="1067"/>
      <c r="AG177" s="1067"/>
      <c r="AH177" s="1067"/>
      <c r="AI177" s="1067"/>
      <c r="AJ177" s="1067"/>
      <c r="AK177" s="1067"/>
      <c r="AL177" s="1067"/>
      <c r="AM177" s="1067"/>
      <c r="AN177" s="1067"/>
      <c r="AO177" s="1067"/>
      <c r="AP177" s="1067"/>
      <c r="AQ177" s="1067"/>
      <c r="AR177" s="1067"/>
      <c r="AS177" s="1067"/>
      <c r="AT177" s="1067"/>
      <c r="AU177" s="1067"/>
      <c r="AV177" s="178"/>
      <c r="AW177" s="178"/>
      <c r="AX177" s="1067" t="s">
        <v>675</v>
      </c>
      <c r="AY177" s="1067"/>
      <c r="AZ177" s="1067"/>
      <c r="BA177" s="1067"/>
      <c r="BB177" s="1067"/>
      <c r="BC177" s="1067"/>
      <c r="BD177" s="1067"/>
      <c r="BE177" s="1067"/>
      <c r="BF177" s="1067"/>
      <c r="BG177" s="1067"/>
      <c r="BH177" s="1067"/>
      <c r="BI177" s="1067"/>
      <c r="BJ177" s="1067"/>
      <c r="BK177" s="1067"/>
      <c r="BL177" s="1067"/>
      <c r="BM177" s="1067"/>
      <c r="BN177" s="1067"/>
      <c r="BO177" s="1067"/>
      <c r="BP177" s="1067"/>
      <c r="BQ177" s="1067"/>
      <c r="BR177" s="1067"/>
      <c r="BS177" s="1067"/>
      <c r="BT177" s="1067"/>
      <c r="BU177" s="1067" t="s">
        <v>676</v>
      </c>
      <c r="BV177" s="1067"/>
      <c r="BW177" s="1067"/>
      <c r="BX177" s="1067"/>
      <c r="BY177" s="1067"/>
      <c r="BZ177" s="1067"/>
      <c r="CA177" s="1067"/>
      <c r="CB177" s="1067"/>
      <c r="CC177" s="1067"/>
      <c r="CD177" s="1067"/>
      <c r="CE177" s="1067"/>
      <c r="CF177" s="1067"/>
      <c r="CG177" s="1067"/>
      <c r="CH177" s="1067"/>
      <c r="CI177" s="1067"/>
      <c r="CJ177" s="1067"/>
      <c r="CK177" s="1067"/>
      <c r="CL177" s="1067"/>
      <c r="CM177" s="1067"/>
      <c r="CN177" s="1067"/>
      <c r="CO177" s="1067"/>
      <c r="CP177" s="1067"/>
      <c r="CQ177" s="1067"/>
      <c r="CS177" s="178"/>
      <c r="CT177" s="1067" t="s">
        <v>675</v>
      </c>
      <c r="CU177" s="1067"/>
      <c r="CV177" s="1067"/>
      <c r="CW177" s="1067"/>
      <c r="CX177" s="1067"/>
      <c r="CY177" s="1067"/>
      <c r="CZ177" s="1067"/>
      <c r="DA177" s="1067"/>
      <c r="DB177" s="1067"/>
      <c r="DC177" s="1067"/>
      <c r="DD177" s="1067"/>
      <c r="DE177" s="1067"/>
      <c r="DF177" s="1067"/>
      <c r="DG177" s="1067"/>
      <c r="DH177" s="1067"/>
      <c r="DI177" s="1067"/>
      <c r="DJ177" s="1067"/>
      <c r="DK177" s="1067"/>
      <c r="DL177" s="1067"/>
      <c r="DM177" s="1067"/>
      <c r="DN177" s="1067"/>
      <c r="DO177" s="1067"/>
      <c r="DP177" s="1067"/>
      <c r="DQ177" s="1067" t="s">
        <v>676</v>
      </c>
      <c r="DR177" s="1067"/>
      <c r="DS177" s="1067"/>
      <c r="DT177" s="1067"/>
      <c r="DU177" s="1067"/>
      <c r="DV177" s="1067"/>
      <c r="DW177" s="1067"/>
      <c r="DX177" s="1067"/>
      <c r="DY177" s="1067"/>
      <c r="DZ177" s="1067"/>
      <c r="EA177" s="1067"/>
      <c r="EB177" s="1067"/>
      <c r="EC177" s="1067"/>
      <c r="ED177" s="1067"/>
      <c r="EE177" s="1067"/>
      <c r="EF177" s="1067"/>
      <c r="EG177" s="1067"/>
      <c r="EH177" s="1067"/>
      <c r="EI177" s="1067"/>
      <c r="EJ177" s="1067"/>
      <c r="EK177" s="1067"/>
      <c r="EL177" s="1067"/>
      <c r="EM177" s="1067"/>
    </row>
    <row r="178" spans="1:143" ht="18.75" customHeight="1" x14ac:dyDescent="0.25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 x14ac:dyDescent="0.2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7" t="s">
        <v>151</v>
      </c>
      <c r="Y179" s="1057"/>
      <c r="Z179" s="1057"/>
      <c r="AA179" s="1057"/>
      <c r="AB179" s="1057"/>
      <c r="AC179" s="1057"/>
      <c r="AD179" s="1057"/>
      <c r="AE179" s="1057"/>
      <c r="AF179" s="1057"/>
      <c r="AG179" s="1057"/>
      <c r="AH179" s="1057"/>
      <c r="AI179" s="1057"/>
      <c r="AJ179" s="1057"/>
      <c r="AK179" s="1057"/>
      <c r="AL179" s="1057"/>
      <c r="AM179" s="1057"/>
      <c r="AN179" s="1057"/>
      <c r="AO179" s="1057"/>
      <c r="AP179" s="1057"/>
      <c r="AQ179" s="1057"/>
      <c r="AR179" s="1057"/>
      <c r="AS179" s="1057"/>
      <c r="AT179" s="1057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7" t="s">
        <v>151</v>
      </c>
      <c r="BU179" s="1057"/>
      <c r="BV179" s="1057"/>
      <c r="BW179" s="1057"/>
      <c r="BX179" s="1057"/>
      <c r="BY179" s="1057"/>
      <c r="BZ179" s="1057"/>
      <c r="CA179" s="1057"/>
      <c r="CB179" s="1057"/>
      <c r="CC179" s="1057"/>
      <c r="CD179" s="1057"/>
      <c r="CE179" s="1057"/>
      <c r="CF179" s="1057"/>
      <c r="CG179" s="1057"/>
      <c r="CH179" s="1057"/>
      <c r="CI179" s="1057"/>
      <c r="CJ179" s="1057"/>
      <c r="CK179" s="1057"/>
      <c r="CL179" s="1057"/>
      <c r="CM179" s="1057"/>
      <c r="CN179" s="1057"/>
      <c r="CO179" s="1057"/>
      <c r="CP179" s="1057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7" t="s">
        <v>151</v>
      </c>
      <c r="DQ179" s="1057"/>
      <c r="DR179" s="1057"/>
      <c r="DS179" s="1057"/>
      <c r="DT179" s="1057"/>
      <c r="DU179" s="1057"/>
      <c r="DV179" s="1057"/>
      <c r="DW179" s="1057"/>
      <c r="DX179" s="1057"/>
      <c r="DY179" s="1057"/>
      <c r="DZ179" s="1057"/>
      <c r="EA179" s="1057"/>
      <c r="EB179" s="1057"/>
      <c r="EC179" s="1057"/>
      <c r="ED179" s="1057"/>
      <c r="EE179" s="1057"/>
      <c r="EF179" s="1057"/>
      <c r="EG179" s="1057"/>
      <c r="EH179" s="1057"/>
      <c r="EI179" s="1057"/>
      <c r="EJ179" s="1057"/>
      <c r="EK179" s="1057"/>
      <c r="EL179" s="1057"/>
      <c r="EM179" s="201"/>
    </row>
    <row r="180" spans="1:143" ht="59.25" customHeight="1" x14ac:dyDescent="0.25">
      <c r="A180" s="1058"/>
      <c r="B180" s="1058"/>
      <c r="C180" s="1058"/>
      <c r="D180" s="1058"/>
      <c r="E180" s="1058"/>
      <c r="F180" s="1058"/>
      <c r="G180" s="1058"/>
      <c r="H180" s="1058"/>
      <c r="I180" s="1058"/>
      <c r="J180" s="1058"/>
      <c r="K180" s="1058"/>
      <c r="L180" s="1058"/>
      <c r="M180" s="1058"/>
      <c r="N180" s="1059">
        <f>AA161</f>
        <v>0</v>
      </c>
      <c r="O180" s="1059"/>
      <c r="P180" s="1059"/>
      <c r="Q180" s="1059"/>
      <c r="R180" s="1059"/>
      <c r="S180" s="1059"/>
      <c r="T180" s="1059"/>
      <c r="U180" s="1059"/>
      <c r="V180" s="1059"/>
      <c r="W180" s="211"/>
      <c r="X180" s="1060"/>
      <c r="Y180" s="1060"/>
      <c r="Z180" s="1060"/>
      <c r="AA180" s="1060"/>
      <c r="AB180" s="1060"/>
      <c r="AC180" s="1060"/>
      <c r="AD180" s="1060"/>
      <c r="AE180" s="1060"/>
      <c r="AF180" s="1060"/>
      <c r="AG180" s="1060"/>
      <c r="AH180" s="1060"/>
      <c r="AI180" s="1060"/>
      <c r="AJ180" s="1060"/>
      <c r="AK180" s="1060"/>
      <c r="AL180" s="1061" t="str">
        <f ca="1">N164</f>
        <v/>
      </c>
      <c r="AM180" s="1061"/>
      <c r="AN180" s="1061"/>
      <c r="AO180" s="1061"/>
      <c r="AP180" s="1061"/>
      <c r="AQ180" s="1061"/>
      <c r="AR180" s="1061"/>
      <c r="AS180" s="1061"/>
      <c r="AT180" s="1061"/>
      <c r="AU180" s="201"/>
      <c r="AV180" s="178"/>
      <c r="AW180" s="1058"/>
      <c r="AX180" s="1058"/>
      <c r="AY180" s="1058"/>
      <c r="AZ180" s="1058"/>
      <c r="BA180" s="1058"/>
      <c r="BB180" s="1058"/>
      <c r="BC180" s="1058"/>
      <c r="BD180" s="1058"/>
      <c r="BE180" s="1058"/>
      <c r="BF180" s="1058"/>
      <c r="BG180" s="1058"/>
      <c r="BH180" s="1058"/>
      <c r="BI180" s="1058"/>
      <c r="BJ180" s="1059">
        <f>BW161</f>
        <v>0</v>
      </c>
      <c r="BK180" s="1059"/>
      <c r="BL180" s="1059"/>
      <c r="BM180" s="1059"/>
      <c r="BN180" s="1059"/>
      <c r="BO180" s="1059"/>
      <c r="BP180" s="1059"/>
      <c r="BQ180" s="1059"/>
      <c r="BR180" s="1059"/>
      <c r="BS180" s="211"/>
      <c r="BT180" s="1060"/>
      <c r="BU180" s="1060"/>
      <c r="BV180" s="1060"/>
      <c r="BW180" s="1060"/>
      <c r="BX180" s="1060"/>
      <c r="BY180" s="1060"/>
      <c r="BZ180" s="1060"/>
      <c r="CA180" s="1060"/>
      <c r="CB180" s="1060"/>
      <c r="CC180" s="1060"/>
      <c r="CD180" s="1060"/>
      <c r="CE180" s="1060"/>
      <c r="CF180" s="1060"/>
      <c r="CG180" s="1060"/>
      <c r="CH180" s="1061" t="str">
        <f ca="1">BJ164</f>
        <v/>
      </c>
      <c r="CI180" s="1061"/>
      <c r="CJ180" s="1061"/>
      <c r="CK180" s="1061"/>
      <c r="CL180" s="1061"/>
      <c r="CM180" s="1061"/>
      <c r="CN180" s="1061"/>
      <c r="CO180" s="1061"/>
      <c r="CP180" s="1061"/>
      <c r="CQ180" s="201"/>
      <c r="CS180" s="1058"/>
      <c r="CT180" s="1058"/>
      <c r="CU180" s="1058"/>
      <c r="CV180" s="1058"/>
      <c r="CW180" s="1058"/>
      <c r="CX180" s="1058"/>
      <c r="CY180" s="1058"/>
      <c r="CZ180" s="1058"/>
      <c r="DA180" s="1058"/>
      <c r="DB180" s="1058"/>
      <c r="DC180" s="1058"/>
      <c r="DD180" s="1058"/>
      <c r="DE180" s="1058"/>
      <c r="DF180" s="1059">
        <f>DS161</f>
        <v>0</v>
      </c>
      <c r="DG180" s="1059"/>
      <c r="DH180" s="1059"/>
      <c r="DI180" s="1059"/>
      <c r="DJ180" s="1059"/>
      <c r="DK180" s="1059"/>
      <c r="DL180" s="1059"/>
      <c r="DM180" s="1059"/>
      <c r="DN180" s="1059"/>
      <c r="DO180" s="211"/>
      <c r="DP180" s="1060"/>
      <c r="DQ180" s="1060"/>
      <c r="DR180" s="1060"/>
      <c r="DS180" s="1060"/>
      <c r="DT180" s="1060"/>
      <c r="DU180" s="1060"/>
      <c r="DV180" s="1060"/>
      <c r="DW180" s="1060"/>
      <c r="DX180" s="1060"/>
      <c r="DY180" s="1060"/>
      <c r="DZ180" s="1060"/>
      <c r="EA180" s="1060"/>
      <c r="EB180" s="1060"/>
      <c r="EC180" s="1060"/>
      <c r="ED180" s="1061" t="str">
        <f ca="1">DF164</f>
        <v/>
      </c>
      <c r="EE180" s="1061"/>
      <c r="EF180" s="1061"/>
      <c r="EG180" s="1061"/>
      <c r="EH180" s="1061"/>
      <c r="EI180" s="1061"/>
      <c r="EJ180" s="1061"/>
      <c r="EK180" s="1061"/>
      <c r="EL180" s="1061"/>
      <c r="EM180" s="201"/>
    </row>
    <row r="181" spans="1:143" ht="18.75" customHeight="1" x14ac:dyDescent="0.25">
      <c r="A181" s="1049" t="s">
        <v>5</v>
      </c>
      <c r="B181" s="1049"/>
      <c r="C181" s="1049"/>
      <c r="D181" s="1049"/>
      <c r="E181" s="1049"/>
      <c r="F181" s="1049"/>
      <c r="G181" s="1049"/>
      <c r="H181" s="1049"/>
      <c r="I181" s="1049"/>
      <c r="J181" s="1049"/>
      <c r="K181" s="1049"/>
      <c r="L181" s="1049"/>
      <c r="M181" s="1049"/>
      <c r="N181" s="1049" t="s">
        <v>688</v>
      </c>
      <c r="O181" s="1049"/>
      <c r="P181" s="1049"/>
      <c r="Q181" s="1049"/>
      <c r="R181" s="1049"/>
      <c r="S181" s="1049"/>
      <c r="T181" s="1049"/>
      <c r="U181" s="1049"/>
      <c r="V181" s="1049"/>
      <c r="W181" s="212"/>
      <c r="X181" s="1049" t="s">
        <v>5</v>
      </c>
      <c r="Y181" s="1049"/>
      <c r="Z181" s="1049"/>
      <c r="AA181" s="1049"/>
      <c r="AB181" s="1049"/>
      <c r="AC181" s="1049"/>
      <c r="AD181" s="1049"/>
      <c r="AE181" s="1049"/>
      <c r="AF181" s="1049"/>
      <c r="AG181" s="1049"/>
      <c r="AH181" s="1049"/>
      <c r="AI181" s="1049"/>
      <c r="AJ181" s="1049"/>
      <c r="AK181" s="1049"/>
      <c r="AL181" s="1050" t="s">
        <v>688</v>
      </c>
      <c r="AM181" s="1050"/>
      <c r="AN181" s="1050"/>
      <c r="AO181" s="1050"/>
      <c r="AP181" s="1050"/>
      <c r="AQ181" s="1050"/>
      <c r="AR181" s="1050"/>
      <c r="AS181" s="1050"/>
      <c r="AT181" s="202"/>
      <c r="AU181" s="213"/>
      <c r="AV181" s="178"/>
      <c r="AW181" s="1049" t="s">
        <v>5</v>
      </c>
      <c r="AX181" s="1049"/>
      <c r="AY181" s="1049"/>
      <c r="AZ181" s="1049"/>
      <c r="BA181" s="1049"/>
      <c r="BB181" s="1049"/>
      <c r="BC181" s="1049"/>
      <c r="BD181" s="1049"/>
      <c r="BE181" s="1049"/>
      <c r="BF181" s="1049"/>
      <c r="BG181" s="1049"/>
      <c r="BH181" s="1049"/>
      <c r="BI181" s="1049"/>
      <c r="BJ181" s="1049" t="s">
        <v>688</v>
      </c>
      <c r="BK181" s="1049"/>
      <c r="BL181" s="1049"/>
      <c r="BM181" s="1049"/>
      <c r="BN181" s="1049"/>
      <c r="BO181" s="1049"/>
      <c r="BP181" s="1049"/>
      <c r="BQ181" s="1049"/>
      <c r="BR181" s="1049"/>
      <c r="BS181" s="212"/>
      <c r="BT181" s="1049" t="s">
        <v>5</v>
      </c>
      <c r="BU181" s="1049"/>
      <c r="BV181" s="1049"/>
      <c r="BW181" s="1049"/>
      <c r="BX181" s="1049"/>
      <c r="BY181" s="1049"/>
      <c r="BZ181" s="1049"/>
      <c r="CA181" s="1049"/>
      <c r="CB181" s="1049"/>
      <c r="CC181" s="1049"/>
      <c r="CD181" s="1049"/>
      <c r="CE181" s="1049"/>
      <c r="CF181" s="1049"/>
      <c r="CG181" s="1049"/>
      <c r="CH181" s="1050" t="s">
        <v>688</v>
      </c>
      <c r="CI181" s="1050"/>
      <c r="CJ181" s="1050"/>
      <c r="CK181" s="1050"/>
      <c r="CL181" s="1050"/>
      <c r="CM181" s="1050"/>
      <c r="CN181" s="1050"/>
      <c r="CO181" s="1050"/>
      <c r="CP181" s="202"/>
      <c r="CQ181" s="213"/>
      <c r="CS181" s="1049" t="s">
        <v>5</v>
      </c>
      <c r="CT181" s="1049"/>
      <c r="CU181" s="1049"/>
      <c r="CV181" s="1049"/>
      <c r="CW181" s="1049"/>
      <c r="CX181" s="1049"/>
      <c r="CY181" s="1049"/>
      <c r="CZ181" s="1049"/>
      <c r="DA181" s="1049"/>
      <c r="DB181" s="1049"/>
      <c r="DC181" s="1049"/>
      <c r="DD181" s="1049"/>
      <c r="DE181" s="1049"/>
      <c r="DF181" s="1049" t="s">
        <v>688</v>
      </c>
      <c r="DG181" s="1049"/>
      <c r="DH181" s="1049"/>
      <c r="DI181" s="1049"/>
      <c r="DJ181" s="1049"/>
      <c r="DK181" s="1049"/>
      <c r="DL181" s="1049"/>
      <c r="DM181" s="1049"/>
      <c r="DN181" s="1049"/>
      <c r="DO181" s="212"/>
      <c r="DP181" s="1049" t="s">
        <v>5</v>
      </c>
      <c r="DQ181" s="1049"/>
      <c r="DR181" s="1049"/>
      <c r="DS181" s="1049"/>
      <c r="DT181" s="1049"/>
      <c r="DU181" s="1049"/>
      <c r="DV181" s="1049"/>
      <c r="DW181" s="1049"/>
      <c r="DX181" s="1049"/>
      <c r="DY181" s="1049"/>
      <c r="DZ181" s="1049"/>
      <c r="EA181" s="1049"/>
      <c r="EB181" s="1049"/>
      <c r="EC181" s="1049"/>
      <c r="ED181" s="1050" t="s">
        <v>688</v>
      </c>
      <c r="EE181" s="1050"/>
      <c r="EF181" s="1050"/>
      <c r="EG181" s="1050"/>
      <c r="EH181" s="1050"/>
      <c r="EI181" s="1050"/>
      <c r="EJ181" s="1050"/>
      <c r="EK181" s="1050"/>
      <c r="EL181" s="202"/>
      <c r="EM181" s="213"/>
    </row>
    <row r="182" spans="1:143" ht="18.75" customHeight="1" x14ac:dyDescent="0.25">
      <c r="A182" s="1051"/>
      <c r="B182" s="1051"/>
      <c r="C182" s="1051"/>
      <c r="D182" s="1051"/>
      <c r="E182" s="1051"/>
      <c r="F182" s="1051"/>
      <c r="G182" s="1051"/>
      <c r="H182" s="1051"/>
      <c r="I182" s="1051"/>
      <c r="J182" s="1051"/>
      <c r="K182" s="1051"/>
      <c r="L182" s="1051"/>
      <c r="M182" s="1051"/>
      <c r="N182" s="1051"/>
      <c r="O182" s="1051"/>
      <c r="P182" s="1051"/>
      <c r="Q182" s="1051"/>
      <c r="R182" s="1051"/>
      <c r="S182" s="1051"/>
      <c r="T182" s="1051"/>
      <c r="U182" s="1051"/>
      <c r="V182" s="1051"/>
      <c r="W182" s="1051"/>
      <c r="X182" s="1052"/>
      <c r="Y182" s="1052"/>
      <c r="Z182" s="1052"/>
      <c r="AA182" s="1052"/>
      <c r="AB182" s="1052"/>
      <c r="AC182" s="1052"/>
      <c r="AD182" s="1052"/>
      <c r="AE182" s="1052"/>
      <c r="AF182" s="1052"/>
      <c r="AG182" s="1052"/>
      <c r="AH182" s="1052"/>
      <c r="AI182" s="1052"/>
      <c r="AJ182" s="1052"/>
      <c r="AK182" s="1052"/>
      <c r="AL182" s="1052"/>
      <c r="AM182" s="1052"/>
      <c r="AN182" s="1052"/>
      <c r="AO182" s="1052"/>
      <c r="AP182" s="1052"/>
      <c r="AQ182" s="1052"/>
      <c r="AR182" s="1052"/>
      <c r="AS182" s="1052"/>
      <c r="AT182" s="1052"/>
      <c r="AU182" s="213"/>
      <c r="AV182" s="178"/>
      <c r="AW182" s="1051"/>
      <c r="AX182" s="1051"/>
      <c r="AY182" s="1051"/>
      <c r="AZ182" s="1051"/>
      <c r="BA182" s="1051"/>
      <c r="BB182" s="1051"/>
      <c r="BC182" s="1051"/>
      <c r="BD182" s="1051"/>
      <c r="BE182" s="1051"/>
      <c r="BF182" s="1051"/>
      <c r="BG182" s="1051"/>
      <c r="BH182" s="1051"/>
      <c r="BI182" s="1051"/>
      <c r="BJ182" s="1051"/>
      <c r="BK182" s="1051"/>
      <c r="BL182" s="1051"/>
      <c r="BM182" s="1051"/>
      <c r="BN182" s="1051"/>
      <c r="BO182" s="1051"/>
      <c r="BP182" s="1051"/>
      <c r="BQ182" s="1051"/>
      <c r="BR182" s="1051"/>
      <c r="BS182" s="1051"/>
      <c r="BT182" s="1052"/>
      <c r="BU182" s="1052"/>
      <c r="BV182" s="1052"/>
      <c r="BW182" s="1052"/>
      <c r="BX182" s="1052"/>
      <c r="BY182" s="1052"/>
      <c r="BZ182" s="1052"/>
      <c r="CA182" s="1052"/>
      <c r="CB182" s="1052"/>
      <c r="CC182" s="1052"/>
      <c r="CD182" s="1052"/>
      <c r="CE182" s="1052"/>
      <c r="CF182" s="1052"/>
      <c r="CG182" s="1052"/>
      <c r="CH182" s="1052"/>
      <c r="CI182" s="1052"/>
      <c r="CJ182" s="1052"/>
      <c r="CK182" s="1052"/>
      <c r="CL182" s="1052"/>
      <c r="CM182" s="1052"/>
      <c r="CN182" s="1052"/>
      <c r="CO182" s="1052"/>
      <c r="CP182" s="1052"/>
      <c r="CQ182" s="213"/>
      <c r="CS182" s="1051"/>
      <c r="CT182" s="1051"/>
      <c r="CU182" s="1051"/>
      <c r="CV182" s="1051"/>
      <c r="CW182" s="1051"/>
      <c r="CX182" s="1051"/>
      <c r="CY182" s="1051"/>
      <c r="CZ182" s="1051"/>
      <c r="DA182" s="1051"/>
      <c r="DB182" s="1051"/>
      <c r="DC182" s="1051"/>
      <c r="DD182" s="1051"/>
      <c r="DE182" s="1051"/>
      <c r="DF182" s="1051"/>
      <c r="DG182" s="1051"/>
      <c r="DH182" s="1051"/>
      <c r="DI182" s="1051"/>
      <c r="DJ182" s="1051"/>
      <c r="DK182" s="1051"/>
      <c r="DL182" s="1051"/>
      <c r="DM182" s="1051"/>
      <c r="DN182" s="1051"/>
      <c r="DO182" s="1051"/>
      <c r="DP182" s="1052"/>
      <c r="DQ182" s="1052"/>
      <c r="DR182" s="1052"/>
      <c r="DS182" s="1052"/>
      <c r="DT182" s="1052"/>
      <c r="DU182" s="1052"/>
      <c r="DV182" s="1052"/>
      <c r="DW182" s="1052"/>
      <c r="DX182" s="1052"/>
      <c r="DY182" s="1052"/>
      <c r="DZ182" s="1052"/>
      <c r="EA182" s="1052"/>
      <c r="EB182" s="1052"/>
      <c r="EC182" s="1052"/>
      <c r="ED182" s="1052"/>
      <c r="EE182" s="1052"/>
      <c r="EF182" s="1052"/>
      <c r="EG182" s="1052"/>
      <c r="EH182" s="1052"/>
      <c r="EI182" s="1052"/>
      <c r="EJ182" s="1052"/>
      <c r="EK182" s="1052"/>
      <c r="EL182" s="1052"/>
      <c r="EM182" s="213"/>
    </row>
    <row r="183" spans="1:143" ht="18.75" customHeight="1" x14ac:dyDescent="0.25">
      <c r="A183" s="1043" t="s">
        <v>980</v>
      </c>
      <c r="B183" s="1044"/>
      <c r="C183" s="1044"/>
      <c r="D183" s="1044"/>
      <c r="E183" s="1044"/>
      <c r="F183" s="1044"/>
      <c r="G183" s="1044"/>
      <c r="H183" s="1044"/>
      <c r="I183" s="1044"/>
      <c r="J183" s="1044"/>
      <c r="K183" s="1044"/>
      <c r="L183" s="1044"/>
      <c r="M183" s="1044"/>
      <c r="N183" s="1044"/>
      <c r="O183" s="1044"/>
      <c r="P183" s="1044"/>
      <c r="Q183" s="1044"/>
      <c r="R183" s="1044"/>
      <c r="S183" s="1044"/>
      <c r="T183" s="1044"/>
      <c r="U183" s="1044"/>
      <c r="V183" s="1044"/>
      <c r="W183" s="1044"/>
      <c r="X183" s="1043" t="s">
        <v>980</v>
      </c>
      <c r="Y183" s="1044"/>
      <c r="Z183" s="1044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213"/>
      <c r="AV183" s="178"/>
      <c r="AW183" s="1043" t="s">
        <v>980</v>
      </c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3" t="s">
        <v>980</v>
      </c>
      <c r="BU183" s="1044"/>
      <c r="BV183" s="1044"/>
      <c r="BW183" s="1044"/>
      <c r="BX183" s="1044"/>
      <c r="BY183" s="1044"/>
      <c r="BZ183" s="1044"/>
      <c r="CA183" s="1044"/>
      <c r="CB183" s="1044"/>
      <c r="CC183" s="1044"/>
      <c r="CD183" s="1044"/>
      <c r="CE183" s="1044"/>
      <c r="CF183" s="1044"/>
      <c r="CG183" s="1044"/>
      <c r="CH183" s="1044"/>
      <c r="CI183" s="1044"/>
      <c r="CJ183" s="1044"/>
      <c r="CK183" s="1044"/>
      <c r="CL183" s="1044"/>
      <c r="CM183" s="1044"/>
      <c r="CN183" s="1044"/>
      <c r="CO183" s="1044"/>
      <c r="CP183" s="1044"/>
      <c r="CQ183" s="213"/>
      <c r="CS183" s="1043" t="s">
        <v>980</v>
      </c>
      <c r="CT183" s="1044"/>
      <c r="CU183" s="1044"/>
      <c r="CV183" s="1044"/>
      <c r="CW183" s="1044"/>
      <c r="CX183" s="1044"/>
      <c r="CY183" s="1044"/>
      <c r="CZ183" s="1044"/>
      <c r="DA183" s="1044"/>
      <c r="DB183" s="1044"/>
      <c r="DC183" s="1044"/>
      <c r="DD183" s="1044"/>
      <c r="DE183" s="1044"/>
      <c r="DF183" s="1044"/>
      <c r="DG183" s="1044"/>
      <c r="DH183" s="1044"/>
      <c r="DI183" s="1044"/>
      <c r="DJ183" s="1044"/>
      <c r="DK183" s="1044"/>
      <c r="DL183" s="1044"/>
      <c r="DM183" s="1044"/>
      <c r="DN183" s="1044"/>
      <c r="DO183" s="1044"/>
      <c r="DP183" s="1043" t="s">
        <v>980</v>
      </c>
      <c r="DQ183" s="1044"/>
      <c r="DR183" s="1044"/>
      <c r="DS183" s="1044"/>
      <c r="DT183" s="1044"/>
      <c r="DU183" s="1044"/>
      <c r="DV183" s="1044"/>
      <c r="DW183" s="1044"/>
      <c r="DX183" s="1044"/>
      <c r="DY183" s="1044"/>
      <c r="DZ183" s="1044"/>
      <c r="EA183" s="1044"/>
      <c r="EB183" s="1044"/>
      <c r="EC183" s="1044"/>
      <c r="ED183" s="1044"/>
      <c r="EE183" s="1044"/>
      <c r="EF183" s="1044"/>
      <c r="EG183" s="1044"/>
      <c r="EH183" s="1044"/>
      <c r="EI183" s="1044"/>
      <c r="EJ183" s="1044"/>
      <c r="EK183" s="1044"/>
      <c r="EL183" s="1044"/>
      <c r="EM183" s="213"/>
    </row>
    <row r="184" spans="1:143" ht="18.75" customHeight="1" x14ac:dyDescent="0.25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1" t="s">
        <v>369</v>
      </c>
      <c r="AA184" s="1041"/>
      <c r="AB184" s="1041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1" t="s">
        <v>369</v>
      </c>
      <c r="BW184" s="1041"/>
      <c r="BX184" s="1041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1" t="s">
        <v>369</v>
      </c>
      <c r="DS184" s="1041"/>
      <c r="DT184" s="1041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 x14ac:dyDescent="0.25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 x14ac:dyDescent="0.25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5" t="s">
        <v>707</v>
      </c>
      <c r="X186" s="1046"/>
      <c r="Y186" s="1046"/>
      <c r="Z186" s="1046"/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5" t="s">
        <v>707</v>
      </c>
      <c r="BT186" s="1046"/>
      <c r="BU186" s="1046"/>
      <c r="BV186" s="1046"/>
      <c r="BW186" s="1046"/>
      <c r="BX186" s="1046"/>
      <c r="BY186" s="1046"/>
      <c r="BZ186" s="1046"/>
      <c r="CA186" s="1046"/>
      <c r="CB186" s="1046"/>
      <c r="CC186" s="1046"/>
      <c r="CD186" s="1046"/>
      <c r="CE186" s="1046"/>
      <c r="CF186" s="1046"/>
      <c r="CG186" s="1046"/>
      <c r="CH186" s="1046"/>
      <c r="CI186" s="1046"/>
      <c r="CJ186" s="1046"/>
      <c r="CK186" s="1046"/>
      <c r="CL186" s="1046"/>
      <c r="CM186" s="1046"/>
      <c r="CN186" s="1046"/>
      <c r="CO186" s="1046"/>
      <c r="CP186" s="1046"/>
      <c r="CQ186" s="1046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5" t="s">
        <v>707</v>
      </c>
      <c r="DP186" s="1046"/>
      <c r="DQ186" s="1046"/>
      <c r="DR186" s="1046"/>
      <c r="DS186" s="1046"/>
      <c r="DT186" s="1046"/>
      <c r="DU186" s="1046"/>
      <c r="DV186" s="1046"/>
      <c r="DW186" s="1046"/>
      <c r="DX186" s="1046"/>
      <c r="DY186" s="1046"/>
      <c r="DZ186" s="1046"/>
      <c r="EA186" s="1046"/>
      <c r="EB186" s="1046"/>
      <c r="EC186" s="1046"/>
      <c r="ED186" s="1046"/>
      <c r="EE186" s="1046"/>
      <c r="EF186" s="1046"/>
      <c r="EG186" s="1046"/>
      <c r="EH186" s="1046"/>
      <c r="EI186" s="1046"/>
      <c r="EJ186" s="1046"/>
      <c r="EK186" s="1046"/>
      <c r="EL186" s="1046"/>
      <c r="EM186" s="1046"/>
    </row>
    <row r="187" spans="1:143" ht="18.75" customHeight="1" x14ac:dyDescent="0.25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7" t="s">
        <v>551</v>
      </c>
      <c r="X187" s="1047"/>
      <c r="Y187" s="1047"/>
      <c r="Z187" s="1084">
        <f>AF$36</f>
        <v>0</v>
      </c>
      <c r="AA187" s="1084"/>
      <c r="AB187" s="215" t="s">
        <v>524</v>
      </c>
      <c r="AC187" s="1084">
        <f>AI$36</f>
        <v>0</v>
      </c>
      <c r="AD187" s="1084"/>
      <c r="AE187" s="1084"/>
      <c r="AF187" s="1084"/>
      <c r="AG187" s="1084"/>
      <c r="AH187" s="1084"/>
      <c r="AI187" s="1084"/>
      <c r="AJ187" s="1084">
        <f>AP$36</f>
        <v>0</v>
      </c>
      <c r="AK187" s="1084"/>
      <c r="AL187" s="1084"/>
      <c r="AM187" s="1084"/>
      <c r="AN187" s="1048" t="s">
        <v>375</v>
      </c>
      <c r="AO187" s="1048"/>
      <c r="AP187" s="1039" t="s">
        <v>680</v>
      </c>
      <c r="AQ187" s="1039"/>
      <c r="AR187" s="1040">
        <f>AQ$35</f>
        <v>0</v>
      </c>
      <c r="AS187" s="1040"/>
      <c r="AT187" s="1040"/>
      <c r="AU187" s="1040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7" t="s">
        <v>551</v>
      </c>
      <c r="BT187" s="1047"/>
      <c r="BU187" s="1047"/>
      <c r="BV187" s="1084">
        <f>CB$36</f>
        <v>0</v>
      </c>
      <c r="BW187" s="1084"/>
      <c r="BX187" s="215" t="s">
        <v>524</v>
      </c>
      <c r="BY187" s="1084">
        <f>CE$36</f>
        <v>0</v>
      </c>
      <c r="BZ187" s="1084"/>
      <c r="CA187" s="1084"/>
      <c r="CB187" s="1084"/>
      <c r="CC187" s="1084"/>
      <c r="CD187" s="1084"/>
      <c r="CE187" s="1084"/>
      <c r="CF187" s="1084">
        <f>CL$36</f>
        <v>0</v>
      </c>
      <c r="CG187" s="1084"/>
      <c r="CH187" s="1084"/>
      <c r="CI187" s="1084"/>
      <c r="CJ187" s="1048" t="s">
        <v>375</v>
      </c>
      <c r="CK187" s="1048"/>
      <c r="CL187" s="1039" t="s">
        <v>680</v>
      </c>
      <c r="CM187" s="1039"/>
      <c r="CN187" s="1040">
        <f>CM$35</f>
        <v>0</v>
      </c>
      <c r="CO187" s="1040"/>
      <c r="CP187" s="1040"/>
      <c r="CQ187" s="1040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7" t="s">
        <v>551</v>
      </c>
      <c r="DP187" s="1047"/>
      <c r="DQ187" s="1047"/>
      <c r="DR187" s="1084">
        <f>DX$36</f>
        <v>0</v>
      </c>
      <c r="DS187" s="1084"/>
      <c r="DT187" s="215" t="s">
        <v>524</v>
      </c>
      <c r="DU187" s="1084">
        <f>EA$36</f>
        <v>0</v>
      </c>
      <c r="DV187" s="1084"/>
      <c r="DW187" s="1084"/>
      <c r="DX187" s="1084"/>
      <c r="DY187" s="1084"/>
      <c r="DZ187" s="1084"/>
      <c r="EA187" s="1084"/>
      <c r="EB187" s="1084">
        <f>EH$36</f>
        <v>0</v>
      </c>
      <c r="EC187" s="1084"/>
      <c r="ED187" s="1084"/>
      <c r="EE187" s="1084"/>
      <c r="EF187" s="1048" t="s">
        <v>375</v>
      </c>
      <c r="EG187" s="1048"/>
      <c r="EH187" s="1039" t="s">
        <v>680</v>
      </c>
      <c r="EI187" s="1039"/>
      <c r="EJ187" s="1040">
        <f>EI$35</f>
        <v>0</v>
      </c>
      <c r="EK187" s="1040"/>
      <c r="EL187" s="1040"/>
      <c r="EM187" s="1040"/>
    </row>
    <row r="188" spans="1:143" ht="18.75" customHeight="1" x14ac:dyDescent="0.25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 x14ac:dyDescent="0.25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1"/>
      <c r="AI189" s="1041"/>
      <c r="AJ189" s="1041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1"/>
      <c r="CE189" s="1041"/>
      <c r="CF189" s="1041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1"/>
      <c r="EA189" s="1041"/>
      <c r="EB189" s="1041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 x14ac:dyDescent="0.25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 x14ac:dyDescent="0.25">
      <c r="A191" s="178"/>
      <c r="B191" s="1042" t="s">
        <v>708</v>
      </c>
      <c r="C191" s="1042"/>
      <c r="D191" s="1042"/>
      <c r="E191" s="1042"/>
      <c r="F191" s="1042"/>
      <c r="G191" s="1042"/>
      <c r="H191" s="1042"/>
      <c r="I191" s="1042"/>
      <c r="J191" s="1042"/>
      <c r="K191" s="1042"/>
      <c r="L191" s="1042"/>
      <c r="M191" s="1042"/>
      <c r="N191" s="1042"/>
      <c r="O191" s="1042"/>
      <c r="P191" s="1042"/>
      <c r="Q191" s="1042"/>
      <c r="R191" s="1042"/>
      <c r="S191" s="1042"/>
      <c r="T191" s="1042"/>
      <c r="U191" s="1042"/>
      <c r="V191" s="1042"/>
      <c r="W191" s="1042"/>
      <c r="X191" s="1042"/>
      <c r="Y191" s="1042"/>
      <c r="Z191" s="1042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78"/>
      <c r="AW191" s="178"/>
      <c r="AX191" s="1042" t="s">
        <v>708</v>
      </c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  <c r="BU191" s="1042"/>
      <c r="BV191" s="1042"/>
      <c r="BW191" s="1042"/>
      <c r="BX191" s="1042"/>
      <c r="BY191" s="1042"/>
      <c r="BZ191" s="1042"/>
      <c r="CA191" s="1042"/>
      <c r="CB191" s="1042"/>
      <c r="CC191" s="1042"/>
      <c r="CD191" s="1042"/>
      <c r="CE191" s="1042"/>
      <c r="CF191" s="1042"/>
      <c r="CG191" s="1042"/>
      <c r="CH191" s="1042"/>
      <c r="CI191" s="1042"/>
      <c r="CJ191" s="1042"/>
      <c r="CK191" s="1042"/>
      <c r="CL191" s="1042"/>
      <c r="CM191" s="1042"/>
      <c r="CN191" s="1042"/>
      <c r="CO191" s="1042"/>
      <c r="CP191" s="1042"/>
      <c r="CQ191" s="1042"/>
      <c r="CS191" s="178"/>
      <c r="CT191" s="1042" t="s">
        <v>708</v>
      </c>
      <c r="CU191" s="1042"/>
      <c r="CV191" s="1042"/>
      <c r="CW191" s="1042"/>
      <c r="CX191" s="1042"/>
      <c r="CY191" s="1042"/>
      <c r="CZ191" s="1042"/>
      <c r="DA191" s="1042"/>
      <c r="DB191" s="1042"/>
      <c r="DC191" s="1042"/>
      <c r="DD191" s="1042"/>
      <c r="DE191" s="1042"/>
      <c r="DF191" s="1042"/>
      <c r="DG191" s="1042"/>
      <c r="DH191" s="1042"/>
      <c r="DI191" s="1042"/>
      <c r="DJ191" s="1042"/>
      <c r="DK191" s="1042"/>
      <c r="DL191" s="1042"/>
      <c r="DM191" s="1042"/>
      <c r="DN191" s="1042"/>
      <c r="DO191" s="1042"/>
      <c r="DP191" s="1042"/>
      <c r="DQ191" s="1042"/>
      <c r="DR191" s="1042"/>
      <c r="DS191" s="1042"/>
      <c r="DT191" s="1042"/>
      <c r="DU191" s="1042"/>
      <c r="DV191" s="1042"/>
      <c r="DW191" s="1042"/>
      <c r="DX191" s="1042"/>
      <c r="DY191" s="1042"/>
      <c r="DZ191" s="1042"/>
      <c r="EA191" s="1042"/>
      <c r="EB191" s="1042"/>
      <c r="EC191" s="1042"/>
      <c r="ED191" s="1042"/>
      <c r="EE191" s="1042"/>
      <c r="EF191" s="1042"/>
      <c r="EG191" s="1042"/>
      <c r="EH191" s="1042"/>
      <c r="EI191" s="1042"/>
      <c r="EJ191" s="1042"/>
      <c r="EK191" s="1042"/>
      <c r="EL191" s="1042"/>
      <c r="EM191" s="1042"/>
    </row>
    <row r="192" spans="1:143" ht="18.75" customHeight="1" x14ac:dyDescent="0.25">
      <c r="A192" s="178"/>
      <c r="B192" s="1042" t="s">
        <v>691</v>
      </c>
      <c r="C192" s="1042"/>
      <c r="D192" s="1042"/>
      <c r="E192" s="1042"/>
      <c r="F192" s="1042"/>
      <c r="G192" s="1042"/>
      <c r="H192" s="1042"/>
      <c r="I192" s="1042"/>
      <c r="J192" s="1042"/>
      <c r="K192" s="1042"/>
      <c r="L192" s="1042"/>
      <c r="M192" s="1042"/>
      <c r="N192" s="1042"/>
      <c r="O192" s="1042"/>
      <c r="P192" s="1042"/>
      <c r="Q192" s="1042"/>
      <c r="R192" s="1042"/>
      <c r="S192" s="1042"/>
      <c r="T192" s="1042"/>
      <c r="U192" s="1042"/>
      <c r="V192" s="1042"/>
      <c r="W192" s="1042"/>
      <c r="X192" s="1042"/>
      <c r="Y192" s="1042"/>
      <c r="Z192" s="1042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78"/>
      <c r="AW192" s="178"/>
      <c r="AX192" s="1042" t="s">
        <v>691</v>
      </c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  <c r="BU192" s="1042"/>
      <c r="BV192" s="1042"/>
      <c r="BW192" s="1042"/>
      <c r="BX192" s="1042"/>
      <c r="BY192" s="1042"/>
      <c r="BZ192" s="1042"/>
      <c r="CA192" s="1042"/>
      <c r="CB192" s="1042"/>
      <c r="CC192" s="1042"/>
      <c r="CD192" s="1042"/>
      <c r="CE192" s="1042"/>
      <c r="CF192" s="1042"/>
      <c r="CG192" s="1042"/>
      <c r="CH192" s="1042"/>
      <c r="CI192" s="1042"/>
      <c r="CJ192" s="1042"/>
      <c r="CK192" s="1042"/>
      <c r="CL192" s="1042"/>
      <c r="CM192" s="1042"/>
      <c r="CN192" s="1042"/>
      <c r="CO192" s="1042"/>
      <c r="CP192" s="1042"/>
      <c r="CQ192" s="1042"/>
      <c r="CS192" s="178"/>
      <c r="CT192" s="1042" t="s">
        <v>691</v>
      </c>
      <c r="CU192" s="1042"/>
      <c r="CV192" s="1042"/>
      <c r="CW192" s="1042"/>
      <c r="CX192" s="1042"/>
      <c r="CY192" s="1042"/>
      <c r="CZ192" s="1042"/>
      <c r="DA192" s="1042"/>
      <c r="DB192" s="1042"/>
      <c r="DC192" s="1042"/>
      <c r="DD192" s="1042"/>
      <c r="DE192" s="1042"/>
      <c r="DF192" s="1042"/>
      <c r="DG192" s="1042"/>
      <c r="DH192" s="1042"/>
      <c r="DI192" s="1042"/>
      <c r="DJ192" s="1042"/>
      <c r="DK192" s="1042"/>
      <c r="DL192" s="1042"/>
      <c r="DM192" s="1042"/>
      <c r="DN192" s="1042"/>
      <c r="DO192" s="1042"/>
      <c r="DP192" s="1042"/>
      <c r="DQ192" s="1042"/>
      <c r="DR192" s="1042"/>
      <c r="DS192" s="1042"/>
      <c r="DT192" s="1042"/>
      <c r="DU192" s="1042"/>
      <c r="DV192" s="1042"/>
      <c r="DW192" s="1042"/>
      <c r="DX192" s="1042"/>
      <c r="DY192" s="1042"/>
      <c r="DZ192" s="1042"/>
      <c r="EA192" s="1042"/>
      <c r="EB192" s="1042"/>
      <c r="EC192" s="1042"/>
      <c r="ED192" s="1042"/>
      <c r="EE192" s="1042"/>
      <c r="EF192" s="1042"/>
      <c r="EG192" s="1042"/>
      <c r="EH192" s="1042"/>
      <c r="EI192" s="1042"/>
      <c r="EJ192" s="1042"/>
      <c r="EK192" s="1042"/>
      <c r="EL192" s="1042"/>
      <c r="EM192" s="1042"/>
    </row>
    <row r="193" spans="1:143" ht="18.75" customHeight="1" x14ac:dyDescent="0.25">
      <c r="A193" s="178"/>
      <c r="B193" s="1042"/>
      <c r="C193" s="1042"/>
      <c r="D193" s="1042"/>
      <c r="E193" s="1042"/>
      <c r="F193" s="1042"/>
      <c r="G193" s="1042"/>
      <c r="H193" s="1042"/>
      <c r="I193" s="1042"/>
      <c r="J193" s="1042"/>
      <c r="K193" s="1042"/>
      <c r="L193" s="1042"/>
      <c r="M193" s="1042"/>
      <c r="N193" s="1042"/>
      <c r="O193" s="1042"/>
      <c r="P193" s="1042"/>
      <c r="Q193" s="1042"/>
      <c r="R193" s="1042"/>
      <c r="S193" s="1042"/>
      <c r="T193" s="1042"/>
      <c r="U193" s="1042"/>
      <c r="V193" s="1042"/>
      <c r="W193" s="1042"/>
      <c r="X193" s="1042"/>
      <c r="Y193" s="1042"/>
      <c r="Z193" s="1042"/>
      <c r="AA193" s="1042"/>
      <c r="AB193" s="1042"/>
      <c r="AC193" s="1042"/>
      <c r="AD193" s="1042"/>
      <c r="AE193" s="1042"/>
      <c r="AF193" s="1042"/>
      <c r="AG193" s="1042"/>
      <c r="AH193" s="1042"/>
      <c r="AI193" s="1042"/>
      <c r="AJ193" s="1042"/>
      <c r="AK193" s="1042"/>
      <c r="AL193" s="1042"/>
      <c r="AM193" s="1042"/>
      <c r="AN193" s="1042"/>
      <c r="AO193" s="1042"/>
      <c r="AP193" s="1042"/>
      <c r="AQ193" s="1042"/>
      <c r="AR193" s="1042"/>
      <c r="AS193" s="1042"/>
      <c r="AT193" s="1042"/>
      <c r="AU193" s="1042"/>
      <c r="AV193" s="178"/>
      <c r="AW193" s="178"/>
      <c r="AX193" s="1042"/>
      <c r="AY193" s="1042"/>
      <c r="AZ193" s="1042"/>
      <c r="BA193" s="1042"/>
      <c r="BB193" s="1042"/>
      <c r="BC193" s="1042"/>
      <c r="BD193" s="1042"/>
      <c r="BE193" s="1042"/>
      <c r="BF193" s="1042"/>
      <c r="BG193" s="1042"/>
      <c r="BH193" s="1042"/>
      <c r="BI193" s="1042"/>
      <c r="BJ193" s="1042"/>
      <c r="BK193" s="1042"/>
      <c r="BL193" s="1042"/>
      <c r="BM193" s="1042"/>
      <c r="BN193" s="1042"/>
      <c r="BO193" s="1042"/>
      <c r="BP193" s="1042"/>
      <c r="BQ193" s="1042"/>
      <c r="BR193" s="1042"/>
      <c r="BS193" s="1042"/>
      <c r="BT193" s="1042"/>
      <c r="BU193" s="1042"/>
      <c r="BV193" s="1042"/>
      <c r="BW193" s="1042"/>
      <c r="BX193" s="1042"/>
      <c r="BY193" s="1042"/>
      <c r="BZ193" s="1042"/>
      <c r="CA193" s="1042"/>
      <c r="CB193" s="1042"/>
      <c r="CC193" s="1042"/>
      <c r="CD193" s="1042"/>
      <c r="CE193" s="1042"/>
      <c r="CF193" s="1042"/>
      <c r="CG193" s="1042"/>
      <c r="CH193" s="1042"/>
      <c r="CI193" s="1042"/>
      <c r="CJ193" s="1042"/>
      <c r="CK193" s="1042"/>
      <c r="CL193" s="1042"/>
      <c r="CM193" s="1042"/>
      <c r="CN193" s="1042"/>
      <c r="CO193" s="1042"/>
      <c r="CP193" s="1042"/>
      <c r="CQ193" s="1042"/>
      <c r="CS193" s="178"/>
      <c r="CT193" s="1042"/>
      <c r="CU193" s="1042"/>
      <c r="CV193" s="1042"/>
      <c r="CW193" s="1042"/>
      <c r="CX193" s="1042"/>
      <c r="CY193" s="1042"/>
      <c r="CZ193" s="1042"/>
      <c r="DA193" s="1042"/>
      <c r="DB193" s="1042"/>
      <c r="DC193" s="1042"/>
      <c r="DD193" s="1042"/>
      <c r="DE193" s="1042"/>
      <c r="DF193" s="1042"/>
      <c r="DG193" s="1042"/>
      <c r="DH193" s="1042"/>
      <c r="DI193" s="1042"/>
      <c r="DJ193" s="1042"/>
      <c r="DK193" s="1042"/>
      <c r="DL193" s="1042"/>
      <c r="DM193" s="1042"/>
      <c r="DN193" s="1042"/>
      <c r="DO193" s="1042"/>
      <c r="DP193" s="1042"/>
      <c r="DQ193" s="1042"/>
      <c r="DR193" s="1042"/>
      <c r="DS193" s="1042"/>
      <c r="DT193" s="1042"/>
      <c r="DU193" s="1042"/>
      <c r="DV193" s="1042"/>
      <c r="DW193" s="1042"/>
      <c r="DX193" s="1042"/>
      <c r="DY193" s="1042"/>
      <c r="DZ193" s="1042"/>
      <c r="EA193" s="1042"/>
      <c r="EB193" s="1042"/>
      <c r="EC193" s="1042"/>
      <c r="ED193" s="1042"/>
      <c r="EE193" s="1042"/>
      <c r="EF193" s="1042"/>
      <c r="EG193" s="1042"/>
      <c r="EH193" s="1042"/>
      <c r="EI193" s="1042"/>
      <c r="EJ193" s="1042"/>
      <c r="EK193" s="1042"/>
      <c r="EL193" s="1042"/>
      <c r="EM193" s="1042"/>
    </row>
    <row r="194" spans="1:143" ht="18.75" customHeight="1" x14ac:dyDescent="0.3">
      <c r="A194" s="178"/>
      <c r="B194" s="1035">
        <f>I$27</f>
        <v>0</v>
      </c>
      <c r="C194" s="1035"/>
      <c r="D194" s="1035"/>
      <c r="E194" s="1035"/>
      <c r="F194" s="1035"/>
      <c r="G194" s="1035"/>
      <c r="H194" s="1035"/>
      <c r="I194" s="1035"/>
      <c r="J194" s="1035"/>
      <c r="K194" s="1035"/>
      <c r="L194" s="1035"/>
      <c r="M194" s="1035"/>
      <c r="N194" s="1035"/>
      <c r="O194" s="1035"/>
      <c r="P194" s="1035"/>
      <c r="Q194" s="1035"/>
      <c r="R194" s="1035"/>
      <c r="S194" s="1035"/>
      <c r="T194" s="1035"/>
      <c r="U194" s="1035"/>
      <c r="V194" s="1035"/>
      <c r="W194" s="1035"/>
      <c r="X194" s="1035"/>
      <c r="Y194" s="1035"/>
      <c r="Z194" s="178"/>
      <c r="AA194" s="178"/>
      <c r="AB194" s="178"/>
      <c r="AC194" s="1091" t="s">
        <v>692</v>
      </c>
      <c r="AD194" s="1091"/>
      <c r="AE194" s="1091"/>
      <c r="AF194" s="1037">
        <f>J$28</f>
        <v>0</v>
      </c>
      <c r="AG194" s="1037"/>
      <c r="AH194" s="191" t="s">
        <v>524</v>
      </c>
      <c r="AI194" s="1037">
        <f>O$28</f>
        <v>0</v>
      </c>
      <c r="AJ194" s="1037"/>
      <c r="AK194" s="1037"/>
      <c r="AL194" s="1037"/>
      <c r="AM194" s="1037"/>
      <c r="AN194" s="1037"/>
      <c r="AO194" s="1037"/>
      <c r="AP194" s="1037">
        <f>AK$28</f>
        <v>0</v>
      </c>
      <c r="AQ194" s="1037"/>
      <c r="AR194" s="1037"/>
      <c r="AS194" s="1037"/>
      <c r="AT194" s="1038" t="s">
        <v>375</v>
      </c>
      <c r="AU194" s="1038"/>
      <c r="AV194" s="178"/>
      <c r="AW194" s="178"/>
      <c r="AX194" s="1035">
        <f>BE$27</f>
        <v>0</v>
      </c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/>
      <c r="BL194" s="1035"/>
      <c r="BM194" s="1035"/>
      <c r="BN194" s="1035"/>
      <c r="BO194" s="1035"/>
      <c r="BP194" s="1035"/>
      <c r="BQ194" s="1035"/>
      <c r="BR194" s="1035"/>
      <c r="BS194" s="1035"/>
      <c r="BT194" s="1035"/>
      <c r="BU194" s="1035"/>
      <c r="BV194" s="178"/>
      <c r="BW194" s="178"/>
      <c r="BX194" s="178"/>
      <c r="BY194" s="1091" t="s">
        <v>692</v>
      </c>
      <c r="BZ194" s="1091"/>
      <c r="CA194" s="1091"/>
      <c r="CB194" s="1037">
        <f>BF$28</f>
        <v>0</v>
      </c>
      <c r="CC194" s="1037"/>
      <c r="CD194" s="191" t="s">
        <v>524</v>
      </c>
      <c r="CE194" s="1037">
        <f>BK$28</f>
        <v>0</v>
      </c>
      <c r="CF194" s="1037"/>
      <c r="CG194" s="1037"/>
      <c r="CH194" s="1037"/>
      <c r="CI194" s="1037"/>
      <c r="CJ194" s="1037"/>
      <c r="CK194" s="1037"/>
      <c r="CL194" s="1037">
        <f>CG$28</f>
        <v>0</v>
      </c>
      <c r="CM194" s="1037"/>
      <c r="CN194" s="1037"/>
      <c r="CO194" s="1037"/>
      <c r="CP194" s="1038" t="s">
        <v>375</v>
      </c>
      <c r="CQ194" s="1038"/>
      <c r="CS194" s="178"/>
      <c r="CT194" s="1035">
        <f>DA$27</f>
        <v>0</v>
      </c>
      <c r="CU194" s="1035"/>
      <c r="CV194" s="1035"/>
      <c r="CW194" s="1035"/>
      <c r="CX194" s="1035"/>
      <c r="CY194" s="1035"/>
      <c r="CZ194" s="1035"/>
      <c r="DA194" s="1035"/>
      <c r="DB194" s="1035"/>
      <c r="DC194" s="1035"/>
      <c r="DD194" s="1035"/>
      <c r="DE194" s="1035"/>
      <c r="DF194" s="1035"/>
      <c r="DG194" s="1035"/>
      <c r="DH194" s="1035"/>
      <c r="DI194" s="1035"/>
      <c r="DJ194" s="1035"/>
      <c r="DK194" s="1035"/>
      <c r="DL194" s="1035"/>
      <c r="DM194" s="1035"/>
      <c r="DN194" s="1035"/>
      <c r="DO194" s="1035"/>
      <c r="DP194" s="1035"/>
      <c r="DQ194" s="1035"/>
      <c r="DR194" s="178"/>
      <c r="DS194" s="178"/>
      <c r="DT194" s="178"/>
      <c r="DU194" s="1091" t="s">
        <v>692</v>
      </c>
      <c r="DV194" s="1091"/>
      <c r="DW194" s="1091"/>
      <c r="DX194" s="1037">
        <f>DB$28</f>
        <v>0</v>
      </c>
      <c r="DY194" s="1037"/>
      <c r="DZ194" s="191" t="s">
        <v>524</v>
      </c>
      <c r="EA194" s="1037">
        <f>DG$28</f>
        <v>0</v>
      </c>
      <c r="EB194" s="1037"/>
      <c r="EC194" s="1037"/>
      <c r="ED194" s="1037"/>
      <c r="EE194" s="1037"/>
      <c r="EF194" s="1037"/>
      <c r="EG194" s="1037"/>
      <c r="EH194" s="1037">
        <f>EC$28</f>
        <v>0</v>
      </c>
      <c r="EI194" s="1037"/>
      <c r="EJ194" s="1037"/>
      <c r="EK194" s="1037"/>
      <c r="EL194" s="1038" t="s">
        <v>375</v>
      </c>
      <c r="EM194" s="1038"/>
    </row>
    <row r="195" spans="1:143" ht="18.75" customHeight="1" x14ac:dyDescent="0.25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 x14ac:dyDescent="0.3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29">
        <f>AA$38</f>
        <v>0</v>
      </c>
      <c r="AB196" s="1029"/>
      <c r="AC196" s="1029"/>
      <c r="AD196" s="1029"/>
      <c r="AE196" s="1029"/>
      <c r="AF196" s="1029"/>
      <c r="AG196" s="1029"/>
      <c r="AH196" s="1029"/>
      <c r="AI196" s="1029"/>
      <c r="AJ196" s="1029"/>
      <c r="AK196" s="1029"/>
      <c r="AL196" s="1029"/>
      <c r="AM196" s="1029"/>
      <c r="AN196" s="1029"/>
      <c r="AO196" s="1029"/>
      <c r="AP196" s="1029"/>
      <c r="AQ196" s="1029"/>
      <c r="AR196" s="1029"/>
      <c r="AS196" s="1029"/>
      <c r="AT196" s="1029"/>
      <c r="AU196" s="1029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29">
        <f>BW$38</f>
        <v>0</v>
      </c>
      <c r="BX196" s="1029"/>
      <c r="BY196" s="1029"/>
      <c r="BZ196" s="1029"/>
      <c r="CA196" s="1029"/>
      <c r="CB196" s="1029"/>
      <c r="CC196" s="1029"/>
      <c r="CD196" s="1029"/>
      <c r="CE196" s="1029"/>
      <c r="CF196" s="1029"/>
      <c r="CG196" s="1029"/>
      <c r="CH196" s="1029"/>
      <c r="CI196" s="1029"/>
      <c r="CJ196" s="1029"/>
      <c r="CK196" s="1029"/>
      <c r="CL196" s="1029"/>
      <c r="CM196" s="1029"/>
      <c r="CN196" s="1029"/>
      <c r="CO196" s="1029"/>
      <c r="CP196" s="1029"/>
      <c r="CQ196" s="1029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29">
        <f>DS$38</f>
        <v>0</v>
      </c>
      <c r="DT196" s="1029"/>
      <c r="DU196" s="1029"/>
      <c r="DV196" s="1029"/>
      <c r="DW196" s="1029"/>
      <c r="DX196" s="1029"/>
      <c r="DY196" s="1029"/>
      <c r="DZ196" s="1029"/>
      <c r="EA196" s="1029"/>
      <c r="EB196" s="1029"/>
      <c r="EC196" s="1029"/>
      <c r="ED196" s="1029"/>
      <c r="EE196" s="1029"/>
      <c r="EF196" s="1029"/>
      <c r="EG196" s="1029"/>
      <c r="EH196" s="1029"/>
      <c r="EI196" s="1029"/>
      <c r="EJ196" s="1029"/>
      <c r="EK196" s="1029"/>
      <c r="EL196" s="1029"/>
      <c r="EM196" s="1029"/>
    </row>
    <row r="197" spans="1:143" ht="18.75" customHeight="1" x14ac:dyDescent="0.3">
      <c r="A197" s="178"/>
      <c r="B197" s="1030" t="s">
        <v>693</v>
      </c>
      <c r="C197" s="1030"/>
      <c r="D197" s="1030"/>
      <c r="E197" s="1030"/>
      <c r="F197" s="1030"/>
      <c r="G197" s="1030"/>
      <c r="H197" s="1030"/>
      <c r="I197" s="1030"/>
      <c r="J197" s="1030"/>
      <c r="K197" s="1030"/>
      <c r="L197" s="1030"/>
      <c r="M197" s="1030"/>
      <c r="N197" s="1030"/>
      <c r="O197" s="1030"/>
      <c r="P197" s="1030"/>
      <c r="Q197" s="1030"/>
      <c r="R197" s="1030"/>
      <c r="S197" s="1030"/>
      <c r="T197" s="1030"/>
      <c r="U197" s="1030"/>
      <c r="V197" s="1030"/>
      <c r="W197" s="1030"/>
      <c r="X197" s="1030"/>
      <c r="Y197" s="1030"/>
      <c r="Z197" s="1030"/>
      <c r="AA197" s="1030"/>
      <c r="AB197" s="1030"/>
      <c r="AC197" s="1030"/>
      <c r="AD197" s="1030"/>
      <c r="AE197" s="1030"/>
      <c r="AF197" s="1030"/>
      <c r="AG197" s="1030"/>
      <c r="AH197" s="1030"/>
      <c r="AI197" s="1030"/>
      <c r="AJ197" s="1030"/>
      <c r="AK197" s="1030"/>
      <c r="AL197" s="1030"/>
      <c r="AM197" s="1030"/>
      <c r="AN197" s="1030"/>
      <c r="AO197" s="1030"/>
      <c r="AP197" s="1030"/>
      <c r="AQ197" s="1030"/>
      <c r="AR197" s="1030"/>
      <c r="AS197" s="1030"/>
      <c r="AT197" s="1030"/>
      <c r="AU197" s="1030"/>
      <c r="AV197" s="178"/>
      <c r="AW197" s="178"/>
      <c r="AX197" s="1030" t="s">
        <v>693</v>
      </c>
      <c r="AY197" s="1030"/>
      <c r="AZ197" s="1030"/>
      <c r="BA197" s="1030"/>
      <c r="BB197" s="1030"/>
      <c r="BC197" s="1030"/>
      <c r="BD197" s="1030"/>
      <c r="BE197" s="1030"/>
      <c r="BF197" s="1030"/>
      <c r="BG197" s="1030"/>
      <c r="BH197" s="1030"/>
      <c r="BI197" s="1030"/>
      <c r="BJ197" s="1030"/>
      <c r="BK197" s="1030"/>
      <c r="BL197" s="1030"/>
      <c r="BM197" s="1030"/>
      <c r="BN197" s="1030"/>
      <c r="BO197" s="1030"/>
      <c r="BP197" s="1030"/>
      <c r="BQ197" s="1030"/>
      <c r="BR197" s="1030"/>
      <c r="BS197" s="1030"/>
      <c r="BT197" s="1030"/>
      <c r="BU197" s="1030"/>
      <c r="BV197" s="1030"/>
      <c r="BW197" s="1030"/>
      <c r="BX197" s="1030"/>
      <c r="BY197" s="1030"/>
      <c r="BZ197" s="1030"/>
      <c r="CA197" s="1030"/>
      <c r="CB197" s="1030"/>
      <c r="CC197" s="1030"/>
      <c r="CD197" s="1030"/>
      <c r="CE197" s="1030"/>
      <c r="CF197" s="1030"/>
      <c r="CG197" s="1030"/>
      <c r="CH197" s="1030"/>
      <c r="CI197" s="1030"/>
      <c r="CJ197" s="1030"/>
      <c r="CK197" s="1030"/>
      <c r="CL197" s="1030"/>
      <c r="CM197" s="1030"/>
      <c r="CN197" s="1030"/>
      <c r="CO197" s="1030"/>
      <c r="CP197" s="1030"/>
      <c r="CQ197" s="1030"/>
      <c r="CS197" s="178"/>
      <c r="CT197" s="1030" t="s">
        <v>693</v>
      </c>
      <c r="CU197" s="1030"/>
      <c r="CV197" s="1030"/>
      <c r="CW197" s="1030"/>
      <c r="CX197" s="1030"/>
      <c r="CY197" s="1030"/>
      <c r="CZ197" s="1030"/>
      <c r="DA197" s="1030"/>
      <c r="DB197" s="1030"/>
      <c r="DC197" s="1030"/>
      <c r="DD197" s="1030"/>
      <c r="DE197" s="1030"/>
      <c r="DF197" s="1030"/>
      <c r="DG197" s="1030"/>
      <c r="DH197" s="1030"/>
      <c r="DI197" s="1030"/>
      <c r="DJ197" s="1030"/>
      <c r="DK197" s="1030"/>
      <c r="DL197" s="1030"/>
      <c r="DM197" s="1030"/>
      <c r="DN197" s="1030"/>
      <c r="DO197" s="1030"/>
      <c r="DP197" s="1030"/>
      <c r="DQ197" s="1030"/>
      <c r="DR197" s="1030"/>
      <c r="DS197" s="1030"/>
      <c r="DT197" s="1030"/>
      <c r="DU197" s="1030"/>
      <c r="DV197" s="1030"/>
      <c r="DW197" s="1030"/>
      <c r="DX197" s="1030"/>
      <c r="DY197" s="1030"/>
      <c r="DZ197" s="1030"/>
      <c r="EA197" s="1030"/>
      <c r="EB197" s="1030"/>
      <c r="EC197" s="1030"/>
      <c r="ED197" s="1030"/>
      <c r="EE197" s="1030"/>
      <c r="EF197" s="1030"/>
      <c r="EG197" s="1030"/>
      <c r="EH197" s="1030"/>
      <c r="EI197" s="1030"/>
      <c r="EJ197" s="1030"/>
      <c r="EK197" s="1030"/>
      <c r="EL197" s="1030"/>
      <c r="EM197" s="1030"/>
    </row>
    <row r="198" spans="1:143" ht="18.75" customHeight="1" x14ac:dyDescent="0.3">
      <c r="A198" s="178"/>
      <c r="B198" s="1031" t="str">
        <f>B$40</f>
        <v>${name_ik}</v>
      </c>
      <c r="C198" s="1031"/>
      <c r="D198" s="1031"/>
      <c r="E198" s="1031"/>
      <c r="F198" s="1031"/>
      <c r="G198" s="1031"/>
      <c r="H198" s="1031"/>
      <c r="I198" s="1031"/>
      <c r="J198" s="1031"/>
      <c r="K198" s="1031"/>
      <c r="L198" s="1031"/>
      <c r="M198" s="1031"/>
      <c r="N198" s="1031"/>
      <c r="O198" s="1031"/>
      <c r="P198" s="1031"/>
      <c r="Q198" s="1031"/>
      <c r="R198" s="1031"/>
      <c r="S198" s="1031"/>
      <c r="T198" s="1031"/>
      <c r="U198" s="1031"/>
      <c r="V198" s="1031"/>
      <c r="W198" s="1031"/>
      <c r="X198" s="1031"/>
      <c r="Y198" s="1031"/>
      <c r="Z198" s="1031"/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78"/>
      <c r="AW198" s="178"/>
      <c r="AX198" s="1031" t="str">
        <f>AX$40</f>
        <v>${name_ik}</v>
      </c>
      <c r="AY198" s="1031"/>
      <c r="AZ198" s="1031"/>
      <c r="BA198" s="1031"/>
      <c r="BB198" s="1031"/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  <c r="BU198" s="1031"/>
      <c r="BV198" s="1031"/>
      <c r="BW198" s="1031"/>
      <c r="BX198" s="1031"/>
      <c r="BY198" s="1031"/>
      <c r="BZ198" s="1031"/>
      <c r="CA198" s="1031"/>
      <c r="CB198" s="1031"/>
      <c r="CC198" s="1031"/>
      <c r="CD198" s="1031"/>
      <c r="CE198" s="1031"/>
      <c r="CF198" s="1031"/>
      <c r="CG198" s="1031"/>
      <c r="CH198" s="1031"/>
      <c r="CI198" s="1031"/>
      <c r="CJ198" s="1031"/>
      <c r="CK198" s="1031"/>
      <c r="CL198" s="1031"/>
      <c r="CM198" s="1031"/>
      <c r="CN198" s="1031"/>
      <c r="CO198" s="1031"/>
      <c r="CP198" s="1031"/>
      <c r="CQ198" s="1031"/>
      <c r="CS198" s="178"/>
      <c r="CT198" s="1031" t="str">
        <f>CT$40</f>
        <v>${name_ik}</v>
      </c>
      <c r="CU198" s="1031"/>
      <c r="CV198" s="1031"/>
      <c r="CW198" s="1031"/>
      <c r="CX198" s="1031"/>
      <c r="CY198" s="1031"/>
      <c r="CZ198" s="1031"/>
      <c r="DA198" s="1031"/>
      <c r="DB198" s="1031"/>
      <c r="DC198" s="1031"/>
      <c r="DD198" s="1031"/>
      <c r="DE198" s="1031"/>
      <c r="DF198" s="1031"/>
      <c r="DG198" s="1031"/>
      <c r="DH198" s="1031"/>
      <c r="DI198" s="1031"/>
      <c r="DJ198" s="1031"/>
      <c r="DK198" s="1031"/>
      <c r="DL198" s="1031"/>
      <c r="DM198" s="1031"/>
      <c r="DN198" s="1031"/>
      <c r="DO198" s="1031"/>
      <c r="DP198" s="1031"/>
      <c r="DQ198" s="1031"/>
      <c r="DR198" s="1031"/>
      <c r="DS198" s="1031"/>
      <c r="DT198" s="1031"/>
      <c r="DU198" s="1031"/>
      <c r="DV198" s="1031"/>
      <c r="DW198" s="1031"/>
      <c r="DX198" s="1031"/>
      <c r="DY198" s="1031"/>
      <c r="DZ198" s="1031"/>
      <c r="EA198" s="1031"/>
      <c r="EB198" s="1031"/>
      <c r="EC198" s="1031"/>
      <c r="ED198" s="1031"/>
      <c r="EE198" s="1031"/>
      <c r="EF198" s="1031"/>
      <c r="EG198" s="1031"/>
      <c r="EH198" s="1031"/>
      <c r="EI198" s="1031"/>
      <c r="EJ198" s="1031"/>
      <c r="EK198" s="1031"/>
      <c r="EL198" s="1031"/>
      <c r="EM198" s="1031"/>
    </row>
    <row r="199" spans="1:143" ht="18.75" customHeight="1" x14ac:dyDescent="0.3">
      <c r="A199" s="178"/>
      <c r="B199" s="1028" t="s">
        <v>554</v>
      </c>
      <c r="C199" s="1028"/>
      <c r="D199" s="1028"/>
      <c r="E199" s="1028"/>
      <c r="F199" s="1028"/>
      <c r="G199" s="1028"/>
      <c r="H199" s="1028"/>
      <c r="I199" s="1028"/>
      <c r="J199" s="1028"/>
      <c r="K199" s="1028"/>
      <c r="L199" s="1028"/>
      <c r="M199" s="1028"/>
      <c r="N199" s="1034" t="str">
        <f ca="1">N$41</f>
        <v/>
      </c>
      <c r="O199" s="1034"/>
      <c r="P199" s="1034"/>
      <c r="Q199" s="1034"/>
      <c r="R199" s="1034"/>
      <c r="S199" s="1034"/>
      <c r="T199" s="1034"/>
      <c r="U199" s="1034"/>
      <c r="V199" s="1034"/>
      <c r="W199" s="1034"/>
      <c r="X199" s="1034"/>
      <c r="Y199" s="1034"/>
      <c r="Z199" s="1034"/>
      <c r="AA199" s="1034"/>
      <c r="AB199" s="1034"/>
      <c r="AC199" s="1034"/>
      <c r="AD199" s="1034"/>
      <c r="AE199" s="1034"/>
      <c r="AF199" s="1034"/>
      <c r="AG199" s="1034"/>
      <c r="AH199" s="1034"/>
      <c r="AI199" s="1034"/>
      <c r="AJ199" s="1034"/>
      <c r="AK199" s="1034"/>
      <c r="AL199" s="1034"/>
      <c r="AM199" s="1034"/>
      <c r="AN199" s="1034"/>
      <c r="AO199" s="1034"/>
      <c r="AP199" s="1034"/>
      <c r="AQ199" s="1034"/>
      <c r="AR199" s="1034"/>
      <c r="AS199" s="1034"/>
      <c r="AT199" s="1034"/>
      <c r="AU199" s="1034"/>
      <c r="AV199" s="178"/>
      <c r="AW199" s="178"/>
      <c r="AX199" s="1028" t="s">
        <v>554</v>
      </c>
      <c r="AY199" s="1028"/>
      <c r="AZ199" s="1028"/>
      <c r="BA199" s="1028"/>
      <c r="BB199" s="1028"/>
      <c r="BC199" s="1028"/>
      <c r="BD199" s="1028"/>
      <c r="BE199" s="1028"/>
      <c r="BF199" s="1028"/>
      <c r="BG199" s="1028"/>
      <c r="BH199" s="1028"/>
      <c r="BI199" s="1028"/>
      <c r="BJ199" s="1034" t="str">
        <f ca="1">BJ$41</f>
        <v/>
      </c>
      <c r="BK199" s="1034"/>
      <c r="BL199" s="1034"/>
      <c r="BM199" s="1034"/>
      <c r="BN199" s="1034"/>
      <c r="BO199" s="1034"/>
      <c r="BP199" s="1034"/>
      <c r="BQ199" s="1034"/>
      <c r="BR199" s="1034"/>
      <c r="BS199" s="1034"/>
      <c r="BT199" s="1034"/>
      <c r="BU199" s="1034"/>
      <c r="BV199" s="1034"/>
      <c r="BW199" s="1034"/>
      <c r="BX199" s="1034"/>
      <c r="BY199" s="1034"/>
      <c r="BZ199" s="1034"/>
      <c r="CA199" s="1034"/>
      <c r="CB199" s="1034"/>
      <c r="CC199" s="1034"/>
      <c r="CD199" s="1034"/>
      <c r="CE199" s="1034"/>
      <c r="CF199" s="1034"/>
      <c r="CG199" s="1034"/>
      <c r="CH199" s="1034"/>
      <c r="CI199" s="1034"/>
      <c r="CJ199" s="1034"/>
      <c r="CK199" s="1034"/>
      <c r="CL199" s="1034"/>
      <c r="CM199" s="1034"/>
      <c r="CN199" s="1034"/>
      <c r="CO199" s="1034"/>
      <c r="CP199" s="1034"/>
      <c r="CQ199" s="1034"/>
      <c r="CS199" s="178"/>
      <c r="CT199" s="1028" t="s">
        <v>554</v>
      </c>
      <c r="CU199" s="1028"/>
      <c r="CV199" s="1028"/>
      <c r="CW199" s="1028"/>
      <c r="CX199" s="1028"/>
      <c r="CY199" s="1028"/>
      <c r="CZ199" s="1028"/>
      <c r="DA199" s="1028"/>
      <c r="DB199" s="1028"/>
      <c r="DC199" s="1028"/>
      <c r="DD199" s="1028"/>
      <c r="DE199" s="1028"/>
      <c r="DF199" s="1034" t="str">
        <f ca="1">DF$41</f>
        <v/>
      </c>
      <c r="DG199" s="1034"/>
      <c r="DH199" s="1034"/>
      <c r="DI199" s="1034"/>
      <c r="DJ199" s="1034"/>
      <c r="DK199" s="1034"/>
      <c r="DL199" s="1034"/>
      <c r="DM199" s="1034"/>
      <c r="DN199" s="1034"/>
      <c r="DO199" s="1034"/>
      <c r="DP199" s="1034"/>
      <c r="DQ199" s="1034"/>
      <c r="DR199" s="1034"/>
      <c r="DS199" s="1034"/>
      <c r="DT199" s="1034"/>
      <c r="DU199" s="1034"/>
      <c r="DV199" s="1034"/>
      <c r="DW199" s="1034"/>
      <c r="DX199" s="1034"/>
      <c r="DY199" s="1034"/>
      <c r="DZ199" s="1034"/>
      <c r="EA199" s="1034"/>
      <c r="EB199" s="1034"/>
      <c r="EC199" s="1034"/>
      <c r="ED199" s="1034"/>
      <c r="EE199" s="1034"/>
      <c r="EF199" s="1034"/>
      <c r="EG199" s="1034"/>
      <c r="EH199" s="1034"/>
      <c r="EI199" s="1034"/>
      <c r="EJ199" s="1034"/>
      <c r="EK199" s="1034"/>
      <c r="EL199" s="1034"/>
      <c r="EM199" s="1034"/>
    </row>
    <row r="200" spans="1:143" ht="76.5" customHeight="1" x14ac:dyDescent="0.25">
      <c r="A200" s="178"/>
      <c r="B200" s="1026" t="s">
        <v>694</v>
      </c>
      <c r="C200" s="1026"/>
      <c r="D200" s="1026"/>
      <c r="E200" s="1026"/>
      <c r="F200" s="1026"/>
      <c r="G200" s="1026"/>
      <c r="H200" s="1026"/>
      <c r="I200" s="1026"/>
      <c r="J200" s="1026"/>
      <c r="K200" s="1026"/>
      <c r="L200" s="1026"/>
      <c r="M200" s="1026"/>
      <c r="N200" s="1026"/>
      <c r="O200" s="1026"/>
      <c r="P200" s="1026"/>
      <c r="Q200" s="1026"/>
      <c r="R200" s="1026"/>
      <c r="S200" s="1026"/>
      <c r="T200" s="1026"/>
      <c r="U200" s="1026"/>
      <c r="V200" s="1026"/>
      <c r="W200" s="1026"/>
      <c r="X200" s="1026"/>
      <c r="Y200" s="1026"/>
      <c r="Z200" s="1026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78"/>
      <c r="AW200" s="178"/>
      <c r="AX200" s="1026" t="s">
        <v>694</v>
      </c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  <c r="BT200" s="1026"/>
      <c r="BU200" s="1026"/>
      <c r="BV200" s="1026"/>
      <c r="BW200" s="1026"/>
      <c r="BX200" s="1026"/>
      <c r="BY200" s="1026"/>
      <c r="BZ200" s="1026"/>
      <c r="CA200" s="1026"/>
      <c r="CB200" s="1026"/>
      <c r="CC200" s="1026"/>
      <c r="CD200" s="1026"/>
      <c r="CE200" s="1026"/>
      <c r="CF200" s="1026"/>
      <c r="CG200" s="1026"/>
      <c r="CH200" s="1026"/>
      <c r="CI200" s="1026"/>
      <c r="CJ200" s="1026"/>
      <c r="CK200" s="1026"/>
      <c r="CL200" s="1026"/>
      <c r="CM200" s="1026"/>
      <c r="CN200" s="1026"/>
      <c r="CO200" s="1026"/>
      <c r="CP200" s="1026"/>
      <c r="CQ200" s="1026"/>
      <c r="CS200" s="178"/>
      <c r="CT200" s="1026" t="s">
        <v>694</v>
      </c>
      <c r="CU200" s="1026"/>
      <c r="CV200" s="1026"/>
      <c r="CW200" s="1026"/>
      <c r="CX200" s="1026"/>
      <c r="CY200" s="1026"/>
      <c r="CZ200" s="1026"/>
      <c r="DA200" s="1026"/>
      <c r="DB200" s="1026"/>
      <c r="DC200" s="1026"/>
      <c r="DD200" s="1026"/>
      <c r="DE200" s="1026"/>
      <c r="DF200" s="1026"/>
      <c r="DG200" s="1026"/>
      <c r="DH200" s="1026"/>
      <c r="DI200" s="1026"/>
      <c r="DJ200" s="1026"/>
      <c r="DK200" s="1026"/>
      <c r="DL200" s="1026"/>
      <c r="DM200" s="1026"/>
      <c r="DN200" s="1026"/>
      <c r="DO200" s="1026"/>
      <c r="DP200" s="1026"/>
      <c r="DQ200" s="1026"/>
      <c r="DR200" s="1026"/>
      <c r="DS200" s="1026"/>
      <c r="DT200" s="1026"/>
      <c r="DU200" s="1026"/>
      <c r="DV200" s="1026"/>
      <c r="DW200" s="1026"/>
      <c r="DX200" s="1026"/>
      <c r="DY200" s="1026"/>
      <c r="DZ200" s="1026"/>
      <c r="EA200" s="1026"/>
      <c r="EB200" s="1026"/>
      <c r="EC200" s="1026"/>
      <c r="ED200" s="1026"/>
      <c r="EE200" s="1026"/>
      <c r="EF200" s="1026"/>
      <c r="EG200" s="1026"/>
      <c r="EH200" s="1026"/>
      <c r="EI200" s="1026"/>
      <c r="EJ200" s="1026"/>
      <c r="EK200" s="1026"/>
      <c r="EL200" s="1026"/>
      <c r="EM200" s="1026"/>
    </row>
    <row r="201" spans="1:143" ht="18.75" customHeight="1" x14ac:dyDescent="0.3">
      <c r="A201" s="178"/>
      <c r="B201" s="190"/>
      <c r="C201" s="1027" t="s">
        <v>695</v>
      </c>
      <c r="D201" s="1027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7" t="s">
        <v>695</v>
      </c>
      <c r="AZ201" s="1027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7" t="s">
        <v>695</v>
      </c>
      <c r="CV201" s="1027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 x14ac:dyDescent="0.25">
      <c r="A202" s="178"/>
      <c r="B202" s="1025">
        <f>B$47</f>
        <v>0</v>
      </c>
      <c r="C202" s="1025"/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1025"/>
      <c r="V202" s="1025"/>
      <c r="W202" s="1025"/>
      <c r="X202" s="1025"/>
      <c r="Y202" s="1025"/>
      <c r="Z202" s="1025"/>
      <c r="AA202" s="1025"/>
      <c r="AB202" s="1025"/>
      <c r="AC202" s="1025"/>
      <c r="AD202" s="1025"/>
      <c r="AE202" s="1025"/>
      <c r="AF202" s="1025"/>
      <c r="AG202" s="1025"/>
      <c r="AH202" s="1025"/>
      <c r="AI202" s="1025"/>
      <c r="AJ202" s="1025"/>
      <c r="AK202" s="1025"/>
      <c r="AL202" s="1025"/>
      <c r="AM202" s="1025"/>
      <c r="AN202" s="1025"/>
      <c r="AO202" s="1025"/>
      <c r="AP202" s="1025"/>
      <c r="AQ202" s="1025"/>
      <c r="AR202" s="1025"/>
      <c r="AS202" s="1025"/>
      <c r="AT202" s="1025"/>
      <c r="AU202" s="1025"/>
      <c r="AV202" s="178"/>
      <c r="AW202" s="178"/>
      <c r="AX202" s="1025">
        <f>AX$47</f>
        <v>0</v>
      </c>
      <c r="AY202" s="1025"/>
      <c r="AZ202" s="1025"/>
      <c r="BA202" s="1025"/>
      <c r="BB202" s="1025"/>
      <c r="BC202" s="1025"/>
      <c r="BD202" s="1025"/>
      <c r="BE202" s="1025"/>
      <c r="BF202" s="1025"/>
      <c r="BG202" s="1025"/>
      <c r="BH202" s="1025"/>
      <c r="BI202" s="1025"/>
      <c r="BJ202" s="1025"/>
      <c r="BK202" s="1025"/>
      <c r="BL202" s="1025"/>
      <c r="BM202" s="1025"/>
      <c r="BN202" s="1025"/>
      <c r="BO202" s="1025"/>
      <c r="BP202" s="1025"/>
      <c r="BQ202" s="1025"/>
      <c r="BR202" s="1025"/>
      <c r="BS202" s="1025"/>
      <c r="BT202" s="1025"/>
      <c r="BU202" s="1025"/>
      <c r="BV202" s="1025"/>
      <c r="BW202" s="1025"/>
      <c r="BX202" s="1025"/>
      <c r="BY202" s="1025"/>
      <c r="BZ202" s="1025"/>
      <c r="CA202" s="1025"/>
      <c r="CB202" s="1025"/>
      <c r="CC202" s="1025"/>
      <c r="CD202" s="1025"/>
      <c r="CE202" s="1025"/>
      <c r="CF202" s="1025"/>
      <c r="CG202" s="1025"/>
      <c r="CH202" s="1025"/>
      <c r="CI202" s="1025"/>
      <c r="CJ202" s="1025"/>
      <c r="CK202" s="1025"/>
      <c r="CL202" s="1025"/>
      <c r="CM202" s="1025"/>
      <c r="CN202" s="1025"/>
      <c r="CO202" s="1025"/>
      <c r="CP202" s="1025"/>
      <c r="CQ202" s="1025"/>
      <c r="CS202" s="178"/>
      <c r="CT202" s="1025">
        <f>CT$47</f>
        <v>0</v>
      </c>
      <c r="CU202" s="1025"/>
      <c r="CV202" s="1025"/>
      <c r="CW202" s="1025"/>
      <c r="CX202" s="1025"/>
      <c r="CY202" s="1025"/>
      <c r="CZ202" s="1025"/>
      <c r="DA202" s="1025"/>
      <c r="DB202" s="1025"/>
      <c r="DC202" s="1025"/>
      <c r="DD202" s="1025"/>
      <c r="DE202" s="1025"/>
      <c r="DF202" s="1025"/>
      <c r="DG202" s="1025"/>
      <c r="DH202" s="1025"/>
      <c r="DI202" s="1025"/>
      <c r="DJ202" s="1025"/>
      <c r="DK202" s="1025"/>
      <c r="DL202" s="1025"/>
      <c r="DM202" s="1025"/>
      <c r="DN202" s="1025"/>
      <c r="DO202" s="1025"/>
      <c r="DP202" s="1025"/>
      <c r="DQ202" s="1025"/>
      <c r="DR202" s="1025"/>
      <c r="DS202" s="1025"/>
      <c r="DT202" s="1025"/>
      <c r="DU202" s="1025"/>
      <c r="DV202" s="1025"/>
      <c r="DW202" s="1025"/>
      <c r="DX202" s="1025"/>
      <c r="DY202" s="1025"/>
      <c r="DZ202" s="1025"/>
      <c r="EA202" s="1025"/>
      <c r="EB202" s="1025"/>
      <c r="EC202" s="1025"/>
      <c r="ED202" s="1025"/>
      <c r="EE202" s="1025"/>
      <c r="EF202" s="1025"/>
      <c r="EG202" s="1025"/>
      <c r="EH202" s="1025"/>
      <c r="EI202" s="1025"/>
      <c r="EJ202" s="1025"/>
      <c r="EK202" s="1025"/>
      <c r="EL202" s="1025"/>
      <c r="EM202" s="1025"/>
    </row>
    <row r="203" spans="1:143" ht="18.75" customHeight="1" x14ac:dyDescent="0.3">
      <c r="A203" s="178"/>
      <c r="B203" s="190"/>
      <c r="C203" s="1027" t="s">
        <v>697</v>
      </c>
      <c r="D203" s="1027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7" t="s">
        <v>697</v>
      </c>
      <c r="AZ203" s="1027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7" t="s">
        <v>697</v>
      </c>
      <c r="CV203" s="1027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 x14ac:dyDescent="0.25">
      <c r="A204" s="178"/>
      <c r="B204" s="1026" t="s">
        <v>710</v>
      </c>
      <c r="C204" s="1026"/>
      <c r="D204" s="1026"/>
      <c r="E204" s="1026"/>
      <c r="F204" s="1026"/>
      <c r="G204" s="1026"/>
      <c r="H204" s="1026"/>
      <c r="I204" s="1026"/>
      <c r="J204" s="1026"/>
      <c r="K204" s="1026"/>
      <c r="L204" s="1026"/>
      <c r="M204" s="1026"/>
      <c r="N204" s="1026"/>
      <c r="O204" s="1026"/>
      <c r="P204" s="1026"/>
      <c r="Q204" s="1026"/>
      <c r="R204" s="1026"/>
      <c r="S204" s="1026"/>
      <c r="T204" s="1026"/>
      <c r="U204" s="1026"/>
      <c r="V204" s="1026"/>
      <c r="W204" s="1026"/>
      <c r="X204" s="1026"/>
      <c r="Y204" s="1026"/>
      <c r="Z204" s="1026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78"/>
      <c r="AW204" s="178"/>
      <c r="AX204" s="1026" t="s">
        <v>710</v>
      </c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  <c r="BT204" s="1026"/>
      <c r="BU204" s="1026"/>
      <c r="BV204" s="1026"/>
      <c r="BW204" s="1026"/>
      <c r="BX204" s="1026"/>
      <c r="BY204" s="1026"/>
      <c r="BZ204" s="1026"/>
      <c r="CA204" s="1026"/>
      <c r="CB204" s="1026"/>
      <c r="CC204" s="1026"/>
      <c r="CD204" s="1026"/>
      <c r="CE204" s="1026"/>
      <c r="CF204" s="1026"/>
      <c r="CG204" s="1026"/>
      <c r="CH204" s="1026"/>
      <c r="CI204" s="1026"/>
      <c r="CJ204" s="1026"/>
      <c r="CK204" s="1026"/>
      <c r="CL204" s="1026"/>
      <c r="CM204" s="1026"/>
      <c r="CN204" s="1026"/>
      <c r="CO204" s="1026"/>
      <c r="CP204" s="1026"/>
      <c r="CQ204" s="1026"/>
      <c r="CS204" s="178"/>
      <c r="CT204" s="1026" t="s">
        <v>710</v>
      </c>
      <c r="CU204" s="1026"/>
      <c r="CV204" s="1026"/>
      <c r="CW204" s="1026"/>
      <c r="CX204" s="1026"/>
      <c r="CY204" s="1026"/>
      <c r="CZ204" s="1026"/>
      <c r="DA204" s="1026"/>
      <c r="DB204" s="1026"/>
      <c r="DC204" s="1026"/>
      <c r="DD204" s="1026"/>
      <c r="DE204" s="1026"/>
      <c r="DF204" s="1026"/>
      <c r="DG204" s="1026"/>
      <c r="DH204" s="1026"/>
      <c r="DI204" s="1026"/>
      <c r="DJ204" s="1026"/>
      <c r="DK204" s="1026"/>
      <c r="DL204" s="1026"/>
      <c r="DM204" s="1026"/>
      <c r="DN204" s="1026"/>
      <c r="DO204" s="1026"/>
      <c r="DP204" s="1026"/>
      <c r="DQ204" s="1026"/>
      <c r="DR204" s="1026"/>
      <c r="DS204" s="1026"/>
      <c r="DT204" s="1026"/>
      <c r="DU204" s="1026"/>
      <c r="DV204" s="1026"/>
      <c r="DW204" s="1026"/>
      <c r="DX204" s="1026"/>
      <c r="DY204" s="1026"/>
      <c r="DZ204" s="1026"/>
      <c r="EA204" s="1026"/>
      <c r="EB204" s="1026"/>
      <c r="EC204" s="1026"/>
      <c r="ED204" s="1026"/>
      <c r="EE204" s="1026"/>
      <c r="EF204" s="1026"/>
      <c r="EG204" s="1026"/>
      <c r="EH204" s="1026"/>
      <c r="EI204" s="1026"/>
      <c r="EJ204" s="1026"/>
      <c r="EK204" s="1026"/>
      <c r="EL204" s="1026"/>
      <c r="EM204" s="1026"/>
    </row>
    <row r="205" spans="1:143" ht="18.75" customHeight="1" x14ac:dyDescent="0.3">
      <c r="A205" s="178"/>
      <c r="B205" s="190"/>
      <c r="C205" s="1027" t="s">
        <v>700</v>
      </c>
      <c r="D205" s="1027"/>
      <c r="E205" s="1028" t="s">
        <v>701</v>
      </c>
      <c r="F205" s="1028"/>
      <c r="G205" s="1028"/>
      <c r="H205" s="1028"/>
      <c r="I205" s="1028"/>
      <c r="J205" s="1028"/>
      <c r="K205" s="1028"/>
      <c r="L205" s="1028"/>
      <c r="M205" s="1028"/>
      <c r="N205" s="1028"/>
      <c r="O205" s="1028"/>
      <c r="P205" s="1028"/>
      <c r="Q205" s="1028"/>
      <c r="R205" s="1028"/>
      <c r="S205" s="1028"/>
      <c r="T205" s="1028"/>
      <c r="U205" s="1028"/>
      <c r="V205" s="1028"/>
      <c r="W205" s="1028"/>
      <c r="X205" s="1028"/>
      <c r="Y205" s="1028"/>
      <c r="Z205" s="1028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  <c r="AT205" s="1028"/>
      <c r="AU205" s="1028"/>
      <c r="AV205" s="178"/>
      <c r="AW205" s="178"/>
      <c r="AX205" s="190"/>
      <c r="AY205" s="1027" t="s">
        <v>700</v>
      </c>
      <c r="AZ205" s="1027"/>
      <c r="BA205" s="1028" t="s">
        <v>701</v>
      </c>
      <c r="BB205" s="1028"/>
      <c r="BC205" s="1028"/>
      <c r="BD205" s="1028"/>
      <c r="BE205" s="1028"/>
      <c r="BF205" s="1028"/>
      <c r="BG205" s="1028"/>
      <c r="BH205" s="1028"/>
      <c r="BI205" s="1028"/>
      <c r="BJ205" s="1028"/>
      <c r="BK205" s="1028"/>
      <c r="BL205" s="1028"/>
      <c r="BM205" s="1028"/>
      <c r="BN205" s="1028"/>
      <c r="BO205" s="1028"/>
      <c r="BP205" s="1028"/>
      <c r="BQ205" s="1028"/>
      <c r="BR205" s="1028"/>
      <c r="BS205" s="1028"/>
      <c r="BT205" s="1028"/>
      <c r="BU205" s="1028"/>
      <c r="BV205" s="1028"/>
      <c r="BW205" s="1028"/>
      <c r="BX205" s="1028"/>
      <c r="BY205" s="1028"/>
      <c r="BZ205" s="1028"/>
      <c r="CA205" s="1028"/>
      <c r="CB205" s="1028"/>
      <c r="CC205" s="1028"/>
      <c r="CD205" s="1028"/>
      <c r="CE205" s="1028"/>
      <c r="CF205" s="1028"/>
      <c r="CG205" s="1028"/>
      <c r="CH205" s="1028"/>
      <c r="CI205" s="1028"/>
      <c r="CJ205" s="1028"/>
      <c r="CK205" s="1028"/>
      <c r="CL205" s="1028"/>
      <c r="CM205" s="1028"/>
      <c r="CN205" s="1028"/>
      <c r="CO205" s="1028"/>
      <c r="CP205" s="1028"/>
      <c r="CQ205" s="1028"/>
      <c r="CS205" s="178"/>
      <c r="CT205" s="190"/>
      <c r="CU205" s="1027" t="s">
        <v>700</v>
      </c>
      <c r="CV205" s="1027"/>
      <c r="CW205" s="1028" t="s">
        <v>701</v>
      </c>
      <c r="CX205" s="1028"/>
      <c r="CY205" s="1028"/>
      <c r="CZ205" s="1028"/>
      <c r="DA205" s="1028"/>
      <c r="DB205" s="1028"/>
      <c r="DC205" s="1028"/>
      <c r="DD205" s="1028"/>
      <c r="DE205" s="1028"/>
      <c r="DF205" s="1028"/>
      <c r="DG205" s="1028"/>
      <c r="DH205" s="1028"/>
      <c r="DI205" s="1028"/>
      <c r="DJ205" s="1028"/>
      <c r="DK205" s="1028"/>
      <c r="DL205" s="1028"/>
      <c r="DM205" s="1028"/>
      <c r="DN205" s="1028"/>
      <c r="DO205" s="1028"/>
      <c r="DP205" s="1028"/>
      <c r="DQ205" s="1028"/>
      <c r="DR205" s="1028"/>
      <c r="DS205" s="1028"/>
      <c r="DT205" s="1028"/>
      <c r="DU205" s="1028"/>
      <c r="DV205" s="1028"/>
      <c r="DW205" s="1028"/>
      <c r="DX205" s="1028"/>
      <c r="DY205" s="1028"/>
      <c r="DZ205" s="1028"/>
      <c r="EA205" s="1028"/>
      <c r="EB205" s="1028"/>
      <c r="EC205" s="1028"/>
      <c r="ED205" s="1028"/>
      <c r="EE205" s="1028"/>
      <c r="EF205" s="1028"/>
      <c r="EG205" s="1028"/>
      <c r="EH205" s="1028"/>
      <c r="EI205" s="1028"/>
      <c r="EJ205" s="1028"/>
      <c r="EK205" s="1028"/>
      <c r="EL205" s="1028"/>
      <c r="EM205" s="1028"/>
    </row>
    <row r="206" spans="1:143" ht="18.75" customHeight="1" x14ac:dyDescent="0.25">
      <c r="A206" s="178"/>
      <c r="B206" s="1026" t="s">
        <v>702</v>
      </c>
      <c r="C206" s="1026"/>
      <c r="D206" s="1026"/>
      <c r="E206" s="1026"/>
      <c r="F206" s="1026"/>
      <c r="G206" s="1026"/>
      <c r="H206" s="1026"/>
      <c r="I206" s="1026"/>
      <c r="J206" s="1026"/>
      <c r="K206" s="1026"/>
      <c r="L206" s="1026"/>
      <c r="M206" s="1026"/>
      <c r="N206" s="1026"/>
      <c r="O206" s="1026"/>
      <c r="P206" s="1026"/>
      <c r="Q206" s="1026"/>
      <c r="R206" s="1026"/>
      <c r="S206" s="1026"/>
      <c r="T206" s="1026"/>
      <c r="U206" s="1026"/>
      <c r="V206" s="1026"/>
      <c r="W206" s="1026"/>
      <c r="X206" s="1026"/>
      <c r="Y206" s="1026"/>
      <c r="Z206" s="1026"/>
      <c r="AA206" s="1026"/>
      <c r="AB206" s="1026"/>
      <c r="AC206" s="1026"/>
      <c r="AD206" s="1026"/>
      <c r="AE206" s="1026"/>
      <c r="AF206" s="1026"/>
      <c r="AG206" s="1026"/>
      <c r="AH206" s="1026"/>
      <c r="AI206" s="1026"/>
      <c r="AJ206" s="1026"/>
      <c r="AK206" s="1026"/>
      <c r="AL206" s="1026"/>
      <c r="AM206" s="1026"/>
      <c r="AN206" s="1026"/>
      <c r="AO206" s="1026"/>
      <c r="AP206" s="1026"/>
      <c r="AQ206" s="1026"/>
      <c r="AR206" s="1026"/>
      <c r="AS206" s="1026"/>
      <c r="AT206" s="1026"/>
      <c r="AU206" s="1026"/>
      <c r="AV206" s="178"/>
      <c r="AW206" s="178"/>
      <c r="AX206" s="1026" t="s">
        <v>702</v>
      </c>
      <c r="AY206" s="1026"/>
      <c r="AZ206" s="1026"/>
      <c r="BA206" s="1026"/>
      <c r="BB206" s="1026"/>
      <c r="BC206" s="1026"/>
      <c r="BD206" s="1026"/>
      <c r="BE206" s="1026"/>
      <c r="BF206" s="1026"/>
      <c r="BG206" s="1026"/>
      <c r="BH206" s="1026"/>
      <c r="BI206" s="1026"/>
      <c r="BJ206" s="1026"/>
      <c r="BK206" s="1026"/>
      <c r="BL206" s="1026"/>
      <c r="BM206" s="1026"/>
      <c r="BN206" s="1026"/>
      <c r="BO206" s="1026"/>
      <c r="BP206" s="1026"/>
      <c r="BQ206" s="1026"/>
      <c r="BR206" s="1026"/>
      <c r="BS206" s="1026"/>
      <c r="BT206" s="1026"/>
      <c r="BU206" s="1026"/>
      <c r="BV206" s="1026"/>
      <c r="BW206" s="1026"/>
      <c r="BX206" s="1026"/>
      <c r="BY206" s="1026"/>
      <c r="BZ206" s="1026"/>
      <c r="CA206" s="1026"/>
      <c r="CB206" s="1026"/>
      <c r="CC206" s="1026"/>
      <c r="CD206" s="1026"/>
      <c r="CE206" s="1026"/>
      <c r="CF206" s="1026"/>
      <c r="CG206" s="1026"/>
      <c r="CH206" s="1026"/>
      <c r="CI206" s="1026"/>
      <c r="CJ206" s="1026"/>
      <c r="CK206" s="1026"/>
      <c r="CL206" s="1026"/>
      <c r="CM206" s="1026"/>
      <c r="CN206" s="1026"/>
      <c r="CO206" s="1026"/>
      <c r="CP206" s="1026"/>
      <c r="CQ206" s="1026"/>
      <c r="CS206" s="178"/>
      <c r="CT206" s="1026" t="s">
        <v>702</v>
      </c>
      <c r="CU206" s="1026"/>
      <c r="CV206" s="1026"/>
      <c r="CW206" s="1026"/>
      <c r="CX206" s="1026"/>
      <c r="CY206" s="1026"/>
      <c r="CZ206" s="1026"/>
      <c r="DA206" s="1026"/>
      <c r="DB206" s="1026"/>
      <c r="DC206" s="1026"/>
      <c r="DD206" s="1026"/>
      <c r="DE206" s="1026"/>
      <c r="DF206" s="1026"/>
      <c r="DG206" s="1026"/>
      <c r="DH206" s="1026"/>
      <c r="DI206" s="1026"/>
      <c r="DJ206" s="1026"/>
      <c r="DK206" s="1026"/>
      <c r="DL206" s="1026"/>
      <c r="DM206" s="1026"/>
      <c r="DN206" s="1026"/>
      <c r="DO206" s="1026"/>
      <c r="DP206" s="1026"/>
      <c r="DQ206" s="1026"/>
      <c r="DR206" s="1026"/>
      <c r="DS206" s="1026"/>
      <c r="DT206" s="1026"/>
      <c r="DU206" s="1026"/>
      <c r="DV206" s="1026"/>
      <c r="DW206" s="1026"/>
      <c r="DX206" s="1026"/>
      <c r="DY206" s="1026"/>
      <c r="DZ206" s="1026"/>
      <c r="EA206" s="1026"/>
      <c r="EB206" s="1026"/>
      <c r="EC206" s="1026"/>
      <c r="ED206" s="1026"/>
      <c r="EE206" s="1026"/>
      <c r="EF206" s="1026"/>
      <c r="EG206" s="1026"/>
      <c r="EH206" s="1026"/>
      <c r="EI206" s="1026"/>
      <c r="EJ206" s="1026"/>
      <c r="EK206" s="1026"/>
      <c r="EL206" s="1026"/>
      <c r="EM206" s="1026"/>
    </row>
    <row r="207" spans="1:143" ht="18.75" customHeight="1" x14ac:dyDescent="0.3">
      <c r="A207" s="178"/>
      <c r="B207" s="190"/>
      <c r="C207" s="1027" t="s">
        <v>703</v>
      </c>
      <c r="D207" s="1027"/>
      <c r="E207" s="1028" t="s">
        <v>711</v>
      </c>
      <c r="F207" s="1028"/>
      <c r="G207" s="1028"/>
      <c r="H207" s="1028"/>
      <c r="I207" s="1028"/>
      <c r="J207" s="1028"/>
      <c r="K207" s="1028"/>
      <c r="L207" s="1028"/>
      <c r="M207" s="1028"/>
      <c r="N207" s="1028"/>
      <c r="O207" s="1028"/>
      <c r="P207" s="1028"/>
      <c r="Q207" s="1028"/>
      <c r="R207" s="1028"/>
      <c r="S207" s="1028"/>
      <c r="T207" s="1028"/>
      <c r="U207" s="1028"/>
      <c r="V207" s="1028"/>
      <c r="W207" s="1028"/>
      <c r="X207" s="1028"/>
      <c r="Y207" s="1028"/>
      <c r="Z207" s="1028"/>
      <c r="AA207" s="1028"/>
      <c r="AB207" s="1028"/>
      <c r="AC207" s="1028"/>
      <c r="AD207" s="1028"/>
      <c r="AE207" s="1028"/>
      <c r="AF207" s="1028"/>
      <c r="AG207" s="1028"/>
      <c r="AH207" s="1028"/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  <c r="AT207" s="1028"/>
      <c r="AU207" s="1028"/>
      <c r="AV207" s="178"/>
      <c r="AW207" s="178"/>
      <c r="AX207" s="190"/>
      <c r="AY207" s="1027" t="s">
        <v>703</v>
      </c>
      <c r="AZ207" s="1027"/>
      <c r="BA207" s="1028" t="s">
        <v>711</v>
      </c>
      <c r="BB207" s="1028"/>
      <c r="BC207" s="1028"/>
      <c r="BD207" s="1028"/>
      <c r="BE207" s="1028"/>
      <c r="BF207" s="1028"/>
      <c r="BG207" s="1028"/>
      <c r="BH207" s="1028"/>
      <c r="BI207" s="1028"/>
      <c r="BJ207" s="1028"/>
      <c r="BK207" s="1028"/>
      <c r="BL207" s="1028"/>
      <c r="BM207" s="1028"/>
      <c r="BN207" s="1028"/>
      <c r="BO207" s="1028"/>
      <c r="BP207" s="1028"/>
      <c r="BQ207" s="1028"/>
      <c r="BR207" s="1028"/>
      <c r="BS207" s="1028"/>
      <c r="BT207" s="1028"/>
      <c r="BU207" s="1028"/>
      <c r="BV207" s="1028"/>
      <c r="BW207" s="1028"/>
      <c r="BX207" s="1028"/>
      <c r="BY207" s="1028"/>
      <c r="BZ207" s="1028"/>
      <c r="CA207" s="1028"/>
      <c r="CB207" s="1028"/>
      <c r="CC207" s="1028"/>
      <c r="CD207" s="1028"/>
      <c r="CE207" s="1028"/>
      <c r="CF207" s="1028"/>
      <c r="CG207" s="1028"/>
      <c r="CH207" s="1028"/>
      <c r="CI207" s="1028"/>
      <c r="CJ207" s="1028"/>
      <c r="CK207" s="1028"/>
      <c r="CL207" s="1028"/>
      <c r="CM207" s="1028"/>
      <c r="CN207" s="1028"/>
      <c r="CO207" s="1028"/>
      <c r="CP207" s="1028"/>
      <c r="CQ207" s="1028"/>
      <c r="CS207" s="178"/>
      <c r="CT207" s="190"/>
      <c r="CU207" s="1027" t="s">
        <v>703</v>
      </c>
      <c r="CV207" s="1027"/>
      <c r="CW207" s="1028" t="s">
        <v>711</v>
      </c>
      <c r="CX207" s="1028"/>
      <c r="CY207" s="1028"/>
      <c r="CZ207" s="1028"/>
      <c r="DA207" s="1028"/>
      <c r="DB207" s="1028"/>
      <c r="DC207" s="1028"/>
      <c r="DD207" s="1028"/>
      <c r="DE207" s="1028"/>
      <c r="DF207" s="1028"/>
      <c r="DG207" s="1028"/>
      <c r="DH207" s="1028"/>
      <c r="DI207" s="1028"/>
      <c r="DJ207" s="1028"/>
      <c r="DK207" s="1028"/>
      <c r="DL207" s="1028"/>
      <c r="DM207" s="1028"/>
      <c r="DN207" s="1028"/>
      <c r="DO207" s="1028"/>
      <c r="DP207" s="1028"/>
      <c r="DQ207" s="1028"/>
      <c r="DR207" s="1028"/>
      <c r="DS207" s="1028"/>
      <c r="DT207" s="1028"/>
      <c r="DU207" s="1028"/>
      <c r="DV207" s="1028"/>
      <c r="DW207" s="1028"/>
      <c r="DX207" s="1028"/>
      <c r="DY207" s="1028"/>
      <c r="DZ207" s="1028"/>
      <c r="EA207" s="1028"/>
      <c r="EB207" s="1028"/>
      <c r="EC207" s="1028"/>
      <c r="ED207" s="1028"/>
      <c r="EE207" s="1028"/>
      <c r="EF207" s="1028"/>
      <c r="EG207" s="1028"/>
      <c r="EH207" s="1028"/>
      <c r="EI207" s="1028"/>
      <c r="EJ207" s="1028"/>
      <c r="EK207" s="1028"/>
      <c r="EL207" s="1028"/>
      <c r="EM207" s="1028"/>
    </row>
    <row r="208" spans="1:143" ht="18.75" customHeight="1" x14ac:dyDescent="0.25">
      <c r="A208" s="178"/>
      <c r="B208" s="1088">
        <f>I$13</f>
        <v>0</v>
      </c>
      <c r="C208" s="1089"/>
      <c r="D208" s="1089"/>
      <c r="E208" s="1089"/>
      <c r="F208" s="1089"/>
      <c r="G208" s="195" t="s">
        <v>586</v>
      </c>
      <c r="H208" s="1090">
        <f>R68</f>
        <v>0</v>
      </c>
      <c r="I208" s="1090"/>
      <c r="J208" s="1090"/>
      <c r="K208" s="1090"/>
      <c r="L208" s="1090"/>
      <c r="M208" s="1090"/>
      <c r="N208" s="1090"/>
      <c r="O208" s="1090"/>
      <c r="P208" s="1090"/>
      <c r="Q208" s="1090"/>
      <c r="R208" s="1090"/>
      <c r="S208" s="1090"/>
      <c r="T208" s="1090"/>
      <c r="U208" s="1090"/>
      <c r="V208" s="1090"/>
      <c r="W208" s="1090"/>
      <c r="X208" s="1090"/>
      <c r="Y208" s="1090"/>
      <c r="Z208" s="1090"/>
      <c r="AA208" s="1090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219" t="s">
        <v>587</v>
      </c>
      <c r="AO208" s="1076" t="s">
        <v>712</v>
      </c>
      <c r="AP208" s="1076"/>
      <c r="AQ208" s="1076"/>
      <c r="AR208" s="1076"/>
      <c r="AS208" s="1076"/>
      <c r="AT208" s="1076"/>
      <c r="AU208" s="1076"/>
      <c r="AV208" s="178"/>
      <c r="AW208" s="178"/>
      <c r="AX208" s="1088">
        <f>BE$13</f>
        <v>0</v>
      </c>
      <c r="AY208" s="1089"/>
      <c r="AZ208" s="1089"/>
      <c r="BA208" s="1089"/>
      <c r="BB208" s="1089"/>
      <c r="BC208" s="195" t="s">
        <v>586</v>
      </c>
      <c r="BD208" s="1090">
        <f>BN68</f>
        <v>0</v>
      </c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  <c r="BX208" s="1090"/>
      <c r="BY208" s="1090"/>
      <c r="BZ208" s="1090"/>
      <c r="CA208" s="1090"/>
      <c r="CB208" s="1090"/>
      <c r="CC208" s="1090"/>
      <c r="CD208" s="1090"/>
      <c r="CE208" s="1090"/>
      <c r="CF208" s="1090"/>
      <c r="CG208" s="1090"/>
      <c r="CH208" s="1090"/>
      <c r="CI208" s="1090"/>
      <c r="CJ208" s="219" t="s">
        <v>587</v>
      </c>
      <c r="CK208" s="1076" t="s">
        <v>712</v>
      </c>
      <c r="CL208" s="1076"/>
      <c r="CM208" s="1076"/>
      <c r="CN208" s="1076"/>
      <c r="CO208" s="1076"/>
      <c r="CP208" s="1076"/>
      <c r="CQ208" s="1076"/>
      <c r="CS208" s="178"/>
      <c r="CT208" s="1088">
        <f>DA$13</f>
        <v>0</v>
      </c>
      <c r="CU208" s="1089"/>
      <c r="CV208" s="1089"/>
      <c r="CW208" s="1089"/>
      <c r="CX208" s="1089"/>
      <c r="CY208" s="195" t="s">
        <v>586</v>
      </c>
      <c r="CZ208" s="1090">
        <f>DJ68</f>
        <v>0</v>
      </c>
      <c r="DA208" s="1090"/>
      <c r="DB208" s="1090"/>
      <c r="DC208" s="1090"/>
      <c r="DD208" s="1090"/>
      <c r="DE208" s="1090"/>
      <c r="DF208" s="1090"/>
      <c r="DG208" s="1090"/>
      <c r="DH208" s="1090"/>
      <c r="DI208" s="1090"/>
      <c r="DJ208" s="1090"/>
      <c r="DK208" s="1090"/>
      <c r="DL208" s="1090"/>
      <c r="DM208" s="1090"/>
      <c r="DN208" s="1090"/>
      <c r="DO208" s="1090"/>
      <c r="DP208" s="1090"/>
      <c r="DQ208" s="1090"/>
      <c r="DR208" s="1090"/>
      <c r="DS208" s="1090"/>
      <c r="DT208" s="1090"/>
      <c r="DU208" s="1090"/>
      <c r="DV208" s="1090"/>
      <c r="DW208" s="1090"/>
      <c r="DX208" s="1090"/>
      <c r="DY208" s="1090"/>
      <c r="DZ208" s="1090"/>
      <c r="EA208" s="1090"/>
      <c r="EB208" s="1090"/>
      <c r="EC208" s="1090"/>
      <c r="ED208" s="1090"/>
      <c r="EE208" s="1090"/>
      <c r="EF208" s="219" t="s">
        <v>587</v>
      </c>
      <c r="EG208" s="1076" t="s">
        <v>712</v>
      </c>
      <c r="EH208" s="1076"/>
      <c r="EI208" s="1076"/>
      <c r="EJ208" s="1076"/>
      <c r="EK208" s="1076"/>
      <c r="EL208" s="1076"/>
      <c r="EM208" s="1076"/>
    </row>
    <row r="209" spans="1:143" ht="18.75" customHeight="1" x14ac:dyDescent="0.3">
      <c r="A209" s="178"/>
      <c r="B209" s="190"/>
      <c r="C209" s="1027" t="s">
        <v>713</v>
      </c>
      <c r="D209" s="1027"/>
      <c r="E209" s="1028" t="s">
        <v>704</v>
      </c>
      <c r="F209" s="1028"/>
      <c r="G209" s="1028"/>
      <c r="H209" s="1028"/>
      <c r="I209" s="1028"/>
      <c r="J209" s="1028"/>
      <c r="K209" s="1028"/>
      <c r="L209" s="1028"/>
      <c r="M209" s="1028"/>
      <c r="N209" s="1028"/>
      <c r="O209" s="1028"/>
      <c r="P209" s="1028"/>
      <c r="Q209" s="1028"/>
      <c r="R209" s="1028"/>
      <c r="S209" s="1028"/>
      <c r="T209" s="1028"/>
      <c r="U209" s="1028"/>
      <c r="V209" s="1028"/>
      <c r="W209" s="1028"/>
      <c r="X209" s="1028"/>
      <c r="Y209" s="1028"/>
      <c r="Z209" s="1028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  <c r="AT209" s="1028"/>
      <c r="AU209" s="1028"/>
      <c r="AV209" s="178"/>
      <c r="AW209" s="178"/>
      <c r="AX209" s="190"/>
      <c r="AY209" s="1027" t="s">
        <v>713</v>
      </c>
      <c r="AZ209" s="1027"/>
      <c r="BA209" s="1028" t="s">
        <v>704</v>
      </c>
      <c r="BB209" s="1028"/>
      <c r="BC209" s="1028"/>
      <c r="BD209" s="1028"/>
      <c r="BE209" s="1028"/>
      <c r="BF209" s="1028"/>
      <c r="BG209" s="1028"/>
      <c r="BH209" s="1028"/>
      <c r="BI209" s="1028"/>
      <c r="BJ209" s="1028"/>
      <c r="BK209" s="1028"/>
      <c r="BL209" s="1028"/>
      <c r="BM209" s="1028"/>
      <c r="BN209" s="1028"/>
      <c r="BO209" s="1028"/>
      <c r="BP209" s="1028"/>
      <c r="BQ209" s="1028"/>
      <c r="BR209" s="1028"/>
      <c r="BS209" s="1028"/>
      <c r="BT209" s="1028"/>
      <c r="BU209" s="1028"/>
      <c r="BV209" s="1028"/>
      <c r="BW209" s="1028"/>
      <c r="BX209" s="1028"/>
      <c r="BY209" s="1028"/>
      <c r="BZ209" s="1028"/>
      <c r="CA209" s="1028"/>
      <c r="CB209" s="1028"/>
      <c r="CC209" s="1028"/>
      <c r="CD209" s="1028"/>
      <c r="CE209" s="1028"/>
      <c r="CF209" s="1028"/>
      <c r="CG209" s="1028"/>
      <c r="CH209" s="1028"/>
      <c r="CI209" s="1028"/>
      <c r="CJ209" s="1028"/>
      <c r="CK209" s="1028"/>
      <c r="CL209" s="1028"/>
      <c r="CM209" s="1028"/>
      <c r="CN209" s="1028"/>
      <c r="CO209" s="1028"/>
      <c r="CP209" s="1028"/>
      <c r="CQ209" s="1028"/>
      <c r="CS209" s="178"/>
      <c r="CT209" s="190"/>
      <c r="CU209" s="1027" t="s">
        <v>713</v>
      </c>
      <c r="CV209" s="1027"/>
      <c r="CW209" s="1028" t="s">
        <v>704</v>
      </c>
      <c r="CX209" s="1028"/>
      <c r="CY209" s="1028"/>
      <c r="CZ209" s="1028"/>
      <c r="DA209" s="1028"/>
      <c r="DB209" s="1028"/>
      <c r="DC209" s="1028"/>
      <c r="DD209" s="1028"/>
      <c r="DE209" s="1028"/>
      <c r="DF209" s="1028"/>
      <c r="DG209" s="1028"/>
      <c r="DH209" s="1028"/>
      <c r="DI209" s="1028"/>
      <c r="DJ209" s="1028"/>
      <c r="DK209" s="1028"/>
      <c r="DL209" s="1028"/>
      <c r="DM209" s="1028"/>
      <c r="DN209" s="1028"/>
      <c r="DO209" s="1028"/>
      <c r="DP209" s="1028"/>
      <c r="DQ209" s="1028"/>
      <c r="DR209" s="1028"/>
      <c r="DS209" s="1028"/>
      <c r="DT209" s="1028"/>
      <c r="DU209" s="1028"/>
      <c r="DV209" s="1028"/>
      <c r="DW209" s="1028"/>
      <c r="DX209" s="1028"/>
      <c r="DY209" s="1028"/>
      <c r="DZ209" s="1028"/>
      <c r="EA209" s="1028"/>
      <c r="EB209" s="1028"/>
      <c r="EC209" s="1028"/>
      <c r="ED209" s="1028"/>
      <c r="EE209" s="1028"/>
      <c r="EF209" s="1028"/>
      <c r="EG209" s="1028"/>
      <c r="EH209" s="1028"/>
      <c r="EI209" s="1028"/>
      <c r="EJ209" s="1028"/>
      <c r="EK209" s="1028"/>
      <c r="EL209" s="1028"/>
      <c r="EM209" s="1028"/>
    </row>
    <row r="210" spans="1:143" ht="18.75" customHeight="1" x14ac:dyDescent="0.3">
      <c r="A210" s="178"/>
      <c r="B210" s="1028" t="s">
        <v>705</v>
      </c>
      <c r="C210" s="1028"/>
      <c r="D210" s="1028"/>
      <c r="E210" s="1028"/>
      <c r="F210" s="1028"/>
      <c r="G210" s="1028"/>
      <c r="H210" s="1028"/>
      <c r="I210" s="1028"/>
      <c r="J210" s="1028"/>
      <c r="K210" s="1028"/>
      <c r="L210" s="1028"/>
      <c r="M210" s="1028"/>
      <c r="N210" s="1028"/>
      <c r="O210" s="1028"/>
      <c r="P210" s="1028"/>
      <c r="Q210" s="1028"/>
      <c r="R210" s="1028"/>
      <c r="S210" s="1028"/>
      <c r="T210" s="1028"/>
      <c r="U210" s="1028"/>
      <c r="V210" s="1028"/>
      <c r="W210" s="1028"/>
      <c r="X210" s="1028"/>
      <c r="Y210" s="1028"/>
      <c r="Z210" s="1028"/>
      <c r="AA210" s="1028"/>
      <c r="AB210" s="1086">
        <f>AF$36</f>
        <v>0</v>
      </c>
      <c r="AC210" s="1086"/>
      <c r="AD210" s="300" t="s">
        <v>524</v>
      </c>
      <c r="AE210" s="1086">
        <f>AI$36</f>
        <v>0</v>
      </c>
      <c r="AF210" s="1086"/>
      <c r="AG210" s="1086"/>
      <c r="AH210" s="1086"/>
      <c r="AI210" s="1086"/>
      <c r="AJ210" s="1086"/>
      <c r="AK210" s="1086"/>
      <c r="AL210" s="1086"/>
      <c r="AM210" s="1086"/>
      <c r="AN210" s="1086"/>
      <c r="AO210" s="185"/>
      <c r="AP210" s="1086">
        <f>AP$36</f>
        <v>0</v>
      </c>
      <c r="AQ210" s="1086"/>
      <c r="AR210" s="1086"/>
      <c r="AS210" s="1086"/>
      <c r="AT210" s="1048" t="s">
        <v>375</v>
      </c>
      <c r="AU210" s="1048"/>
      <c r="AV210" s="178"/>
      <c r="AW210" s="178"/>
      <c r="AX210" s="1028" t="s">
        <v>705</v>
      </c>
      <c r="AY210" s="1028"/>
      <c r="AZ210" s="1028"/>
      <c r="BA210" s="1028"/>
      <c r="BB210" s="1028"/>
      <c r="BC210" s="1028"/>
      <c r="BD210" s="1028"/>
      <c r="BE210" s="1028"/>
      <c r="BF210" s="1028"/>
      <c r="BG210" s="1028"/>
      <c r="BH210" s="1028"/>
      <c r="BI210" s="1028"/>
      <c r="BJ210" s="1028"/>
      <c r="BK210" s="1028"/>
      <c r="BL210" s="1028"/>
      <c r="BM210" s="1028"/>
      <c r="BN210" s="1028"/>
      <c r="BO210" s="1028"/>
      <c r="BP210" s="1028"/>
      <c r="BQ210" s="1028"/>
      <c r="BR210" s="1028"/>
      <c r="BS210" s="1028"/>
      <c r="BT210" s="1028"/>
      <c r="BU210" s="1028"/>
      <c r="BV210" s="1028"/>
      <c r="BW210" s="1028"/>
      <c r="BX210" s="1086">
        <f>CB$36</f>
        <v>0</v>
      </c>
      <c r="BY210" s="1086"/>
      <c r="BZ210" s="300" t="s">
        <v>524</v>
      </c>
      <c r="CA210" s="1086">
        <f>CE$36</f>
        <v>0</v>
      </c>
      <c r="CB210" s="1086"/>
      <c r="CC210" s="1086"/>
      <c r="CD210" s="1086"/>
      <c r="CE210" s="1086"/>
      <c r="CF210" s="1086"/>
      <c r="CG210" s="1086"/>
      <c r="CH210" s="1086"/>
      <c r="CI210" s="1086"/>
      <c r="CJ210" s="1086"/>
      <c r="CK210" s="185"/>
      <c r="CL210" s="1086">
        <f>CL$36</f>
        <v>0</v>
      </c>
      <c r="CM210" s="1086"/>
      <c r="CN210" s="1086"/>
      <c r="CO210" s="1086"/>
      <c r="CP210" s="1048" t="s">
        <v>375</v>
      </c>
      <c r="CQ210" s="1048"/>
      <c r="CS210" s="178"/>
      <c r="CT210" s="1028" t="s">
        <v>705</v>
      </c>
      <c r="CU210" s="1028"/>
      <c r="CV210" s="1028"/>
      <c r="CW210" s="1028"/>
      <c r="CX210" s="1028"/>
      <c r="CY210" s="1028"/>
      <c r="CZ210" s="1028"/>
      <c r="DA210" s="1028"/>
      <c r="DB210" s="1028"/>
      <c r="DC210" s="1028"/>
      <c r="DD210" s="1028"/>
      <c r="DE210" s="1028"/>
      <c r="DF210" s="1028"/>
      <c r="DG210" s="1028"/>
      <c r="DH210" s="1028"/>
      <c r="DI210" s="1028"/>
      <c r="DJ210" s="1028"/>
      <c r="DK210" s="1028"/>
      <c r="DL210" s="1028"/>
      <c r="DM210" s="1028"/>
      <c r="DN210" s="1028"/>
      <c r="DO210" s="1028"/>
      <c r="DP210" s="1028"/>
      <c r="DQ210" s="1028"/>
      <c r="DR210" s="1028"/>
      <c r="DS210" s="1028"/>
      <c r="DT210" s="1086">
        <f>DX$36</f>
        <v>0</v>
      </c>
      <c r="DU210" s="1086"/>
      <c r="DV210" s="300" t="s">
        <v>524</v>
      </c>
      <c r="DW210" s="1086">
        <f>EA$36</f>
        <v>0</v>
      </c>
      <c r="DX210" s="1086"/>
      <c r="DY210" s="1086"/>
      <c r="DZ210" s="1086"/>
      <c r="EA210" s="1086"/>
      <c r="EB210" s="1086"/>
      <c r="EC210" s="1086"/>
      <c r="ED210" s="1086"/>
      <c r="EE210" s="1086"/>
      <c r="EF210" s="1086"/>
      <c r="EG210" s="185"/>
      <c r="EH210" s="1086">
        <f>EH$36</f>
        <v>0</v>
      </c>
      <c r="EI210" s="1086"/>
      <c r="EJ210" s="1086"/>
      <c r="EK210" s="1086"/>
      <c r="EL210" s="1048" t="s">
        <v>375</v>
      </c>
      <c r="EM210" s="1048"/>
    </row>
    <row r="211" spans="1:143" ht="18.75" customHeight="1" x14ac:dyDescent="0.25">
      <c r="A211" s="178"/>
      <c r="B211" s="1087" t="s">
        <v>680</v>
      </c>
      <c r="C211" s="1087"/>
      <c r="D211" s="186"/>
      <c r="E211" s="1085">
        <f>AQ$35</f>
        <v>0</v>
      </c>
      <c r="F211" s="1085"/>
      <c r="G211" s="1085"/>
      <c r="H211" s="1085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7" t="s">
        <v>680</v>
      </c>
      <c r="AY211" s="1087"/>
      <c r="AZ211" s="186"/>
      <c r="BA211" s="1085">
        <f>CM$35</f>
        <v>0</v>
      </c>
      <c r="BB211" s="1085"/>
      <c r="BC211" s="1085"/>
      <c r="BD211" s="1085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7" t="s">
        <v>680</v>
      </c>
      <c r="CU211" s="1087"/>
      <c r="CV211" s="186"/>
      <c r="CW211" s="1085">
        <f>EI$35</f>
        <v>0</v>
      </c>
      <c r="CX211" s="1085"/>
      <c r="CY211" s="1085"/>
      <c r="CZ211" s="1085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 x14ac:dyDescent="0.25">
      <c r="A212" s="178"/>
      <c r="B212" s="1065"/>
      <c r="C212" s="1065"/>
      <c r="D212" s="1065"/>
      <c r="E212" s="1065"/>
      <c r="F212" s="1065"/>
      <c r="G212" s="1065"/>
      <c r="H212" s="1065"/>
      <c r="I212" s="1065"/>
      <c r="J212" s="1065"/>
      <c r="K212" s="1065"/>
      <c r="L212" s="1065"/>
      <c r="M212" s="1065"/>
      <c r="N212" s="1065"/>
      <c r="O212" s="1065"/>
      <c r="P212" s="1065"/>
      <c r="Q212" s="1065"/>
      <c r="R212" s="1065"/>
      <c r="S212" s="1065"/>
      <c r="T212" s="1065"/>
      <c r="U212" s="1065"/>
      <c r="V212" s="1065"/>
      <c r="W212" s="1065"/>
      <c r="X212" s="1065"/>
      <c r="Y212" s="1065"/>
      <c r="Z212" s="1065"/>
      <c r="AA212" s="1065"/>
      <c r="AB212" s="1065"/>
      <c r="AC212" s="1065"/>
      <c r="AD212" s="1065"/>
      <c r="AE212" s="1065"/>
      <c r="AF212" s="1065"/>
      <c r="AG212" s="1065"/>
      <c r="AH212" s="1065"/>
      <c r="AI212" s="1065"/>
      <c r="AJ212" s="1065"/>
      <c r="AK212" s="1065"/>
      <c r="AL212" s="1065"/>
      <c r="AM212" s="1065"/>
      <c r="AN212" s="1065"/>
      <c r="AO212" s="1065"/>
      <c r="AP212" s="1065"/>
      <c r="AQ212" s="1065"/>
      <c r="AR212" s="1065"/>
      <c r="AS212" s="1065"/>
      <c r="AT212" s="1065"/>
      <c r="AU212" s="1065"/>
      <c r="AV212" s="178"/>
      <c r="AW212" s="178"/>
      <c r="AX212" s="1065"/>
      <c r="AY212" s="1065"/>
      <c r="AZ212" s="1065"/>
      <c r="BA212" s="1065"/>
      <c r="BB212" s="1065"/>
      <c r="BC212" s="1065"/>
      <c r="BD212" s="1065"/>
      <c r="BE212" s="1065"/>
      <c r="BF212" s="1065"/>
      <c r="BG212" s="1065"/>
      <c r="BH212" s="1065"/>
      <c r="BI212" s="1065"/>
      <c r="BJ212" s="1065"/>
      <c r="BK212" s="1065"/>
      <c r="BL212" s="1065"/>
      <c r="BM212" s="1065"/>
      <c r="BN212" s="1065"/>
      <c r="BO212" s="1065"/>
      <c r="BP212" s="1065"/>
      <c r="BQ212" s="1065"/>
      <c r="BR212" s="1065"/>
      <c r="BS212" s="1065"/>
      <c r="BT212" s="1065"/>
      <c r="BU212" s="1065"/>
      <c r="BV212" s="1065"/>
      <c r="BW212" s="1065"/>
      <c r="BX212" s="1065"/>
      <c r="BY212" s="1065"/>
      <c r="BZ212" s="1065"/>
      <c r="CA212" s="1065"/>
      <c r="CB212" s="1065"/>
      <c r="CC212" s="1065"/>
      <c r="CD212" s="1065"/>
      <c r="CE212" s="1065"/>
      <c r="CF212" s="1065"/>
      <c r="CG212" s="1065"/>
      <c r="CH212" s="1065"/>
      <c r="CI212" s="1065"/>
      <c r="CJ212" s="1065"/>
      <c r="CK212" s="1065"/>
      <c r="CL212" s="1065"/>
      <c r="CM212" s="1065"/>
      <c r="CN212" s="1065"/>
      <c r="CO212" s="1065"/>
      <c r="CP212" s="1065"/>
      <c r="CQ212" s="1065"/>
      <c r="CS212" s="178"/>
      <c r="CT212" s="1065"/>
      <c r="CU212" s="1065"/>
      <c r="CV212" s="1065"/>
      <c r="CW212" s="1065"/>
      <c r="CX212" s="1065"/>
      <c r="CY212" s="1065"/>
      <c r="CZ212" s="1065"/>
      <c r="DA212" s="1065"/>
      <c r="DB212" s="1065"/>
      <c r="DC212" s="1065"/>
      <c r="DD212" s="1065"/>
      <c r="DE212" s="1065"/>
      <c r="DF212" s="1065"/>
      <c r="DG212" s="1065"/>
      <c r="DH212" s="1065"/>
      <c r="DI212" s="1065"/>
      <c r="DJ212" s="1065"/>
      <c r="DK212" s="1065"/>
      <c r="DL212" s="1065"/>
      <c r="DM212" s="1065"/>
      <c r="DN212" s="1065"/>
      <c r="DO212" s="1065"/>
      <c r="DP212" s="1065"/>
      <c r="DQ212" s="1065"/>
      <c r="DR212" s="1065"/>
      <c r="DS212" s="1065"/>
      <c r="DT212" s="1065"/>
      <c r="DU212" s="1065"/>
      <c r="DV212" s="1065"/>
      <c r="DW212" s="1065"/>
      <c r="DX212" s="1065"/>
      <c r="DY212" s="1065"/>
      <c r="DZ212" s="1065"/>
      <c r="EA212" s="1065"/>
      <c r="EB212" s="1065"/>
      <c r="EC212" s="1065"/>
      <c r="ED212" s="1065"/>
      <c r="EE212" s="1065"/>
      <c r="EF212" s="1065"/>
      <c r="EG212" s="1065"/>
      <c r="EH212" s="1065"/>
      <c r="EI212" s="1065"/>
      <c r="EJ212" s="1065"/>
      <c r="EK212" s="1065"/>
      <c r="EL212" s="1065"/>
      <c r="EM212" s="1065"/>
    </row>
    <row r="213" spans="1:143" ht="18.75" customHeight="1" x14ac:dyDescent="0.25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 x14ac:dyDescent="0.25">
      <c r="A214" s="178"/>
      <c r="B214" s="1067" t="s">
        <v>676</v>
      </c>
      <c r="C214" s="1067"/>
      <c r="D214" s="1067"/>
      <c r="E214" s="1067"/>
      <c r="F214" s="1067"/>
      <c r="G214" s="1067"/>
      <c r="H214" s="1067"/>
      <c r="I214" s="1067"/>
      <c r="J214" s="1067"/>
      <c r="K214" s="1067"/>
      <c r="L214" s="1067"/>
      <c r="M214" s="1067"/>
      <c r="N214" s="1067"/>
      <c r="O214" s="1067"/>
      <c r="P214" s="1067"/>
      <c r="Q214" s="1067"/>
      <c r="R214" s="1067"/>
      <c r="S214" s="1067"/>
      <c r="T214" s="1067"/>
      <c r="U214" s="1067"/>
      <c r="V214" s="1067"/>
      <c r="W214" s="220"/>
      <c r="X214" s="1067" t="s">
        <v>675</v>
      </c>
      <c r="Y214" s="1067"/>
      <c r="Z214" s="1067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78"/>
      <c r="AW214" s="178"/>
      <c r="AX214" s="1067" t="s">
        <v>676</v>
      </c>
      <c r="AY214" s="1067"/>
      <c r="AZ214" s="1067"/>
      <c r="BA214" s="1067"/>
      <c r="BB214" s="1067"/>
      <c r="BC214" s="1067"/>
      <c r="BD214" s="1067"/>
      <c r="BE214" s="1067"/>
      <c r="BF214" s="1067"/>
      <c r="BG214" s="1067"/>
      <c r="BH214" s="1067"/>
      <c r="BI214" s="1067"/>
      <c r="BJ214" s="1067"/>
      <c r="BK214" s="1067"/>
      <c r="BL214" s="1067"/>
      <c r="BM214" s="1067"/>
      <c r="BN214" s="1067"/>
      <c r="BO214" s="1067"/>
      <c r="BP214" s="1067"/>
      <c r="BQ214" s="1067"/>
      <c r="BR214" s="1067"/>
      <c r="BS214" s="220"/>
      <c r="BT214" s="1067" t="s">
        <v>675</v>
      </c>
      <c r="BU214" s="1067"/>
      <c r="BV214" s="1067"/>
      <c r="BW214" s="1067"/>
      <c r="BX214" s="1067"/>
      <c r="BY214" s="1067"/>
      <c r="BZ214" s="1067"/>
      <c r="CA214" s="1067"/>
      <c r="CB214" s="1067"/>
      <c r="CC214" s="1067"/>
      <c r="CD214" s="1067"/>
      <c r="CE214" s="1067"/>
      <c r="CF214" s="1067"/>
      <c r="CG214" s="1067"/>
      <c r="CH214" s="1067"/>
      <c r="CI214" s="1067"/>
      <c r="CJ214" s="1067"/>
      <c r="CK214" s="1067"/>
      <c r="CL214" s="1067"/>
      <c r="CM214" s="1067"/>
      <c r="CN214" s="1067"/>
      <c r="CO214" s="1067"/>
      <c r="CP214" s="1067"/>
      <c r="CQ214" s="1067"/>
      <c r="CS214" s="178"/>
      <c r="CT214" s="1067" t="s">
        <v>676</v>
      </c>
      <c r="CU214" s="1067"/>
      <c r="CV214" s="1067"/>
      <c r="CW214" s="1067"/>
      <c r="CX214" s="1067"/>
      <c r="CY214" s="1067"/>
      <c r="CZ214" s="1067"/>
      <c r="DA214" s="1067"/>
      <c r="DB214" s="1067"/>
      <c r="DC214" s="1067"/>
      <c r="DD214" s="1067"/>
      <c r="DE214" s="1067"/>
      <c r="DF214" s="1067"/>
      <c r="DG214" s="1067"/>
      <c r="DH214" s="1067"/>
      <c r="DI214" s="1067"/>
      <c r="DJ214" s="1067"/>
      <c r="DK214" s="1067"/>
      <c r="DL214" s="1067"/>
      <c r="DM214" s="1067"/>
      <c r="DN214" s="1067"/>
      <c r="DO214" s="220"/>
      <c r="DP214" s="1067" t="s">
        <v>675</v>
      </c>
      <c r="DQ214" s="1067"/>
      <c r="DR214" s="1067"/>
      <c r="DS214" s="1067"/>
      <c r="DT214" s="1067"/>
      <c r="DU214" s="1067"/>
      <c r="DV214" s="1067"/>
      <c r="DW214" s="1067"/>
      <c r="DX214" s="1067"/>
      <c r="DY214" s="1067"/>
      <c r="DZ214" s="1067"/>
      <c r="EA214" s="1067"/>
      <c r="EB214" s="1067"/>
      <c r="EC214" s="1067"/>
      <c r="ED214" s="1067"/>
      <c r="EE214" s="1067"/>
      <c r="EF214" s="1067"/>
      <c r="EG214" s="1067"/>
      <c r="EH214" s="1067"/>
      <c r="EI214" s="1067"/>
      <c r="EJ214" s="1067"/>
      <c r="EK214" s="1067"/>
      <c r="EL214" s="1067"/>
      <c r="EM214" s="1067"/>
    </row>
    <row r="215" spans="1:143" ht="18.75" customHeight="1" x14ac:dyDescent="0.25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 x14ac:dyDescent="0.25">
      <c r="A216" s="1057" t="s">
        <v>151</v>
      </c>
      <c r="B216" s="1057"/>
      <c r="C216" s="1057"/>
      <c r="D216" s="1057"/>
      <c r="E216" s="1057"/>
      <c r="F216" s="1057"/>
      <c r="G216" s="1057"/>
      <c r="H216" s="1057"/>
      <c r="I216" s="1057"/>
      <c r="J216" s="1057"/>
      <c r="K216" s="1057"/>
      <c r="L216" s="1057"/>
      <c r="M216" s="1057"/>
      <c r="N216" s="1057"/>
      <c r="O216" s="1057"/>
      <c r="P216" s="1057"/>
      <c r="Q216" s="1057"/>
      <c r="R216" s="1057"/>
      <c r="S216" s="1057"/>
      <c r="T216" s="1057"/>
      <c r="U216" s="1057"/>
      <c r="V216" s="1057"/>
      <c r="W216" s="1057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7" t="s">
        <v>151</v>
      </c>
      <c r="AX216" s="1057"/>
      <c r="AY216" s="1057"/>
      <c r="AZ216" s="1057"/>
      <c r="BA216" s="1057"/>
      <c r="BB216" s="1057"/>
      <c r="BC216" s="1057"/>
      <c r="BD216" s="1057"/>
      <c r="BE216" s="1057"/>
      <c r="BF216" s="1057"/>
      <c r="BG216" s="1057"/>
      <c r="BH216" s="1057"/>
      <c r="BI216" s="1057"/>
      <c r="BJ216" s="1057"/>
      <c r="BK216" s="1057"/>
      <c r="BL216" s="1057"/>
      <c r="BM216" s="1057"/>
      <c r="BN216" s="1057"/>
      <c r="BO216" s="1057"/>
      <c r="BP216" s="1057"/>
      <c r="BQ216" s="1057"/>
      <c r="BR216" s="1057"/>
      <c r="BS216" s="1057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7" t="s">
        <v>151</v>
      </c>
      <c r="CT216" s="1057"/>
      <c r="CU216" s="1057"/>
      <c r="CV216" s="1057"/>
      <c r="CW216" s="1057"/>
      <c r="CX216" s="1057"/>
      <c r="CY216" s="1057"/>
      <c r="CZ216" s="1057"/>
      <c r="DA216" s="1057"/>
      <c r="DB216" s="1057"/>
      <c r="DC216" s="1057"/>
      <c r="DD216" s="1057"/>
      <c r="DE216" s="1057"/>
      <c r="DF216" s="1057"/>
      <c r="DG216" s="1057"/>
      <c r="DH216" s="1057"/>
      <c r="DI216" s="1057"/>
      <c r="DJ216" s="1057"/>
      <c r="DK216" s="1057"/>
      <c r="DL216" s="1057"/>
      <c r="DM216" s="1057"/>
      <c r="DN216" s="1057"/>
      <c r="DO216" s="1057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 x14ac:dyDescent="0.25">
      <c r="A217" s="1058"/>
      <c r="B217" s="1058"/>
      <c r="C217" s="1058"/>
      <c r="D217" s="1058"/>
      <c r="E217" s="1058"/>
      <c r="F217" s="1058"/>
      <c r="G217" s="1058"/>
      <c r="H217" s="1058"/>
      <c r="I217" s="1058"/>
      <c r="J217" s="1058"/>
      <c r="K217" s="1058"/>
      <c r="L217" s="1058"/>
      <c r="M217" s="1058"/>
      <c r="N217" s="1059" t="str">
        <f ca="1">N199</f>
        <v/>
      </c>
      <c r="O217" s="1059"/>
      <c r="P217" s="1059"/>
      <c r="Q217" s="1059"/>
      <c r="R217" s="1059"/>
      <c r="S217" s="1059"/>
      <c r="T217" s="1059"/>
      <c r="U217" s="1059"/>
      <c r="V217" s="1059"/>
      <c r="W217" s="211"/>
      <c r="X217" s="1060"/>
      <c r="Y217" s="1060"/>
      <c r="Z217" s="1060"/>
      <c r="AA217" s="1060"/>
      <c r="AB217" s="1060"/>
      <c r="AC217" s="1060"/>
      <c r="AD217" s="1060"/>
      <c r="AE217" s="1060"/>
      <c r="AF217" s="1060"/>
      <c r="AG217" s="1060"/>
      <c r="AH217" s="1060"/>
      <c r="AI217" s="1060"/>
      <c r="AJ217" s="1060"/>
      <c r="AK217" s="1060"/>
      <c r="AL217" s="1061">
        <f>AA196</f>
        <v>0</v>
      </c>
      <c r="AM217" s="1061"/>
      <c r="AN217" s="1061"/>
      <c r="AO217" s="1061"/>
      <c r="AP217" s="1061"/>
      <c r="AQ217" s="1061"/>
      <c r="AR217" s="1061"/>
      <c r="AS217" s="1061"/>
      <c r="AT217" s="1061"/>
      <c r="AU217" s="201"/>
      <c r="AV217" s="178"/>
      <c r="AW217" s="1058"/>
      <c r="AX217" s="1058"/>
      <c r="AY217" s="1058"/>
      <c r="AZ217" s="1058"/>
      <c r="BA217" s="1058"/>
      <c r="BB217" s="1058"/>
      <c r="BC217" s="1058"/>
      <c r="BD217" s="1058"/>
      <c r="BE217" s="1058"/>
      <c r="BF217" s="1058"/>
      <c r="BG217" s="1058"/>
      <c r="BH217" s="1058"/>
      <c r="BI217" s="1058"/>
      <c r="BJ217" s="1059" t="str">
        <f ca="1">BJ199</f>
        <v/>
      </c>
      <c r="BK217" s="1059"/>
      <c r="BL217" s="1059"/>
      <c r="BM217" s="1059"/>
      <c r="BN217" s="1059"/>
      <c r="BO217" s="1059"/>
      <c r="BP217" s="1059"/>
      <c r="BQ217" s="1059"/>
      <c r="BR217" s="1059"/>
      <c r="BS217" s="211"/>
      <c r="BT217" s="1060"/>
      <c r="BU217" s="1060"/>
      <c r="BV217" s="1060"/>
      <c r="BW217" s="1060"/>
      <c r="BX217" s="1060"/>
      <c r="BY217" s="1060"/>
      <c r="BZ217" s="1060"/>
      <c r="CA217" s="1060"/>
      <c r="CB217" s="1060"/>
      <c r="CC217" s="1060"/>
      <c r="CD217" s="1060"/>
      <c r="CE217" s="1060"/>
      <c r="CF217" s="1060"/>
      <c r="CG217" s="1060"/>
      <c r="CH217" s="1061">
        <f>BW196</f>
        <v>0</v>
      </c>
      <c r="CI217" s="1061"/>
      <c r="CJ217" s="1061"/>
      <c r="CK217" s="1061"/>
      <c r="CL217" s="1061"/>
      <c r="CM217" s="1061"/>
      <c r="CN217" s="1061"/>
      <c r="CO217" s="1061"/>
      <c r="CP217" s="1061"/>
      <c r="CQ217" s="201"/>
      <c r="CS217" s="1058"/>
      <c r="CT217" s="1058"/>
      <c r="CU217" s="1058"/>
      <c r="CV217" s="1058"/>
      <c r="CW217" s="1058"/>
      <c r="CX217" s="1058"/>
      <c r="CY217" s="1058"/>
      <c r="CZ217" s="1058"/>
      <c r="DA217" s="1058"/>
      <c r="DB217" s="1058"/>
      <c r="DC217" s="1058"/>
      <c r="DD217" s="1058"/>
      <c r="DE217" s="1058"/>
      <c r="DF217" s="1059" t="str">
        <f ca="1">DF199</f>
        <v/>
      </c>
      <c r="DG217" s="1059"/>
      <c r="DH217" s="1059"/>
      <c r="DI217" s="1059"/>
      <c r="DJ217" s="1059"/>
      <c r="DK217" s="1059"/>
      <c r="DL217" s="1059"/>
      <c r="DM217" s="1059"/>
      <c r="DN217" s="1059"/>
      <c r="DO217" s="211"/>
      <c r="DP217" s="1060"/>
      <c r="DQ217" s="1060"/>
      <c r="DR217" s="1060"/>
      <c r="DS217" s="1060"/>
      <c r="DT217" s="1060"/>
      <c r="DU217" s="1060"/>
      <c r="DV217" s="1060"/>
      <c r="DW217" s="1060"/>
      <c r="DX217" s="1060"/>
      <c r="DY217" s="1060"/>
      <c r="DZ217" s="1060"/>
      <c r="EA217" s="1060"/>
      <c r="EB217" s="1060"/>
      <c r="EC217" s="1060"/>
      <c r="ED217" s="1061">
        <f>DS196</f>
        <v>0</v>
      </c>
      <c r="EE217" s="1061"/>
      <c r="EF217" s="1061"/>
      <c r="EG217" s="1061"/>
      <c r="EH217" s="1061"/>
      <c r="EI217" s="1061"/>
      <c r="EJ217" s="1061"/>
      <c r="EK217" s="1061"/>
      <c r="EL217" s="1061"/>
      <c r="EM217" s="201"/>
    </row>
    <row r="218" spans="1:143" ht="18.75" customHeight="1" x14ac:dyDescent="0.25">
      <c r="A218" s="1049" t="s">
        <v>5</v>
      </c>
      <c r="B218" s="1049"/>
      <c r="C218" s="1049"/>
      <c r="D218" s="1049"/>
      <c r="E218" s="1049"/>
      <c r="F218" s="1049"/>
      <c r="G218" s="1049"/>
      <c r="H218" s="1049"/>
      <c r="I218" s="1049"/>
      <c r="J218" s="1049"/>
      <c r="K218" s="1049"/>
      <c r="L218" s="1049"/>
      <c r="M218" s="1049"/>
      <c r="N218" s="1049" t="s">
        <v>688</v>
      </c>
      <c r="O218" s="1049"/>
      <c r="P218" s="1049"/>
      <c r="Q218" s="1049"/>
      <c r="R218" s="1049"/>
      <c r="S218" s="1049"/>
      <c r="T218" s="1049"/>
      <c r="U218" s="1049"/>
      <c r="V218" s="1049"/>
      <c r="W218" s="212"/>
      <c r="X218" s="1049" t="s">
        <v>5</v>
      </c>
      <c r="Y218" s="1049"/>
      <c r="Z218" s="1049"/>
      <c r="AA218" s="1049"/>
      <c r="AB218" s="1049"/>
      <c r="AC218" s="1049"/>
      <c r="AD218" s="1049"/>
      <c r="AE218" s="1049"/>
      <c r="AF218" s="1049"/>
      <c r="AG218" s="1049"/>
      <c r="AH218" s="1049"/>
      <c r="AI218" s="1049"/>
      <c r="AJ218" s="1049"/>
      <c r="AK218" s="1049"/>
      <c r="AL218" s="1050" t="s">
        <v>688</v>
      </c>
      <c r="AM218" s="1050"/>
      <c r="AN218" s="1050"/>
      <c r="AO218" s="1050"/>
      <c r="AP218" s="1050"/>
      <c r="AQ218" s="1050"/>
      <c r="AR218" s="1050"/>
      <c r="AS218" s="1050"/>
      <c r="AT218" s="202"/>
      <c r="AU218" s="213"/>
      <c r="AV218" s="178"/>
      <c r="AW218" s="1049" t="s">
        <v>5</v>
      </c>
      <c r="AX218" s="1049"/>
      <c r="AY218" s="1049"/>
      <c r="AZ218" s="1049"/>
      <c r="BA218" s="1049"/>
      <c r="BB218" s="1049"/>
      <c r="BC218" s="1049"/>
      <c r="BD218" s="1049"/>
      <c r="BE218" s="1049"/>
      <c r="BF218" s="1049"/>
      <c r="BG218" s="1049"/>
      <c r="BH218" s="1049"/>
      <c r="BI218" s="1049"/>
      <c r="BJ218" s="1049" t="s">
        <v>688</v>
      </c>
      <c r="BK218" s="1049"/>
      <c r="BL218" s="1049"/>
      <c r="BM218" s="1049"/>
      <c r="BN218" s="1049"/>
      <c r="BO218" s="1049"/>
      <c r="BP218" s="1049"/>
      <c r="BQ218" s="1049"/>
      <c r="BR218" s="1049"/>
      <c r="BS218" s="212"/>
      <c r="BT218" s="1049" t="s">
        <v>5</v>
      </c>
      <c r="BU218" s="1049"/>
      <c r="BV218" s="1049"/>
      <c r="BW218" s="1049"/>
      <c r="BX218" s="1049"/>
      <c r="BY218" s="1049"/>
      <c r="BZ218" s="1049"/>
      <c r="CA218" s="1049"/>
      <c r="CB218" s="1049"/>
      <c r="CC218" s="1049"/>
      <c r="CD218" s="1049"/>
      <c r="CE218" s="1049"/>
      <c r="CF218" s="1049"/>
      <c r="CG218" s="1049"/>
      <c r="CH218" s="1050" t="s">
        <v>688</v>
      </c>
      <c r="CI218" s="1050"/>
      <c r="CJ218" s="1050"/>
      <c r="CK218" s="1050"/>
      <c r="CL218" s="1050"/>
      <c r="CM218" s="1050"/>
      <c r="CN218" s="1050"/>
      <c r="CO218" s="1050"/>
      <c r="CP218" s="202"/>
      <c r="CQ218" s="213"/>
      <c r="CS218" s="1049" t="s">
        <v>5</v>
      </c>
      <c r="CT218" s="1049"/>
      <c r="CU218" s="1049"/>
      <c r="CV218" s="1049"/>
      <c r="CW218" s="1049"/>
      <c r="CX218" s="1049"/>
      <c r="CY218" s="1049"/>
      <c r="CZ218" s="1049"/>
      <c r="DA218" s="1049"/>
      <c r="DB218" s="1049"/>
      <c r="DC218" s="1049"/>
      <c r="DD218" s="1049"/>
      <c r="DE218" s="1049"/>
      <c r="DF218" s="1049" t="s">
        <v>688</v>
      </c>
      <c r="DG218" s="1049"/>
      <c r="DH218" s="1049"/>
      <c r="DI218" s="1049"/>
      <c r="DJ218" s="1049"/>
      <c r="DK218" s="1049"/>
      <c r="DL218" s="1049"/>
      <c r="DM218" s="1049"/>
      <c r="DN218" s="1049"/>
      <c r="DO218" s="212"/>
      <c r="DP218" s="1049" t="s">
        <v>5</v>
      </c>
      <c r="DQ218" s="1049"/>
      <c r="DR218" s="1049"/>
      <c r="DS218" s="1049"/>
      <c r="DT218" s="1049"/>
      <c r="DU218" s="1049"/>
      <c r="DV218" s="1049"/>
      <c r="DW218" s="1049"/>
      <c r="DX218" s="1049"/>
      <c r="DY218" s="1049"/>
      <c r="DZ218" s="1049"/>
      <c r="EA218" s="1049"/>
      <c r="EB218" s="1049"/>
      <c r="EC218" s="1049"/>
      <c r="ED218" s="1050" t="s">
        <v>688</v>
      </c>
      <c r="EE218" s="1050"/>
      <c r="EF218" s="1050"/>
      <c r="EG218" s="1050"/>
      <c r="EH218" s="1050"/>
      <c r="EI218" s="1050"/>
      <c r="EJ218" s="1050"/>
      <c r="EK218" s="1050"/>
      <c r="EL218" s="202"/>
      <c r="EM218" s="213"/>
    </row>
    <row r="219" spans="1:143" ht="18.75" customHeight="1" x14ac:dyDescent="0.25">
      <c r="A219" s="1051"/>
      <c r="B219" s="1051"/>
      <c r="C219" s="1051"/>
      <c r="D219" s="1051"/>
      <c r="E219" s="1051"/>
      <c r="F219" s="1051"/>
      <c r="G219" s="1051"/>
      <c r="H219" s="1051"/>
      <c r="I219" s="1051"/>
      <c r="J219" s="1051"/>
      <c r="K219" s="1051"/>
      <c r="L219" s="1051"/>
      <c r="M219" s="1051"/>
      <c r="N219" s="1051"/>
      <c r="O219" s="1051"/>
      <c r="P219" s="1051"/>
      <c r="Q219" s="1051"/>
      <c r="R219" s="1051"/>
      <c r="S219" s="1051"/>
      <c r="T219" s="1051"/>
      <c r="U219" s="1051"/>
      <c r="V219" s="1051"/>
      <c r="W219" s="1051"/>
      <c r="X219" s="1052"/>
      <c r="Y219" s="1052"/>
      <c r="Z219" s="1052"/>
      <c r="AA219" s="1052"/>
      <c r="AB219" s="1052"/>
      <c r="AC219" s="1052"/>
      <c r="AD219" s="1052"/>
      <c r="AE219" s="1052"/>
      <c r="AF219" s="1052"/>
      <c r="AG219" s="1052"/>
      <c r="AH219" s="1052"/>
      <c r="AI219" s="1052"/>
      <c r="AJ219" s="1052"/>
      <c r="AK219" s="1052"/>
      <c r="AL219" s="1052"/>
      <c r="AM219" s="1052"/>
      <c r="AN219" s="1052"/>
      <c r="AO219" s="1052"/>
      <c r="AP219" s="1052"/>
      <c r="AQ219" s="1052"/>
      <c r="AR219" s="1052"/>
      <c r="AS219" s="1052"/>
      <c r="AT219" s="1052"/>
      <c r="AU219" s="213"/>
      <c r="AV219" s="178"/>
      <c r="AW219" s="1051"/>
      <c r="AX219" s="1051"/>
      <c r="AY219" s="1051"/>
      <c r="AZ219" s="1051"/>
      <c r="BA219" s="1051"/>
      <c r="BB219" s="1051"/>
      <c r="BC219" s="1051"/>
      <c r="BD219" s="1051"/>
      <c r="BE219" s="1051"/>
      <c r="BF219" s="1051"/>
      <c r="BG219" s="1051"/>
      <c r="BH219" s="1051"/>
      <c r="BI219" s="1051"/>
      <c r="BJ219" s="1051"/>
      <c r="BK219" s="1051"/>
      <c r="BL219" s="1051"/>
      <c r="BM219" s="1051"/>
      <c r="BN219" s="1051"/>
      <c r="BO219" s="1051"/>
      <c r="BP219" s="1051"/>
      <c r="BQ219" s="1051"/>
      <c r="BR219" s="1051"/>
      <c r="BS219" s="1051"/>
      <c r="BT219" s="1052"/>
      <c r="BU219" s="1052"/>
      <c r="BV219" s="1052"/>
      <c r="BW219" s="1052"/>
      <c r="BX219" s="1052"/>
      <c r="BY219" s="1052"/>
      <c r="BZ219" s="1052"/>
      <c r="CA219" s="1052"/>
      <c r="CB219" s="1052"/>
      <c r="CC219" s="1052"/>
      <c r="CD219" s="1052"/>
      <c r="CE219" s="1052"/>
      <c r="CF219" s="1052"/>
      <c r="CG219" s="1052"/>
      <c r="CH219" s="1052"/>
      <c r="CI219" s="1052"/>
      <c r="CJ219" s="1052"/>
      <c r="CK219" s="1052"/>
      <c r="CL219" s="1052"/>
      <c r="CM219" s="1052"/>
      <c r="CN219" s="1052"/>
      <c r="CO219" s="1052"/>
      <c r="CP219" s="1052"/>
      <c r="CQ219" s="213"/>
      <c r="CS219" s="1051"/>
      <c r="CT219" s="1051"/>
      <c r="CU219" s="1051"/>
      <c r="CV219" s="1051"/>
      <c r="CW219" s="1051"/>
      <c r="CX219" s="1051"/>
      <c r="CY219" s="1051"/>
      <c r="CZ219" s="1051"/>
      <c r="DA219" s="1051"/>
      <c r="DB219" s="1051"/>
      <c r="DC219" s="1051"/>
      <c r="DD219" s="1051"/>
      <c r="DE219" s="1051"/>
      <c r="DF219" s="1051"/>
      <c r="DG219" s="1051"/>
      <c r="DH219" s="1051"/>
      <c r="DI219" s="1051"/>
      <c r="DJ219" s="1051"/>
      <c r="DK219" s="1051"/>
      <c r="DL219" s="1051"/>
      <c r="DM219" s="1051"/>
      <c r="DN219" s="1051"/>
      <c r="DO219" s="1051"/>
      <c r="DP219" s="1052"/>
      <c r="DQ219" s="1052"/>
      <c r="DR219" s="1052"/>
      <c r="DS219" s="1052"/>
      <c r="DT219" s="1052"/>
      <c r="DU219" s="1052"/>
      <c r="DV219" s="1052"/>
      <c r="DW219" s="1052"/>
      <c r="DX219" s="1052"/>
      <c r="DY219" s="1052"/>
      <c r="DZ219" s="1052"/>
      <c r="EA219" s="1052"/>
      <c r="EB219" s="1052"/>
      <c r="EC219" s="1052"/>
      <c r="ED219" s="1052"/>
      <c r="EE219" s="1052"/>
      <c r="EF219" s="1052"/>
      <c r="EG219" s="1052"/>
      <c r="EH219" s="1052"/>
      <c r="EI219" s="1052"/>
      <c r="EJ219" s="1052"/>
      <c r="EK219" s="1052"/>
      <c r="EL219" s="1052"/>
      <c r="EM219" s="213"/>
    </row>
    <row r="220" spans="1:143" ht="18.75" customHeight="1" x14ac:dyDescent="0.25">
      <c r="A220" s="1043" t="s">
        <v>980</v>
      </c>
      <c r="B220" s="1044"/>
      <c r="C220" s="1044"/>
      <c r="D220" s="1044"/>
      <c r="E220" s="1044"/>
      <c r="F220" s="1044"/>
      <c r="G220" s="1044"/>
      <c r="H220" s="1044"/>
      <c r="I220" s="1044"/>
      <c r="J220" s="1044"/>
      <c r="K220" s="1044"/>
      <c r="L220" s="1044"/>
      <c r="M220" s="1044"/>
      <c r="N220" s="1044"/>
      <c r="O220" s="1044"/>
      <c r="P220" s="1044"/>
      <c r="Q220" s="1044"/>
      <c r="R220" s="1044"/>
      <c r="S220" s="1044"/>
      <c r="T220" s="1044"/>
      <c r="U220" s="1044"/>
      <c r="V220" s="1044"/>
      <c r="W220" s="1044"/>
      <c r="X220" s="1043" t="s">
        <v>980</v>
      </c>
      <c r="Y220" s="1044"/>
      <c r="Z220" s="1044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213"/>
      <c r="AV220" s="178"/>
      <c r="AW220" s="1043" t="s">
        <v>980</v>
      </c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  <c r="BT220" s="1043" t="s">
        <v>980</v>
      </c>
      <c r="BU220" s="1044"/>
      <c r="BV220" s="1044"/>
      <c r="BW220" s="1044"/>
      <c r="BX220" s="1044"/>
      <c r="BY220" s="1044"/>
      <c r="BZ220" s="1044"/>
      <c r="CA220" s="1044"/>
      <c r="CB220" s="1044"/>
      <c r="CC220" s="1044"/>
      <c r="CD220" s="1044"/>
      <c r="CE220" s="1044"/>
      <c r="CF220" s="1044"/>
      <c r="CG220" s="1044"/>
      <c r="CH220" s="1044"/>
      <c r="CI220" s="1044"/>
      <c r="CJ220" s="1044"/>
      <c r="CK220" s="1044"/>
      <c r="CL220" s="1044"/>
      <c r="CM220" s="1044"/>
      <c r="CN220" s="1044"/>
      <c r="CO220" s="1044"/>
      <c r="CP220" s="1044"/>
      <c r="CQ220" s="213"/>
      <c r="CS220" s="1043" t="s">
        <v>980</v>
      </c>
      <c r="CT220" s="1044"/>
      <c r="CU220" s="1044"/>
      <c r="CV220" s="1044"/>
      <c r="CW220" s="1044"/>
      <c r="CX220" s="1044"/>
      <c r="CY220" s="1044"/>
      <c r="CZ220" s="1044"/>
      <c r="DA220" s="1044"/>
      <c r="DB220" s="1044"/>
      <c r="DC220" s="1044"/>
      <c r="DD220" s="1044"/>
      <c r="DE220" s="1044"/>
      <c r="DF220" s="1044"/>
      <c r="DG220" s="1044"/>
      <c r="DH220" s="1044"/>
      <c r="DI220" s="1044"/>
      <c r="DJ220" s="1044"/>
      <c r="DK220" s="1044"/>
      <c r="DL220" s="1044"/>
      <c r="DM220" s="1044"/>
      <c r="DN220" s="1044"/>
      <c r="DO220" s="1044"/>
      <c r="DP220" s="1043" t="s">
        <v>980</v>
      </c>
      <c r="DQ220" s="1044"/>
      <c r="DR220" s="1044"/>
      <c r="DS220" s="1044"/>
      <c r="DT220" s="1044"/>
      <c r="DU220" s="1044"/>
      <c r="DV220" s="1044"/>
      <c r="DW220" s="1044"/>
      <c r="DX220" s="1044"/>
      <c r="DY220" s="1044"/>
      <c r="DZ220" s="1044"/>
      <c r="EA220" s="1044"/>
      <c r="EB220" s="1044"/>
      <c r="EC220" s="1044"/>
      <c r="ED220" s="1044"/>
      <c r="EE220" s="1044"/>
      <c r="EF220" s="1044"/>
      <c r="EG220" s="1044"/>
      <c r="EH220" s="1044"/>
      <c r="EI220" s="1044"/>
      <c r="EJ220" s="1044"/>
      <c r="EK220" s="1044"/>
      <c r="EL220" s="1044"/>
      <c r="EM220" s="213"/>
    </row>
    <row r="221" spans="1:143" ht="18.75" customHeight="1" x14ac:dyDescent="0.25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1" t="s">
        <v>369</v>
      </c>
      <c r="AB221" s="1041"/>
      <c r="AC221" s="1041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1" t="s">
        <v>369</v>
      </c>
      <c r="BX221" s="1041"/>
      <c r="BY221" s="1041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1" t="s">
        <v>369</v>
      </c>
      <c r="DT221" s="1041"/>
      <c r="DU221" s="1041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 x14ac:dyDescent="0.25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 x14ac:dyDescent="0.25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 x14ac:dyDescent="0.25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5" t="s">
        <v>714</v>
      </c>
      <c r="X224" s="1046"/>
      <c r="Y224" s="1046"/>
      <c r="Z224" s="1046"/>
      <c r="AA224" s="1046"/>
      <c r="AB224" s="1046"/>
      <c r="AC224" s="1046"/>
      <c r="AD224" s="1046"/>
      <c r="AE224" s="1046"/>
      <c r="AF224" s="1046"/>
      <c r="AG224" s="1046"/>
      <c r="AH224" s="1046"/>
      <c r="AI224" s="1046"/>
      <c r="AJ224" s="1046"/>
      <c r="AK224" s="1046"/>
      <c r="AL224" s="1046"/>
      <c r="AM224" s="1046"/>
      <c r="AN224" s="1046"/>
      <c r="AO224" s="1046"/>
      <c r="AP224" s="1046"/>
      <c r="AQ224" s="1046"/>
      <c r="AR224" s="1046"/>
      <c r="AS224" s="1046"/>
      <c r="AT224" s="1046"/>
      <c r="AU224" s="1046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5" t="s">
        <v>714</v>
      </c>
      <c r="BT224" s="1046"/>
      <c r="BU224" s="1046"/>
      <c r="BV224" s="1046"/>
      <c r="BW224" s="1046"/>
      <c r="BX224" s="1046"/>
      <c r="BY224" s="1046"/>
      <c r="BZ224" s="1046"/>
      <c r="CA224" s="1046"/>
      <c r="CB224" s="1046"/>
      <c r="CC224" s="1046"/>
      <c r="CD224" s="1046"/>
      <c r="CE224" s="1046"/>
      <c r="CF224" s="1046"/>
      <c r="CG224" s="1046"/>
      <c r="CH224" s="1046"/>
      <c r="CI224" s="1046"/>
      <c r="CJ224" s="1046"/>
      <c r="CK224" s="1046"/>
      <c r="CL224" s="1046"/>
      <c r="CM224" s="1046"/>
      <c r="CN224" s="1046"/>
      <c r="CO224" s="1046"/>
      <c r="CP224" s="1046"/>
      <c r="CQ224" s="1046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5" t="s">
        <v>714</v>
      </c>
      <c r="DP224" s="1046"/>
      <c r="DQ224" s="1046"/>
      <c r="DR224" s="1046"/>
      <c r="DS224" s="1046"/>
      <c r="DT224" s="1046"/>
      <c r="DU224" s="1046"/>
      <c r="DV224" s="1046"/>
      <c r="DW224" s="1046"/>
      <c r="DX224" s="1046"/>
      <c r="DY224" s="1046"/>
      <c r="DZ224" s="1046"/>
      <c r="EA224" s="1046"/>
      <c r="EB224" s="1046"/>
      <c r="EC224" s="1046"/>
      <c r="ED224" s="1046"/>
      <c r="EE224" s="1046"/>
      <c r="EF224" s="1046"/>
      <c r="EG224" s="1046"/>
      <c r="EH224" s="1046"/>
      <c r="EI224" s="1046"/>
      <c r="EJ224" s="1046"/>
      <c r="EK224" s="1046"/>
      <c r="EL224" s="1046"/>
      <c r="EM224" s="1046"/>
    </row>
    <row r="225" spans="1:143" ht="18.75" customHeight="1" x14ac:dyDescent="0.25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7" t="s">
        <v>551</v>
      </c>
      <c r="X225" s="1047"/>
      <c r="Y225" s="1047"/>
      <c r="Z225" s="1084">
        <f>AF$36</f>
        <v>0</v>
      </c>
      <c r="AA225" s="1084"/>
      <c r="AB225" s="215" t="s">
        <v>524</v>
      </c>
      <c r="AC225" s="1084">
        <f>AI$36</f>
        <v>0</v>
      </c>
      <c r="AD225" s="1084"/>
      <c r="AE225" s="1084"/>
      <c r="AF225" s="1084"/>
      <c r="AG225" s="1084"/>
      <c r="AH225" s="1084"/>
      <c r="AI225" s="1084"/>
      <c r="AJ225" s="1084">
        <f>AP$36</f>
        <v>0</v>
      </c>
      <c r="AK225" s="1084"/>
      <c r="AL225" s="1084"/>
      <c r="AM225" s="1084"/>
      <c r="AN225" s="1048" t="s">
        <v>375</v>
      </c>
      <c r="AO225" s="1048"/>
      <c r="AP225" s="1039" t="s">
        <v>680</v>
      </c>
      <c r="AQ225" s="1039"/>
      <c r="AR225" s="1040">
        <f>AQ$35</f>
        <v>0</v>
      </c>
      <c r="AS225" s="1040"/>
      <c r="AT225" s="1040"/>
      <c r="AU225" s="1040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7" t="s">
        <v>551</v>
      </c>
      <c r="BT225" s="1047"/>
      <c r="BU225" s="1047"/>
      <c r="BV225" s="1084">
        <f>CB$36</f>
        <v>0</v>
      </c>
      <c r="BW225" s="1084"/>
      <c r="BX225" s="215" t="s">
        <v>524</v>
      </c>
      <c r="BY225" s="1084">
        <f>CE$36</f>
        <v>0</v>
      </c>
      <c r="BZ225" s="1084"/>
      <c r="CA225" s="1084"/>
      <c r="CB225" s="1084"/>
      <c r="CC225" s="1084"/>
      <c r="CD225" s="1084"/>
      <c r="CE225" s="1084"/>
      <c r="CF225" s="1084">
        <f>CL$36</f>
        <v>0</v>
      </c>
      <c r="CG225" s="1084"/>
      <c r="CH225" s="1084"/>
      <c r="CI225" s="1084"/>
      <c r="CJ225" s="1048" t="s">
        <v>375</v>
      </c>
      <c r="CK225" s="1048"/>
      <c r="CL225" s="1039" t="s">
        <v>680</v>
      </c>
      <c r="CM225" s="1039"/>
      <c r="CN225" s="1040">
        <f>CM$35</f>
        <v>0</v>
      </c>
      <c r="CO225" s="1040"/>
      <c r="CP225" s="1040"/>
      <c r="CQ225" s="1040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7" t="s">
        <v>551</v>
      </c>
      <c r="DP225" s="1047"/>
      <c r="DQ225" s="1047"/>
      <c r="DR225" s="1084">
        <f>DX$36</f>
        <v>0</v>
      </c>
      <c r="DS225" s="1084"/>
      <c r="DT225" s="215" t="s">
        <v>524</v>
      </c>
      <c r="DU225" s="1084">
        <f>EA$36</f>
        <v>0</v>
      </c>
      <c r="DV225" s="1084"/>
      <c r="DW225" s="1084"/>
      <c r="DX225" s="1084"/>
      <c r="DY225" s="1084"/>
      <c r="DZ225" s="1084"/>
      <c r="EA225" s="1084"/>
      <c r="EB225" s="1084">
        <f>EH$36</f>
        <v>0</v>
      </c>
      <c r="EC225" s="1084"/>
      <c r="ED225" s="1084"/>
      <c r="EE225" s="1084"/>
      <c r="EF225" s="1048" t="s">
        <v>375</v>
      </c>
      <c r="EG225" s="1048"/>
      <c r="EH225" s="1039" t="s">
        <v>680</v>
      </c>
      <c r="EI225" s="1039"/>
      <c r="EJ225" s="1040">
        <f>EI$35</f>
        <v>0</v>
      </c>
      <c r="EK225" s="1040"/>
      <c r="EL225" s="1040"/>
      <c r="EM225" s="1040"/>
    </row>
    <row r="226" spans="1:143" ht="18.75" customHeight="1" x14ac:dyDescent="0.25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 x14ac:dyDescent="0.25">
      <c r="A227" s="178"/>
      <c r="B227" s="1042" t="s">
        <v>715</v>
      </c>
      <c r="C227" s="1042"/>
      <c r="D227" s="1042"/>
      <c r="E227" s="1042"/>
      <c r="F227" s="1042"/>
      <c r="G227" s="1042"/>
      <c r="H227" s="1042"/>
      <c r="I227" s="1042"/>
      <c r="J227" s="1042"/>
      <c r="K227" s="1042"/>
      <c r="L227" s="1042"/>
      <c r="M227" s="1042"/>
      <c r="N227" s="1042"/>
      <c r="O227" s="1042"/>
      <c r="P227" s="1042"/>
      <c r="Q227" s="1042"/>
      <c r="R227" s="1042"/>
      <c r="S227" s="1042"/>
      <c r="T227" s="1042"/>
      <c r="U227" s="1042"/>
      <c r="V227" s="1042"/>
      <c r="W227" s="1042"/>
      <c r="X227" s="1042"/>
      <c r="Y227" s="1042"/>
      <c r="Z227" s="1042"/>
      <c r="AA227" s="1042"/>
      <c r="AB227" s="1042"/>
      <c r="AC227" s="1042"/>
      <c r="AD227" s="1042"/>
      <c r="AE227" s="1042"/>
      <c r="AF227" s="1042"/>
      <c r="AG227" s="1042"/>
      <c r="AH227" s="1042"/>
      <c r="AI227" s="1042"/>
      <c r="AJ227" s="1042"/>
      <c r="AK227" s="1042"/>
      <c r="AL227" s="1042"/>
      <c r="AM227" s="1042"/>
      <c r="AN227" s="1042"/>
      <c r="AO227" s="1042"/>
      <c r="AP227" s="1042"/>
      <c r="AQ227" s="1042"/>
      <c r="AR227" s="1042"/>
      <c r="AS227" s="1042"/>
      <c r="AT227" s="1042"/>
      <c r="AU227" s="1042"/>
      <c r="AV227" s="178"/>
      <c r="AW227" s="178"/>
      <c r="AX227" s="1042" t="s">
        <v>715</v>
      </c>
      <c r="AY227" s="1042"/>
      <c r="AZ227" s="1042"/>
      <c r="BA227" s="1042"/>
      <c r="BB227" s="1042"/>
      <c r="BC227" s="1042"/>
      <c r="BD227" s="1042"/>
      <c r="BE227" s="1042"/>
      <c r="BF227" s="1042"/>
      <c r="BG227" s="1042"/>
      <c r="BH227" s="1042"/>
      <c r="BI227" s="1042"/>
      <c r="BJ227" s="1042"/>
      <c r="BK227" s="1042"/>
      <c r="BL227" s="1042"/>
      <c r="BM227" s="1042"/>
      <c r="BN227" s="1042"/>
      <c r="BO227" s="1042"/>
      <c r="BP227" s="1042"/>
      <c r="BQ227" s="1042"/>
      <c r="BR227" s="1042"/>
      <c r="BS227" s="1042"/>
      <c r="BT227" s="1042"/>
      <c r="BU227" s="1042"/>
      <c r="BV227" s="1042"/>
      <c r="BW227" s="1042"/>
      <c r="BX227" s="1042"/>
      <c r="BY227" s="1042"/>
      <c r="BZ227" s="1042"/>
      <c r="CA227" s="1042"/>
      <c r="CB227" s="1042"/>
      <c r="CC227" s="1042"/>
      <c r="CD227" s="1042"/>
      <c r="CE227" s="1042"/>
      <c r="CF227" s="1042"/>
      <c r="CG227" s="1042"/>
      <c r="CH227" s="1042"/>
      <c r="CI227" s="1042"/>
      <c r="CJ227" s="1042"/>
      <c r="CK227" s="1042"/>
      <c r="CL227" s="1042"/>
      <c r="CM227" s="1042"/>
      <c r="CN227" s="1042"/>
      <c r="CO227" s="1042"/>
      <c r="CP227" s="1042"/>
      <c r="CQ227" s="1042"/>
      <c r="CS227" s="178"/>
      <c r="CT227" s="1042" t="s">
        <v>715</v>
      </c>
      <c r="CU227" s="1042"/>
      <c r="CV227" s="1042"/>
      <c r="CW227" s="1042"/>
      <c r="CX227" s="1042"/>
      <c r="CY227" s="1042"/>
      <c r="CZ227" s="1042"/>
      <c r="DA227" s="1042"/>
      <c r="DB227" s="1042"/>
      <c r="DC227" s="1042"/>
      <c r="DD227" s="1042"/>
      <c r="DE227" s="1042"/>
      <c r="DF227" s="1042"/>
      <c r="DG227" s="1042"/>
      <c r="DH227" s="1042"/>
      <c r="DI227" s="1042"/>
      <c r="DJ227" s="1042"/>
      <c r="DK227" s="1042"/>
      <c r="DL227" s="1042"/>
      <c r="DM227" s="1042"/>
      <c r="DN227" s="1042"/>
      <c r="DO227" s="1042"/>
      <c r="DP227" s="1042"/>
      <c r="DQ227" s="1042"/>
      <c r="DR227" s="1042"/>
      <c r="DS227" s="1042"/>
      <c r="DT227" s="1042"/>
      <c r="DU227" s="1042"/>
      <c r="DV227" s="1042"/>
      <c r="DW227" s="1042"/>
      <c r="DX227" s="1042"/>
      <c r="DY227" s="1042"/>
      <c r="DZ227" s="1042"/>
      <c r="EA227" s="1042"/>
      <c r="EB227" s="1042"/>
      <c r="EC227" s="1042"/>
      <c r="ED227" s="1042"/>
      <c r="EE227" s="1042"/>
      <c r="EF227" s="1042"/>
      <c r="EG227" s="1042"/>
      <c r="EH227" s="1042"/>
      <c r="EI227" s="1042"/>
      <c r="EJ227" s="1042"/>
      <c r="EK227" s="1042"/>
      <c r="EL227" s="1042"/>
      <c r="EM227" s="1042"/>
    </row>
    <row r="228" spans="1:143" ht="18.75" customHeight="1" x14ac:dyDescent="0.25">
      <c r="A228" s="178"/>
      <c r="B228" s="1042" t="s">
        <v>716</v>
      </c>
      <c r="C228" s="1042"/>
      <c r="D228" s="1042"/>
      <c r="E228" s="1042"/>
      <c r="F228" s="1042"/>
      <c r="G228" s="1042"/>
      <c r="H228" s="1042"/>
      <c r="I228" s="1042"/>
      <c r="J228" s="1042"/>
      <c r="K228" s="1042"/>
      <c r="L228" s="1042"/>
      <c r="M228" s="1042"/>
      <c r="N228" s="1042"/>
      <c r="O228" s="1042"/>
      <c r="P228" s="1042"/>
      <c r="Q228" s="1042"/>
      <c r="R228" s="1042"/>
      <c r="S228" s="1042"/>
      <c r="T228" s="1042"/>
      <c r="U228" s="1042"/>
      <c r="V228" s="1042"/>
      <c r="W228" s="1042"/>
      <c r="X228" s="1042"/>
      <c r="Y228" s="1042"/>
      <c r="Z228" s="1042"/>
      <c r="AA228" s="1042"/>
      <c r="AB228" s="1042"/>
      <c r="AC228" s="1042"/>
      <c r="AD228" s="1042"/>
      <c r="AE228" s="1042"/>
      <c r="AF228" s="1042"/>
      <c r="AG228" s="1042"/>
      <c r="AH228" s="1042"/>
      <c r="AI228" s="1042"/>
      <c r="AJ228" s="1042"/>
      <c r="AK228" s="1042"/>
      <c r="AL228" s="1042"/>
      <c r="AM228" s="1042"/>
      <c r="AN228" s="1042"/>
      <c r="AO228" s="1042"/>
      <c r="AP228" s="1042"/>
      <c r="AQ228" s="1042"/>
      <c r="AR228" s="1042"/>
      <c r="AS228" s="1042"/>
      <c r="AT228" s="1042"/>
      <c r="AU228" s="1042"/>
      <c r="AV228" s="178"/>
      <c r="AW228" s="178"/>
      <c r="AX228" s="1042" t="s">
        <v>716</v>
      </c>
      <c r="AY228" s="1042"/>
      <c r="AZ228" s="1042"/>
      <c r="BA228" s="1042"/>
      <c r="BB228" s="1042"/>
      <c r="BC228" s="1042"/>
      <c r="BD228" s="1042"/>
      <c r="BE228" s="1042"/>
      <c r="BF228" s="1042"/>
      <c r="BG228" s="1042"/>
      <c r="BH228" s="1042"/>
      <c r="BI228" s="1042"/>
      <c r="BJ228" s="1042"/>
      <c r="BK228" s="1042"/>
      <c r="BL228" s="1042"/>
      <c r="BM228" s="1042"/>
      <c r="BN228" s="1042"/>
      <c r="BO228" s="1042"/>
      <c r="BP228" s="1042"/>
      <c r="BQ228" s="1042"/>
      <c r="BR228" s="1042"/>
      <c r="BS228" s="1042"/>
      <c r="BT228" s="1042"/>
      <c r="BU228" s="1042"/>
      <c r="BV228" s="1042"/>
      <c r="BW228" s="1042"/>
      <c r="BX228" s="1042"/>
      <c r="BY228" s="1042"/>
      <c r="BZ228" s="1042"/>
      <c r="CA228" s="1042"/>
      <c r="CB228" s="1042"/>
      <c r="CC228" s="1042"/>
      <c r="CD228" s="1042"/>
      <c r="CE228" s="1042"/>
      <c r="CF228" s="1042"/>
      <c r="CG228" s="1042"/>
      <c r="CH228" s="1042"/>
      <c r="CI228" s="1042"/>
      <c r="CJ228" s="1042"/>
      <c r="CK228" s="1042"/>
      <c r="CL228" s="1042"/>
      <c r="CM228" s="1042"/>
      <c r="CN228" s="1042"/>
      <c r="CO228" s="1042"/>
      <c r="CP228" s="1042"/>
      <c r="CQ228" s="1042"/>
      <c r="CS228" s="178"/>
      <c r="CT228" s="1042" t="s">
        <v>716</v>
      </c>
      <c r="CU228" s="1042"/>
      <c r="CV228" s="1042"/>
      <c r="CW228" s="1042"/>
      <c r="CX228" s="1042"/>
      <c r="CY228" s="1042"/>
      <c r="CZ228" s="1042"/>
      <c r="DA228" s="1042"/>
      <c r="DB228" s="1042"/>
      <c r="DC228" s="1042"/>
      <c r="DD228" s="1042"/>
      <c r="DE228" s="1042"/>
      <c r="DF228" s="1042"/>
      <c r="DG228" s="1042"/>
      <c r="DH228" s="1042"/>
      <c r="DI228" s="1042"/>
      <c r="DJ228" s="1042"/>
      <c r="DK228" s="1042"/>
      <c r="DL228" s="1042"/>
      <c r="DM228" s="1042"/>
      <c r="DN228" s="1042"/>
      <c r="DO228" s="1042"/>
      <c r="DP228" s="1042"/>
      <c r="DQ228" s="1042"/>
      <c r="DR228" s="1042"/>
      <c r="DS228" s="1042"/>
      <c r="DT228" s="1042"/>
      <c r="DU228" s="1042"/>
      <c r="DV228" s="1042"/>
      <c r="DW228" s="1042"/>
      <c r="DX228" s="1042"/>
      <c r="DY228" s="1042"/>
      <c r="DZ228" s="1042"/>
      <c r="EA228" s="1042"/>
      <c r="EB228" s="1042"/>
      <c r="EC228" s="1042"/>
      <c r="ED228" s="1042"/>
      <c r="EE228" s="1042"/>
      <c r="EF228" s="1042"/>
      <c r="EG228" s="1042"/>
      <c r="EH228" s="1042"/>
      <c r="EI228" s="1042"/>
      <c r="EJ228" s="1042"/>
      <c r="EK228" s="1042"/>
      <c r="EL228" s="1042"/>
      <c r="EM228" s="1042"/>
    </row>
    <row r="229" spans="1:143" ht="18.75" customHeight="1" x14ac:dyDescent="0.25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 x14ac:dyDescent="0.3">
      <c r="A230" s="178"/>
      <c r="B230" s="184"/>
      <c r="C230" s="184"/>
      <c r="D230" s="184"/>
      <c r="E230" s="185" t="s">
        <v>717</v>
      </c>
      <c r="F230" s="185"/>
      <c r="G230" s="1082">
        <f>AA$38</f>
        <v>0</v>
      </c>
      <c r="H230" s="1082"/>
      <c r="I230" s="1082"/>
      <c r="J230" s="1082"/>
      <c r="K230" s="1082"/>
      <c r="L230" s="1082"/>
      <c r="M230" s="1082"/>
      <c r="N230" s="1082"/>
      <c r="O230" s="1082"/>
      <c r="P230" s="1082"/>
      <c r="Q230" s="1082"/>
      <c r="R230" s="1082"/>
      <c r="S230" s="1082"/>
      <c r="T230" s="1082"/>
      <c r="U230" s="1082"/>
      <c r="V230" s="1082"/>
      <c r="W230" s="1082"/>
      <c r="X230" s="1082"/>
      <c r="Y230" s="1082"/>
      <c r="Z230" s="1082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78"/>
      <c r="AW230" s="178"/>
      <c r="AX230" s="184"/>
      <c r="AY230" s="184"/>
      <c r="AZ230" s="184"/>
      <c r="BA230" s="185" t="s">
        <v>717</v>
      </c>
      <c r="BB230" s="185"/>
      <c r="BC230" s="1082">
        <f>BW$38</f>
        <v>0</v>
      </c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  <c r="BX230" s="1082"/>
      <c r="BY230" s="1082"/>
      <c r="BZ230" s="1082"/>
      <c r="CA230" s="1082"/>
      <c r="CB230" s="1082"/>
      <c r="CC230" s="1082"/>
      <c r="CD230" s="1082"/>
      <c r="CE230" s="1082"/>
      <c r="CF230" s="1082"/>
      <c r="CG230" s="1082"/>
      <c r="CH230" s="1082"/>
      <c r="CI230" s="1082"/>
      <c r="CJ230" s="1082"/>
      <c r="CK230" s="1082"/>
      <c r="CL230" s="1082"/>
      <c r="CM230" s="1082"/>
      <c r="CN230" s="1082"/>
      <c r="CO230" s="1082"/>
      <c r="CP230" s="1082"/>
      <c r="CQ230" s="1082"/>
      <c r="CS230" s="178"/>
      <c r="CT230" s="184"/>
      <c r="CU230" s="184"/>
      <c r="CV230" s="184"/>
      <c r="CW230" s="185" t="s">
        <v>717</v>
      </c>
      <c r="CX230" s="185"/>
      <c r="CY230" s="1082">
        <f>DS$38</f>
        <v>0</v>
      </c>
      <c r="CZ230" s="1082"/>
      <c r="DA230" s="1082"/>
      <c r="DB230" s="1082"/>
      <c r="DC230" s="1082"/>
      <c r="DD230" s="1082"/>
      <c r="DE230" s="1082"/>
      <c r="DF230" s="1082"/>
      <c r="DG230" s="1082"/>
      <c r="DH230" s="1082"/>
      <c r="DI230" s="1082"/>
      <c r="DJ230" s="1082"/>
      <c r="DK230" s="1082"/>
      <c r="DL230" s="1082"/>
      <c r="DM230" s="1082"/>
      <c r="DN230" s="1082"/>
      <c r="DO230" s="1082"/>
      <c r="DP230" s="1082"/>
      <c r="DQ230" s="1082"/>
      <c r="DR230" s="1082"/>
      <c r="DS230" s="1082"/>
      <c r="DT230" s="1082"/>
      <c r="DU230" s="1082"/>
      <c r="DV230" s="1082"/>
      <c r="DW230" s="1082"/>
      <c r="DX230" s="1082"/>
      <c r="DY230" s="1082"/>
      <c r="DZ230" s="1082"/>
      <c r="EA230" s="1082"/>
      <c r="EB230" s="1082"/>
      <c r="EC230" s="1082"/>
      <c r="ED230" s="1082"/>
      <c r="EE230" s="1082"/>
      <c r="EF230" s="1082"/>
      <c r="EG230" s="1082"/>
      <c r="EH230" s="1082"/>
      <c r="EI230" s="1082"/>
      <c r="EJ230" s="1082"/>
      <c r="EK230" s="1082"/>
      <c r="EL230" s="1082"/>
      <c r="EM230" s="1082"/>
    </row>
    <row r="231" spans="1:143" ht="40.5" customHeight="1" x14ac:dyDescent="0.25">
      <c r="A231" s="178"/>
      <c r="B231" s="1076" t="s">
        <v>718</v>
      </c>
      <c r="C231" s="1076"/>
      <c r="D231" s="1076"/>
      <c r="E231" s="1076"/>
      <c r="F231" s="1076"/>
      <c r="G231" s="1076"/>
      <c r="H231" s="1076"/>
      <c r="I231" s="1076"/>
      <c r="J231" s="1076"/>
      <c r="K231" s="1076"/>
      <c r="L231" s="1076"/>
      <c r="M231" s="1076"/>
      <c r="N231" s="1076"/>
      <c r="O231" s="1076"/>
      <c r="P231" s="1076"/>
      <c r="Q231" s="1076"/>
      <c r="R231" s="1076"/>
      <c r="S231" s="1076"/>
      <c r="T231" s="1076"/>
      <c r="U231" s="1076"/>
      <c r="V231" s="1076"/>
      <c r="W231" s="1077">
        <f>F$138</f>
        <v>0</v>
      </c>
      <c r="X231" s="1077"/>
      <c r="Y231" s="1077"/>
      <c r="Z231" s="1077"/>
      <c r="AA231" s="1077"/>
      <c r="AB231" s="1077"/>
      <c r="AC231" s="1077"/>
      <c r="AD231" s="1077"/>
      <c r="AE231" s="1077"/>
      <c r="AF231" s="1077"/>
      <c r="AG231" s="1077"/>
      <c r="AH231" s="1077"/>
      <c r="AI231" s="1077"/>
      <c r="AJ231" s="1077"/>
      <c r="AK231" s="1077"/>
      <c r="AL231" s="1077"/>
      <c r="AM231" s="1077"/>
      <c r="AN231" s="1077"/>
      <c r="AO231" s="1077"/>
      <c r="AP231" s="1077"/>
      <c r="AQ231" s="1077"/>
      <c r="AR231" s="1077"/>
      <c r="AS231" s="1077"/>
      <c r="AT231" s="1077"/>
      <c r="AU231" s="1077"/>
      <c r="AV231" s="178"/>
      <c r="AW231" s="178"/>
      <c r="AX231" s="1076" t="s">
        <v>718</v>
      </c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7">
        <f>BB$138</f>
        <v>0</v>
      </c>
      <c r="BT231" s="1077"/>
      <c r="BU231" s="1077"/>
      <c r="BV231" s="1077"/>
      <c r="BW231" s="1077"/>
      <c r="BX231" s="1077"/>
      <c r="BY231" s="1077"/>
      <c r="BZ231" s="1077"/>
      <c r="CA231" s="1077"/>
      <c r="CB231" s="1077"/>
      <c r="CC231" s="1077"/>
      <c r="CD231" s="1077"/>
      <c r="CE231" s="1077"/>
      <c r="CF231" s="1077"/>
      <c r="CG231" s="1077"/>
      <c r="CH231" s="1077"/>
      <c r="CI231" s="1077"/>
      <c r="CJ231" s="1077"/>
      <c r="CK231" s="1077"/>
      <c r="CL231" s="1077"/>
      <c r="CM231" s="1077"/>
      <c r="CN231" s="1077"/>
      <c r="CO231" s="1077"/>
      <c r="CP231" s="1077"/>
      <c r="CQ231" s="1077"/>
      <c r="CS231" s="178"/>
      <c r="CT231" s="1076" t="s">
        <v>718</v>
      </c>
      <c r="CU231" s="1076"/>
      <c r="CV231" s="1076"/>
      <c r="CW231" s="1076"/>
      <c r="CX231" s="1076"/>
      <c r="CY231" s="1076"/>
      <c r="CZ231" s="1076"/>
      <c r="DA231" s="1076"/>
      <c r="DB231" s="1076"/>
      <c r="DC231" s="1076"/>
      <c r="DD231" s="1076"/>
      <c r="DE231" s="1076"/>
      <c r="DF231" s="1076"/>
      <c r="DG231" s="1076"/>
      <c r="DH231" s="1076"/>
      <c r="DI231" s="1076"/>
      <c r="DJ231" s="1076"/>
      <c r="DK231" s="1076"/>
      <c r="DL231" s="1076"/>
      <c r="DM231" s="1076"/>
      <c r="DN231" s="1076"/>
      <c r="DO231" s="1077">
        <f>CX$138</f>
        <v>0</v>
      </c>
      <c r="DP231" s="1077"/>
      <c r="DQ231" s="1077"/>
      <c r="DR231" s="1077"/>
      <c r="DS231" s="1077"/>
      <c r="DT231" s="1077"/>
      <c r="DU231" s="1077"/>
      <c r="DV231" s="1077"/>
      <c r="DW231" s="1077"/>
      <c r="DX231" s="1077"/>
      <c r="DY231" s="1077"/>
      <c r="DZ231" s="1077"/>
      <c r="EA231" s="1077"/>
      <c r="EB231" s="1077"/>
      <c r="EC231" s="1077"/>
      <c r="ED231" s="1077"/>
      <c r="EE231" s="1077"/>
      <c r="EF231" s="1077"/>
      <c r="EG231" s="1077"/>
      <c r="EH231" s="1077"/>
      <c r="EI231" s="1077"/>
      <c r="EJ231" s="1077"/>
      <c r="EK231" s="1077"/>
      <c r="EL231" s="1077"/>
      <c r="EM231" s="1077"/>
    </row>
    <row r="232" spans="1:143" ht="18.75" customHeight="1" x14ac:dyDescent="0.3">
      <c r="A232" s="178"/>
      <c r="B232" s="1078" t="s">
        <v>719</v>
      </c>
      <c r="C232" s="1078"/>
      <c r="D232" s="1078"/>
      <c r="E232" s="1078"/>
      <c r="F232" s="1078"/>
      <c r="G232" s="1078"/>
      <c r="H232" s="1078"/>
      <c r="I232" s="1078"/>
      <c r="J232" s="1078"/>
      <c r="K232" s="1078"/>
      <c r="L232" s="1078"/>
      <c r="M232" s="1078"/>
      <c r="N232" s="1078"/>
      <c r="O232" s="1078"/>
      <c r="P232" s="1078"/>
      <c r="Q232" s="1078"/>
      <c r="R232" s="1078"/>
      <c r="S232" s="1078"/>
      <c r="T232" s="1078"/>
      <c r="U232" s="1078"/>
      <c r="V232" s="1078"/>
      <c r="W232" s="1078"/>
      <c r="X232" s="1078"/>
      <c r="Y232" s="1078"/>
      <c r="Z232" s="1078"/>
      <c r="AA232" s="1078"/>
      <c r="AB232" s="1078"/>
      <c r="AC232" s="1078"/>
      <c r="AD232" s="1078"/>
      <c r="AE232" s="1078"/>
      <c r="AF232" s="1078"/>
      <c r="AG232" s="1078"/>
      <c r="AH232" s="1077">
        <f>I$135</f>
        <v>0</v>
      </c>
      <c r="AI232" s="1077"/>
      <c r="AJ232" s="1077"/>
      <c r="AK232" s="1077"/>
      <c r="AL232" s="1077"/>
      <c r="AM232" s="1077"/>
      <c r="AN232" s="1028" t="s">
        <v>680</v>
      </c>
      <c r="AO232" s="1028"/>
      <c r="AP232" s="1083">
        <f>Q$135</f>
        <v>0</v>
      </c>
      <c r="AQ232" s="1083"/>
      <c r="AR232" s="1083"/>
      <c r="AS232" s="1083"/>
      <c r="AT232" s="1083"/>
      <c r="AU232" s="1083"/>
      <c r="AV232" s="178"/>
      <c r="AW232" s="178"/>
      <c r="AX232" s="1078" t="s">
        <v>719</v>
      </c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  <c r="BX232" s="1078"/>
      <c r="BY232" s="1078"/>
      <c r="BZ232" s="1078"/>
      <c r="CA232" s="1078"/>
      <c r="CB232" s="1078"/>
      <c r="CC232" s="1078"/>
      <c r="CD232" s="1077">
        <f>BE$135</f>
        <v>0</v>
      </c>
      <c r="CE232" s="1077"/>
      <c r="CF232" s="1077"/>
      <c r="CG232" s="1077"/>
      <c r="CH232" s="1077"/>
      <c r="CI232" s="1077"/>
      <c r="CJ232" s="1028" t="s">
        <v>680</v>
      </c>
      <c r="CK232" s="1028"/>
      <c r="CL232" s="1083">
        <f>BM$135</f>
        <v>0</v>
      </c>
      <c r="CM232" s="1083"/>
      <c r="CN232" s="1083"/>
      <c r="CO232" s="1083"/>
      <c r="CP232" s="1083"/>
      <c r="CQ232" s="1083"/>
      <c r="CS232" s="178"/>
      <c r="CT232" s="1078" t="s">
        <v>719</v>
      </c>
      <c r="CU232" s="1078"/>
      <c r="CV232" s="1078"/>
      <c r="CW232" s="1078"/>
      <c r="CX232" s="1078"/>
      <c r="CY232" s="1078"/>
      <c r="CZ232" s="1078"/>
      <c r="DA232" s="1078"/>
      <c r="DB232" s="1078"/>
      <c r="DC232" s="1078"/>
      <c r="DD232" s="1078"/>
      <c r="DE232" s="1078"/>
      <c r="DF232" s="1078"/>
      <c r="DG232" s="1078"/>
      <c r="DH232" s="1078"/>
      <c r="DI232" s="1078"/>
      <c r="DJ232" s="1078"/>
      <c r="DK232" s="1078"/>
      <c r="DL232" s="1078"/>
      <c r="DM232" s="1078"/>
      <c r="DN232" s="1078"/>
      <c r="DO232" s="1078"/>
      <c r="DP232" s="1078"/>
      <c r="DQ232" s="1078"/>
      <c r="DR232" s="1078"/>
      <c r="DS232" s="1078"/>
      <c r="DT232" s="1078"/>
      <c r="DU232" s="1078"/>
      <c r="DV232" s="1078"/>
      <c r="DW232" s="1078"/>
      <c r="DX232" s="1078"/>
      <c r="DY232" s="1078"/>
      <c r="DZ232" s="1077">
        <f>DA$135</f>
        <v>0</v>
      </c>
      <c r="EA232" s="1077"/>
      <c r="EB232" s="1077"/>
      <c r="EC232" s="1077"/>
      <c r="ED232" s="1077"/>
      <c r="EE232" s="1077"/>
      <c r="EF232" s="1028" t="s">
        <v>680</v>
      </c>
      <c r="EG232" s="1028"/>
      <c r="EH232" s="1083">
        <f>DI$135</f>
        <v>0</v>
      </c>
      <c r="EI232" s="1083"/>
      <c r="EJ232" s="1083"/>
      <c r="EK232" s="1083"/>
      <c r="EL232" s="1083"/>
      <c r="EM232" s="1083"/>
    </row>
    <row r="233" spans="1:143" ht="18.75" customHeight="1" x14ac:dyDescent="0.25">
      <c r="A233" s="178"/>
      <c r="B233" s="1078" t="s">
        <v>720</v>
      </c>
      <c r="C233" s="1078"/>
      <c r="D233" s="1078"/>
      <c r="E233" s="1078"/>
      <c r="F233" s="1081">
        <f>F$136</f>
        <v>0</v>
      </c>
      <c r="G233" s="1081"/>
      <c r="H233" s="1081"/>
      <c r="I233" s="1081"/>
      <c r="J233" s="1081"/>
      <c r="K233" s="1081"/>
      <c r="L233" s="1081"/>
      <c r="M233" s="1081"/>
      <c r="N233" s="1081"/>
      <c r="O233" s="1081"/>
      <c r="P233" s="1081"/>
      <c r="Q233" s="1081"/>
      <c r="R233" s="1081"/>
      <c r="S233" s="1081"/>
      <c r="T233" s="1081"/>
      <c r="U233" s="1081"/>
      <c r="V233" s="1081"/>
      <c r="W233" s="1081"/>
      <c r="X233" s="1081"/>
      <c r="Y233" s="1081"/>
      <c r="Z233" s="1081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78"/>
      <c r="AW233" s="178"/>
      <c r="AX233" s="1078" t="s">
        <v>720</v>
      </c>
      <c r="AY233" s="1078"/>
      <c r="AZ233" s="1078"/>
      <c r="BA233" s="1078"/>
      <c r="BB233" s="1081">
        <f>BB$136</f>
        <v>0</v>
      </c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  <c r="BX233" s="1081"/>
      <c r="BY233" s="1081"/>
      <c r="BZ233" s="1081"/>
      <c r="CA233" s="1081"/>
      <c r="CB233" s="1081"/>
      <c r="CC233" s="1081"/>
      <c r="CD233" s="1081"/>
      <c r="CE233" s="1081"/>
      <c r="CF233" s="1081"/>
      <c r="CG233" s="1081"/>
      <c r="CH233" s="1081"/>
      <c r="CI233" s="1081"/>
      <c r="CJ233" s="1081"/>
      <c r="CK233" s="1081"/>
      <c r="CL233" s="1081"/>
      <c r="CM233" s="1081"/>
      <c r="CN233" s="1081"/>
      <c r="CO233" s="1081"/>
      <c r="CP233" s="1081"/>
      <c r="CQ233" s="1081"/>
      <c r="CS233" s="178"/>
      <c r="CT233" s="1078" t="s">
        <v>720</v>
      </c>
      <c r="CU233" s="1078"/>
      <c r="CV233" s="1078"/>
      <c r="CW233" s="1078"/>
      <c r="CX233" s="1081">
        <f>CX$136</f>
        <v>0</v>
      </c>
      <c r="CY233" s="1081"/>
      <c r="CZ233" s="1081"/>
      <c r="DA233" s="1081"/>
      <c r="DB233" s="1081"/>
      <c r="DC233" s="1081"/>
      <c r="DD233" s="1081"/>
      <c r="DE233" s="1081"/>
      <c r="DF233" s="1081"/>
      <c r="DG233" s="1081"/>
      <c r="DH233" s="1081"/>
      <c r="DI233" s="1081"/>
      <c r="DJ233" s="1081"/>
      <c r="DK233" s="1081"/>
      <c r="DL233" s="1081"/>
      <c r="DM233" s="1081"/>
      <c r="DN233" s="1081"/>
      <c r="DO233" s="1081"/>
      <c r="DP233" s="1081"/>
      <c r="DQ233" s="1081"/>
      <c r="DR233" s="1081"/>
      <c r="DS233" s="1081"/>
      <c r="DT233" s="1081"/>
      <c r="DU233" s="1081"/>
      <c r="DV233" s="1081"/>
      <c r="DW233" s="1081"/>
      <c r="DX233" s="1081"/>
      <c r="DY233" s="1081"/>
      <c r="DZ233" s="1081"/>
      <c r="EA233" s="1081"/>
      <c r="EB233" s="1081"/>
      <c r="EC233" s="1081"/>
      <c r="ED233" s="1081"/>
      <c r="EE233" s="1081"/>
      <c r="EF233" s="1081"/>
      <c r="EG233" s="1081"/>
      <c r="EH233" s="1081"/>
      <c r="EI233" s="1081"/>
      <c r="EJ233" s="1081"/>
      <c r="EK233" s="1081"/>
      <c r="EL233" s="1081"/>
      <c r="EM233" s="1081"/>
    </row>
    <row r="234" spans="1:143" ht="36" customHeight="1" x14ac:dyDescent="0.3">
      <c r="A234" s="178"/>
      <c r="B234" s="1078" t="s">
        <v>721</v>
      </c>
      <c r="C234" s="1078"/>
      <c r="D234" s="1078"/>
      <c r="E234" s="1078"/>
      <c r="F234" s="1078"/>
      <c r="G234" s="1078"/>
      <c r="H234" s="1078"/>
      <c r="I234" s="1078"/>
      <c r="J234" s="1078"/>
      <c r="K234" s="1078"/>
      <c r="L234" s="1078"/>
      <c r="M234" s="1078"/>
      <c r="N234" s="1078"/>
      <c r="O234" s="1078"/>
      <c r="P234" s="1078"/>
      <c r="Q234" s="1078"/>
      <c r="R234" s="1078"/>
      <c r="S234" s="1078"/>
      <c r="T234" s="1078"/>
      <c r="U234" s="1078"/>
      <c r="V234" s="1078"/>
      <c r="W234" s="1079">
        <f>'Настройки УИК'!$C$27</f>
        <v>0</v>
      </c>
      <c r="X234" s="1079"/>
      <c r="Y234" s="1079"/>
      <c r="Z234" s="1079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78"/>
      <c r="AW234" s="178"/>
      <c r="AX234" s="1078" t="s">
        <v>721</v>
      </c>
      <c r="AY234" s="1078"/>
      <c r="AZ234" s="1078"/>
      <c r="BA234" s="1078"/>
      <c r="BB234" s="1078"/>
      <c r="BC234" s="1078"/>
      <c r="BD234" s="1078"/>
      <c r="BE234" s="1078"/>
      <c r="BF234" s="1078"/>
      <c r="BG234" s="1078"/>
      <c r="BH234" s="1078"/>
      <c r="BI234" s="1078"/>
      <c r="BJ234" s="1078"/>
      <c r="BK234" s="1078"/>
      <c r="BL234" s="1078"/>
      <c r="BM234" s="1078"/>
      <c r="BN234" s="1078"/>
      <c r="BO234" s="1078"/>
      <c r="BP234" s="1078"/>
      <c r="BQ234" s="1078"/>
      <c r="BR234" s="1078"/>
      <c r="BS234" s="1079">
        <f>'Настройки УИК'!$C$27</f>
        <v>0</v>
      </c>
      <c r="BT234" s="1079"/>
      <c r="BU234" s="1079"/>
      <c r="BV234" s="1079"/>
      <c r="BW234" s="1079"/>
      <c r="BX234" s="1079"/>
      <c r="BY234" s="1079"/>
      <c r="BZ234" s="1079"/>
      <c r="CA234" s="1079"/>
      <c r="CB234" s="1079"/>
      <c r="CC234" s="1079"/>
      <c r="CD234" s="1079"/>
      <c r="CE234" s="1079"/>
      <c r="CF234" s="1079"/>
      <c r="CG234" s="1079"/>
      <c r="CH234" s="1079"/>
      <c r="CI234" s="1079"/>
      <c r="CJ234" s="1079"/>
      <c r="CK234" s="1079"/>
      <c r="CL234" s="1079"/>
      <c r="CM234" s="1079"/>
      <c r="CN234" s="1079"/>
      <c r="CO234" s="1079"/>
      <c r="CP234" s="1079"/>
      <c r="CQ234" s="1079"/>
      <c r="CS234" s="178"/>
      <c r="CT234" s="1078" t="s">
        <v>721</v>
      </c>
      <c r="CU234" s="1078"/>
      <c r="CV234" s="1078"/>
      <c r="CW234" s="1078"/>
      <c r="CX234" s="1078"/>
      <c r="CY234" s="1078"/>
      <c r="CZ234" s="1078"/>
      <c r="DA234" s="1078"/>
      <c r="DB234" s="1078"/>
      <c r="DC234" s="1078"/>
      <c r="DD234" s="1078"/>
      <c r="DE234" s="1078"/>
      <c r="DF234" s="1078"/>
      <c r="DG234" s="1078"/>
      <c r="DH234" s="1078"/>
      <c r="DI234" s="1078"/>
      <c r="DJ234" s="1078"/>
      <c r="DK234" s="1078"/>
      <c r="DL234" s="1078"/>
      <c r="DM234" s="1078"/>
      <c r="DN234" s="1078"/>
      <c r="DO234" s="1079">
        <f>'Настройки УИК'!$C$27</f>
        <v>0</v>
      </c>
      <c r="DP234" s="1079"/>
      <c r="DQ234" s="1079"/>
      <c r="DR234" s="1079"/>
      <c r="DS234" s="1079"/>
      <c r="DT234" s="1079"/>
      <c r="DU234" s="1079"/>
      <c r="DV234" s="1079"/>
      <c r="DW234" s="1079"/>
      <c r="DX234" s="1079"/>
      <c r="DY234" s="1079"/>
      <c r="DZ234" s="1079"/>
      <c r="EA234" s="1079"/>
      <c r="EB234" s="1079"/>
      <c r="EC234" s="1079"/>
      <c r="ED234" s="1079"/>
      <c r="EE234" s="1079"/>
      <c r="EF234" s="1079"/>
      <c r="EG234" s="1079"/>
      <c r="EH234" s="1079"/>
      <c r="EI234" s="1079"/>
      <c r="EJ234" s="1079"/>
      <c r="EK234" s="1079"/>
      <c r="EL234" s="1079"/>
      <c r="EM234" s="1079"/>
    </row>
    <row r="235" spans="1:143" ht="18.75" customHeight="1" x14ac:dyDescent="0.3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 x14ac:dyDescent="0.25">
      <c r="A236" s="178"/>
      <c r="B236" s="1026" t="s">
        <v>723</v>
      </c>
      <c r="C236" s="1026"/>
      <c r="D236" s="1026"/>
      <c r="E236" s="1026"/>
      <c r="F236" s="1026"/>
      <c r="G236" s="1026"/>
      <c r="H236" s="1026"/>
      <c r="I236" s="1026"/>
      <c r="J236" s="1026"/>
      <c r="K236" s="1026"/>
      <c r="L236" s="1026"/>
      <c r="M236" s="1026"/>
      <c r="N236" s="1026"/>
      <c r="O236" s="1026"/>
      <c r="P236" s="1026"/>
      <c r="Q236" s="1026"/>
      <c r="R236" s="1026"/>
      <c r="S236" s="1026"/>
      <c r="T236" s="1026"/>
      <c r="U236" s="1026"/>
      <c r="V236" s="1026"/>
      <c r="W236" s="1026"/>
      <c r="X236" s="1026"/>
      <c r="Y236" s="1026"/>
      <c r="Z236" s="1026"/>
      <c r="AA236" s="1026"/>
      <c r="AB236" s="1026"/>
      <c r="AC236" s="1026"/>
      <c r="AD236" s="1026"/>
      <c r="AE236" s="1026"/>
      <c r="AF236" s="1026"/>
      <c r="AG236" s="1026"/>
      <c r="AH236" s="1026"/>
      <c r="AI236" s="1026"/>
      <c r="AJ236" s="1026"/>
      <c r="AK236" s="1026"/>
      <c r="AL236" s="1026"/>
      <c r="AM236" s="1026"/>
      <c r="AN236" s="1026"/>
      <c r="AO236" s="1026"/>
      <c r="AP236" s="1026"/>
      <c r="AQ236" s="1026"/>
      <c r="AR236" s="1026"/>
      <c r="AS236" s="1026"/>
      <c r="AT236" s="1026"/>
      <c r="AU236" s="1026"/>
      <c r="AV236" s="178"/>
      <c r="AW236" s="178"/>
      <c r="AX236" s="1026" t="s">
        <v>723</v>
      </c>
      <c r="AY236" s="1026"/>
      <c r="AZ236" s="1026"/>
      <c r="BA236" s="1026"/>
      <c r="BB236" s="1026"/>
      <c r="BC236" s="1026"/>
      <c r="BD236" s="1026"/>
      <c r="BE236" s="1026"/>
      <c r="BF236" s="1026"/>
      <c r="BG236" s="1026"/>
      <c r="BH236" s="1026"/>
      <c r="BI236" s="1026"/>
      <c r="BJ236" s="1026"/>
      <c r="BK236" s="1026"/>
      <c r="BL236" s="1026"/>
      <c r="BM236" s="1026"/>
      <c r="BN236" s="1026"/>
      <c r="BO236" s="1026"/>
      <c r="BP236" s="1026"/>
      <c r="BQ236" s="1026"/>
      <c r="BR236" s="1026"/>
      <c r="BS236" s="1026"/>
      <c r="BT236" s="1026"/>
      <c r="BU236" s="1026"/>
      <c r="BV236" s="1026"/>
      <c r="BW236" s="1026"/>
      <c r="BX236" s="1026"/>
      <c r="BY236" s="1026"/>
      <c r="BZ236" s="1026"/>
      <c r="CA236" s="1026"/>
      <c r="CB236" s="1026"/>
      <c r="CC236" s="1026"/>
      <c r="CD236" s="1026"/>
      <c r="CE236" s="1026"/>
      <c r="CF236" s="1026"/>
      <c r="CG236" s="1026"/>
      <c r="CH236" s="1026"/>
      <c r="CI236" s="1026"/>
      <c r="CJ236" s="1026"/>
      <c r="CK236" s="1026"/>
      <c r="CL236" s="1026"/>
      <c r="CM236" s="1026"/>
      <c r="CN236" s="1026"/>
      <c r="CO236" s="1026"/>
      <c r="CP236" s="1026"/>
      <c r="CQ236" s="1026"/>
      <c r="CS236" s="178"/>
      <c r="CT236" s="1026" t="s">
        <v>723</v>
      </c>
      <c r="CU236" s="1026"/>
      <c r="CV236" s="1026"/>
      <c r="CW236" s="1026"/>
      <c r="CX236" s="1026"/>
      <c r="CY236" s="1026"/>
      <c r="CZ236" s="1026"/>
      <c r="DA236" s="1026"/>
      <c r="DB236" s="1026"/>
      <c r="DC236" s="1026"/>
      <c r="DD236" s="1026"/>
      <c r="DE236" s="1026"/>
      <c r="DF236" s="1026"/>
      <c r="DG236" s="1026"/>
      <c r="DH236" s="1026"/>
      <c r="DI236" s="1026"/>
      <c r="DJ236" s="1026"/>
      <c r="DK236" s="1026"/>
      <c r="DL236" s="1026"/>
      <c r="DM236" s="1026"/>
      <c r="DN236" s="1026"/>
      <c r="DO236" s="1026"/>
      <c r="DP236" s="1026"/>
      <c r="DQ236" s="1026"/>
      <c r="DR236" s="1026"/>
      <c r="DS236" s="1026"/>
      <c r="DT236" s="1026"/>
      <c r="DU236" s="1026"/>
      <c r="DV236" s="1026"/>
      <c r="DW236" s="1026"/>
      <c r="DX236" s="1026"/>
      <c r="DY236" s="1026"/>
      <c r="DZ236" s="1026"/>
      <c r="EA236" s="1026"/>
      <c r="EB236" s="1026"/>
      <c r="EC236" s="1026"/>
      <c r="ED236" s="1026"/>
      <c r="EE236" s="1026"/>
      <c r="EF236" s="1026"/>
      <c r="EG236" s="1026"/>
      <c r="EH236" s="1026"/>
      <c r="EI236" s="1026"/>
      <c r="EJ236" s="1026"/>
      <c r="EK236" s="1026"/>
      <c r="EL236" s="1026"/>
      <c r="EM236" s="1026"/>
    </row>
    <row r="237" spans="1:143" ht="42.75" customHeight="1" x14ac:dyDescent="0.25">
      <c r="A237" s="178"/>
      <c r="B237" s="1078" t="s">
        <v>724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78"/>
      <c r="T237" s="1078"/>
      <c r="U237" s="1078"/>
      <c r="V237" s="1080">
        <f>'Настройки УИК'!$C$29</f>
        <v>0</v>
      </c>
      <c r="W237" s="1077"/>
      <c r="X237" s="1077"/>
      <c r="Y237" s="1077"/>
      <c r="Z237" s="1077"/>
      <c r="AA237" s="1077"/>
      <c r="AB237" s="1077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1077"/>
      <c r="AO237" s="1077"/>
      <c r="AP237" s="1077"/>
      <c r="AQ237" s="1077"/>
      <c r="AR237" s="1077"/>
      <c r="AS237" s="1077"/>
      <c r="AT237" s="1077"/>
      <c r="AU237" s="1077"/>
      <c r="AV237" s="178"/>
      <c r="AW237" s="178"/>
      <c r="AX237" s="1078" t="s">
        <v>724</v>
      </c>
      <c r="AY237" s="1078"/>
      <c r="AZ237" s="1078"/>
      <c r="BA237" s="1078"/>
      <c r="BB237" s="1078"/>
      <c r="BC237" s="1078"/>
      <c r="BD237" s="1078"/>
      <c r="BE237" s="1078"/>
      <c r="BF237" s="1078"/>
      <c r="BG237" s="1078"/>
      <c r="BH237" s="1078"/>
      <c r="BI237" s="1078"/>
      <c r="BJ237" s="1078"/>
      <c r="BK237" s="1078"/>
      <c r="BL237" s="1078"/>
      <c r="BM237" s="1078"/>
      <c r="BN237" s="1078"/>
      <c r="BO237" s="1078"/>
      <c r="BP237" s="1078"/>
      <c r="BQ237" s="1078"/>
      <c r="BR237" s="1080">
        <f>'Настройки УИК'!$C$29</f>
        <v>0</v>
      </c>
      <c r="BS237" s="1077"/>
      <c r="BT237" s="1077"/>
      <c r="BU237" s="1077"/>
      <c r="BV237" s="1077"/>
      <c r="BW237" s="1077"/>
      <c r="BX237" s="1077"/>
      <c r="BY237" s="1077"/>
      <c r="BZ237" s="1077"/>
      <c r="CA237" s="1077"/>
      <c r="CB237" s="1077"/>
      <c r="CC237" s="1077"/>
      <c r="CD237" s="1077"/>
      <c r="CE237" s="1077"/>
      <c r="CF237" s="1077"/>
      <c r="CG237" s="1077"/>
      <c r="CH237" s="1077"/>
      <c r="CI237" s="1077"/>
      <c r="CJ237" s="1077"/>
      <c r="CK237" s="1077"/>
      <c r="CL237" s="1077"/>
      <c r="CM237" s="1077"/>
      <c r="CN237" s="1077"/>
      <c r="CO237" s="1077"/>
      <c r="CP237" s="1077"/>
      <c r="CQ237" s="1077"/>
      <c r="CS237" s="178"/>
      <c r="CT237" s="1078" t="s">
        <v>724</v>
      </c>
      <c r="CU237" s="1078"/>
      <c r="CV237" s="1078"/>
      <c r="CW237" s="1078"/>
      <c r="CX237" s="1078"/>
      <c r="CY237" s="1078"/>
      <c r="CZ237" s="1078"/>
      <c r="DA237" s="1078"/>
      <c r="DB237" s="1078"/>
      <c r="DC237" s="1078"/>
      <c r="DD237" s="1078"/>
      <c r="DE237" s="1078"/>
      <c r="DF237" s="1078"/>
      <c r="DG237" s="1078"/>
      <c r="DH237" s="1078"/>
      <c r="DI237" s="1078"/>
      <c r="DJ237" s="1078"/>
      <c r="DK237" s="1078"/>
      <c r="DL237" s="1078"/>
      <c r="DM237" s="1078"/>
      <c r="DN237" s="1080">
        <f>'Настройки УИК'!$C$29</f>
        <v>0</v>
      </c>
      <c r="DO237" s="1077"/>
      <c r="DP237" s="1077"/>
      <c r="DQ237" s="1077"/>
      <c r="DR237" s="1077"/>
      <c r="DS237" s="1077"/>
      <c r="DT237" s="1077"/>
      <c r="DU237" s="1077"/>
      <c r="DV237" s="1077"/>
      <c r="DW237" s="1077"/>
      <c r="DX237" s="1077"/>
      <c r="DY237" s="1077"/>
      <c r="DZ237" s="1077"/>
      <c r="EA237" s="1077"/>
      <c r="EB237" s="1077"/>
      <c r="EC237" s="1077"/>
      <c r="ED237" s="1077"/>
      <c r="EE237" s="1077"/>
      <c r="EF237" s="1077"/>
      <c r="EG237" s="1077"/>
      <c r="EH237" s="1077"/>
      <c r="EI237" s="1077"/>
      <c r="EJ237" s="1077"/>
      <c r="EK237" s="1077"/>
      <c r="EL237" s="1077"/>
      <c r="EM237" s="1077"/>
    </row>
    <row r="238" spans="1:143" ht="18.75" customHeight="1" x14ac:dyDescent="0.3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 x14ac:dyDescent="0.25">
      <c r="A239" s="178"/>
      <c r="B239" s="1026" t="s">
        <v>726</v>
      </c>
      <c r="C239" s="1026"/>
      <c r="D239" s="1026"/>
      <c r="E239" s="1026"/>
      <c r="F239" s="1026"/>
      <c r="G239" s="1026"/>
      <c r="H239" s="1026"/>
      <c r="I239" s="1026"/>
      <c r="J239" s="1026"/>
      <c r="K239" s="1026"/>
      <c r="L239" s="1026"/>
      <c r="M239" s="1026"/>
      <c r="N239" s="1026"/>
      <c r="O239" s="1026"/>
      <c r="P239" s="1026"/>
      <c r="Q239" s="1026"/>
      <c r="R239" s="1026"/>
      <c r="S239" s="1026"/>
      <c r="T239" s="1026"/>
      <c r="U239" s="1026"/>
      <c r="V239" s="1026"/>
      <c r="W239" s="1026"/>
      <c r="X239" s="1026"/>
      <c r="Y239" s="1026"/>
      <c r="Z239" s="1026"/>
      <c r="AA239" s="1026"/>
      <c r="AB239" s="1026"/>
      <c r="AC239" s="1026"/>
      <c r="AD239" s="1026"/>
      <c r="AE239" s="1026"/>
      <c r="AF239" s="1026"/>
      <c r="AG239" s="1026"/>
      <c r="AH239" s="1026"/>
      <c r="AI239" s="1026"/>
      <c r="AJ239" s="1026"/>
      <c r="AK239" s="1026"/>
      <c r="AL239" s="1026"/>
      <c r="AM239" s="1026"/>
      <c r="AN239" s="1026"/>
      <c r="AO239" s="1026"/>
      <c r="AP239" s="1026"/>
      <c r="AQ239" s="1026"/>
      <c r="AR239" s="1026"/>
      <c r="AS239" s="1026"/>
      <c r="AT239" s="1026"/>
      <c r="AU239" s="1026"/>
      <c r="AV239" s="178"/>
      <c r="AW239" s="178"/>
      <c r="AX239" s="1026" t="s">
        <v>726</v>
      </c>
      <c r="AY239" s="1026"/>
      <c r="AZ239" s="1026"/>
      <c r="BA239" s="1026"/>
      <c r="BB239" s="1026"/>
      <c r="BC239" s="1026"/>
      <c r="BD239" s="1026"/>
      <c r="BE239" s="1026"/>
      <c r="BF239" s="1026"/>
      <c r="BG239" s="1026"/>
      <c r="BH239" s="1026"/>
      <c r="BI239" s="1026"/>
      <c r="BJ239" s="1026"/>
      <c r="BK239" s="1026"/>
      <c r="BL239" s="1026"/>
      <c r="BM239" s="1026"/>
      <c r="BN239" s="1026"/>
      <c r="BO239" s="1026"/>
      <c r="BP239" s="1026"/>
      <c r="BQ239" s="1026"/>
      <c r="BR239" s="1026"/>
      <c r="BS239" s="1026"/>
      <c r="BT239" s="1026"/>
      <c r="BU239" s="1026"/>
      <c r="BV239" s="1026"/>
      <c r="BW239" s="1026"/>
      <c r="BX239" s="1026"/>
      <c r="BY239" s="1026"/>
      <c r="BZ239" s="1026"/>
      <c r="CA239" s="1026"/>
      <c r="CB239" s="1026"/>
      <c r="CC239" s="1026"/>
      <c r="CD239" s="1026"/>
      <c r="CE239" s="1026"/>
      <c r="CF239" s="1026"/>
      <c r="CG239" s="1026"/>
      <c r="CH239" s="1026"/>
      <c r="CI239" s="1026"/>
      <c r="CJ239" s="1026"/>
      <c r="CK239" s="1026"/>
      <c r="CL239" s="1026"/>
      <c r="CM239" s="1026"/>
      <c r="CN239" s="1026"/>
      <c r="CO239" s="1026"/>
      <c r="CP239" s="1026"/>
      <c r="CQ239" s="1026"/>
      <c r="CS239" s="178"/>
      <c r="CT239" s="1026" t="s">
        <v>726</v>
      </c>
      <c r="CU239" s="1026"/>
      <c r="CV239" s="1026"/>
      <c r="CW239" s="1026"/>
      <c r="CX239" s="1026"/>
      <c r="CY239" s="1026"/>
      <c r="CZ239" s="1026"/>
      <c r="DA239" s="1026"/>
      <c r="DB239" s="1026"/>
      <c r="DC239" s="1026"/>
      <c r="DD239" s="1026"/>
      <c r="DE239" s="1026"/>
      <c r="DF239" s="1026"/>
      <c r="DG239" s="1026"/>
      <c r="DH239" s="1026"/>
      <c r="DI239" s="1026"/>
      <c r="DJ239" s="1026"/>
      <c r="DK239" s="1026"/>
      <c r="DL239" s="1026"/>
      <c r="DM239" s="1026"/>
      <c r="DN239" s="1026"/>
      <c r="DO239" s="1026"/>
      <c r="DP239" s="1026"/>
      <c r="DQ239" s="1026"/>
      <c r="DR239" s="1026"/>
      <c r="DS239" s="1026"/>
      <c r="DT239" s="1026"/>
      <c r="DU239" s="1026"/>
      <c r="DV239" s="1026"/>
      <c r="DW239" s="1026"/>
      <c r="DX239" s="1026"/>
      <c r="DY239" s="1026"/>
      <c r="DZ239" s="1026"/>
      <c r="EA239" s="1026"/>
      <c r="EB239" s="1026"/>
      <c r="EC239" s="1026"/>
      <c r="ED239" s="1026"/>
      <c r="EE239" s="1026"/>
      <c r="EF239" s="1026"/>
      <c r="EG239" s="1026"/>
      <c r="EH239" s="1026"/>
      <c r="EI239" s="1026"/>
      <c r="EJ239" s="1026"/>
      <c r="EK239" s="1026"/>
      <c r="EL239" s="1026"/>
      <c r="EM239" s="1026"/>
    </row>
    <row r="240" spans="1:143" s="302" customFormat="1" ht="18.75" customHeight="1" x14ac:dyDescent="0.3">
      <c r="A240" s="170"/>
      <c r="B240" s="1030" t="s">
        <v>705</v>
      </c>
      <c r="C240" s="1030"/>
      <c r="D240" s="1030"/>
      <c r="E240" s="1030"/>
      <c r="F240" s="1030"/>
      <c r="G240" s="1030"/>
      <c r="H240" s="1030"/>
      <c r="I240" s="1030"/>
      <c r="J240" s="1030"/>
      <c r="K240" s="1030"/>
      <c r="L240" s="1030"/>
      <c r="M240" s="1030"/>
      <c r="N240" s="1030"/>
      <c r="O240" s="1030"/>
      <c r="P240" s="1030"/>
      <c r="Q240" s="1030"/>
      <c r="R240" s="1030"/>
      <c r="S240" s="1030"/>
      <c r="T240" s="1030"/>
      <c r="U240" s="1030"/>
      <c r="V240" s="1030"/>
      <c r="W240" s="1030"/>
      <c r="X240" s="1030"/>
      <c r="Y240" s="1030"/>
      <c r="Z240" s="1030"/>
      <c r="AA240" s="1075">
        <f>Z225</f>
        <v>0</v>
      </c>
      <c r="AB240" s="1075"/>
      <c r="AC240" s="300" t="s">
        <v>524</v>
      </c>
      <c r="AD240" s="1075">
        <f>AC225</f>
        <v>0</v>
      </c>
      <c r="AE240" s="1075"/>
      <c r="AF240" s="1075"/>
      <c r="AG240" s="1075"/>
      <c r="AH240" s="1075"/>
      <c r="AI240" s="1075"/>
      <c r="AJ240" s="1075"/>
      <c r="AK240" s="1075">
        <f>AJ225</f>
        <v>0</v>
      </c>
      <c r="AL240" s="1075"/>
      <c r="AM240" s="1075"/>
      <c r="AN240" s="1075"/>
      <c r="AO240" s="1076" t="s">
        <v>727</v>
      </c>
      <c r="AP240" s="1076"/>
      <c r="AQ240" s="1076"/>
      <c r="AR240" s="1076"/>
      <c r="AS240" s="1077">
        <f>AR225</f>
        <v>0</v>
      </c>
      <c r="AT240" s="1077"/>
      <c r="AU240" s="1077"/>
      <c r="AV240" s="170"/>
      <c r="AW240" s="170"/>
      <c r="AX240" s="1030" t="s">
        <v>705</v>
      </c>
      <c r="AY240" s="1030"/>
      <c r="AZ240" s="1030"/>
      <c r="BA240" s="1030"/>
      <c r="BB240" s="1030"/>
      <c r="BC240" s="1030"/>
      <c r="BD240" s="1030"/>
      <c r="BE240" s="1030"/>
      <c r="BF240" s="1030"/>
      <c r="BG240" s="1030"/>
      <c r="BH240" s="1030"/>
      <c r="BI240" s="1030"/>
      <c r="BJ240" s="1030"/>
      <c r="BK240" s="1030"/>
      <c r="BL240" s="1030"/>
      <c r="BM240" s="1030"/>
      <c r="BN240" s="1030"/>
      <c r="BO240" s="1030"/>
      <c r="BP240" s="1030"/>
      <c r="BQ240" s="1030"/>
      <c r="BR240" s="1030"/>
      <c r="BS240" s="1030"/>
      <c r="BT240" s="1030"/>
      <c r="BU240" s="1030"/>
      <c r="BV240" s="1030"/>
      <c r="BW240" s="1075">
        <f>BV225</f>
        <v>0</v>
      </c>
      <c r="BX240" s="1075"/>
      <c r="BY240" s="300" t="s">
        <v>524</v>
      </c>
      <c r="BZ240" s="1075">
        <f>BY225</f>
        <v>0</v>
      </c>
      <c r="CA240" s="1075"/>
      <c r="CB240" s="1075"/>
      <c r="CC240" s="1075"/>
      <c r="CD240" s="1075"/>
      <c r="CE240" s="1075"/>
      <c r="CF240" s="1075"/>
      <c r="CG240" s="1075">
        <f>CF225</f>
        <v>0</v>
      </c>
      <c r="CH240" s="1075"/>
      <c r="CI240" s="1075"/>
      <c r="CJ240" s="1075"/>
      <c r="CK240" s="1076" t="s">
        <v>727</v>
      </c>
      <c r="CL240" s="1076"/>
      <c r="CM240" s="1076"/>
      <c r="CN240" s="1076"/>
      <c r="CO240" s="1077">
        <f>CN225</f>
        <v>0</v>
      </c>
      <c r="CP240" s="1077"/>
      <c r="CQ240" s="1077"/>
      <c r="CS240" s="170"/>
      <c r="CT240" s="1030" t="s">
        <v>705</v>
      </c>
      <c r="CU240" s="1030"/>
      <c r="CV240" s="1030"/>
      <c r="CW240" s="1030"/>
      <c r="CX240" s="1030"/>
      <c r="CY240" s="1030"/>
      <c r="CZ240" s="1030"/>
      <c r="DA240" s="1030"/>
      <c r="DB240" s="1030"/>
      <c r="DC240" s="1030"/>
      <c r="DD240" s="1030"/>
      <c r="DE240" s="1030"/>
      <c r="DF240" s="1030"/>
      <c r="DG240" s="1030"/>
      <c r="DH240" s="1030"/>
      <c r="DI240" s="1030"/>
      <c r="DJ240" s="1030"/>
      <c r="DK240" s="1030"/>
      <c r="DL240" s="1030"/>
      <c r="DM240" s="1030"/>
      <c r="DN240" s="1030"/>
      <c r="DO240" s="1030"/>
      <c r="DP240" s="1030"/>
      <c r="DQ240" s="1030"/>
      <c r="DR240" s="1030"/>
      <c r="DS240" s="1075">
        <f>DR225</f>
        <v>0</v>
      </c>
      <c r="DT240" s="1075"/>
      <c r="DU240" s="300" t="s">
        <v>524</v>
      </c>
      <c r="DV240" s="1075">
        <f>DU225</f>
        <v>0</v>
      </c>
      <c r="DW240" s="1075"/>
      <c r="DX240" s="1075"/>
      <c r="DY240" s="1075"/>
      <c r="DZ240" s="1075"/>
      <c r="EA240" s="1075"/>
      <c r="EB240" s="1075"/>
      <c r="EC240" s="1075">
        <f>EB225</f>
        <v>0</v>
      </c>
      <c r="ED240" s="1075"/>
      <c r="EE240" s="1075"/>
      <c r="EF240" s="1075"/>
      <c r="EG240" s="1076" t="s">
        <v>727</v>
      </c>
      <c r="EH240" s="1076"/>
      <c r="EI240" s="1076"/>
      <c r="EJ240" s="1076"/>
      <c r="EK240" s="1077">
        <f>EJ225</f>
        <v>0</v>
      </c>
      <c r="EL240" s="1077"/>
      <c r="EM240" s="1077"/>
    </row>
    <row r="241" spans="1:143" ht="18.75" customHeight="1" x14ac:dyDescent="0.25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 x14ac:dyDescent="0.25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0"/>
      <c r="S242" s="1060"/>
      <c r="T242" s="1060"/>
      <c r="U242" s="1060"/>
      <c r="V242" s="1060"/>
      <c r="W242" s="1060"/>
      <c r="X242" s="1060"/>
      <c r="Y242" s="1060"/>
      <c r="Z242" s="1060"/>
      <c r="AA242" s="1060"/>
      <c r="AB242" s="1060"/>
      <c r="AC242" s="1060"/>
      <c r="AD242" s="1060"/>
      <c r="AE242" s="1060"/>
      <c r="AF242" s="178"/>
      <c r="AG242" s="1073"/>
      <c r="AH242" s="1073"/>
      <c r="AI242" s="1073"/>
      <c r="AJ242" s="1073"/>
      <c r="AK242" s="1073"/>
      <c r="AL242" s="1073"/>
      <c r="AM242" s="1073"/>
      <c r="AN242" s="1073"/>
      <c r="AO242" s="1073"/>
      <c r="AP242" s="1073"/>
      <c r="AQ242" s="1073"/>
      <c r="AR242" s="1073"/>
      <c r="AS242" s="1073"/>
      <c r="AT242" s="1073"/>
      <c r="AU242" s="1073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0"/>
      <c r="BO242" s="1060"/>
      <c r="BP242" s="1060"/>
      <c r="BQ242" s="1060"/>
      <c r="BR242" s="1060"/>
      <c r="BS242" s="1060"/>
      <c r="BT242" s="1060"/>
      <c r="BU242" s="1060"/>
      <c r="BV242" s="1060"/>
      <c r="BW242" s="1060"/>
      <c r="BX242" s="1060"/>
      <c r="BY242" s="1060"/>
      <c r="BZ242" s="1060"/>
      <c r="CA242" s="1060"/>
      <c r="CB242" s="178"/>
      <c r="CC242" s="1073"/>
      <c r="CD242" s="1073"/>
      <c r="CE242" s="1073"/>
      <c r="CF242" s="1073"/>
      <c r="CG242" s="1073"/>
      <c r="CH242" s="1073"/>
      <c r="CI242" s="1073"/>
      <c r="CJ242" s="1073"/>
      <c r="CK242" s="1073"/>
      <c r="CL242" s="1073"/>
      <c r="CM242" s="1073"/>
      <c r="CN242" s="1073"/>
      <c r="CO242" s="1073"/>
      <c r="CP242" s="1073"/>
      <c r="CQ242" s="1073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0"/>
      <c r="DK242" s="1060"/>
      <c r="DL242" s="1060"/>
      <c r="DM242" s="1060"/>
      <c r="DN242" s="1060"/>
      <c r="DO242" s="1060"/>
      <c r="DP242" s="1060"/>
      <c r="DQ242" s="1060"/>
      <c r="DR242" s="1060"/>
      <c r="DS242" s="1060"/>
      <c r="DT242" s="1060"/>
      <c r="DU242" s="1060"/>
      <c r="DV242" s="1060"/>
      <c r="DW242" s="1060"/>
      <c r="DX242" s="178"/>
      <c r="DY242" s="1073"/>
      <c r="DZ242" s="1073"/>
      <c r="EA242" s="1073"/>
      <c r="EB242" s="1073"/>
      <c r="EC242" s="1073"/>
      <c r="ED242" s="1073"/>
      <c r="EE242" s="1073"/>
      <c r="EF242" s="1073"/>
      <c r="EG242" s="1073"/>
      <c r="EH242" s="1073"/>
      <c r="EI242" s="1073"/>
      <c r="EJ242" s="1073"/>
      <c r="EK242" s="1073"/>
      <c r="EL242" s="1073"/>
      <c r="EM242" s="1073"/>
    </row>
    <row r="243" spans="1:143" ht="18.75" customHeight="1" x14ac:dyDescent="0.25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49" t="s">
        <v>5</v>
      </c>
      <c r="S243" s="1049"/>
      <c r="T243" s="1049"/>
      <c r="U243" s="1049"/>
      <c r="V243" s="1049"/>
      <c r="W243" s="1049"/>
      <c r="X243" s="1049"/>
      <c r="Y243" s="1049"/>
      <c r="Z243" s="1049"/>
      <c r="AA243" s="1049"/>
      <c r="AB243" s="1049"/>
      <c r="AC243" s="1049"/>
      <c r="AD243" s="1049"/>
      <c r="AE243" s="1049"/>
      <c r="AF243" s="178"/>
      <c r="AG243" s="1050" t="s">
        <v>728</v>
      </c>
      <c r="AH243" s="1050"/>
      <c r="AI243" s="1050"/>
      <c r="AJ243" s="1050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49" t="s">
        <v>5</v>
      </c>
      <c r="BO243" s="1049"/>
      <c r="BP243" s="1049"/>
      <c r="BQ243" s="1049"/>
      <c r="BR243" s="1049"/>
      <c r="BS243" s="1049"/>
      <c r="BT243" s="1049"/>
      <c r="BU243" s="1049"/>
      <c r="BV243" s="1049"/>
      <c r="BW243" s="1049"/>
      <c r="BX243" s="1049"/>
      <c r="BY243" s="1049"/>
      <c r="BZ243" s="1049"/>
      <c r="CA243" s="1049"/>
      <c r="CB243" s="178"/>
      <c r="CC243" s="1050" t="s">
        <v>728</v>
      </c>
      <c r="CD243" s="1050"/>
      <c r="CE243" s="1050"/>
      <c r="CF243" s="1050"/>
      <c r="CG243" s="1050"/>
      <c r="CH243" s="1050"/>
      <c r="CI243" s="1050"/>
      <c r="CJ243" s="1050"/>
      <c r="CK243" s="1050"/>
      <c r="CL243" s="1050"/>
      <c r="CM243" s="1050"/>
      <c r="CN243" s="1050"/>
      <c r="CO243" s="1050"/>
      <c r="CP243" s="1050"/>
      <c r="CQ243" s="105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49" t="s">
        <v>5</v>
      </c>
      <c r="DK243" s="1049"/>
      <c r="DL243" s="1049"/>
      <c r="DM243" s="1049"/>
      <c r="DN243" s="1049"/>
      <c r="DO243" s="1049"/>
      <c r="DP243" s="1049"/>
      <c r="DQ243" s="1049"/>
      <c r="DR243" s="1049"/>
      <c r="DS243" s="1049"/>
      <c r="DT243" s="1049"/>
      <c r="DU243" s="1049"/>
      <c r="DV243" s="1049"/>
      <c r="DW243" s="1049"/>
      <c r="DX243" s="178"/>
      <c r="DY243" s="1050" t="s">
        <v>728</v>
      </c>
      <c r="DZ243" s="1050"/>
      <c r="EA243" s="1050"/>
      <c r="EB243" s="1050"/>
      <c r="EC243" s="1050"/>
      <c r="ED243" s="1050"/>
      <c r="EE243" s="1050"/>
      <c r="EF243" s="1050"/>
      <c r="EG243" s="1050"/>
      <c r="EH243" s="1050"/>
      <c r="EI243" s="1050"/>
      <c r="EJ243" s="1050"/>
      <c r="EK243" s="1050"/>
      <c r="EL243" s="1050"/>
      <c r="EM243" s="1050"/>
    </row>
    <row r="244" spans="1:143" ht="18.75" customHeight="1" x14ac:dyDescent="0.25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2"/>
      <c r="T244" s="1052"/>
      <c r="U244" s="1052"/>
      <c r="V244" s="1052"/>
      <c r="W244" s="1052"/>
      <c r="X244" s="1052"/>
      <c r="Y244" s="1052"/>
      <c r="Z244" s="1052"/>
      <c r="AA244" s="1052"/>
      <c r="AB244" s="1052"/>
      <c r="AC244" s="1052"/>
      <c r="AD244" s="1052"/>
      <c r="AE244" s="1052"/>
      <c r="AF244" s="1052"/>
      <c r="AG244" s="1052"/>
      <c r="AH244" s="1052"/>
      <c r="AI244" s="1052"/>
      <c r="AJ244" s="1052"/>
      <c r="AK244" s="1052"/>
      <c r="AL244" s="1052"/>
      <c r="AM244" s="1052"/>
      <c r="AN244" s="1052"/>
      <c r="AO244" s="105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2"/>
      <c r="BP244" s="1052"/>
      <c r="BQ244" s="1052"/>
      <c r="BR244" s="1052"/>
      <c r="BS244" s="1052"/>
      <c r="BT244" s="1052"/>
      <c r="BU244" s="1052"/>
      <c r="BV244" s="1052"/>
      <c r="BW244" s="1052"/>
      <c r="BX244" s="1052"/>
      <c r="BY244" s="1052"/>
      <c r="BZ244" s="1052"/>
      <c r="CA244" s="1052"/>
      <c r="CB244" s="1052"/>
      <c r="CC244" s="1052"/>
      <c r="CD244" s="1052"/>
      <c r="CE244" s="1052"/>
      <c r="CF244" s="1052"/>
      <c r="CG244" s="1052"/>
      <c r="CH244" s="1052"/>
      <c r="CI244" s="1052"/>
      <c r="CJ244" s="1052"/>
      <c r="CK244" s="105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2"/>
      <c r="DL244" s="1052"/>
      <c r="DM244" s="1052"/>
      <c r="DN244" s="1052"/>
      <c r="DO244" s="1052"/>
      <c r="DP244" s="1052"/>
      <c r="DQ244" s="1052"/>
      <c r="DR244" s="1052"/>
      <c r="DS244" s="1052"/>
      <c r="DT244" s="1052"/>
      <c r="DU244" s="1052"/>
      <c r="DV244" s="1052"/>
      <c r="DW244" s="1052"/>
      <c r="DX244" s="1052"/>
      <c r="DY244" s="1052"/>
      <c r="DZ244" s="1052"/>
      <c r="EA244" s="1052"/>
      <c r="EB244" s="1052"/>
      <c r="EC244" s="1052"/>
      <c r="ED244" s="1052"/>
      <c r="EE244" s="1052"/>
      <c r="EF244" s="1052"/>
      <c r="EG244" s="1052"/>
      <c r="EH244" s="178"/>
      <c r="EI244" s="178"/>
      <c r="EJ244" s="178"/>
      <c r="EK244" s="178"/>
      <c r="EL244" s="178"/>
      <c r="EM244" s="178"/>
    </row>
    <row r="245" spans="1:143" ht="18.75" customHeight="1" x14ac:dyDescent="0.25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2"/>
      <c r="AH245" s="1072"/>
      <c r="AI245" s="1072"/>
      <c r="AJ245" s="1072"/>
      <c r="AK245" s="1072"/>
      <c r="AL245" s="1072"/>
      <c r="AM245" s="1072"/>
      <c r="AN245" s="1072"/>
      <c r="AO245" s="1072"/>
      <c r="AP245" s="1072"/>
      <c r="AQ245" s="1072"/>
      <c r="AR245" s="1072"/>
      <c r="AS245" s="1072"/>
      <c r="AT245" s="1072"/>
      <c r="AU245" s="107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2"/>
      <c r="CD245" s="1072"/>
      <c r="CE245" s="1072"/>
      <c r="CF245" s="1072"/>
      <c r="CG245" s="1072"/>
      <c r="CH245" s="1072"/>
      <c r="CI245" s="1072"/>
      <c r="CJ245" s="1072"/>
      <c r="CK245" s="1072"/>
      <c r="CL245" s="1072"/>
      <c r="CM245" s="1072"/>
      <c r="CN245" s="1072"/>
      <c r="CO245" s="1072"/>
      <c r="CP245" s="1072"/>
      <c r="CQ245" s="107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2"/>
      <c r="DZ245" s="1072"/>
      <c r="EA245" s="1072"/>
      <c r="EB245" s="1072"/>
      <c r="EC245" s="1072"/>
      <c r="ED245" s="1072"/>
      <c r="EE245" s="1072"/>
      <c r="EF245" s="1072"/>
      <c r="EG245" s="1072"/>
      <c r="EH245" s="1072"/>
      <c r="EI245" s="1072"/>
      <c r="EJ245" s="1072"/>
      <c r="EK245" s="1072"/>
      <c r="EL245" s="1072"/>
      <c r="EM245" s="1072"/>
    </row>
    <row r="246" spans="1:143" ht="18.75" customHeight="1" x14ac:dyDescent="0.25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0" t="s">
        <v>729</v>
      </c>
      <c r="AH246" s="1050"/>
      <c r="AI246" s="1050"/>
      <c r="AJ246" s="1050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0" t="s">
        <v>729</v>
      </c>
      <c r="CD246" s="1050"/>
      <c r="CE246" s="1050"/>
      <c r="CF246" s="1050"/>
      <c r="CG246" s="1050"/>
      <c r="CH246" s="1050"/>
      <c r="CI246" s="1050"/>
      <c r="CJ246" s="1050"/>
      <c r="CK246" s="1050"/>
      <c r="CL246" s="1050"/>
      <c r="CM246" s="1050"/>
      <c r="CN246" s="1050"/>
      <c r="CO246" s="1050"/>
      <c r="CP246" s="1050"/>
      <c r="CQ246" s="105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0" t="s">
        <v>729</v>
      </c>
      <c r="DZ246" s="1050"/>
      <c r="EA246" s="1050"/>
      <c r="EB246" s="1050"/>
      <c r="EC246" s="1050"/>
      <c r="ED246" s="1050"/>
      <c r="EE246" s="1050"/>
      <c r="EF246" s="1050"/>
      <c r="EG246" s="1050"/>
      <c r="EH246" s="1050"/>
      <c r="EI246" s="1050"/>
      <c r="EJ246" s="1050"/>
      <c r="EK246" s="1050"/>
      <c r="EL246" s="1050"/>
      <c r="EM246" s="1050"/>
    </row>
    <row r="247" spans="1:143" ht="18.75" customHeight="1" x14ac:dyDescent="0.25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 x14ac:dyDescent="0.25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 x14ac:dyDescent="0.25">
      <c r="A249" s="80"/>
      <c r="B249" s="80"/>
      <c r="C249" s="80"/>
      <c r="D249" s="80"/>
      <c r="E249" s="80"/>
      <c r="F249" s="80"/>
      <c r="G249" s="80"/>
      <c r="H249" s="80"/>
      <c r="I249" s="947" t="s">
        <v>373</v>
      </c>
      <c r="J249" s="947"/>
      <c r="K249" s="947"/>
      <c r="L249" s="1118"/>
      <c r="M249" s="1118"/>
      <c r="N249" s="1118"/>
      <c r="O249" s="1118"/>
      <c r="P249" s="945" t="s">
        <v>179</v>
      </c>
      <c r="Q249" s="945"/>
      <c r="R249" s="1119"/>
      <c r="S249" s="1119"/>
      <c r="T249" s="1119"/>
      <c r="U249" s="1119"/>
      <c r="V249" s="1119"/>
      <c r="W249" s="947">
        <v>20</v>
      </c>
      <c r="X249" s="947"/>
      <c r="Y249" s="947"/>
      <c r="Z249" s="1113"/>
      <c r="AA249" s="1113"/>
      <c r="AB249" s="947" t="s">
        <v>374</v>
      </c>
      <c r="AC249" s="947"/>
      <c r="AD249" s="947"/>
      <c r="AE249" s="945" t="s">
        <v>179</v>
      </c>
      <c r="AF249" s="945"/>
      <c r="AG249" s="1119"/>
      <c r="AH249" s="1119"/>
      <c r="AI249" s="1119"/>
      <c r="AJ249" s="1119"/>
      <c r="AK249" s="1119"/>
      <c r="AL249" s="947">
        <v>20</v>
      </c>
      <c r="AM249" s="947"/>
      <c r="AN249" s="947"/>
      <c r="AO249" s="1113"/>
      <c r="AP249" s="1113"/>
      <c r="AQ249" s="1120" t="s">
        <v>375</v>
      </c>
      <c r="AR249" s="1120"/>
      <c r="AS249" s="112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7" t="s">
        <v>373</v>
      </c>
      <c r="BF249" s="947"/>
      <c r="BG249" s="947"/>
      <c r="BH249" s="1118"/>
      <c r="BI249" s="1118"/>
      <c r="BJ249" s="1118"/>
      <c r="BK249" s="1118"/>
      <c r="BL249" s="945" t="s">
        <v>179</v>
      </c>
      <c r="BM249" s="945"/>
      <c r="BN249" s="1119"/>
      <c r="BO249" s="1119"/>
      <c r="BP249" s="1119"/>
      <c r="BQ249" s="1119"/>
      <c r="BR249" s="1119"/>
      <c r="BS249" s="947">
        <v>20</v>
      </c>
      <c r="BT249" s="947"/>
      <c r="BU249" s="947"/>
      <c r="BV249" s="1113"/>
      <c r="BW249" s="1113"/>
      <c r="BX249" s="947" t="s">
        <v>374</v>
      </c>
      <c r="BY249" s="947"/>
      <c r="BZ249" s="947"/>
      <c r="CA249" s="945" t="s">
        <v>179</v>
      </c>
      <c r="CB249" s="945"/>
      <c r="CC249" s="1119"/>
      <c r="CD249" s="1119"/>
      <c r="CE249" s="1119"/>
      <c r="CF249" s="1119"/>
      <c r="CG249" s="1119"/>
      <c r="CH249" s="947">
        <v>20</v>
      </c>
      <c r="CI249" s="947"/>
      <c r="CJ249" s="947"/>
      <c r="CK249" s="1113"/>
      <c r="CL249" s="1113"/>
      <c r="CM249" s="1120" t="s">
        <v>375</v>
      </c>
      <c r="CN249" s="1120"/>
      <c r="CO249" s="112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7" t="s">
        <v>373</v>
      </c>
      <c r="DB249" s="947"/>
      <c r="DC249" s="947"/>
      <c r="DD249" s="1118"/>
      <c r="DE249" s="1118"/>
      <c r="DF249" s="1118"/>
      <c r="DG249" s="1118"/>
      <c r="DH249" s="945" t="s">
        <v>179</v>
      </c>
      <c r="DI249" s="945"/>
      <c r="DJ249" s="1119"/>
      <c r="DK249" s="1119"/>
      <c r="DL249" s="1119"/>
      <c r="DM249" s="1119"/>
      <c r="DN249" s="1119"/>
      <c r="DO249" s="947">
        <v>20</v>
      </c>
      <c r="DP249" s="947"/>
      <c r="DQ249" s="947"/>
      <c r="DR249" s="1113"/>
      <c r="DS249" s="1113"/>
      <c r="DT249" s="947" t="s">
        <v>374</v>
      </c>
      <c r="DU249" s="947"/>
      <c r="DV249" s="947"/>
      <c r="DW249" s="945" t="s">
        <v>179</v>
      </c>
      <c r="DX249" s="945"/>
      <c r="DY249" s="1119"/>
      <c r="DZ249" s="1119"/>
      <c r="EA249" s="1119"/>
      <c r="EB249" s="1119"/>
      <c r="EC249" s="1119"/>
      <c r="ED249" s="947">
        <v>20</v>
      </c>
      <c r="EE249" s="947"/>
      <c r="EF249" s="947"/>
      <c r="EG249" s="1113"/>
      <c r="EH249" s="1113"/>
      <c r="EI249" s="1120" t="s">
        <v>375</v>
      </c>
      <c r="EJ249" s="1120"/>
      <c r="EK249" s="1120"/>
      <c r="EL249" s="316"/>
      <c r="EM249" s="80"/>
    </row>
    <row r="250" spans="1:143" ht="18.75" customHeight="1" x14ac:dyDescent="0.25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4"/>
      <c r="Q250" s="949"/>
      <c r="R250" s="949"/>
      <c r="S250" s="949"/>
      <c r="T250" s="949"/>
      <c r="U250" s="949"/>
      <c r="V250" s="949"/>
      <c r="W250" s="949"/>
      <c r="X250" s="949"/>
      <c r="Y250" s="949"/>
      <c r="Z250" s="949"/>
      <c r="AA250" s="949"/>
      <c r="AB250" s="949"/>
      <c r="AC250" s="949"/>
      <c r="AD250" s="949"/>
      <c r="AE250" s="949"/>
      <c r="AF250" s="949"/>
      <c r="AG250" s="949"/>
      <c r="AH250" s="949"/>
      <c r="AI250" s="949"/>
      <c r="AJ250" s="949"/>
      <c r="AK250" s="949"/>
      <c r="AL250" s="949"/>
      <c r="AM250" s="949"/>
      <c r="AN250" s="949"/>
      <c r="AO250" s="949"/>
      <c r="AP250" s="949"/>
      <c r="AQ250" s="949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4"/>
      <c r="BM250" s="949"/>
      <c r="BN250" s="949"/>
      <c r="BO250" s="949"/>
      <c r="BP250" s="949"/>
      <c r="BQ250" s="949"/>
      <c r="BR250" s="949"/>
      <c r="BS250" s="949"/>
      <c r="BT250" s="949"/>
      <c r="BU250" s="949"/>
      <c r="BV250" s="949"/>
      <c r="BW250" s="949"/>
      <c r="BX250" s="949"/>
      <c r="BY250" s="949"/>
      <c r="BZ250" s="949"/>
      <c r="CA250" s="949"/>
      <c r="CB250" s="949"/>
      <c r="CC250" s="949"/>
      <c r="CD250" s="949"/>
      <c r="CE250" s="949"/>
      <c r="CF250" s="949"/>
      <c r="CG250" s="949"/>
      <c r="CH250" s="949"/>
      <c r="CI250" s="949"/>
      <c r="CJ250" s="949"/>
      <c r="CK250" s="949"/>
      <c r="CL250" s="949"/>
      <c r="CM250" s="949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4"/>
      <c r="DI250" s="949"/>
      <c r="DJ250" s="949"/>
      <c r="DK250" s="949"/>
      <c r="DL250" s="949"/>
      <c r="DM250" s="949"/>
      <c r="DN250" s="949"/>
      <c r="DO250" s="949"/>
      <c r="DP250" s="949"/>
      <c r="DQ250" s="949"/>
      <c r="DR250" s="949"/>
      <c r="DS250" s="949"/>
      <c r="DT250" s="949"/>
      <c r="DU250" s="949"/>
      <c r="DV250" s="949"/>
      <c r="DW250" s="949"/>
      <c r="DX250" s="949"/>
      <c r="DY250" s="949"/>
      <c r="DZ250" s="949"/>
      <c r="EA250" s="949"/>
      <c r="EB250" s="949"/>
      <c r="EC250" s="949"/>
      <c r="ED250" s="949"/>
      <c r="EE250" s="949"/>
      <c r="EF250" s="949"/>
      <c r="EG250" s="949"/>
      <c r="EH250" s="949"/>
      <c r="EI250" s="949"/>
      <c r="EJ250" s="105"/>
      <c r="EK250" s="105"/>
      <c r="EL250" s="105"/>
      <c r="EM250" s="80"/>
    </row>
    <row r="251" spans="1:143" ht="18.75" customHeight="1" x14ac:dyDescent="0.25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5"/>
      <c r="V251" s="1115"/>
      <c r="W251" s="1115"/>
      <c r="X251" s="1115"/>
      <c r="Y251" s="1115"/>
      <c r="Z251" s="1115"/>
      <c r="AA251" s="1115"/>
      <c r="AB251" s="1115"/>
      <c r="AC251" s="1116" t="str">
        <f ca="1">I$9</f>
        <v/>
      </c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5"/>
      <c r="BR251" s="1115"/>
      <c r="BS251" s="1115"/>
      <c r="BT251" s="1115"/>
      <c r="BU251" s="1115"/>
      <c r="BV251" s="1115"/>
      <c r="BW251" s="1115"/>
      <c r="BX251" s="1115"/>
      <c r="BY251" s="1116" t="str">
        <f ca="1">BE$9</f>
        <v/>
      </c>
      <c r="BZ251" s="1117"/>
      <c r="CA251" s="1117"/>
      <c r="CB251" s="1117"/>
      <c r="CC251" s="1117"/>
      <c r="CD251" s="1117"/>
      <c r="CE251" s="1117"/>
      <c r="CF251" s="1117"/>
      <c r="CG251" s="1117"/>
      <c r="CH251" s="1117"/>
      <c r="CI251" s="1117"/>
      <c r="CJ251" s="1117"/>
      <c r="CK251" s="1117"/>
      <c r="CL251" s="1117"/>
      <c r="CM251" s="111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5"/>
      <c r="DN251" s="1115"/>
      <c r="DO251" s="1115"/>
      <c r="DP251" s="1115"/>
      <c r="DQ251" s="1115"/>
      <c r="DR251" s="1115"/>
      <c r="DS251" s="1115"/>
      <c r="DT251" s="1115"/>
      <c r="DU251" s="1116" t="str">
        <f ca="1">DA$9</f>
        <v/>
      </c>
      <c r="DV251" s="1117"/>
      <c r="DW251" s="1117"/>
      <c r="DX251" s="1117"/>
      <c r="DY251" s="1117"/>
      <c r="DZ251" s="1117"/>
      <c r="EA251" s="1117"/>
      <c r="EB251" s="1117"/>
      <c r="EC251" s="1117"/>
      <c r="ED251" s="1117"/>
      <c r="EE251" s="1117"/>
      <c r="EF251" s="1117"/>
      <c r="EG251" s="1117"/>
      <c r="EH251" s="1117"/>
      <c r="EI251" s="1117"/>
      <c r="EJ251" s="319"/>
      <c r="EK251" s="319"/>
      <c r="EL251" s="319"/>
      <c r="EM251" s="80"/>
    </row>
    <row r="252" spans="1:143" ht="18.75" customHeight="1" x14ac:dyDescent="0.2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3" t="s">
        <v>5</v>
      </c>
      <c r="V252" s="943"/>
      <c r="W252" s="943"/>
      <c r="X252" s="943"/>
      <c r="Y252" s="943"/>
      <c r="Z252" s="943"/>
      <c r="AA252" s="943"/>
      <c r="AB252" s="943"/>
      <c r="AC252" s="943" t="s">
        <v>6</v>
      </c>
      <c r="AD252" s="943"/>
      <c r="AE252" s="943"/>
      <c r="AF252" s="943"/>
      <c r="AG252" s="943"/>
      <c r="AH252" s="943"/>
      <c r="AI252" s="943"/>
      <c r="AJ252" s="943"/>
      <c r="AK252" s="943"/>
      <c r="AL252" s="943"/>
      <c r="AM252" s="943"/>
      <c r="AN252" s="943"/>
      <c r="AO252" s="943"/>
      <c r="AP252" s="943"/>
      <c r="AQ252" s="943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3" t="s">
        <v>5</v>
      </c>
      <c r="BR252" s="943"/>
      <c r="BS252" s="943"/>
      <c r="BT252" s="943"/>
      <c r="BU252" s="943"/>
      <c r="BV252" s="943"/>
      <c r="BW252" s="943"/>
      <c r="BX252" s="943"/>
      <c r="BY252" s="943" t="s">
        <v>6</v>
      </c>
      <c r="BZ252" s="943"/>
      <c r="CA252" s="943"/>
      <c r="CB252" s="943"/>
      <c r="CC252" s="943"/>
      <c r="CD252" s="943"/>
      <c r="CE252" s="943"/>
      <c r="CF252" s="943"/>
      <c r="CG252" s="943"/>
      <c r="CH252" s="943"/>
      <c r="CI252" s="943"/>
      <c r="CJ252" s="943"/>
      <c r="CK252" s="943"/>
      <c r="CL252" s="943"/>
      <c r="CM252" s="943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3" t="s">
        <v>5</v>
      </c>
      <c r="DN252" s="943"/>
      <c r="DO252" s="943"/>
      <c r="DP252" s="943"/>
      <c r="DQ252" s="943"/>
      <c r="DR252" s="943"/>
      <c r="DS252" s="943"/>
      <c r="DT252" s="943"/>
      <c r="DU252" s="943" t="s">
        <v>6</v>
      </c>
      <c r="DV252" s="943"/>
      <c r="DW252" s="943"/>
      <c r="DX252" s="943"/>
      <c r="DY252" s="943"/>
      <c r="DZ252" s="943"/>
      <c r="EA252" s="943"/>
      <c r="EB252" s="943"/>
      <c r="EC252" s="943"/>
      <c r="ED252" s="943"/>
      <c r="EE252" s="943"/>
      <c r="EF252" s="943"/>
      <c r="EG252" s="943"/>
      <c r="EH252" s="943"/>
      <c r="EI252" s="943"/>
      <c r="EJ252" s="320"/>
      <c r="EK252" s="320"/>
      <c r="EL252" s="320"/>
      <c r="EM252" s="80"/>
    </row>
    <row r="253" spans="1:143" ht="18.75" customHeight="1" x14ac:dyDescent="0.25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2"/>
      <c r="V253" s="942"/>
      <c r="W253" s="942"/>
      <c r="X253" s="942"/>
      <c r="Y253" s="942"/>
      <c r="Z253" s="942"/>
      <c r="AA253" s="942"/>
      <c r="AB253" s="942"/>
      <c r="AC253" s="942"/>
      <c r="AD253" s="942"/>
      <c r="AE253" s="942"/>
      <c r="AF253" s="942"/>
      <c r="AG253" s="942"/>
      <c r="AH253" s="942"/>
      <c r="AI253" s="942"/>
      <c r="AJ253" s="942"/>
      <c r="AK253" s="942"/>
      <c r="AL253" s="942"/>
      <c r="AM253" s="942"/>
      <c r="AN253" s="942"/>
      <c r="AO253" s="942"/>
      <c r="AP253" s="942"/>
      <c r="AQ253" s="942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2"/>
      <c r="BR253" s="942"/>
      <c r="BS253" s="942"/>
      <c r="BT253" s="942"/>
      <c r="BU253" s="942"/>
      <c r="BV253" s="942"/>
      <c r="BW253" s="942"/>
      <c r="BX253" s="942"/>
      <c r="BY253" s="942"/>
      <c r="BZ253" s="942"/>
      <c r="CA253" s="942"/>
      <c r="CB253" s="942"/>
      <c r="CC253" s="942"/>
      <c r="CD253" s="942"/>
      <c r="CE253" s="942"/>
      <c r="CF253" s="942"/>
      <c r="CG253" s="942"/>
      <c r="CH253" s="942"/>
      <c r="CI253" s="942"/>
      <c r="CJ253" s="942"/>
      <c r="CK253" s="942"/>
      <c r="CL253" s="942"/>
      <c r="CM253" s="942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2"/>
      <c r="DN253" s="942"/>
      <c r="DO253" s="942"/>
      <c r="DP253" s="942"/>
      <c r="DQ253" s="942"/>
      <c r="DR253" s="942"/>
      <c r="DS253" s="942"/>
      <c r="DT253" s="942"/>
      <c r="DU253" s="942"/>
      <c r="DV253" s="942"/>
      <c r="DW253" s="942"/>
      <c r="DX253" s="942"/>
      <c r="DY253" s="942"/>
      <c r="DZ253" s="942"/>
      <c r="EA253" s="942"/>
      <c r="EB253" s="942"/>
      <c r="EC253" s="942"/>
      <c r="ED253" s="942"/>
      <c r="EE253" s="942"/>
      <c r="EF253" s="942"/>
      <c r="EG253" s="942"/>
      <c r="EH253" s="942"/>
      <c r="EI253" s="942"/>
      <c r="EJ253" s="107"/>
      <c r="EK253" s="107"/>
      <c r="EL253" s="107"/>
      <c r="EM253" s="80"/>
    </row>
    <row r="254" spans="1:143" ht="18.75" customHeight="1" x14ac:dyDescent="0.25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3" t="s">
        <v>5</v>
      </c>
      <c r="V254" s="943"/>
      <c r="W254" s="943"/>
      <c r="X254" s="943"/>
      <c r="Y254" s="943"/>
      <c r="Z254" s="943"/>
      <c r="AA254" s="943"/>
      <c r="AB254" s="943"/>
      <c r="AC254" s="943" t="s">
        <v>6</v>
      </c>
      <c r="AD254" s="943"/>
      <c r="AE254" s="943"/>
      <c r="AF254" s="943"/>
      <c r="AG254" s="943"/>
      <c r="AH254" s="943"/>
      <c r="AI254" s="943"/>
      <c r="AJ254" s="943"/>
      <c r="AK254" s="943"/>
      <c r="AL254" s="943"/>
      <c r="AM254" s="943"/>
      <c r="AN254" s="943"/>
      <c r="AO254" s="943"/>
      <c r="AP254" s="943"/>
      <c r="AQ254" s="943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3" t="s">
        <v>5</v>
      </c>
      <c r="BR254" s="943"/>
      <c r="BS254" s="943"/>
      <c r="BT254" s="943"/>
      <c r="BU254" s="943"/>
      <c r="BV254" s="943"/>
      <c r="BW254" s="943"/>
      <c r="BX254" s="943"/>
      <c r="BY254" s="943" t="s">
        <v>6</v>
      </c>
      <c r="BZ254" s="943"/>
      <c r="CA254" s="943"/>
      <c r="CB254" s="943"/>
      <c r="CC254" s="943"/>
      <c r="CD254" s="943"/>
      <c r="CE254" s="943"/>
      <c r="CF254" s="943"/>
      <c r="CG254" s="943"/>
      <c r="CH254" s="943"/>
      <c r="CI254" s="943"/>
      <c r="CJ254" s="943"/>
      <c r="CK254" s="943"/>
      <c r="CL254" s="943"/>
      <c r="CM254" s="943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3" t="s">
        <v>5</v>
      </c>
      <c r="DN254" s="943"/>
      <c r="DO254" s="943"/>
      <c r="DP254" s="943"/>
      <c r="DQ254" s="943"/>
      <c r="DR254" s="943"/>
      <c r="DS254" s="943"/>
      <c r="DT254" s="943"/>
      <c r="DU254" s="943" t="s">
        <v>6</v>
      </c>
      <c r="DV254" s="943"/>
      <c r="DW254" s="943"/>
      <c r="DX254" s="943"/>
      <c r="DY254" s="943"/>
      <c r="DZ254" s="943"/>
      <c r="EA254" s="943"/>
      <c r="EB254" s="943"/>
      <c r="EC254" s="943"/>
      <c r="ED254" s="943"/>
      <c r="EE254" s="943"/>
      <c r="EF254" s="943"/>
      <c r="EG254" s="943"/>
      <c r="EH254" s="943"/>
      <c r="EI254" s="943"/>
      <c r="EJ254" s="320"/>
      <c r="EK254" s="320"/>
      <c r="EL254" s="320"/>
      <c r="EM254" s="80"/>
    </row>
    <row r="255" spans="1:143" ht="18.75" customHeight="1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 x14ac:dyDescent="0.3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1"/>
      <c r="AB256" s="1121"/>
      <c r="AC256" s="1121"/>
      <c r="AD256" s="1121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2" t="s">
        <v>182</v>
      </c>
      <c r="AR256" s="1123"/>
      <c r="AS256" s="1123"/>
      <c r="AT256" s="1123"/>
      <c r="AU256" s="1124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1"/>
      <c r="BX256" s="1121"/>
      <c r="BY256" s="1121"/>
      <c r="BZ256" s="1121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2" t="s">
        <v>182</v>
      </c>
      <c r="CN256" s="1123"/>
      <c r="CO256" s="1123"/>
      <c r="CP256" s="1123"/>
      <c r="CQ256" s="1124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1"/>
      <c r="DT256" s="1121"/>
      <c r="DU256" s="1121"/>
      <c r="DV256" s="1121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2" t="s">
        <v>182</v>
      </c>
      <c r="EJ256" s="1123"/>
      <c r="EK256" s="1123"/>
      <c r="EL256" s="1123"/>
      <c r="EM256" s="1124"/>
    </row>
    <row r="257" spans="1:143" ht="18.75" customHeight="1" x14ac:dyDescent="0.25">
      <c r="A257" s="87"/>
      <c r="B257" s="88"/>
      <c r="C257" s="88"/>
      <c r="D257" s="88"/>
      <c r="E257" s="1130"/>
      <c r="F257" s="1130"/>
      <c r="G257" s="1130"/>
      <c r="H257" s="1130"/>
      <c r="I257" s="1130"/>
      <c r="J257" s="1130"/>
      <c r="K257" s="1130"/>
      <c r="L257" s="1130"/>
      <c r="M257" s="1130"/>
      <c r="N257" s="1130"/>
      <c r="O257" s="1130"/>
      <c r="P257" s="1130"/>
      <c r="Q257" s="1130"/>
      <c r="R257" s="1130"/>
      <c r="S257" s="1130"/>
      <c r="T257" s="1130"/>
      <c r="U257" s="1130"/>
      <c r="V257" s="1130"/>
      <c r="W257" s="1130"/>
      <c r="X257" s="1130"/>
      <c r="Y257" s="1130"/>
      <c r="Z257" s="1130"/>
      <c r="AA257" s="1130"/>
      <c r="AB257" s="1130"/>
      <c r="AC257" s="1130"/>
      <c r="AD257" s="1130"/>
      <c r="AE257" s="1130"/>
      <c r="AF257" s="1130"/>
      <c r="AG257" s="1130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1" t="s">
        <v>380</v>
      </c>
      <c r="AR257" s="961"/>
      <c r="AS257" s="961"/>
      <c r="AT257" s="961"/>
      <c r="AU257" s="962"/>
      <c r="AW257" s="87"/>
      <c r="AX257" s="88"/>
      <c r="AY257" s="88"/>
      <c r="AZ257" s="88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  <c r="BX257" s="1130"/>
      <c r="BY257" s="1130"/>
      <c r="BZ257" s="1130"/>
      <c r="CA257" s="1130"/>
      <c r="CB257" s="1130"/>
      <c r="CC257" s="1130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1" t="s">
        <v>380</v>
      </c>
      <c r="CN257" s="961"/>
      <c r="CO257" s="961"/>
      <c r="CP257" s="961"/>
      <c r="CQ257" s="962"/>
      <c r="CR257" s="234"/>
      <c r="CS257" s="87"/>
      <c r="CT257" s="88"/>
      <c r="CU257" s="88"/>
      <c r="CV257" s="88"/>
      <c r="CW257" s="1130"/>
      <c r="CX257" s="1130"/>
      <c r="CY257" s="1130"/>
      <c r="CZ257" s="1130"/>
      <c r="DA257" s="1130"/>
      <c r="DB257" s="1130"/>
      <c r="DC257" s="1130"/>
      <c r="DD257" s="1130"/>
      <c r="DE257" s="1130"/>
      <c r="DF257" s="1130"/>
      <c r="DG257" s="1130"/>
      <c r="DH257" s="1130"/>
      <c r="DI257" s="1130"/>
      <c r="DJ257" s="1130"/>
      <c r="DK257" s="1130"/>
      <c r="DL257" s="1130"/>
      <c r="DM257" s="1130"/>
      <c r="DN257" s="1130"/>
      <c r="DO257" s="1130"/>
      <c r="DP257" s="1130"/>
      <c r="DQ257" s="1130"/>
      <c r="DR257" s="1130"/>
      <c r="DS257" s="1130"/>
      <c r="DT257" s="1130"/>
      <c r="DU257" s="1130"/>
      <c r="DV257" s="1130"/>
      <c r="DW257" s="1130"/>
      <c r="DX257" s="1130"/>
      <c r="DY257" s="1130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1" t="s">
        <v>380</v>
      </c>
      <c r="EJ257" s="961"/>
      <c r="EK257" s="961"/>
      <c r="EL257" s="961"/>
      <c r="EM257" s="962"/>
    </row>
    <row r="258" spans="1:143" ht="18.75" customHeight="1" x14ac:dyDescent="0.25">
      <c r="A258" s="129"/>
      <c r="B258" s="129"/>
      <c r="C258" s="129"/>
      <c r="D258" s="129"/>
      <c r="E258" s="129"/>
      <c r="F258" s="130" t="s">
        <v>381</v>
      </c>
      <c r="G258" s="963"/>
      <c r="H258" s="963"/>
      <c r="I258" s="963"/>
      <c r="J258" s="963"/>
      <c r="K258" s="963"/>
      <c r="L258" s="963"/>
      <c r="M258" s="963"/>
      <c r="N258" s="963"/>
      <c r="O258" s="963"/>
      <c r="P258" s="963"/>
      <c r="Q258" s="963"/>
      <c r="R258" s="963"/>
      <c r="S258" s="963"/>
      <c r="T258" s="963"/>
      <c r="U258" s="1135">
        <v>20</v>
      </c>
      <c r="V258" s="1135"/>
      <c r="W258" s="1136"/>
      <c r="X258" s="1136"/>
      <c r="Y258" s="113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2"/>
      <c r="AR258" s="1133"/>
      <c r="AS258" s="1133"/>
      <c r="AT258" s="1133"/>
      <c r="AU258" s="1134"/>
      <c r="AW258" s="129"/>
      <c r="AX258" s="129"/>
      <c r="AY258" s="129"/>
      <c r="AZ258" s="129"/>
      <c r="BA258" s="129"/>
      <c r="BB258" s="130" t="s">
        <v>381</v>
      </c>
      <c r="BC258" s="963"/>
      <c r="BD258" s="963"/>
      <c r="BE258" s="963"/>
      <c r="BF258" s="963"/>
      <c r="BG258" s="963"/>
      <c r="BH258" s="963"/>
      <c r="BI258" s="963"/>
      <c r="BJ258" s="963"/>
      <c r="BK258" s="963"/>
      <c r="BL258" s="963"/>
      <c r="BM258" s="963"/>
      <c r="BN258" s="963"/>
      <c r="BO258" s="963"/>
      <c r="BP258" s="963"/>
      <c r="BQ258" s="1135">
        <v>20</v>
      </c>
      <c r="BR258" s="1135"/>
      <c r="BS258" s="1136"/>
      <c r="BT258" s="1136"/>
      <c r="BU258" s="113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2"/>
      <c r="CN258" s="1133"/>
      <c r="CO258" s="1133"/>
      <c r="CP258" s="1133"/>
      <c r="CQ258" s="1134"/>
      <c r="CR258" s="234"/>
      <c r="CS258" s="129"/>
      <c r="CT258" s="129"/>
      <c r="CU258" s="129"/>
      <c r="CV258" s="129"/>
      <c r="CW258" s="129"/>
      <c r="CX258" s="130" t="s">
        <v>381</v>
      </c>
      <c r="CY258" s="963"/>
      <c r="CZ258" s="963"/>
      <c r="DA258" s="963"/>
      <c r="DB258" s="963"/>
      <c r="DC258" s="963"/>
      <c r="DD258" s="963"/>
      <c r="DE258" s="963"/>
      <c r="DF258" s="963"/>
      <c r="DG258" s="963"/>
      <c r="DH258" s="963"/>
      <c r="DI258" s="963"/>
      <c r="DJ258" s="963"/>
      <c r="DK258" s="963"/>
      <c r="DL258" s="963"/>
      <c r="DM258" s="1135">
        <v>20</v>
      </c>
      <c r="DN258" s="1135"/>
      <c r="DO258" s="1136"/>
      <c r="DP258" s="1136"/>
      <c r="DQ258" s="113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2"/>
      <c r="EJ258" s="1133"/>
      <c r="EK258" s="1133"/>
      <c r="EL258" s="1133"/>
      <c r="EM258" s="1134"/>
    </row>
    <row r="259" spans="1:143" ht="18.75" customHeight="1" x14ac:dyDescent="0.25">
      <c r="A259" s="129" t="s">
        <v>186</v>
      </c>
      <c r="B259" s="129"/>
      <c r="C259" s="129"/>
      <c r="D259" s="129"/>
      <c r="E259" s="1130"/>
      <c r="F259" s="1130"/>
      <c r="G259" s="1130"/>
      <c r="H259" s="1130"/>
      <c r="I259" s="1130"/>
      <c r="J259" s="1130"/>
      <c r="K259" s="1130"/>
      <c r="L259" s="1130"/>
      <c r="M259" s="1130"/>
      <c r="N259" s="1130"/>
      <c r="O259" s="1130"/>
      <c r="P259" s="1130"/>
      <c r="Q259" s="1130"/>
      <c r="R259" s="1130"/>
      <c r="S259" s="1130"/>
      <c r="T259" s="1130"/>
      <c r="U259" s="1130"/>
      <c r="V259" s="1130"/>
      <c r="W259" s="1130"/>
      <c r="X259" s="1130"/>
      <c r="Y259" s="1130"/>
      <c r="Z259" s="1130"/>
      <c r="AA259" s="1130"/>
      <c r="AB259" s="1130"/>
      <c r="AC259" s="1130"/>
      <c r="AD259" s="1130"/>
      <c r="AE259" s="1130"/>
      <c r="AF259" s="1130"/>
      <c r="AG259" s="1130"/>
      <c r="AH259" s="1130"/>
      <c r="AI259" s="1130"/>
      <c r="AJ259" s="1130"/>
      <c r="AK259" s="317"/>
      <c r="AL259" s="317"/>
      <c r="AM259" s="318"/>
      <c r="AN259" s="318"/>
      <c r="AO259" s="130" t="s">
        <v>187</v>
      </c>
      <c r="AP259" s="129"/>
      <c r="AQ259" s="974"/>
      <c r="AR259" s="975"/>
      <c r="AS259" s="975"/>
      <c r="AT259" s="975"/>
      <c r="AU259" s="976"/>
      <c r="AW259" s="129" t="s">
        <v>186</v>
      </c>
      <c r="AX259" s="129"/>
      <c r="AY259" s="129"/>
      <c r="AZ259" s="129"/>
      <c r="BA259" s="1130"/>
      <c r="BB259" s="1130"/>
      <c r="BC259" s="1130"/>
      <c r="BD259" s="1130"/>
      <c r="BE259" s="1130"/>
      <c r="BF259" s="1130"/>
      <c r="BG259" s="1130"/>
      <c r="BH259" s="1130"/>
      <c r="BI259" s="1130"/>
      <c r="BJ259" s="1130"/>
      <c r="BK259" s="1130"/>
      <c r="BL259" s="1130"/>
      <c r="BM259" s="1130"/>
      <c r="BN259" s="1130"/>
      <c r="BO259" s="1130"/>
      <c r="BP259" s="1130"/>
      <c r="BQ259" s="1130"/>
      <c r="BR259" s="1130"/>
      <c r="BS259" s="1130"/>
      <c r="BT259" s="1130"/>
      <c r="BU259" s="1130"/>
      <c r="BV259" s="1130"/>
      <c r="BW259" s="1130"/>
      <c r="BX259" s="1130"/>
      <c r="BY259" s="1130"/>
      <c r="BZ259" s="1130"/>
      <c r="CA259" s="1130"/>
      <c r="CB259" s="1130"/>
      <c r="CC259" s="1130"/>
      <c r="CD259" s="1130"/>
      <c r="CE259" s="1130"/>
      <c r="CF259" s="1130"/>
      <c r="CG259" s="317"/>
      <c r="CH259" s="317"/>
      <c r="CI259" s="318"/>
      <c r="CJ259" s="318"/>
      <c r="CK259" s="130" t="s">
        <v>187</v>
      </c>
      <c r="CL259" s="129"/>
      <c r="CM259" s="974"/>
      <c r="CN259" s="975"/>
      <c r="CO259" s="975"/>
      <c r="CP259" s="975"/>
      <c r="CQ259" s="976"/>
      <c r="CR259" s="234"/>
      <c r="CS259" s="129" t="s">
        <v>186</v>
      </c>
      <c r="CT259" s="129"/>
      <c r="CU259" s="129"/>
      <c r="CV259" s="129"/>
      <c r="CW259" s="1130"/>
      <c r="CX259" s="1130"/>
      <c r="CY259" s="1130"/>
      <c r="CZ259" s="1130"/>
      <c r="DA259" s="1130"/>
      <c r="DB259" s="1130"/>
      <c r="DC259" s="1130"/>
      <c r="DD259" s="1130"/>
      <c r="DE259" s="1130"/>
      <c r="DF259" s="1130"/>
      <c r="DG259" s="1130"/>
      <c r="DH259" s="1130"/>
      <c r="DI259" s="1130"/>
      <c r="DJ259" s="1130"/>
      <c r="DK259" s="1130"/>
      <c r="DL259" s="1130"/>
      <c r="DM259" s="1130"/>
      <c r="DN259" s="1130"/>
      <c r="DO259" s="1130"/>
      <c r="DP259" s="1130"/>
      <c r="DQ259" s="1130"/>
      <c r="DR259" s="1130"/>
      <c r="DS259" s="1130"/>
      <c r="DT259" s="1130"/>
      <c r="DU259" s="1130"/>
      <c r="DV259" s="1130"/>
      <c r="DW259" s="1130"/>
      <c r="DX259" s="1130"/>
      <c r="DY259" s="1130"/>
      <c r="DZ259" s="1130"/>
      <c r="EA259" s="1130"/>
      <c r="EB259" s="1130"/>
      <c r="EC259" s="317"/>
      <c r="ED259" s="317"/>
      <c r="EE259" s="318"/>
      <c r="EF259" s="318"/>
      <c r="EG259" s="130" t="s">
        <v>187</v>
      </c>
      <c r="EH259" s="129"/>
      <c r="EI259" s="974"/>
      <c r="EJ259" s="975"/>
      <c r="EK259" s="975"/>
      <c r="EL259" s="975"/>
      <c r="EM259" s="976"/>
    </row>
    <row r="260" spans="1:143" ht="18.75" customHeight="1" thickBot="1" x14ac:dyDescent="0.3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5"/>
      <c r="AR260" s="1126"/>
      <c r="AS260" s="1126"/>
      <c r="AT260" s="1126"/>
      <c r="AU260" s="112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5"/>
      <c r="CN260" s="1126"/>
      <c r="CO260" s="1126"/>
      <c r="CP260" s="1126"/>
      <c r="CQ260" s="112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5"/>
      <c r="EJ260" s="1126"/>
      <c r="EK260" s="1126"/>
      <c r="EL260" s="1126"/>
      <c r="EM260" s="1127"/>
    </row>
    <row r="261" spans="1:143" ht="18.75" customHeight="1" thickBot="1" x14ac:dyDescent="0.3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7"/>
      <c r="Z261" s="958"/>
      <c r="AA261" s="958"/>
      <c r="AB261" s="958"/>
      <c r="AC261" s="958"/>
      <c r="AD261" s="958"/>
      <c r="AE261" s="958"/>
      <c r="AF261" s="958"/>
      <c r="AG261" s="958"/>
      <c r="AH261" s="958"/>
      <c r="AI261" s="958"/>
      <c r="AJ261" s="958"/>
      <c r="AK261" s="958"/>
      <c r="AL261" s="959"/>
      <c r="AM261" s="129"/>
      <c r="AN261" s="129"/>
      <c r="AO261" s="130" t="s">
        <v>189</v>
      </c>
      <c r="AP261" s="129"/>
      <c r="AQ261" s="1128"/>
      <c r="AR261" s="948"/>
      <c r="AS261" s="948"/>
      <c r="AT261" s="948"/>
      <c r="AU261" s="112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7"/>
      <c r="BV261" s="958"/>
      <c r="BW261" s="958"/>
      <c r="BX261" s="958"/>
      <c r="BY261" s="958"/>
      <c r="BZ261" s="958"/>
      <c r="CA261" s="958"/>
      <c r="CB261" s="958"/>
      <c r="CC261" s="958"/>
      <c r="CD261" s="958"/>
      <c r="CE261" s="958"/>
      <c r="CF261" s="958"/>
      <c r="CG261" s="958"/>
      <c r="CH261" s="959"/>
      <c r="CI261" s="129"/>
      <c r="CJ261" s="129"/>
      <c r="CK261" s="130" t="s">
        <v>189</v>
      </c>
      <c r="CL261" s="129"/>
      <c r="CM261" s="1128"/>
      <c r="CN261" s="948"/>
      <c r="CO261" s="948"/>
      <c r="CP261" s="948"/>
      <c r="CQ261" s="112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7"/>
      <c r="DR261" s="958"/>
      <c r="DS261" s="958"/>
      <c r="DT261" s="958"/>
      <c r="DU261" s="958"/>
      <c r="DV261" s="958"/>
      <c r="DW261" s="958"/>
      <c r="DX261" s="958"/>
      <c r="DY261" s="958"/>
      <c r="DZ261" s="958"/>
      <c r="EA261" s="958"/>
      <c r="EB261" s="958"/>
      <c r="EC261" s="958"/>
      <c r="ED261" s="959"/>
      <c r="EE261" s="129"/>
      <c r="EF261" s="129"/>
      <c r="EG261" s="130" t="s">
        <v>189</v>
      </c>
      <c r="EH261" s="129"/>
      <c r="EI261" s="1128"/>
      <c r="EJ261" s="948"/>
      <c r="EK261" s="948"/>
      <c r="EL261" s="948"/>
      <c r="EM261" s="1129"/>
    </row>
    <row r="262" spans="1:143" ht="18.75" customHeight="1" x14ac:dyDescent="0.25">
      <c r="A262" s="1120" t="s">
        <v>190</v>
      </c>
      <c r="B262" s="1120"/>
      <c r="C262" s="1120"/>
      <c r="D262" s="1120"/>
      <c r="E262" s="1120"/>
      <c r="F262" s="1120"/>
      <c r="G262" s="1120"/>
      <c r="H262" s="1120"/>
      <c r="I262" s="1120"/>
      <c r="J262" s="1120"/>
      <c r="K262" s="942"/>
      <c r="L262" s="942"/>
      <c r="M262" s="942"/>
      <c r="N262" s="942"/>
      <c r="O262" s="942"/>
      <c r="P262" s="942"/>
      <c r="Q262" s="942"/>
      <c r="R262" s="942"/>
      <c r="S262" s="942"/>
      <c r="T262" s="942"/>
      <c r="U262" s="942"/>
      <c r="V262" s="942"/>
      <c r="W262" s="942"/>
      <c r="X262" s="942"/>
      <c r="Y262" s="942"/>
      <c r="Z262" s="942"/>
      <c r="AA262" s="942"/>
      <c r="AB262" s="942"/>
      <c r="AC262" s="942"/>
      <c r="AD262" s="942"/>
      <c r="AE262" s="942"/>
      <c r="AF262" s="942"/>
      <c r="AG262" s="942"/>
      <c r="AH262" s="942"/>
      <c r="AI262" s="942"/>
      <c r="AJ262" s="942"/>
      <c r="AK262" s="942"/>
      <c r="AL262" s="90"/>
      <c r="AM262" s="80"/>
      <c r="AN262" s="80"/>
      <c r="AO262" s="80"/>
      <c r="AP262" s="80"/>
      <c r="AQ262" s="978"/>
      <c r="AR262" s="979"/>
      <c r="AS262" s="979"/>
      <c r="AT262" s="979"/>
      <c r="AU262" s="980"/>
      <c r="AW262" s="1120" t="s">
        <v>190</v>
      </c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942"/>
      <c r="BH262" s="942"/>
      <c r="BI262" s="942"/>
      <c r="BJ262" s="942"/>
      <c r="BK262" s="942"/>
      <c r="BL262" s="942"/>
      <c r="BM262" s="942"/>
      <c r="BN262" s="942"/>
      <c r="BO262" s="942"/>
      <c r="BP262" s="942"/>
      <c r="BQ262" s="942"/>
      <c r="BR262" s="942"/>
      <c r="BS262" s="942"/>
      <c r="BT262" s="942"/>
      <c r="BU262" s="942"/>
      <c r="BV262" s="942"/>
      <c r="BW262" s="942"/>
      <c r="BX262" s="942"/>
      <c r="BY262" s="942"/>
      <c r="BZ262" s="942"/>
      <c r="CA262" s="942"/>
      <c r="CB262" s="942"/>
      <c r="CC262" s="942"/>
      <c r="CD262" s="942"/>
      <c r="CE262" s="942"/>
      <c r="CF262" s="942"/>
      <c r="CG262" s="942"/>
      <c r="CH262" s="90"/>
      <c r="CI262" s="80"/>
      <c r="CJ262" s="80"/>
      <c r="CK262" s="80"/>
      <c r="CL262" s="80"/>
      <c r="CM262" s="978"/>
      <c r="CN262" s="979"/>
      <c r="CO262" s="979"/>
      <c r="CP262" s="979"/>
      <c r="CQ262" s="980"/>
      <c r="CR262" s="234"/>
      <c r="CS262" s="1120" t="s">
        <v>190</v>
      </c>
      <c r="CT262" s="1120"/>
      <c r="CU262" s="1120"/>
      <c r="CV262" s="1120"/>
      <c r="CW262" s="1120"/>
      <c r="CX262" s="1120"/>
      <c r="CY262" s="1120"/>
      <c r="CZ262" s="1120"/>
      <c r="DA262" s="1120"/>
      <c r="DB262" s="1120"/>
      <c r="DC262" s="942"/>
      <c r="DD262" s="942"/>
      <c r="DE262" s="942"/>
      <c r="DF262" s="942"/>
      <c r="DG262" s="942"/>
      <c r="DH262" s="942"/>
      <c r="DI262" s="942"/>
      <c r="DJ262" s="942"/>
      <c r="DK262" s="942"/>
      <c r="DL262" s="942"/>
      <c r="DM262" s="942"/>
      <c r="DN262" s="942"/>
      <c r="DO262" s="942"/>
      <c r="DP262" s="942"/>
      <c r="DQ262" s="942"/>
      <c r="DR262" s="942"/>
      <c r="DS262" s="942"/>
      <c r="DT262" s="942"/>
      <c r="DU262" s="942"/>
      <c r="DV262" s="942"/>
      <c r="DW262" s="942"/>
      <c r="DX262" s="942"/>
      <c r="DY262" s="942"/>
      <c r="DZ262" s="942"/>
      <c r="EA262" s="942"/>
      <c r="EB262" s="942"/>
      <c r="EC262" s="942"/>
      <c r="ED262" s="90"/>
      <c r="EE262" s="80"/>
      <c r="EF262" s="80"/>
      <c r="EG262" s="80"/>
      <c r="EH262" s="80"/>
      <c r="EI262" s="978"/>
      <c r="EJ262" s="979"/>
      <c r="EK262" s="979"/>
      <c r="EL262" s="979"/>
      <c r="EM262" s="980"/>
    </row>
    <row r="263" spans="1:143" ht="18.75" customHeight="1" thickBot="1" x14ac:dyDescent="0.3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7" t="s">
        <v>285</v>
      </c>
      <c r="AR263" s="968"/>
      <c r="AS263" s="968"/>
      <c r="AT263" s="968"/>
      <c r="AU263" s="969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7" t="s">
        <v>285</v>
      </c>
      <c r="CN263" s="968"/>
      <c r="CO263" s="968"/>
      <c r="CP263" s="968"/>
      <c r="CQ263" s="969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7" t="s">
        <v>285</v>
      </c>
      <c r="EJ263" s="968"/>
      <c r="EK263" s="968"/>
      <c r="EL263" s="968"/>
      <c r="EM263" s="969"/>
    </row>
    <row r="264" spans="1:143" ht="12.75" customHeight="1" x14ac:dyDescent="0.2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 x14ac:dyDescent="0.25">
      <c r="A265" s="984" t="s">
        <v>384</v>
      </c>
      <c r="B265" s="985"/>
      <c r="C265" s="985"/>
      <c r="D265" s="985"/>
      <c r="E265" s="985"/>
      <c r="F265" s="985"/>
      <c r="G265" s="985"/>
      <c r="H265" s="985"/>
      <c r="I265" s="986"/>
      <c r="J265" s="80"/>
      <c r="K265" s="80"/>
      <c r="L265" s="80"/>
      <c r="M265" s="984" t="s">
        <v>385</v>
      </c>
      <c r="N265" s="985"/>
      <c r="O265" s="985"/>
      <c r="P265" s="985"/>
      <c r="Q265" s="985"/>
      <c r="R265" s="985"/>
      <c r="S265" s="985"/>
      <c r="T265" s="985"/>
      <c r="U265" s="985"/>
      <c r="V265" s="985"/>
      <c r="W265" s="985"/>
      <c r="X265" s="985"/>
      <c r="Y265" s="985"/>
      <c r="Z265" s="985"/>
      <c r="AA265" s="985"/>
      <c r="AB265" s="985"/>
      <c r="AC265" s="985"/>
      <c r="AD265" s="985"/>
      <c r="AE265" s="985"/>
      <c r="AF265" s="985"/>
      <c r="AG265" s="985"/>
      <c r="AH265" s="985"/>
      <c r="AI265" s="985"/>
      <c r="AJ265" s="985"/>
      <c r="AK265" s="985"/>
      <c r="AL265" s="985"/>
      <c r="AM265" s="985"/>
      <c r="AN265" s="985"/>
      <c r="AO265" s="985"/>
      <c r="AP265" s="985"/>
      <c r="AQ265" s="985"/>
      <c r="AR265" s="985"/>
      <c r="AS265" s="985"/>
      <c r="AT265" s="985"/>
      <c r="AU265" s="986"/>
      <c r="AW265" s="984" t="s">
        <v>384</v>
      </c>
      <c r="AX265" s="985"/>
      <c r="AY265" s="985"/>
      <c r="AZ265" s="985"/>
      <c r="BA265" s="985"/>
      <c r="BB265" s="985"/>
      <c r="BC265" s="985"/>
      <c r="BD265" s="985"/>
      <c r="BE265" s="986"/>
      <c r="BF265" s="80"/>
      <c r="BG265" s="80"/>
      <c r="BH265" s="80"/>
      <c r="BI265" s="984" t="s">
        <v>385</v>
      </c>
      <c r="BJ265" s="985"/>
      <c r="BK265" s="985"/>
      <c r="BL265" s="985"/>
      <c r="BM265" s="985"/>
      <c r="BN265" s="985"/>
      <c r="BO265" s="985"/>
      <c r="BP265" s="985"/>
      <c r="BQ265" s="985"/>
      <c r="BR265" s="985"/>
      <c r="BS265" s="985"/>
      <c r="BT265" s="985"/>
      <c r="BU265" s="985"/>
      <c r="BV265" s="985"/>
      <c r="BW265" s="985"/>
      <c r="BX265" s="985"/>
      <c r="BY265" s="985"/>
      <c r="BZ265" s="985"/>
      <c r="CA265" s="985"/>
      <c r="CB265" s="985"/>
      <c r="CC265" s="985"/>
      <c r="CD265" s="985"/>
      <c r="CE265" s="985"/>
      <c r="CF265" s="985"/>
      <c r="CG265" s="985"/>
      <c r="CH265" s="985"/>
      <c r="CI265" s="985"/>
      <c r="CJ265" s="985"/>
      <c r="CK265" s="985"/>
      <c r="CL265" s="985"/>
      <c r="CM265" s="985"/>
      <c r="CN265" s="985"/>
      <c r="CO265" s="985"/>
      <c r="CP265" s="985"/>
      <c r="CQ265" s="986"/>
      <c r="CR265" s="234"/>
      <c r="CS265" s="984" t="s">
        <v>384</v>
      </c>
      <c r="CT265" s="985"/>
      <c r="CU265" s="985"/>
      <c r="CV265" s="985"/>
      <c r="CW265" s="985"/>
      <c r="CX265" s="985"/>
      <c r="CY265" s="985"/>
      <c r="CZ265" s="985"/>
      <c r="DA265" s="986"/>
      <c r="DB265" s="80"/>
      <c r="DC265" s="80"/>
      <c r="DD265" s="80"/>
      <c r="DE265" s="984" t="s">
        <v>385</v>
      </c>
      <c r="DF265" s="985"/>
      <c r="DG265" s="985"/>
      <c r="DH265" s="985"/>
      <c r="DI265" s="985"/>
      <c r="DJ265" s="985"/>
      <c r="DK265" s="985"/>
      <c r="DL265" s="985"/>
      <c r="DM265" s="985"/>
      <c r="DN265" s="985"/>
      <c r="DO265" s="985"/>
      <c r="DP265" s="985"/>
      <c r="DQ265" s="985"/>
      <c r="DR265" s="985"/>
      <c r="DS265" s="985"/>
      <c r="DT265" s="985"/>
      <c r="DU265" s="985"/>
      <c r="DV265" s="985"/>
      <c r="DW265" s="985"/>
      <c r="DX265" s="985"/>
      <c r="DY265" s="985"/>
      <c r="DZ265" s="985"/>
      <c r="EA265" s="985"/>
      <c r="EB265" s="985"/>
      <c r="EC265" s="985"/>
      <c r="ED265" s="985"/>
      <c r="EE265" s="985"/>
      <c r="EF265" s="985"/>
      <c r="EG265" s="985"/>
      <c r="EH265" s="985"/>
      <c r="EI265" s="985"/>
      <c r="EJ265" s="985"/>
      <c r="EK265" s="985"/>
      <c r="EL265" s="985"/>
      <c r="EM265" s="986"/>
    </row>
    <row r="266" spans="1:143" ht="18.75" customHeight="1" x14ac:dyDescent="0.25">
      <c r="A266" s="1148" t="s">
        <v>230</v>
      </c>
      <c r="B266" s="1148"/>
      <c r="C266" s="1148"/>
      <c r="D266" s="1148"/>
      <c r="E266" s="1148" t="s">
        <v>231</v>
      </c>
      <c r="F266" s="1148"/>
      <c r="G266" s="1148"/>
      <c r="H266" s="1148"/>
      <c r="I266" s="1148"/>
      <c r="J266" s="80"/>
      <c r="K266" s="94"/>
      <c r="L266" s="95"/>
      <c r="M266" s="984" t="s">
        <v>386</v>
      </c>
      <c r="N266" s="985"/>
      <c r="O266" s="985"/>
      <c r="P266" s="985"/>
      <c r="Q266" s="985"/>
      <c r="R266" s="985"/>
      <c r="S266" s="985"/>
      <c r="T266" s="985"/>
      <c r="U266" s="985"/>
      <c r="V266" s="985"/>
      <c r="W266" s="985"/>
      <c r="X266" s="985"/>
      <c r="Y266" s="985"/>
      <c r="Z266" s="985"/>
      <c r="AA266" s="985"/>
      <c r="AB266" s="985"/>
      <c r="AC266" s="985"/>
      <c r="AD266" s="985"/>
      <c r="AE266" s="986"/>
      <c r="AF266" s="984" t="s">
        <v>387</v>
      </c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6"/>
      <c r="AW266" s="1148" t="s">
        <v>230</v>
      </c>
      <c r="AX266" s="1148"/>
      <c r="AY266" s="1148"/>
      <c r="AZ266" s="1148"/>
      <c r="BA266" s="1148" t="s">
        <v>231</v>
      </c>
      <c r="BB266" s="1148"/>
      <c r="BC266" s="1148"/>
      <c r="BD266" s="1148"/>
      <c r="BE266" s="1148"/>
      <c r="BF266" s="80"/>
      <c r="BG266" s="94"/>
      <c r="BH266" s="95"/>
      <c r="BI266" s="984" t="s">
        <v>386</v>
      </c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  <c r="BT266" s="985"/>
      <c r="BU266" s="985"/>
      <c r="BV266" s="985"/>
      <c r="BW266" s="985"/>
      <c r="BX266" s="985"/>
      <c r="BY266" s="985"/>
      <c r="BZ266" s="985"/>
      <c r="CA266" s="986"/>
      <c r="CB266" s="984" t="s">
        <v>387</v>
      </c>
      <c r="CC266" s="985"/>
      <c r="CD266" s="985"/>
      <c r="CE266" s="985"/>
      <c r="CF266" s="985"/>
      <c r="CG266" s="985"/>
      <c r="CH266" s="985"/>
      <c r="CI266" s="985"/>
      <c r="CJ266" s="985"/>
      <c r="CK266" s="985"/>
      <c r="CL266" s="985"/>
      <c r="CM266" s="985"/>
      <c r="CN266" s="985"/>
      <c r="CO266" s="985"/>
      <c r="CP266" s="985"/>
      <c r="CQ266" s="986"/>
      <c r="CR266" s="234"/>
      <c r="CS266" s="1148" t="s">
        <v>230</v>
      </c>
      <c r="CT266" s="1148"/>
      <c r="CU266" s="1148"/>
      <c r="CV266" s="1148"/>
      <c r="CW266" s="1148" t="s">
        <v>231</v>
      </c>
      <c r="CX266" s="1148"/>
      <c r="CY266" s="1148"/>
      <c r="CZ266" s="1148"/>
      <c r="DA266" s="1148"/>
      <c r="DB266" s="80"/>
      <c r="DC266" s="94"/>
      <c r="DD266" s="95"/>
      <c r="DE266" s="984" t="s">
        <v>386</v>
      </c>
      <c r="DF266" s="985"/>
      <c r="DG266" s="985"/>
      <c r="DH266" s="985"/>
      <c r="DI266" s="985"/>
      <c r="DJ266" s="985"/>
      <c r="DK266" s="985"/>
      <c r="DL266" s="985"/>
      <c r="DM266" s="985"/>
      <c r="DN266" s="985"/>
      <c r="DO266" s="985"/>
      <c r="DP266" s="985"/>
      <c r="DQ266" s="985"/>
      <c r="DR266" s="985"/>
      <c r="DS266" s="985"/>
      <c r="DT266" s="985"/>
      <c r="DU266" s="985"/>
      <c r="DV266" s="985"/>
      <c r="DW266" s="986"/>
      <c r="DX266" s="984" t="s">
        <v>387</v>
      </c>
      <c r="DY266" s="985"/>
      <c r="DZ266" s="985"/>
      <c r="EA266" s="985"/>
      <c r="EB266" s="985"/>
      <c r="EC266" s="985"/>
      <c r="ED266" s="985"/>
      <c r="EE266" s="985"/>
      <c r="EF266" s="985"/>
      <c r="EG266" s="985"/>
      <c r="EH266" s="985"/>
      <c r="EI266" s="985"/>
      <c r="EJ266" s="985"/>
      <c r="EK266" s="985"/>
      <c r="EL266" s="985"/>
      <c r="EM266" s="986"/>
    </row>
    <row r="267" spans="1:143" ht="18.75" customHeight="1" x14ac:dyDescent="0.25">
      <c r="A267" s="1011"/>
      <c r="B267" s="1011"/>
      <c r="C267" s="1011"/>
      <c r="D267" s="1011"/>
      <c r="E267" s="1011"/>
      <c r="F267" s="1011"/>
      <c r="G267" s="1011"/>
      <c r="H267" s="1011"/>
      <c r="I267" s="1011"/>
      <c r="J267" s="80"/>
      <c r="K267" s="80"/>
      <c r="L267" s="80"/>
      <c r="M267" s="1012"/>
      <c r="N267" s="1013"/>
      <c r="O267" s="1013"/>
      <c r="P267" s="1013"/>
      <c r="Q267" s="1013"/>
      <c r="R267" s="1013"/>
      <c r="S267" s="1013"/>
      <c r="T267" s="1013"/>
      <c r="U267" s="1013"/>
      <c r="V267" s="1013"/>
      <c r="W267" s="1013"/>
      <c r="X267" s="1013"/>
      <c r="Y267" s="1013"/>
      <c r="Z267" s="1013"/>
      <c r="AA267" s="1013"/>
      <c r="AB267" s="1013"/>
      <c r="AC267" s="1013"/>
      <c r="AD267" s="1013"/>
      <c r="AE267" s="1014"/>
      <c r="AF267" s="1012"/>
      <c r="AG267" s="1013"/>
      <c r="AH267" s="1013"/>
      <c r="AI267" s="1013"/>
      <c r="AJ267" s="1013"/>
      <c r="AK267" s="1013"/>
      <c r="AL267" s="1013"/>
      <c r="AM267" s="1013"/>
      <c r="AN267" s="1013"/>
      <c r="AO267" s="1013"/>
      <c r="AP267" s="1013"/>
      <c r="AQ267" s="1013"/>
      <c r="AR267" s="1013"/>
      <c r="AS267" s="1013"/>
      <c r="AT267" s="1013"/>
      <c r="AU267" s="1014"/>
      <c r="AW267" s="1011"/>
      <c r="AX267" s="1011"/>
      <c r="AY267" s="1011"/>
      <c r="AZ267" s="1011"/>
      <c r="BA267" s="1011"/>
      <c r="BB267" s="1011"/>
      <c r="BC267" s="1011"/>
      <c r="BD267" s="1011"/>
      <c r="BE267" s="1011"/>
      <c r="BF267" s="80"/>
      <c r="BG267" s="80"/>
      <c r="BH267" s="80"/>
      <c r="BI267" s="1012"/>
      <c r="BJ267" s="1013"/>
      <c r="BK267" s="1013"/>
      <c r="BL267" s="1013"/>
      <c r="BM267" s="1013"/>
      <c r="BN267" s="1013"/>
      <c r="BO267" s="1013"/>
      <c r="BP267" s="1013"/>
      <c r="BQ267" s="1013"/>
      <c r="BR267" s="1013"/>
      <c r="BS267" s="1013"/>
      <c r="BT267" s="1013"/>
      <c r="BU267" s="1013"/>
      <c r="BV267" s="1013"/>
      <c r="BW267" s="1013"/>
      <c r="BX267" s="1013"/>
      <c r="BY267" s="1013"/>
      <c r="BZ267" s="1013"/>
      <c r="CA267" s="1014"/>
      <c r="CB267" s="1012"/>
      <c r="CC267" s="1013"/>
      <c r="CD267" s="1013"/>
      <c r="CE267" s="1013"/>
      <c r="CF267" s="1013"/>
      <c r="CG267" s="1013"/>
      <c r="CH267" s="1013"/>
      <c r="CI267" s="1013"/>
      <c r="CJ267" s="1013"/>
      <c r="CK267" s="1013"/>
      <c r="CL267" s="1013"/>
      <c r="CM267" s="1013"/>
      <c r="CN267" s="1013"/>
      <c r="CO267" s="1013"/>
      <c r="CP267" s="1013"/>
      <c r="CQ267" s="1014"/>
      <c r="CR267" s="234"/>
      <c r="CS267" s="1011"/>
      <c r="CT267" s="1011"/>
      <c r="CU267" s="1011"/>
      <c r="CV267" s="1011"/>
      <c r="CW267" s="1011"/>
      <c r="CX267" s="1011"/>
      <c r="CY267" s="1011"/>
      <c r="CZ267" s="1011"/>
      <c r="DA267" s="1011"/>
      <c r="DB267" s="80"/>
      <c r="DC267" s="80"/>
      <c r="DD267" s="80"/>
      <c r="DE267" s="1012"/>
      <c r="DF267" s="1013"/>
      <c r="DG267" s="1013"/>
      <c r="DH267" s="1013"/>
      <c r="DI267" s="1013"/>
      <c r="DJ267" s="1013"/>
      <c r="DK267" s="1013"/>
      <c r="DL267" s="1013"/>
      <c r="DM267" s="1013"/>
      <c r="DN267" s="1013"/>
      <c r="DO267" s="1013"/>
      <c r="DP267" s="1013"/>
      <c r="DQ267" s="1013"/>
      <c r="DR267" s="1013"/>
      <c r="DS267" s="1013"/>
      <c r="DT267" s="1013"/>
      <c r="DU267" s="1013"/>
      <c r="DV267" s="1013"/>
      <c r="DW267" s="1014"/>
      <c r="DX267" s="1012"/>
      <c r="DY267" s="1013"/>
      <c r="DZ267" s="1013"/>
      <c r="EA267" s="1013"/>
      <c r="EB267" s="1013"/>
      <c r="EC267" s="1013"/>
      <c r="ED267" s="1013"/>
      <c r="EE267" s="1013"/>
      <c r="EF267" s="1013"/>
      <c r="EG267" s="1013"/>
      <c r="EH267" s="1013"/>
      <c r="EI267" s="1013"/>
      <c r="EJ267" s="1013"/>
      <c r="EK267" s="1013"/>
      <c r="EL267" s="1013"/>
      <c r="EM267" s="1014"/>
    </row>
    <row r="268" spans="1:143" ht="18.75" customHeight="1" x14ac:dyDescent="0.2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2"/>
      <c r="N268" s="1013"/>
      <c r="O268" s="1013"/>
      <c r="P268" s="1013"/>
      <c r="Q268" s="1013"/>
      <c r="R268" s="1013"/>
      <c r="S268" s="1013"/>
      <c r="T268" s="1013"/>
      <c r="U268" s="1013"/>
      <c r="V268" s="1013"/>
      <c r="W268" s="1013"/>
      <c r="X268" s="1013"/>
      <c r="Y268" s="1013"/>
      <c r="Z268" s="1013"/>
      <c r="AA268" s="1013"/>
      <c r="AB268" s="1013"/>
      <c r="AC268" s="1013"/>
      <c r="AD268" s="1013"/>
      <c r="AE268" s="1014"/>
      <c r="AF268" s="1012"/>
      <c r="AG268" s="1013"/>
      <c r="AH268" s="1013"/>
      <c r="AI268" s="1013"/>
      <c r="AJ268" s="1013"/>
      <c r="AK268" s="1013"/>
      <c r="AL268" s="1013"/>
      <c r="AM268" s="1013"/>
      <c r="AN268" s="1013"/>
      <c r="AO268" s="1013"/>
      <c r="AP268" s="1013"/>
      <c r="AQ268" s="1013"/>
      <c r="AR268" s="1013"/>
      <c r="AS268" s="1013"/>
      <c r="AT268" s="1013"/>
      <c r="AU268" s="1014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2"/>
      <c r="BJ268" s="1013"/>
      <c r="BK268" s="1013"/>
      <c r="BL268" s="1013"/>
      <c r="BM268" s="1013"/>
      <c r="BN268" s="1013"/>
      <c r="BO268" s="1013"/>
      <c r="BP268" s="1013"/>
      <c r="BQ268" s="1013"/>
      <c r="BR268" s="1013"/>
      <c r="BS268" s="1013"/>
      <c r="BT268" s="1013"/>
      <c r="BU268" s="1013"/>
      <c r="BV268" s="1013"/>
      <c r="BW268" s="1013"/>
      <c r="BX268" s="1013"/>
      <c r="BY268" s="1013"/>
      <c r="BZ268" s="1013"/>
      <c r="CA268" s="1014"/>
      <c r="CB268" s="1012"/>
      <c r="CC268" s="1013"/>
      <c r="CD268" s="1013"/>
      <c r="CE268" s="1013"/>
      <c r="CF268" s="1013"/>
      <c r="CG268" s="1013"/>
      <c r="CH268" s="1013"/>
      <c r="CI268" s="1013"/>
      <c r="CJ268" s="1013"/>
      <c r="CK268" s="1013"/>
      <c r="CL268" s="1013"/>
      <c r="CM268" s="1013"/>
      <c r="CN268" s="1013"/>
      <c r="CO268" s="1013"/>
      <c r="CP268" s="1013"/>
      <c r="CQ268" s="1014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2"/>
      <c r="DF268" s="1013"/>
      <c r="DG268" s="1013"/>
      <c r="DH268" s="1013"/>
      <c r="DI268" s="1013"/>
      <c r="DJ268" s="1013"/>
      <c r="DK268" s="1013"/>
      <c r="DL268" s="1013"/>
      <c r="DM268" s="1013"/>
      <c r="DN268" s="1013"/>
      <c r="DO268" s="1013"/>
      <c r="DP268" s="1013"/>
      <c r="DQ268" s="1013"/>
      <c r="DR268" s="1013"/>
      <c r="DS268" s="1013"/>
      <c r="DT268" s="1013"/>
      <c r="DU268" s="1013"/>
      <c r="DV268" s="1013"/>
      <c r="DW268" s="1014"/>
      <c r="DX268" s="1012"/>
      <c r="DY268" s="1013"/>
      <c r="DZ268" s="1013"/>
      <c r="EA268" s="1013"/>
      <c r="EB268" s="1013"/>
      <c r="EC268" s="1013"/>
      <c r="ED268" s="1013"/>
      <c r="EE268" s="1013"/>
      <c r="EF268" s="1013"/>
      <c r="EG268" s="1013"/>
      <c r="EH268" s="1013"/>
      <c r="EI268" s="1013"/>
      <c r="EJ268" s="1013"/>
      <c r="EK268" s="1013"/>
      <c r="EL268" s="1013"/>
      <c r="EM268" s="1014"/>
    </row>
    <row r="269" spans="1:143" ht="8.25" customHeight="1" x14ac:dyDescent="0.2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 x14ac:dyDescent="0.25">
      <c r="A270" s="991" t="s">
        <v>43</v>
      </c>
      <c r="B270" s="987"/>
      <c r="C270" s="988"/>
      <c r="D270" s="991" t="s">
        <v>141</v>
      </c>
      <c r="E270" s="987"/>
      <c r="F270" s="987"/>
      <c r="G270" s="987"/>
      <c r="H270" s="987"/>
      <c r="I270" s="987"/>
      <c r="J270" s="987"/>
      <c r="K270" s="987"/>
      <c r="L270" s="987"/>
      <c r="M270" s="987"/>
      <c r="N270" s="987"/>
      <c r="O270" s="987"/>
      <c r="P270" s="987"/>
      <c r="Q270" s="988"/>
      <c r="R270" s="984" t="s">
        <v>388</v>
      </c>
      <c r="S270" s="985"/>
      <c r="T270" s="985"/>
      <c r="U270" s="985"/>
      <c r="V270" s="985"/>
      <c r="W270" s="985"/>
      <c r="X270" s="985"/>
      <c r="Y270" s="985"/>
      <c r="Z270" s="985"/>
      <c r="AA270" s="985"/>
      <c r="AB270" s="985"/>
      <c r="AC270" s="985"/>
      <c r="AD270" s="985"/>
      <c r="AE270" s="986"/>
      <c r="AF270" s="991" t="s">
        <v>198</v>
      </c>
      <c r="AG270" s="987"/>
      <c r="AH270" s="987"/>
      <c r="AI270" s="987"/>
      <c r="AJ270" s="987"/>
      <c r="AK270" s="987"/>
      <c r="AL270" s="988"/>
      <c r="AM270" s="991" t="s">
        <v>389</v>
      </c>
      <c r="AN270" s="987"/>
      <c r="AO270" s="987"/>
      <c r="AP270" s="987"/>
      <c r="AQ270" s="987"/>
      <c r="AR270" s="987"/>
      <c r="AS270" s="987"/>
      <c r="AT270" s="987"/>
      <c r="AU270" s="988"/>
      <c r="AW270" s="991" t="s">
        <v>43</v>
      </c>
      <c r="AX270" s="987"/>
      <c r="AY270" s="988"/>
      <c r="AZ270" s="991" t="s">
        <v>141</v>
      </c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8"/>
      <c r="BN270" s="984" t="s">
        <v>388</v>
      </c>
      <c r="BO270" s="985"/>
      <c r="BP270" s="985"/>
      <c r="BQ270" s="985"/>
      <c r="BR270" s="985"/>
      <c r="BS270" s="985"/>
      <c r="BT270" s="985"/>
      <c r="BU270" s="985"/>
      <c r="BV270" s="985"/>
      <c r="BW270" s="985"/>
      <c r="BX270" s="985"/>
      <c r="BY270" s="985"/>
      <c r="BZ270" s="985"/>
      <c r="CA270" s="986"/>
      <c r="CB270" s="991" t="s">
        <v>198</v>
      </c>
      <c r="CC270" s="987"/>
      <c r="CD270" s="987"/>
      <c r="CE270" s="987"/>
      <c r="CF270" s="987"/>
      <c r="CG270" s="987"/>
      <c r="CH270" s="988"/>
      <c r="CI270" s="991" t="s">
        <v>389</v>
      </c>
      <c r="CJ270" s="987"/>
      <c r="CK270" s="987"/>
      <c r="CL270" s="987"/>
      <c r="CM270" s="987"/>
      <c r="CN270" s="987"/>
      <c r="CO270" s="987"/>
      <c r="CP270" s="987"/>
      <c r="CQ270" s="988"/>
      <c r="CR270" s="234"/>
      <c r="CS270" s="991" t="s">
        <v>43</v>
      </c>
      <c r="CT270" s="987"/>
      <c r="CU270" s="988"/>
      <c r="CV270" s="991" t="s">
        <v>141</v>
      </c>
      <c r="CW270" s="987"/>
      <c r="CX270" s="987"/>
      <c r="CY270" s="987"/>
      <c r="CZ270" s="987"/>
      <c r="DA270" s="987"/>
      <c r="DB270" s="987"/>
      <c r="DC270" s="987"/>
      <c r="DD270" s="987"/>
      <c r="DE270" s="987"/>
      <c r="DF270" s="987"/>
      <c r="DG270" s="987"/>
      <c r="DH270" s="987"/>
      <c r="DI270" s="988"/>
      <c r="DJ270" s="984" t="s">
        <v>388</v>
      </c>
      <c r="DK270" s="985"/>
      <c r="DL270" s="985"/>
      <c r="DM270" s="985"/>
      <c r="DN270" s="985"/>
      <c r="DO270" s="985"/>
      <c r="DP270" s="985"/>
      <c r="DQ270" s="985"/>
      <c r="DR270" s="985"/>
      <c r="DS270" s="985"/>
      <c r="DT270" s="985"/>
      <c r="DU270" s="985"/>
      <c r="DV270" s="985"/>
      <c r="DW270" s="986"/>
      <c r="DX270" s="991" t="s">
        <v>198</v>
      </c>
      <c r="DY270" s="987"/>
      <c r="DZ270" s="987"/>
      <c r="EA270" s="987"/>
      <c r="EB270" s="987"/>
      <c r="EC270" s="987"/>
      <c r="ED270" s="988"/>
      <c r="EE270" s="991" t="s">
        <v>389</v>
      </c>
      <c r="EF270" s="987"/>
      <c r="EG270" s="987"/>
      <c r="EH270" s="987"/>
      <c r="EI270" s="987"/>
      <c r="EJ270" s="987"/>
      <c r="EK270" s="987"/>
      <c r="EL270" s="987"/>
      <c r="EM270" s="988"/>
    </row>
    <row r="271" spans="1:143" ht="18.75" customHeight="1" x14ac:dyDescent="0.25">
      <c r="A271" s="992"/>
      <c r="B271" s="989"/>
      <c r="C271" s="990"/>
      <c r="D271" s="992"/>
      <c r="E271" s="989"/>
      <c r="F271" s="989"/>
      <c r="G271" s="989"/>
      <c r="H271" s="989"/>
      <c r="I271" s="989"/>
      <c r="J271" s="989"/>
      <c r="K271" s="989"/>
      <c r="L271" s="989"/>
      <c r="M271" s="989"/>
      <c r="N271" s="989"/>
      <c r="O271" s="989"/>
      <c r="P271" s="989"/>
      <c r="Q271" s="990"/>
      <c r="R271" s="981"/>
      <c r="S271" s="982"/>
      <c r="T271" s="982"/>
      <c r="U271" s="982"/>
      <c r="V271" s="982"/>
      <c r="W271" s="982"/>
      <c r="X271" s="983"/>
      <c r="Y271" s="981"/>
      <c r="Z271" s="982"/>
      <c r="AA271" s="982"/>
      <c r="AB271" s="982"/>
      <c r="AC271" s="982"/>
      <c r="AD271" s="982"/>
      <c r="AE271" s="983"/>
      <c r="AF271" s="992"/>
      <c r="AG271" s="989"/>
      <c r="AH271" s="989"/>
      <c r="AI271" s="989"/>
      <c r="AJ271" s="989"/>
      <c r="AK271" s="989"/>
      <c r="AL271" s="990"/>
      <c r="AM271" s="992"/>
      <c r="AN271" s="989"/>
      <c r="AO271" s="989"/>
      <c r="AP271" s="989"/>
      <c r="AQ271" s="989"/>
      <c r="AR271" s="989"/>
      <c r="AS271" s="989"/>
      <c r="AT271" s="989"/>
      <c r="AU271" s="990"/>
      <c r="AW271" s="992"/>
      <c r="AX271" s="989"/>
      <c r="AY271" s="990"/>
      <c r="AZ271" s="992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90"/>
      <c r="BN271" s="981"/>
      <c r="BO271" s="982"/>
      <c r="BP271" s="982"/>
      <c r="BQ271" s="982"/>
      <c r="BR271" s="982"/>
      <c r="BS271" s="982"/>
      <c r="BT271" s="983"/>
      <c r="BU271" s="981"/>
      <c r="BV271" s="982"/>
      <c r="BW271" s="982"/>
      <c r="BX271" s="982"/>
      <c r="BY271" s="982"/>
      <c r="BZ271" s="982"/>
      <c r="CA271" s="983"/>
      <c r="CB271" s="992"/>
      <c r="CC271" s="989"/>
      <c r="CD271" s="989"/>
      <c r="CE271" s="989"/>
      <c r="CF271" s="989"/>
      <c r="CG271" s="989"/>
      <c r="CH271" s="990"/>
      <c r="CI271" s="992"/>
      <c r="CJ271" s="989"/>
      <c r="CK271" s="989"/>
      <c r="CL271" s="989"/>
      <c r="CM271" s="989"/>
      <c r="CN271" s="989"/>
      <c r="CO271" s="989"/>
      <c r="CP271" s="989"/>
      <c r="CQ271" s="990"/>
      <c r="CR271" s="234"/>
      <c r="CS271" s="992"/>
      <c r="CT271" s="989"/>
      <c r="CU271" s="990"/>
      <c r="CV271" s="992"/>
      <c r="CW271" s="989"/>
      <c r="CX271" s="989"/>
      <c r="CY271" s="989"/>
      <c r="CZ271" s="989"/>
      <c r="DA271" s="989"/>
      <c r="DB271" s="989"/>
      <c r="DC271" s="989"/>
      <c r="DD271" s="989"/>
      <c r="DE271" s="989"/>
      <c r="DF271" s="989"/>
      <c r="DG271" s="989"/>
      <c r="DH271" s="989"/>
      <c r="DI271" s="990"/>
      <c r="DJ271" s="981"/>
      <c r="DK271" s="982"/>
      <c r="DL271" s="982"/>
      <c r="DM271" s="982"/>
      <c r="DN271" s="982"/>
      <c r="DO271" s="982"/>
      <c r="DP271" s="983"/>
      <c r="DQ271" s="981"/>
      <c r="DR271" s="982"/>
      <c r="DS271" s="982"/>
      <c r="DT271" s="982"/>
      <c r="DU271" s="982"/>
      <c r="DV271" s="982"/>
      <c r="DW271" s="983"/>
      <c r="DX271" s="992"/>
      <c r="DY271" s="989"/>
      <c r="DZ271" s="989"/>
      <c r="EA271" s="989"/>
      <c r="EB271" s="989"/>
      <c r="EC271" s="989"/>
      <c r="ED271" s="990"/>
      <c r="EE271" s="992"/>
      <c r="EF271" s="989"/>
      <c r="EG271" s="989"/>
      <c r="EH271" s="989"/>
      <c r="EI271" s="989"/>
      <c r="EJ271" s="989"/>
      <c r="EK271" s="989"/>
      <c r="EL271" s="989"/>
      <c r="EM271" s="990"/>
    </row>
    <row r="272" spans="1:143" ht="18.75" customHeight="1" x14ac:dyDescent="0.25">
      <c r="A272" s="1141" t="s">
        <v>399</v>
      </c>
      <c r="B272" s="1142"/>
      <c r="C272" s="1142"/>
      <c r="D272" s="1143" t="s">
        <v>400</v>
      </c>
      <c r="E272" s="1144"/>
      <c r="F272" s="1144"/>
      <c r="G272" s="1144"/>
      <c r="H272" s="1144"/>
      <c r="I272" s="1144"/>
      <c r="J272" s="1144"/>
      <c r="K272" s="1144"/>
      <c r="L272" s="1144"/>
      <c r="M272" s="1144"/>
      <c r="N272" s="1144"/>
      <c r="O272" s="1144"/>
      <c r="P272" s="1144"/>
      <c r="Q272" s="1145"/>
      <c r="R272" s="1143" t="s">
        <v>401</v>
      </c>
      <c r="S272" s="1144"/>
      <c r="T272" s="1144"/>
      <c r="U272" s="1144"/>
      <c r="V272" s="1144"/>
      <c r="W272" s="1144"/>
      <c r="X272" s="1145"/>
      <c r="Y272" s="1143" t="s">
        <v>402</v>
      </c>
      <c r="Z272" s="1144"/>
      <c r="AA272" s="1144"/>
      <c r="AB272" s="1144"/>
      <c r="AC272" s="1144"/>
      <c r="AD272" s="1144"/>
      <c r="AE272" s="1145"/>
      <c r="AF272" s="1143" t="s">
        <v>403</v>
      </c>
      <c r="AG272" s="1144"/>
      <c r="AH272" s="1144"/>
      <c r="AI272" s="1144"/>
      <c r="AJ272" s="1144"/>
      <c r="AK272" s="1144"/>
      <c r="AL272" s="1145"/>
      <c r="AM272" s="1143" t="s">
        <v>404</v>
      </c>
      <c r="AN272" s="1144"/>
      <c r="AO272" s="1144"/>
      <c r="AP272" s="1144"/>
      <c r="AQ272" s="1144"/>
      <c r="AR272" s="1144"/>
      <c r="AS272" s="1144"/>
      <c r="AT272" s="1144"/>
      <c r="AU272" s="1145"/>
      <c r="AV272" s="488"/>
      <c r="AW272" s="1141" t="s">
        <v>399</v>
      </c>
      <c r="AX272" s="1142"/>
      <c r="AY272" s="1142"/>
      <c r="AZ272" s="1143" t="s">
        <v>400</v>
      </c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5"/>
      <c r="BN272" s="1143" t="s">
        <v>401</v>
      </c>
      <c r="BO272" s="1144"/>
      <c r="BP272" s="1144"/>
      <c r="BQ272" s="1144"/>
      <c r="BR272" s="1144"/>
      <c r="BS272" s="1144"/>
      <c r="BT272" s="1145"/>
      <c r="BU272" s="1143" t="s">
        <v>402</v>
      </c>
      <c r="BV272" s="1144"/>
      <c r="BW272" s="1144"/>
      <c r="BX272" s="1144"/>
      <c r="BY272" s="1144"/>
      <c r="BZ272" s="1144"/>
      <c r="CA272" s="1145"/>
      <c r="CB272" s="1143" t="s">
        <v>403</v>
      </c>
      <c r="CC272" s="1144"/>
      <c r="CD272" s="1144"/>
      <c r="CE272" s="1144"/>
      <c r="CF272" s="1144"/>
      <c r="CG272" s="1144"/>
      <c r="CH272" s="1145"/>
      <c r="CI272" s="1143" t="s">
        <v>404</v>
      </c>
      <c r="CJ272" s="1144"/>
      <c r="CK272" s="1144"/>
      <c r="CL272" s="1144"/>
      <c r="CM272" s="1144"/>
      <c r="CN272" s="1144"/>
      <c r="CO272" s="1144"/>
      <c r="CP272" s="1144"/>
      <c r="CQ272" s="1145"/>
      <c r="CR272" s="488"/>
      <c r="CS272" s="1141" t="s">
        <v>399</v>
      </c>
      <c r="CT272" s="1142"/>
      <c r="CU272" s="1142"/>
      <c r="CV272" s="1143" t="s">
        <v>400</v>
      </c>
      <c r="CW272" s="1144"/>
      <c r="CX272" s="1144"/>
      <c r="CY272" s="1144"/>
      <c r="CZ272" s="1144"/>
      <c r="DA272" s="1144"/>
      <c r="DB272" s="1144"/>
      <c r="DC272" s="1144"/>
      <c r="DD272" s="1144"/>
      <c r="DE272" s="1144"/>
      <c r="DF272" s="1144"/>
      <c r="DG272" s="1144"/>
      <c r="DH272" s="1144"/>
      <c r="DI272" s="1145"/>
      <c r="DJ272" s="1143" t="s">
        <v>401</v>
      </c>
      <c r="DK272" s="1144"/>
      <c r="DL272" s="1144"/>
      <c r="DM272" s="1144"/>
      <c r="DN272" s="1144"/>
      <c r="DO272" s="1144"/>
      <c r="DP272" s="1145"/>
      <c r="DQ272" s="1143" t="s">
        <v>402</v>
      </c>
      <c r="DR272" s="1144"/>
      <c r="DS272" s="1144"/>
      <c r="DT272" s="1144"/>
      <c r="DU272" s="1144"/>
      <c r="DV272" s="1144"/>
      <c r="DW272" s="1145"/>
      <c r="DX272" s="1143" t="s">
        <v>403</v>
      </c>
      <c r="DY272" s="1144"/>
      <c r="DZ272" s="1144"/>
      <c r="EA272" s="1144"/>
      <c r="EB272" s="1144"/>
      <c r="EC272" s="1144"/>
      <c r="ED272" s="1145"/>
      <c r="EE272" s="1143" t="s">
        <v>404</v>
      </c>
      <c r="EF272" s="1144"/>
      <c r="EG272" s="1144"/>
      <c r="EH272" s="1144"/>
      <c r="EI272" s="1144"/>
      <c r="EJ272" s="1144"/>
      <c r="EK272" s="1144"/>
      <c r="EL272" s="1144"/>
      <c r="EM272" s="1145"/>
    </row>
    <row r="273" spans="1:143" ht="18.75" customHeight="1" x14ac:dyDescent="0.25">
      <c r="A273" s="1001" t="s">
        <v>399</v>
      </c>
      <c r="B273" s="1001"/>
      <c r="C273" s="1001"/>
      <c r="D273" s="1002">
        <f>I$16</f>
        <v>0</v>
      </c>
      <c r="E273" s="1003"/>
      <c r="F273" s="1003"/>
      <c r="G273" s="1003"/>
      <c r="H273" s="1003"/>
      <c r="I273" s="1003"/>
      <c r="J273" s="1003"/>
      <c r="K273" s="1003"/>
      <c r="L273" s="1003"/>
      <c r="M273" s="1003"/>
      <c r="N273" s="1003"/>
      <c r="O273" s="1003"/>
      <c r="P273" s="1003"/>
      <c r="Q273" s="1004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7">
        <f>I$13</f>
        <v>0</v>
      </c>
      <c r="AG273" s="998"/>
      <c r="AH273" s="998"/>
      <c r="AI273" s="998"/>
      <c r="AJ273" s="998"/>
      <c r="AK273" s="998"/>
      <c r="AL273" s="999"/>
      <c r="AM273" s="1138"/>
      <c r="AN273" s="1139"/>
      <c r="AO273" s="1139"/>
      <c r="AP273" s="1139"/>
      <c r="AQ273" s="1139"/>
      <c r="AR273" s="1139"/>
      <c r="AS273" s="1139"/>
      <c r="AT273" s="1139"/>
      <c r="AU273" s="1140"/>
      <c r="AW273" s="1001" t="s">
        <v>399</v>
      </c>
      <c r="AX273" s="1001"/>
      <c r="AY273" s="1001"/>
      <c r="AZ273" s="1002">
        <f>BE$16</f>
        <v>0</v>
      </c>
      <c r="BA273" s="1003"/>
      <c r="BB273" s="1003"/>
      <c r="BC273" s="1003"/>
      <c r="BD273" s="1003"/>
      <c r="BE273" s="1003"/>
      <c r="BF273" s="1003"/>
      <c r="BG273" s="1003"/>
      <c r="BH273" s="1003"/>
      <c r="BI273" s="1003"/>
      <c r="BJ273" s="1003"/>
      <c r="BK273" s="1003"/>
      <c r="BL273" s="1003"/>
      <c r="BM273" s="1004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7">
        <f>BE$13</f>
        <v>0</v>
      </c>
      <c r="CC273" s="998"/>
      <c r="CD273" s="998"/>
      <c r="CE273" s="998"/>
      <c r="CF273" s="998"/>
      <c r="CG273" s="998"/>
      <c r="CH273" s="999"/>
      <c r="CI273" s="1138"/>
      <c r="CJ273" s="1139"/>
      <c r="CK273" s="1139"/>
      <c r="CL273" s="1139"/>
      <c r="CM273" s="1139"/>
      <c r="CN273" s="1139"/>
      <c r="CO273" s="1139"/>
      <c r="CP273" s="1139"/>
      <c r="CQ273" s="1140"/>
      <c r="CR273" s="234"/>
      <c r="CS273" s="1001" t="s">
        <v>399</v>
      </c>
      <c r="CT273" s="1001"/>
      <c r="CU273" s="1001"/>
      <c r="CV273" s="1002">
        <f>DA$16</f>
        <v>0</v>
      </c>
      <c r="CW273" s="1003"/>
      <c r="CX273" s="1003"/>
      <c r="CY273" s="1003"/>
      <c r="CZ273" s="1003"/>
      <c r="DA273" s="1003"/>
      <c r="DB273" s="1003"/>
      <c r="DC273" s="1003"/>
      <c r="DD273" s="1003"/>
      <c r="DE273" s="1003"/>
      <c r="DF273" s="1003"/>
      <c r="DG273" s="1003"/>
      <c r="DH273" s="1003"/>
      <c r="DI273" s="1004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7">
        <f>DA$13</f>
        <v>0</v>
      </c>
      <c r="DY273" s="998"/>
      <c r="DZ273" s="998"/>
      <c r="EA273" s="998"/>
      <c r="EB273" s="998"/>
      <c r="EC273" s="998"/>
      <c r="ED273" s="999"/>
      <c r="EE273" s="1138"/>
      <c r="EF273" s="1139"/>
      <c r="EG273" s="1139"/>
      <c r="EH273" s="1139"/>
      <c r="EI273" s="1139"/>
      <c r="EJ273" s="1139"/>
      <c r="EK273" s="1139"/>
      <c r="EL273" s="1139"/>
      <c r="EM273" s="1140"/>
    </row>
    <row r="274" spans="1:143" ht="15.75" customHeight="1" x14ac:dyDescent="0.25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7">
        <f>SUM(AF273:AL273)</f>
        <v>0</v>
      </c>
      <c r="AG274" s="998"/>
      <c r="AH274" s="998"/>
      <c r="AI274" s="998"/>
      <c r="AJ274" s="998"/>
      <c r="AK274" s="998"/>
      <c r="AL274" s="999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7">
        <f>SUM(CB273:CH273)</f>
        <v>0</v>
      </c>
      <c r="CC274" s="998"/>
      <c r="CD274" s="998"/>
      <c r="CE274" s="998"/>
      <c r="CF274" s="998"/>
      <c r="CG274" s="998"/>
      <c r="CH274" s="999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7">
        <f>SUM(DX273:ED273)</f>
        <v>0</v>
      </c>
      <c r="DY274" s="998"/>
      <c r="DZ274" s="998"/>
      <c r="EA274" s="998"/>
      <c r="EB274" s="998"/>
      <c r="EC274" s="998"/>
      <c r="ED274" s="999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 x14ac:dyDescent="0.3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 x14ac:dyDescent="0.3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6"/>
      <c r="Q276" s="1017"/>
      <c r="R276" s="1017"/>
      <c r="S276" s="1017"/>
      <c r="T276" s="1017"/>
      <c r="U276" s="1017"/>
      <c r="V276" s="1017"/>
      <c r="W276" s="1017"/>
      <c r="X276" s="1017"/>
      <c r="Y276" s="1017"/>
      <c r="Z276" s="1017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6"/>
      <c r="BM276" s="1017"/>
      <c r="BN276" s="1017"/>
      <c r="BO276" s="1017"/>
      <c r="BP276" s="1017"/>
      <c r="BQ276" s="1017"/>
      <c r="BR276" s="1017"/>
      <c r="BS276" s="1017"/>
      <c r="BT276" s="1017"/>
      <c r="BU276" s="1017"/>
      <c r="BV276" s="1017"/>
      <c r="BW276" s="1017"/>
      <c r="BX276" s="1017"/>
      <c r="BY276" s="1017"/>
      <c r="BZ276" s="1017"/>
      <c r="CA276" s="1017"/>
      <c r="CB276" s="1017"/>
      <c r="CC276" s="1017"/>
      <c r="CD276" s="1017"/>
      <c r="CE276" s="1017"/>
      <c r="CF276" s="1017"/>
      <c r="CG276" s="1017"/>
      <c r="CH276" s="101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6"/>
      <c r="DI276" s="1017"/>
      <c r="DJ276" s="1017"/>
      <c r="DK276" s="1017"/>
      <c r="DL276" s="1017"/>
      <c r="DM276" s="1017"/>
      <c r="DN276" s="1017"/>
      <c r="DO276" s="1017"/>
      <c r="DP276" s="1017"/>
      <c r="DQ276" s="1017"/>
      <c r="DR276" s="1017"/>
      <c r="DS276" s="1017"/>
      <c r="DT276" s="1017"/>
      <c r="DU276" s="1017"/>
      <c r="DV276" s="1017"/>
      <c r="DW276" s="1017"/>
      <c r="DX276" s="1017"/>
      <c r="DY276" s="1017"/>
      <c r="DZ276" s="1017"/>
      <c r="EA276" s="1017"/>
      <c r="EB276" s="1017"/>
      <c r="EC276" s="1017"/>
      <c r="ED276" s="101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 x14ac:dyDescent="0.3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 x14ac:dyDescent="0.3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6"/>
      <c r="Q278" s="1017"/>
      <c r="R278" s="1017"/>
      <c r="S278" s="1017"/>
      <c r="T278" s="1017"/>
      <c r="U278" s="1017"/>
      <c r="V278" s="1017"/>
      <c r="W278" s="1017"/>
      <c r="X278" s="1017"/>
      <c r="Y278" s="1017"/>
      <c r="Z278" s="1017"/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6"/>
      <c r="BM278" s="1017"/>
      <c r="BN278" s="1017"/>
      <c r="BO278" s="1017"/>
      <c r="BP278" s="1017"/>
      <c r="BQ278" s="1017"/>
      <c r="BR278" s="1017"/>
      <c r="BS278" s="1017"/>
      <c r="BT278" s="1017"/>
      <c r="BU278" s="1017"/>
      <c r="BV278" s="1017"/>
      <c r="BW278" s="1017"/>
      <c r="BX278" s="1017"/>
      <c r="BY278" s="1017"/>
      <c r="BZ278" s="1017"/>
      <c r="CA278" s="1017"/>
      <c r="CB278" s="1017"/>
      <c r="CC278" s="1017"/>
      <c r="CD278" s="1017"/>
      <c r="CE278" s="1017"/>
      <c r="CF278" s="1017"/>
      <c r="CG278" s="1017"/>
      <c r="CH278" s="101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6"/>
      <c r="DI278" s="1017"/>
      <c r="DJ278" s="1017"/>
      <c r="DK278" s="1017"/>
      <c r="DL278" s="1017"/>
      <c r="DM278" s="1017"/>
      <c r="DN278" s="1017"/>
      <c r="DO278" s="1017"/>
      <c r="DP278" s="1017"/>
      <c r="DQ278" s="1017"/>
      <c r="DR278" s="1017"/>
      <c r="DS278" s="1017"/>
      <c r="DT278" s="1017"/>
      <c r="DU278" s="1017"/>
      <c r="DV278" s="1017"/>
      <c r="DW278" s="1017"/>
      <c r="DX278" s="1017"/>
      <c r="DY278" s="1017"/>
      <c r="DZ278" s="1017"/>
      <c r="EA278" s="1017"/>
      <c r="EB278" s="1017"/>
      <c r="EC278" s="1017"/>
      <c r="ED278" s="101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 x14ac:dyDescent="0.3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 x14ac:dyDescent="0.3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6"/>
      <c r="Q280" s="1017"/>
      <c r="R280" s="1017"/>
      <c r="S280" s="1017"/>
      <c r="T280" s="1017"/>
      <c r="U280" s="1017"/>
      <c r="V280" s="1017"/>
      <c r="W280" s="1017"/>
      <c r="X280" s="1017"/>
      <c r="Y280" s="1017"/>
      <c r="Z280" s="1017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6"/>
      <c r="BM280" s="1017"/>
      <c r="BN280" s="1017"/>
      <c r="BO280" s="1017"/>
      <c r="BP280" s="1017"/>
      <c r="BQ280" s="1017"/>
      <c r="BR280" s="1017"/>
      <c r="BS280" s="1017"/>
      <c r="BT280" s="1017"/>
      <c r="BU280" s="1017"/>
      <c r="BV280" s="1017"/>
      <c r="BW280" s="1017"/>
      <c r="BX280" s="1017"/>
      <c r="BY280" s="1017"/>
      <c r="BZ280" s="1017"/>
      <c r="CA280" s="1017"/>
      <c r="CB280" s="1017"/>
      <c r="CC280" s="1017"/>
      <c r="CD280" s="1017"/>
      <c r="CE280" s="1017"/>
      <c r="CF280" s="1017"/>
      <c r="CG280" s="1017"/>
      <c r="CH280" s="101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6"/>
      <c r="DI280" s="1017"/>
      <c r="DJ280" s="1017"/>
      <c r="DK280" s="1017"/>
      <c r="DL280" s="1017"/>
      <c r="DM280" s="1017"/>
      <c r="DN280" s="1017"/>
      <c r="DO280" s="1017"/>
      <c r="DP280" s="1017"/>
      <c r="DQ280" s="1017"/>
      <c r="DR280" s="1017"/>
      <c r="DS280" s="1017"/>
      <c r="DT280" s="1017"/>
      <c r="DU280" s="1017"/>
      <c r="DV280" s="1017"/>
      <c r="DW280" s="1017"/>
      <c r="DX280" s="1017"/>
      <c r="DY280" s="1017"/>
      <c r="DZ280" s="1017"/>
      <c r="EA280" s="1017"/>
      <c r="EB280" s="1017"/>
      <c r="EC280" s="1017"/>
      <c r="ED280" s="101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 x14ac:dyDescent="0.25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 x14ac:dyDescent="0.25">
      <c r="A282" s="81" t="s">
        <v>395</v>
      </c>
      <c r="B282" s="81"/>
      <c r="C282" s="234"/>
      <c r="D282" s="234"/>
      <c r="E282" s="942"/>
      <c r="F282" s="942"/>
      <c r="G282" s="942"/>
      <c r="H282" s="321"/>
      <c r="I282" s="942"/>
      <c r="J282" s="942"/>
      <c r="K282" s="942"/>
      <c r="L282" s="942"/>
      <c r="M282" s="942"/>
      <c r="N282" s="942"/>
      <c r="O282" s="942"/>
      <c r="P282" s="942"/>
      <c r="Q282" s="942"/>
      <c r="R282" s="942"/>
      <c r="S282" s="942"/>
      <c r="T282" s="942"/>
      <c r="U282" s="942"/>
      <c r="V282" s="942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2"/>
      <c r="BB282" s="942"/>
      <c r="BC282" s="942"/>
      <c r="BD282" s="321"/>
      <c r="BE282" s="942"/>
      <c r="BF282" s="942"/>
      <c r="BG282" s="942"/>
      <c r="BH282" s="942"/>
      <c r="BI282" s="942"/>
      <c r="BJ282" s="942"/>
      <c r="BK282" s="942"/>
      <c r="BL282" s="942"/>
      <c r="BM282" s="942"/>
      <c r="BN282" s="942"/>
      <c r="BO282" s="942"/>
      <c r="BP282" s="942"/>
      <c r="BQ282" s="942"/>
      <c r="BR282" s="942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2"/>
      <c r="CX282" s="942"/>
      <c r="CY282" s="942"/>
      <c r="CZ282" s="321"/>
      <c r="DA282" s="942"/>
      <c r="DB282" s="942"/>
      <c r="DC282" s="942"/>
      <c r="DD282" s="942"/>
      <c r="DE282" s="942"/>
      <c r="DF282" s="942"/>
      <c r="DG282" s="942"/>
      <c r="DH282" s="942"/>
      <c r="DI282" s="942"/>
      <c r="DJ282" s="942"/>
      <c r="DK282" s="942"/>
      <c r="DL282" s="942"/>
      <c r="DM282" s="942"/>
      <c r="DN282" s="942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 x14ac:dyDescent="0.25">
      <c r="A283" s="81"/>
      <c r="B283" s="81"/>
      <c r="C283" s="234"/>
      <c r="D283" s="234"/>
      <c r="E283" s="1023" t="s">
        <v>5</v>
      </c>
      <c r="F283" s="1023"/>
      <c r="G283" s="1023"/>
      <c r="H283" s="234"/>
      <c r="I283" s="1023" t="s">
        <v>6</v>
      </c>
      <c r="J283" s="1023"/>
      <c r="K283" s="1023"/>
      <c r="L283" s="1023"/>
      <c r="M283" s="1023"/>
      <c r="N283" s="1023"/>
      <c r="O283" s="1023"/>
      <c r="P283" s="1023"/>
      <c r="Q283" s="1023"/>
      <c r="R283" s="1023"/>
      <c r="S283" s="1023"/>
      <c r="T283" s="1023"/>
      <c r="U283" s="1023"/>
      <c r="V283" s="1023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3" t="s">
        <v>5</v>
      </c>
      <c r="BB283" s="1023"/>
      <c r="BC283" s="1023"/>
      <c r="BD283" s="234"/>
      <c r="BE283" s="1023" t="s">
        <v>6</v>
      </c>
      <c r="BF283" s="1023"/>
      <c r="BG283" s="1023"/>
      <c r="BH283" s="1023"/>
      <c r="BI283" s="1023"/>
      <c r="BJ283" s="1023"/>
      <c r="BK283" s="1023"/>
      <c r="BL283" s="1023"/>
      <c r="BM283" s="1023"/>
      <c r="BN283" s="1023"/>
      <c r="BO283" s="1023"/>
      <c r="BP283" s="1023"/>
      <c r="BQ283" s="1023"/>
      <c r="BR283" s="1023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3" t="s">
        <v>5</v>
      </c>
      <c r="CX283" s="1023"/>
      <c r="CY283" s="1023"/>
      <c r="CZ283" s="234"/>
      <c r="DA283" s="1023" t="s">
        <v>6</v>
      </c>
      <c r="DB283" s="1023"/>
      <c r="DC283" s="1023"/>
      <c r="DD283" s="1023"/>
      <c r="DE283" s="1023"/>
      <c r="DF283" s="1023"/>
      <c r="DG283" s="1023"/>
      <c r="DH283" s="1023"/>
      <c r="DI283" s="1023"/>
      <c r="DJ283" s="1023"/>
      <c r="DK283" s="1023"/>
      <c r="DL283" s="1023"/>
      <c r="DM283" s="1023"/>
      <c r="DN283" s="1023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 x14ac:dyDescent="0.25">
      <c r="A284" s="130" t="s">
        <v>179</v>
      </c>
      <c r="B284" s="307"/>
      <c r="C284" s="1022" t="s">
        <v>179</v>
      </c>
      <c r="D284" s="1022"/>
      <c r="E284" s="948"/>
      <c r="F284" s="948"/>
      <c r="G284" s="948"/>
      <c r="H284" s="1021"/>
      <c r="I284" s="1021"/>
      <c r="J284" s="950"/>
      <c r="K284" s="950"/>
      <c r="L284" s="950"/>
      <c r="M284" s="1019" t="s">
        <v>180</v>
      </c>
      <c r="N284" s="1019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2" t="s">
        <v>179</v>
      </c>
      <c r="AZ284" s="1022"/>
      <c r="BA284" s="948"/>
      <c r="BB284" s="948"/>
      <c r="BC284" s="948"/>
      <c r="BD284" s="1021"/>
      <c r="BE284" s="1021"/>
      <c r="BF284" s="950"/>
      <c r="BG284" s="950"/>
      <c r="BH284" s="950"/>
      <c r="BI284" s="1019" t="s">
        <v>180</v>
      </c>
      <c r="BJ284" s="1019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2" t="s">
        <v>179</v>
      </c>
      <c r="CV284" s="1022"/>
      <c r="CW284" s="948"/>
      <c r="CX284" s="948"/>
      <c r="CY284" s="948"/>
      <c r="CZ284" s="1021"/>
      <c r="DA284" s="1021"/>
      <c r="DB284" s="950"/>
      <c r="DC284" s="950"/>
      <c r="DD284" s="950"/>
      <c r="DE284" s="1019" t="s">
        <v>180</v>
      </c>
      <c r="DF284" s="1019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 x14ac:dyDescent="0.25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 x14ac:dyDescent="0.25">
      <c r="A286" s="81" t="s">
        <v>396</v>
      </c>
      <c r="B286" s="81"/>
      <c r="C286" s="81"/>
      <c r="D286" s="81"/>
      <c r="E286" s="1146" t="s">
        <v>140</v>
      </c>
      <c r="F286" s="1146"/>
      <c r="G286" s="1146"/>
      <c r="H286" s="1146"/>
      <c r="I286" s="1146"/>
      <c r="J286" s="81"/>
      <c r="K286" s="81"/>
      <c r="L286" s="949"/>
      <c r="M286" s="949"/>
      <c r="N286" s="949"/>
      <c r="O286" s="949"/>
      <c r="P286" s="949"/>
      <c r="Q286" s="949"/>
      <c r="R286" s="949"/>
      <c r="S286" s="949"/>
      <c r="T286" s="949"/>
      <c r="U286" s="949"/>
      <c r="V286" s="1147" t="str">
        <f ca="1">I$9</f>
        <v/>
      </c>
      <c r="W286" s="951"/>
      <c r="X286" s="951"/>
      <c r="Y286" s="951"/>
      <c r="Z286" s="951"/>
      <c r="AA286" s="951"/>
      <c r="AB286" s="951"/>
      <c r="AC286" s="951"/>
      <c r="AD286" s="951"/>
      <c r="AE286" s="951"/>
      <c r="AF286" s="951"/>
      <c r="AG286" s="951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6" t="s">
        <v>140</v>
      </c>
      <c r="BB286" s="1146"/>
      <c r="BC286" s="1146"/>
      <c r="BD286" s="1146"/>
      <c r="BE286" s="1146"/>
      <c r="BF286" s="81"/>
      <c r="BG286" s="81"/>
      <c r="BH286" s="949"/>
      <c r="BI286" s="949"/>
      <c r="BJ286" s="949"/>
      <c r="BK286" s="949"/>
      <c r="BL286" s="949"/>
      <c r="BM286" s="949"/>
      <c r="BN286" s="949"/>
      <c r="BO286" s="949"/>
      <c r="BP286" s="949"/>
      <c r="BQ286" s="949"/>
      <c r="BR286" s="1147" t="str">
        <f ca="1">BE$9</f>
        <v/>
      </c>
      <c r="BS286" s="951"/>
      <c r="BT286" s="951"/>
      <c r="BU286" s="951"/>
      <c r="BV286" s="951"/>
      <c r="BW286" s="951"/>
      <c r="BX286" s="951"/>
      <c r="BY286" s="951"/>
      <c r="BZ286" s="951"/>
      <c r="CA286" s="951"/>
      <c r="CB286" s="951"/>
      <c r="CC286" s="951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6" t="s">
        <v>140</v>
      </c>
      <c r="CX286" s="1146"/>
      <c r="CY286" s="1146"/>
      <c r="CZ286" s="1146"/>
      <c r="DA286" s="1146"/>
      <c r="DB286" s="81"/>
      <c r="DC286" s="81"/>
      <c r="DD286" s="949"/>
      <c r="DE286" s="949"/>
      <c r="DF286" s="949"/>
      <c r="DG286" s="949"/>
      <c r="DH286" s="949"/>
      <c r="DI286" s="949"/>
      <c r="DJ286" s="949"/>
      <c r="DK286" s="949"/>
      <c r="DL286" s="949"/>
      <c r="DM286" s="949"/>
      <c r="DN286" s="1147" t="str">
        <f ca="1">DA$9</f>
        <v/>
      </c>
      <c r="DO286" s="951"/>
      <c r="DP286" s="951"/>
      <c r="DQ286" s="951"/>
      <c r="DR286" s="951"/>
      <c r="DS286" s="951"/>
      <c r="DT286" s="951"/>
      <c r="DU286" s="951"/>
      <c r="DV286" s="951"/>
      <c r="DW286" s="951"/>
      <c r="DX286" s="951"/>
      <c r="DY286" s="951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 x14ac:dyDescent="0.25">
      <c r="A287" s="81"/>
      <c r="B287" s="81"/>
      <c r="C287" s="81"/>
      <c r="D287" s="81"/>
      <c r="E287" s="1023"/>
      <c r="F287" s="1023"/>
      <c r="G287" s="1023"/>
      <c r="H287" s="1023"/>
      <c r="I287" s="1023"/>
      <c r="J287" s="81"/>
      <c r="K287" s="81"/>
      <c r="L287" s="1023" t="s">
        <v>5</v>
      </c>
      <c r="M287" s="1023"/>
      <c r="N287" s="1023"/>
      <c r="O287" s="1023"/>
      <c r="P287" s="1023"/>
      <c r="Q287" s="1023"/>
      <c r="R287" s="1023"/>
      <c r="S287" s="1023"/>
      <c r="T287" s="1023"/>
      <c r="U287" s="1023"/>
      <c r="V287" s="1023"/>
      <c r="W287" s="1023"/>
      <c r="X287" s="1023"/>
      <c r="Y287" s="1023"/>
      <c r="Z287" s="1023"/>
      <c r="AA287" s="1023"/>
      <c r="AB287" s="1023"/>
      <c r="AC287" s="1023"/>
      <c r="AD287" s="1023"/>
      <c r="AE287" s="1023"/>
      <c r="AF287" s="1023"/>
      <c r="AG287" s="1023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3"/>
      <c r="BB287" s="1023"/>
      <c r="BC287" s="1023"/>
      <c r="BD287" s="1023"/>
      <c r="BE287" s="1023"/>
      <c r="BF287" s="81"/>
      <c r="BG287" s="81"/>
      <c r="BH287" s="1023" t="s">
        <v>5</v>
      </c>
      <c r="BI287" s="1023"/>
      <c r="BJ287" s="1023"/>
      <c r="BK287" s="1023"/>
      <c r="BL287" s="1023"/>
      <c r="BM287" s="1023"/>
      <c r="BN287" s="1023"/>
      <c r="BO287" s="1023"/>
      <c r="BP287" s="1023"/>
      <c r="BQ287" s="1023"/>
      <c r="BR287" s="1023"/>
      <c r="BS287" s="1023"/>
      <c r="BT287" s="1023"/>
      <c r="BU287" s="1023"/>
      <c r="BV287" s="1023"/>
      <c r="BW287" s="1023"/>
      <c r="BX287" s="1023"/>
      <c r="BY287" s="1023"/>
      <c r="BZ287" s="1023"/>
      <c r="CA287" s="1023"/>
      <c r="CB287" s="1023"/>
      <c r="CC287" s="1023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3"/>
      <c r="CX287" s="1023"/>
      <c r="CY287" s="1023"/>
      <c r="CZ287" s="1023"/>
      <c r="DA287" s="1023"/>
      <c r="DB287" s="81"/>
      <c r="DC287" s="81"/>
      <c r="DD287" s="1023" t="s">
        <v>5</v>
      </c>
      <c r="DE287" s="1023"/>
      <c r="DF287" s="1023"/>
      <c r="DG287" s="1023"/>
      <c r="DH287" s="1023"/>
      <c r="DI287" s="1023"/>
      <c r="DJ287" s="1023"/>
      <c r="DK287" s="1023"/>
      <c r="DL287" s="1023"/>
      <c r="DM287" s="1023"/>
      <c r="DN287" s="1023"/>
      <c r="DO287" s="1023"/>
      <c r="DP287" s="1023"/>
      <c r="DQ287" s="1023"/>
      <c r="DR287" s="1023"/>
      <c r="DS287" s="1023"/>
      <c r="DT287" s="1023"/>
      <c r="DU287" s="1023"/>
      <c r="DV287" s="1023"/>
      <c r="DW287" s="1023"/>
      <c r="DX287" s="1023"/>
      <c r="DY287" s="1023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 x14ac:dyDescent="0.25">
      <c r="A288" s="89" t="s">
        <v>179</v>
      </c>
      <c r="B288" s="307"/>
      <c r="C288" s="1022" t="s">
        <v>179</v>
      </c>
      <c r="D288" s="1022"/>
      <c r="E288" s="948"/>
      <c r="F288" s="948"/>
      <c r="G288" s="948"/>
      <c r="H288" s="1021"/>
      <c r="I288" s="1021"/>
      <c r="J288" s="950"/>
      <c r="K288" s="950"/>
      <c r="L288" s="950"/>
      <c r="M288" s="1019" t="s">
        <v>180</v>
      </c>
      <c r="N288" s="1019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2" t="s">
        <v>179</v>
      </c>
      <c r="AZ288" s="1022"/>
      <c r="BA288" s="948"/>
      <c r="BB288" s="948"/>
      <c r="BC288" s="948"/>
      <c r="BD288" s="1021"/>
      <c r="BE288" s="1021"/>
      <c r="BF288" s="950"/>
      <c r="BG288" s="950"/>
      <c r="BH288" s="950"/>
      <c r="BI288" s="1019" t="s">
        <v>180</v>
      </c>
      <c r="BJ288" s="1019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2" t="s">
        <v>179</v>
      </c>
      <c r="CV288" s="1022"/>
      <c r="CW288" s="948"/>
      <c r="CX288" s="948"/>
      <c r="CY288" s="948"/>
      <c r="CZ288" s="1021"/>
      <c r="DA288" s="1021"/>
      <c r="DB288" s="950"/>
      <c r="DC288" s="950"/>
      <c r="DD288" s="950"/>
      <c r="DE288" s="1019" t="s">
        <v>180</v>
      </c>
      <c r="DF288" s="1019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 x14ac:dyDescent="0.25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 x14ac:dyDescent="0.25">
      <c r="A290" s="81" t="s">
        <v>397</v>
      </c>
      <c r="B290" s="81"/>
      <c r="C290" s="81"/>
      <c r="D290" s="81"/>
      <c r="E290" s="942"/>
      <c r="F290" s="942"/>
      <c r="G290" s="942"/>
      <c r="H290" s="942"/>
      <c r="I290" s="81"/>
      <c r="J290" s="81"/>
      <c r="K290" s="942"/>
      <c r="L290" s="942"/>
      <c r="M290" s="942"/>
      <c r="N290" s="942"/>
      <c r="O290" s="942"/>
      <c r="P290" s="942"/>
      <c r="Q290" s="942"/>
      <c r="R290" s="942"/>
      <c r="S290" s="942"/>
      <c r="T290" s="942"/>
      <c r="U290" s="942"/>
      <c r="V290" s="942"/>
      <c r="W290" s="942"/>
      <c r="X290" s="942"/>
      <c r="Y290" s="942"/>
      <c r="Z290" s="942"/>
      <c r="AA290" s="942"/>
      <c r="AB290" s="942"/>
      <c r="AC290" s="942"/>
      <c r="AD290" s="942"/>
      <c r="AE290" s="942"/>
      <c r="AF290" s="942"/>
      <c r="AG290" s="942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2"/>
      <c r="BB290" s="942"/>
      <c r="BC290" s="942"/>
      <c r="BD290" s="942"/>
      <c r="BE290" s="81"/>
      <c r="BF290" s="81"/>
      <c r="BG290" s="942"/>
      <c r="BH290" s="942"/>
      <c r="BI290" s="942"/>
      <c r="BJ290" s="942"/>
      <c r="BK290" s="942"/>
      <c r="BL290" s="942"/>
      <c r="BM290" s="942"/>
      <c r="BN290" s="942"/>
      <c r="BO290" s="942"/>
      <c r="BP290" s="942"/>
      <c r="BQ290" s="942"/>
      <c r="BR290" s="942"/>
      <c r="BS290" s="942"/>
      <c r="BT290" s="942"/>
      <c r="BU290" s="942"/>
      <c r="BV290" s="942"/>
      <c r="BW290" s="942"/>
      <c r="BX290" s="942"/>
      <c r="BY290" s="942"/>
      <c r="BZ290" s="942"/>
      <c r="CA290" s="942"/>
      <c r="CB290" s="942"/>
      <c r="CC290" s="942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2"/>
      <c r="CX290" s="942"/>
      <c r="CY290" s="942"/>
      <c r="CZ290" s="942"/>
      <c r="DA290" s="81"/>
      <c r="DB290" s="81"/>
      <c r="DC290" s="942"/>
      <c r="DD290" s="942"/>
      <c r="DE290" s="942"/>
      <c r="DF290" s="942"/>
      <c r="DG290" s="942"/>
      <c r="DH290" s="942"/>
      <c r="DI290" s="942"/>
      <c r="DJ290" s="942"/>
      <c r="DK290" s="942"/>
      <c r="DL290" s="942"/>
      <c r="DM290" s="942"/>
      <c r="DN290" s="942"/>
      <c r="DO290" s="942"/>
      <c r="DP290" s="942"/>
      <c r="DQ290" s="942"/>
      <c r="DR290" s="942"/>
      <c r="DS290" s="942"/>
      <c r="DT290" s="942"/>
      <c r="DU290" s="942"/>
      <c r="DV290" s="942"/>
      <c r="DW290" s="942"/>
      <c r="DX290" s="942"/>
      <c r="DY290" s="942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 x14ac:dyDescent="0.25">
      <c r="A291" s="81"/>
      <c r="B291" s="81"/>
      <c r="C291" s="81"/>
      <c r="D291" s="81"/>
      <c r="E291" s="1023"/>
      <c r="F291" s="1023"/>
      <c r="G291" s="1023"/>
      <c r="H291" s="1023"/>
      <c r="I291" s="81"/>
      <c r="J291" s="81"/>
      <c r="K291" s="1023" t="s">
        <v>5</v>
      </c>
      <c r="L291" s="1023"/>
      <c r="M291" s="1023"/>
      <c r="N291" s="1023"/>
      <c r="O291" s="1023"/>
      <c r="P291" s="1023"/>
      <c r="Q291" s="1023"/>
      <c r="R291" s="1023"/>
      <c r="S291" s="1023"/>
      <c r="T291" s="1023"/>
      <c r="U291" s="1023"/>
      <c r="V291" s="1023"/>
      <c r="W291" s="1023"/>
      <c r="X291" s="1023"/>
      <c r="Y291" s="1023"/>
      <c r="Z291" s="1023"/>
      <c r="AA291" s="1023"/>
      <c r="AB291" s="1023"/>
      <c r="AC291" s="1023"/>
      <c r="AD291" s="1023"/>
      <c r="AE291" s="1023"/>
      <c r="AF291" s="1023"/>
      <c r="AG291" s="1023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3"/>
      <c r="BB291" s="1023"/>
      <c r="BC291" s="1023"/>
      <c r="BD291" s="1023"/>
      <c r="BE291" s="81"/>
      <c r="BF291" s="81"/>
      <c r="BG291" s="1023" t="s">
        <v>5</v>
      </c>
      <c r="BH291" s="1023"/>
      <c r="BI291" s="1023"/>
      <c r="BJ291" s="1023"/>
      <c r="BK291" s="1023"/>
      <c r="BL291" s="1023"/>
      <c r="BM291" s="1023"/>
      <c r="BN291" s="1023"/>
      <c r="BO291" s="1023"/>
      <c r="BP291" s="1023"/>
      <c r="BQ291" s="1023"/>
      <c r="BR291" s="1023"/>
      <c r="BS291" s="1023"/>
      <c r="BT291" s="1023"/>
      <c r="BU291" s="1023"/>
      <c r="BV291" s="1023"/>
      <c r="BW291" s="1023"/>
      <c r="BX291" s="1023"/>
      <c r="BY291" s="1023"/>
      <c r="BZ291" s="1023"/>
      <c r="CA291" s="1023"/>
      <c r="CB291" s="1023"/>
      <c r="CC291" s="1023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3"/>
      <c r="CX291" s="1023"/>
      <c r="CY291" s="1023"/>
      <c r="CZ291" s="1023"/>
      <c r="DA291" s="81"/>
      <c r="DB291" s="81"/>
      <c r="DC291" s="1023" t="s">
        <v>5</v>
      </c>
      <c r="DD291" s="1023"/>
      <c r="DE291" s="1023"/>
      <c r="DF291" s="1023"/>
      <c r="DG291" s="1023"/>
      <c r="DH291" s="1023"/>
      <c r="DI291" s="1023"/>
      <c r="DJ291" s="1023"/>
      <c r="DK291" s="1023"/>
      <c r="DL291" s="1023"/>
      <c r="DM291" s="1023"/>
      <c r="DN291" s="1023"/>
      <c r="DO291" s="1023"/>
      <c r="DP291" s="1023"/>
      <c r="DQ291" s="1023"/>
      <c r="DR291" s="1023"/>
      <c r="DS291" s="1023"/>
      <c r="DT291" s="1023"/>
      <c r="DU291" s="1023"/>
      <c r="DV291" s="1023"/>
      <c r="DW291" s="1023"/>
      <c r="DX291" s="1023"/>
      <c r="DY291" s="1023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 x14ac:dyDescent="0.25">
      <c r="A292" s="81" t="s">
        <v>398</v>
      </c>
      <c r="B292" s="81"/>
      <c r="C292" s="81"/>
      <c r="D292" s="81"/>
      <c r="E292" s="942"/>
      <c r="F292" s="942"/>
      <c r="G292" s="942"/>
      <c r="H292" s="942"/>
      <c r="I292" s="106"/>
      <c r="J292" s="106"/>
      <c r="K292" s="942"/>
      <c r="L292" s="942"/>
      <c r="M292" s="942"/>
      <c r="N292" s="942"/>
      <c r="O292" s="942"/>
      <c r="P292" s="942"/>
      <c r="Q292" s="942"/>
      <c r="R292" s="942"/>
      <c r="S292" s="942"/>
      <c r="T292" s="942"/>
      <c r="U292" s="942"/>
      <c r="V292" s="942"/>
      <c r="W292" s="942"/>
      <c r="X292" s="942"/>
      <c r="Y292" s="942"/>
      <c r="Z292" s="942"/>
      <c r="AA292" s="942"/>
      <c r="AB292" s="942"/>
      <c r="AC292" s="942"/>
      <c r="AD292" s="942"/>
      <c r="AE292" s="942"/>
      <c r="AF292" s="942"/>
      <c r="AG292" s="942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2"/>
      <c r="BB292" s="942"/>
      <c r="BC292" s="942"/>
      <c r="BD292" s="942"/>
      <c r="BE292" s="106"/>
      <c r="BF292" s="106"/>
      <c r="BG292" s="942"/>
      <c r="BH292" s="942"/>
      <c r="BI292" s="942"/>
      <c r="BJ292" s="942"/>
      <c r="BK292" s="942"/>
      <c r="BL292" s="942"/>
      <c r="BM292" s="942"/>
      <c r="BN292" s="942"/>
      <c r="BO292" s="942"/>
      <c r="BP292" s="942"/>
      <c r="BQ292" s="942"/>
      <c r="BR292" s="942"/>
      <c r="BS292" s="942"/>
      <c r="BT292" s="942"/>
      <c r="BU292" s="942"/>
      <c r="BV292" s="942"/>
      <c r="BW292" s="942"/>
      <c r="BX292" s="942"/>
      <c r="BY292" s="942"/>
      <c r="BZ292" s="942"/>
      <c r="CA292" s="942"/>
      <c r="CB292" s="942"/>
      <c r="CC292" s="942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2"/>
      <c r="CX292" s="942"/>
      <c r="CY292" s="942"/>
      <c r="CZ292" s="942"/>
      <c r="DA292" s="106"/>
      <c r="DB292" s="106"/>
      <c r="DC292" s="942"/>
      <c r="DD292" s="942"/>
      <c r="DE292" s="942"/>
      <c r="DF292" s="942"/>
      <c r="DG292" s="942"/>
      <c r="DH292" s="942"/>
      <c r="DI292" s="942"/>
      <c r="DJ292" s="942"/>
      <c r="DK292" s="942"/>
      <c r="DL292" s="942"/>
      <c r="DM292" s="942"/>
      <c r="DN292" s="942"/>
      <c r="DO292" s="942"/>
      <c r="DP292" s="942"/>
      <c r="DQ292" s="942"/>
      <c r="DR292" s="942"/>
      <c r="DS292" s="942"/>
      <c r="DT292" s="942"/>
      <c r="DU292" s="942"/>
      <c r="DV292" s="942"/>
      <c r="DW292" s="942"/>
      <c r="DX292" s="942"/>
      <c r="DY292" s="942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 x14ac:dyDescent="0.25">
      <c r="A293" s="81"/>
      <c r="B293" s="81"/>
      <c r="C293" s="81"/>
      <c r="D293" s="81"/>
      <c r="E293" s="1023"/>
      <c r="F293" s="1023"/>
      <c r="G293" s="1023"/>
      <c r="H293" s="1023"/>
      <c r="I293" s="81"/>
      <c r="J293" s="81"/>
      <c r="K293" s="1023" t="s">
        <v>5</v>
      </c>
      <c r="L293" s="1023"/>
      <c r="M293" s="1023"/>
      <c r="N293" s="1023"/>
      <c r="O293" s="1023"/>
      <c r="P293" s="1023"/>
      <c r="Q293" s="1023"/>
      <c r="R293" s="1023"/>
      <c r="S293" s="1023"/>
      <c r="T293" s="1023"/>
      <c r="U293" s="1023"/>
      <c r="V293" s="1023"/>
      <c r="W293" s="1023"/>
      <c r="X293" s="1023"/>
      <c r="Y293" s="1023"/>
      <c r="Z293" s="1023"/>
      <c r="AA293" s="1023"/>
      <c r="AB293" s="1023"/>
      <c r="AC293" s="1023"/>
      <c r="AD293" s="1023"/>
      <c r="AE293" s="1023"/>
      <c r="AF293" s="1023"/>
      <c r="AG293" s="1023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3"/>
      <c r="BB293" s="1023"/>
      <c r="BC293" s="1023"/>
      <c r="BD293" s="1023"/>
      <c r="BE293" s="81"/>
      <c r="BF293" s="81"/>
      <c r="BG293" s="1023" t="s">
        <v>5</v>
      </c>
      <c r="BH293" s="1023"/>
      <c r="BI293" s="1023"/>
      <c r="BJ293" s="1023"/>
      <c r="BK293" s="1023"/>
      <c r="BL293" s="1023"/>
      <c r="BM293" s="1023"/>
      <c r="BN293" s="1023"/>
      <c r="BO293" s="1023"/>
      <c r="BP293" s="1023"/>
      <c r="BQ293" s="1023"/>
      <c r="BR293" s="1023"/>
      <c r="BS293" s="1023"/>
      <c r="BT293" s="1023"/>
      <c r="BU293" s="1023"/>
      <c r="BV293" s="1023"/>
      <c r="BW293" s="1023"/>
      <c r="BX293" s="1023"/>
      <c r="BY293" s="1023"/>
      <c r="BZ293" s="1023"/>
      <c r="CA293" s="1023"/>
      <c r="CB293" s="1023"/>
      <c r="CC293" s="1023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3"/>
      <c r="CX293" s="1023"/>
      <c r="CY293" s="1023"/>
      <c r="CZ293" s="1023"/>
      <c r="DA293" s="81"/>
      <c r="DB293" s="81"/>
      <c r="DC293" s="1023" t="s">
        <v>5</v>
      </c>
      <c r="DD293" s="1023"/>
      <c r="DE293" s="1023"/>
      <c r="DF293" s="1023"/>
      <c r="DG293" s="1023"/>
      <c r="DH293" s="1023"/>
      <c r="DI293" s="1023"/>
      <c r="DJ293" s="1023"/>
      <c r="DK293" s="1023"/>
      <c r="DL293" s="1023"/>
      <c r="DM293" s="1023"/>
      <c r="DN293" s="1023"/>
      <c r="DO293" s="1023"/>
      <c r="DP293" s="1023"/>
      <c r="DQ293" s="1023"/>
      <c r="DR293" s="1023"/>
      <c r="DS293" s="1023"/>
      <c r="DT293" s="1023"/>
      <c r="DU293" s="1023"/>
      <c r="DV293" s="1023"/>
      <c r="DW293" s="1023"/>
      <c r="DX293" s="1023"/>
      <c r="DY293" s="1023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 x14ac:dyDescent="0.25">
      <c r="A294" s="130" t="s">
        <v>179</v>
      </c>
      <c r="B294" s="307"/>
      <c r="C294" s="1022" t="s">
        <v>179</v>
      </c>
      <c r="D294" s="1022"/>
      <c r="E294" s="948"/>
      <c r="F294" s="948"/>
      <c r="G294" s="948"/>
      <c r="H294" s="1021"/>
      <c r="I294" s="1021"/>
      <c r="J294" s="950"/>
      <c r="K294" s="950"/>
      <c r="L294" s="950"/>
      <c r="M294" s="1019" t="s">
        <v>180</v>
      </c>
      <c r="N294" s="1019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2" t="s">
        <v>179</v>
      </c>
      <c r="AZ294" s="1022"/>
      <c r="BA294" s="948"/>
      <c r="BB294" s="948"/>
      <c r="BC294" s="948"/>
      <c r="BD294" s="1021"/>
      <c r="BE294" s="1021"/>
      <c r="BF294" s="950"/>
      <c r="BG294" s="950"/>
      <c r="BH294" s="950"/>
      <c r="BI294" s="1019" t="s">
        <v>180</v>
      </c>
      <c r="BJ294" s="1019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2" t="s">
        <v>179</v>
      </c>
      <c r="CV294" s="1022"/>
      <c r="CW294" s="948"/>
      <c r="CX294" s="948"/>
      <c r="CY294" s="948"/>
      <c r="CZ294" s="1021"/>
      <c r="DA294" s="1021"/>
      <c r="DB294" s="950"/>
      <c r="DC294" s="950"/>
      <c r="DD294" s="950"/>
      <c r="DE294" s="1019" t="s">
        <v>180</v>
      </c>
      <c r="DF294" s="1019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 x14ac:dyDescent="0.25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7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 x14ac:dyDescent="0.3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351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R1" s="351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 x14ac:dyDescent="0.3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5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8.7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5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4" customFormat="1" ht="30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9" t="s">
        <v>523</v>
      </c>
      <c r="J5" s="1100"/>
      <c r="K5" s="1100"/>
      <c r="L5" s="1100"/>
      <c r="M5" s="490" t="s">
        <v>524</v>
      </c>
      <c r="N5" s="491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1"/>
      <c r="AK5" s="1100"/>
      <c r="AL5" s="1100"/>
      <c r="AM5" s="1100"/>
      <c r="AN5" s="1100"/>
      <c r="AO5" s="1100"/>
      <c r="AP5" s="1100"/>
      <c r="AQ5" s="1100"/>
      <c r="AR5" s="1100"/>
      <c r="AS5" s="1100"/>
      <c r="AT5" s="491"/>
      <c r="AU5" s="492" t="s">
        <v>375</v>
      </c>
      <c r="AV5" s="495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9" t="s">
        <v>523</v>
      </c>
      <c r="BF5" s="1100"/>
      <c r="BG5" s="1100"/>
      <c r="BH5" s="1100"/>
      <c r="BI5" s="490" t="s">
        <v>524</v>
      </c>
      <c r="BJ5" s="491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1"/>
      <c r="CG5" s="1100"/>
      <c r="CH5" s="1100"/>
      <c r="CI5" s="1100"/>
      <c r="CJ5" s="1100"/>
      <c r="CK5" s="1100"/>
      <c r="CL5" s="1100"/>
      <c r="CM5" s="1100"/>
      <c r="CN5" s="1100"/>
      <c r="CO5" s="1100"/>
      <c r="CP5" s="491"/>
      <c r="CQ5" s="492" t="s">
        <v>375</v>
      </c>
      <c r="CR5" s="495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9" t="s">
        <v>523</v>
      </c>
      <c r="DB5" s="1100"/>
      <c r="DC5" s="1100"/>
      <c r="DD5" s="1100"/>
      <c r="DE5" s="490" t="s">
        <v>524</v>
      </c>
      <c r="DF5" s="491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1"/>
      <c r="EC5" s="1100"/>
      <c r="ED5" s="1100"/>
      <c r="EE5" s="1100"/>
      <c r="EF5" s="1100"/>
      <c r="EG5" s="1100"/>
      <c r="EH5" s="1100"/>
      <c r="EI5" s="1100"/>
      <c r="EJ5" s="1100"/>
      <c r="EK5" s="1100"/>
      <c r="EL5" s="491"/>
      <c r="EM5" s="492" t="s">
        <v>375</v>
      </c>
    </row>
    <row r="6" spans="1:143" ht="19.5" customHeight="1" x14ac:dyDescent="0.3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5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9.5" customHeight="1" x14ac:dyDescent="0.3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9.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5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2.25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71" t="str">
        <f ca="1">'Настройки УИК'!$I$26</f>
        <v/>
      </c>
      <c r="J9" s="1171"/>
      <c r="K9" s="1171"/>
      <c r="L9" s="1171"/>
      <c r="M9" s="1171"/>
      <c r="N9" s="1171"/>
      <c r="O9" s="1171"/>
      <c r="P9" s="1171"/>
      <c r="Q9" s="1171"/>
      <c r="R9" s="1171"/>
      <c r="S9" s="1171"/>
      <c r="T9" s="1171"/>
      <c r="U9" s="1171"/>
      <c r="V9" s="1171"/>
      <c r="W9" s="1171"/>
      <c r="X9" s="1171"/>
      <c r="Y9" s="1171"/>
      <c r="Z9" s="1171"/>
      <c r="AA9" s="1171"/>
      <c r="AB9" s="1171"/>
      <c r="AC9" s="1171"/>
      <c r="AD9" s="1171"/>
      <c r="AE9" s="1171"/>
      <c r="AF9" s="1171"/>
      <c r="AG9" s="1171"/>
      <c r="AH9" s="1171"/>
      <c r="AI9" s="1171"/>
      <c r="AJ9" s="1171"/>
      <c r="AK9" s="1171"/>
      <c r="AL9" s="1171"/>
      <c r="AM9" s="1171"/>
      <c r="AN9" s="1171"/>
      <c r="AO9" s="1171"/>
      <c r="AP9" s="1171"/>
      <c r="AQ9" s="1171"/>
      <c r="AR9" s="1171"/>
      <c r="AS9" s="1171"/>
      <c r="AT9" s="1171"/>
      <c r="AU9" s="1171"/>
      <c r="AV9" s="35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71" t="str">
        <f ca="1">'Настройки УИК'!$I$26</f>
        <v/>
      </c>
      <c r="BF9" s="1171"/>
      <c r="BG9" s="1171"/>
      <c r="BH9" s="1171"/>
      <c r="BI9" s="1171"/>
      <c r="BJ9" s="1171"/>
      <c r="BK9" s="1171"/>
      <c r="BL9" s="1171"/>
      <c r="BM9" s="1171"/>
      <c r="BN9" s="1171"/>
      <c r="BO9" s="1171"/>
      <c r="BP9" s="1171"/>
      <c r="BQ9" s="1171"/>
      <c r="BR9" s="1171"/>
      <c r="BS9" s="1171"/>
      <c r="BT9" s="1171"/>
      <c r="BU9" s="1171"/>
      <c r="BV9" s="1171"/>
      <c r="BW9" s="1171"/>
      <c r="BX9" s="1171"/>
      <c r="BY9" s="1171"/>
      <c r="BZ9" s="1171"/>
      <c r="CA9" s="1171"/>
      <c r="CB9" s="1171"/>
      <c r="CC9" s="1171"/>
      <c r="CD9" s="1171"/>
      <c r="CE9" s="1171"/>
      <c r="CF9" s="1171"/>
      <c r="CG9" s="1171"/>
      <c r="CH9" s="1171"/>
      <c r="CI9" s="1171"/>
      <c r="CJ9" s="1171"/>
      <c r="CK9" s="1171"/>
      <c r="CL9" s="1171"/>
      <c r="CM9" s="1171"/>
      <c r="CN9" s="1171"/>
      <c r="CO9" s="1171"/>
      <c r="CP9" s="1171"/>
      <c r="CQ9" s="1171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71" t="str">
        <f ca="1">'Настройки УИК'!$I$26</f>
        <v/>
      </c>
      <c r="DB9" s="1171"/>
      <c r="DC9" s="1171"/>
      <c r="DD9" s="1171"/>
      <c r="DE9" s="1171"/>
      <c r="DF9" s="1171"/>
      <c r="DG9" s="1171"/>
      <c r="DH9" s="1171"/>
      <c r="DI9" s="1171"/>
      <c r="DJ9" s="1171"/>
      <c r="DK9" s="1171"/>
      <c r="DL9" s="1171"/>
      <c r="DM9" s="1171"/>
      <c r="DN9" s="1171"/>
      <c r="DO9" s="1171"/>
      <c r="DP9" s="1171"/>
      <c r="DQ9" s="1171"/>
      <c r="DR9" s="1171"/>
      <c r="DS9" s="1171"/>
      <c r="DT9" s="1171"/>
      <c r="DU9" s="1171"/>
      <c r="DV9" s="1171"/>
      <c r="DW9" s="1171"/>
      <c r="DX9" s="1171"/>
      <c r="DY9" s="1171"/>
      <c r="DZ9" s="1171"/>
      <c r="EA9" s="1171"/>
      <c r="EB9" s="1171"/>
      <c r="EC9" s="1171"/>
      <c r="ED9" s="1171"/>
      <c r="EE9" s="1171"/>
      <c r="EF9" s="1171"/>
      <c r="EG9" s="1171"/>
      <c r="EH9" s="1171"/>
      <c r="EI9" s="1171"/>
      <c r="EJ9" s="1171"/>
      <c r="EK9" s="1171"/>
      <c r="EL9" s="1171"/>
      <c r="EM9" s="1171"/>
    </row>
    <row r="10" spans="1:143" ht="66.75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 x14ac:dyDescent="0.3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4" t="s">
        <v>523</v>
      </c>
      <c r="J11" s="1100"/>
      <c r="K11" s="1100"/>
      <c r="L11" s="1100"/>
      <c r="M11" s="525" t="s">
        <v>524</v>
      </c>
      <c r="N11" s="526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6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6"/>
      <c r="AU11" s="527" t="s">
        <v>375</v>
      </c>
      <c r="AV11" s="35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4" t="s">
        <v>523</v>
      </c>
      <c r="BF11" s="1100"/>
      <c r="BG11" s="1100"/>
      <c r="BH11" s="1100"/>
      <c r="BI11" s="525" t="s">
        <v>524</v>
      </c>
      <c r="BJ11" s="526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6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6"/>
      <c r="CQ11" s="527" t="s">
        <v>375</v>
      </c>
      <c r="CR11" s="350"/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4" t="s">
        <v>523</v>
      </c>
      <c r="DB11" s="1100"/>
      <c r="DC11" s="1100"/>
      <c r="DD11" s="1100"/>
      <c r="DE11" s="525" t="s">
        <v>524</v>
      </c>
      <c r="DF11" s="526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6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6"/>
      <c r="EM11" s="527" t="s">
        <v>375</v>
      </c>
    </row>
    <row r="12" spans="1:143" ht="15" customHeight="1" x14ac:dyDescent="0.3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4" t="s">
        <v>523</v>
      </c>
      <c r="J12" s="1100"/>
      <c r="K12" s="1100"/>
      <c r="L12" s="1100"/>
      <c r="M12" s="528" t="s">
        <v>524</v>
      </c>
      <c r="N12" s="526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6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6"/>
      <c r="AU12" s="527" t="s">
        <v>375</v>
      </c>
      <c r="AV12" s="35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4" t="s">
        <v>523</v>
      </c>
      <c r="BF12" s="1100"/>
      <c r="BG12" s="1100"/>
      <c r="BH12" s="1100"/>
      <c r="BI12" s="528" t="s">
        <v>524</v>
      </c>
      <c r="BJ12" s="526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6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6"/>
      <c r="CQ12" s="527" t="s">
        <v>375</v>
      </c>
      <c r="CR12" s="350"/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4" t="s">
        <v>523</v>
      </c>
      <c r="DB12" s="1100"/>
      <c r="DC12" s="1100"/>
      <c r="DD12" s="1100"/>
      <c r="DE12" s="528" t="s">
        <v>524</v>
      </c>
      <c r="DF12" s="526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6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6"/>
      <c r="EM12" s="527" t="s">
        <v>375</v>
      </c>
    </row>
    <row r="13" spans="1:143" ht="15" customHeight="1" x14ac:dyDescent="0.3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5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 x14ac:dyDescent="0.3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5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4" t="s">
        <v>523</v>
      </c>
      <c r="J15" s="1100"/>
      <c r="K15" s="1100"/>
      <c r="L15" s="1100"/>
      <c r="M15" s="528" t="s">
        <v>524</v>
      </c>
      <c r="N15" s="526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6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6"/>
      <c r="AU15" s="527" t="s">
        <v>375</v>
      </c>
      <c r="AV15" s="35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4" t="s">
        <v>523</v>
      </c>
      <c r="BF15" s="1100"/>
      <c r="BG15" s="1100"/>
      <c r="BH15" s="1100"/>
      <c r="BI15" s="528" t="s">
        <v>524</v>
      </c>
      <c r="BJ15" s="526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6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6"/>
      <c r="CQ15" s="527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4" t="s">
        <v>523</v>
      </c>
      <c r="DB15" s="1100"/>
      <c r="DC15" s="1100"/>
      <c r="DD15" s="1100"/>
      <c r="DE15" s="528" t="s">
        <v>524</v>
      </c>
      <c r="DF15" s="526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6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6"/>
      <c r="EM15" s="527" t="s">
        <v>375</v>
      </c>
    </row>
    <row r="16" spans="1:143" ht="33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5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5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5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5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3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5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5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5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5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5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6" customHeight="1" x14ac:dyDescent="0.3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5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0" customHeight="1" x14ac:dyDescent="0.3">
      <c r="A26" s="1101" t="s">
        <v>841</v>
      </c>
      <c r="B26" s="1101"/>
      <c r="C26" s="1101"/>
      <c r="D26" s="1101"/>
      <c r="E26" s="1101"/>
      <c r="F26" s="1101"/>
      <c r="G26" s="1101"/>
      <c r="H26" s="1101"/>
      <c r="I26" s="524" t="s">
        <v>523</v>
      </c>
      <c r="J26" s="1100"/>
      <c r="K26" s="1100"/>
      <c r="L26" s="1100"/>
      <c r="M26" s="528" t="s">
        <v>524</v>
      </c>
      <c r="N26" s="526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6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6"/>
      <c r="AU26" s="527" t="s">
        <v>375</v>
      </c>
      <c r="AV26" s="350"/>
      <c r="AW26" s="1101" t="s">
        <v>841</v>
      </c>
      <c r="AX26" s="1101"/>
      <c r="AY26" s="1101"/>
      <c r="AZ26" s="1101"/>
      <c r="BA26" s="1101"/>
      <c r="BB26" s="1101"/>
      <c r="BC26" s="1101"/>
      <c r="BD26" s="1101"/>
      <c r="BE26" s="524" t="s">
        <v>523</v>
      </c>
      <c r="BF26" s="1100"/>
      <c r="BG26" s="1100"/>
      <c r="BH26" s="1100"/>
      <c r="BI26" s="528" t="s">
        <v>524</v>
      </c>
      <c r="BJ26" s="526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6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6"/>
      <c r="CQ26" s="527" t="s">
        <v>375</v>
      </c>
      <c r="CR26" s="350"/>
      <c r="CS26" s="1101" t="s">
        <v>841</v>
      </c>
      <c r="CT26" s="1101"/>
      <c r="CU26" s="1101"/>
      <c r="CV26" s="1101"/>
      <c r="CW26" s="1101"/>
      <c r="CX26" s="1101"/>
      <c r="CY26" s="1101"/>
      <c r="CZ26" s="1101"/>
      <c r="DA26" s="524" t="s">
        <v>523</v>
      </c>
      <c r="DB26" s="1100"/>
      <c r="DC26" s="1100"/>
      <c r="DD26" s="1100"/>
      <c r="DE26" s="528" t="s">
        <v>524</v>
      </c>
      <c r="DF26" s="526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6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6"/>
      <c r="EM26" s="527" t="s">
        <v>375</v>
      </c>
    </row>
    <row r="27" spans="1:143" ht="57" customHeight="1" x14ac:dyDescent="0.3">
      <c r="A27" s="1101" t="s">
        <v>735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50"/>
      <c r="AW27" s="1101" t="s">
        <v>735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735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 x14ac:dyDescent="0.2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 x14ac:dyDescent="0.3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 x14ac:dyDescent="0.3">
      <c r="A33" s="178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8"/>
      <c r="AA33" s="178"/>
      <c r="AB33" s="178"/>
      <c r="AC33" s="1036" t="s">
        <v>551</v>
      </c>
      <c r="AD33" s="1036"/>
      <c r="AE33" s="1036"/>
      <c r="AF33" s="1037">
        <f>J$5</f>
        <v>0</v>
      </c>
      <c r="AG33" s="1037"/>
      <c r="AH33" s="183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2">
        <f>AK$5</f>
        <v>0</v>
      </c>
      <c r="AQ33" s="1032"/>
      <c r="AR33" s="1032"/>
      <c r="AS33" s="1032"/>
      <c r="AT33" s="1033" t="s">
        <v>375</v>
      </c>
      <c r="AU33" s="1033"/>
      <c r="AW33" s="178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8"/>
      <c r="BW33" s="178"/>
      <c r="BX33" s="178"/>
      <c r="BY33" s="1036" t="s">
        <v>551</v>
      </c>
      <c r="BZ33" s="1036"/>
      <c r="CA33" s="1036"/>
      <c r="CB33" s="1037">
        <f>BF$5</f>
        <v>0</v>
      </c>
      <c r="CC33" s="1037"/>
      <c r="CD33" s="183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2">
        <f>CG$5</f>
        <v>0</v>
      </c>
      <c r="CM33" s="1032"/>
      <c r="CN33" s="1032"/>
      <c r="CO33" s="1032"/>
      <c r="CP33" s="1033" t="s">
        <v>375</v>
      </c>
      <c r="CQ33" s="1033"/>
      <c r="CS33" s="178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8"/>
      <c r="DS33" s="178"/>
      <c r="DT33" s="178"/>
      <c r="DU33" s="1036" t="s">
        <v>551</v>
      </c>
      <c r="DV33" s="1036"/>
      <c r="DW33" s="1036"/>
      <c r="DX33" s="1037">
        <f>DB$5</f>
        <v>0</v>
      </c>
      <c r="DY33" s="1037"/>
      <c r="DZ33" s="183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2">
        <f>EC$5</f>
        <v>0</v>
      </c>
      <c r="EI33" s="1032"/>
      <c r="EJ33" s="1032"/>
      <c r="EK33" s="1032"/>
      <c r="EL33" s="1033" t="s">
        <v>375</v>
      </c>
      <c r="EM33" s="1033"/>
    </row>
    <row r="34" spans="1:143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 x14ac:dyDescent="0.3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 x14ac:dyDescent="0.25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57.75" customHeight="1" x14ac:dyDescent="0.25">
      <c r="A38" s="178"/>
      <c r="B38" s="1026" t="s">
        <v>836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836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836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 x14ac:dyDescent="0.3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0.5" customHeight="1" x14ac:dyDescent="0.25"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234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234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 x14ac:dyDescent="0.2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 x14ac:dyDescent="0.25">
      <c r="A42" s="178"/>
      <c r="B42" s="186"/>
      <c r="C42" s="186"/>
      <c r="D42" s="1096" t="s">
        <v>557</v>
      </c>
      <c r="E42" s="1096"/>
      <c r="F42" s="1160" t="s">
        <v>804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804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804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81" customHeight="1" x14ac:dyDescent="0.25">
      <c r="A43" s="178"/>
      <c r="B43" s="1065" t="s">
        <v>805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805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805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 x14ac:dyDescent="0.3">
      <c r="A44" s="178"/>
      <c r="B44" s="186"/>
      <c r="C44" s="186"/>
      <c r="D44" s="1096" t="s">
        <v>560</v>
      </c>
      <c r="E44" s="1096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 x14ac:dyDescent="0.25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 x14ac:dyDescent="0.3">
      <c r="A46" s="178"/>
      <c r="B46" s="186"/>
      <c r="C46" s="186"/>
      <c r="D46" s="1096" t="s">
        <v>562</v>
      </c>
      <c r="E46" s="1096"/>
      <c r="F46" s="1030" t="s">
        <v>807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807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807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 x14ac:dyDescent="0.25">
      <c r="A47" s="178"/>
      <c r="B47" s="1095">
        <f>I$7</f>
        <v>0</v>
      </c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W47" s="178"/>
      <c r="AX47" s="1095">
        <f>BE$7</f>
        <v>0</v>
      </c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  <c r="BX47" s="1095"/>
      <c r="BY47" s="1095"/>
      <c r="BZ47" s="1095"/>
      <c r="CA47" s="1095"/>
      <c r="CB47" s="1095"/>
      <c r="CC47" s="1095"/>
      <c r="CD47" s="1095"/>
      <c r="CE47" s="1095"/>
      <c r="CF47" s="1095"/>
      <c r="CG47" s="1095"/>
      <c r="CH47" s="1095"/>
      <c r="CI47" s="1095"/>
      <c r="CJ47" s="1095"/>
      <c r="CK47" s="1095"/>
      <c r="CL47" s="1095"/>
      <c r="CM47" s="1095"/>
      <c r="CN47" s="1095"/>
      <c r="CO47" s="1095"/>
      <c r="CP47" s="1095"/>
      <c r="CQ47" s="1095"/>
      <c r="CS47" s="178"/>
      <c r="CT47" s="1095">
        <f>DA$7</f>
        <v>0</v>
      </c>
      <c r="CU47" s="1095"/>
      <c r="CV47" s="1095"/>
      <c r="CW47" s="1095"/>
      <c r="CX47" s="1095"/>
      <c r="CY47" s="1095"/>
      <c r="CZ47" s="1095"/>
      <c r="DA47" s="1095"/>
      <c r="DB47" s="1095"/>
      <c r="DC47" s="1095"/>
      <c r="DD47" s="1095"/>
      <c r="DE47" s="1095"/>
      <c r="DF47" s="1095"/>
      <c r="DG47" s="1095"/>
      <c r="DH47" s="1095"/>
      <c r="DI47" s="1095"/>
      <c r="DJ47" s="1095"/>
      <c r="DK47" s="1095"/>
      <c r="DL47" s="1095"/>
      <c r="DM47" s="1095"/>
      <c r="DN47" s="1095"/>
      <c r="DO47" s="1095"/>
      <c r="DP47" s="1095"/>
      <c r="DQ47" s="1095"/>
      <c r="DR47" s="1095"/>
      <c r="DS47" s="1095"/>
      <c r="DT47" s="1095"/>
      <c r="DU47" s="1095"/>
      <c r="DV47" s="1095"/>
      <c r="DW47" s="1095"/>
      <c r="DX47" s="1095"/>
      <c r="DY47" s="1095"/>
      <c r="DZ47" s="1095"/>
      <c r="EA47" s="1095"/>
      <c r="EB47" s="1095"/>
      <c r="EC47" s="1095"/>
      <c r="ED47" s="1095"/>
      <c r="EE47" s="1095"/>
      <c r="EF47" s="1095"/>
      <c r="EG47" s="1095"/>
      <c r="EH47" s="1095"/>
      <c r="EI47" s="1095"/>
      <c r="EJ47" s="1095"/>
      <c r="EK47" s="1095"/>
      <c r="EL47" s="1095"/>
      <c r="EM47" s="1095"/>
    </row>
    <row r="48" spans="1:143" ht="18.75" customHeight="1" x14ac:dyDescent="0.3">
      <c r="A48" s="178"/>
      <c r="B48" s="186"/>
      <c r="C48" s="186"/>
      <c r="D48" s="1096" t="s">
        <v>565</v>
      </c>
      <c r="E48" s="1096"/>
      <c r="F48" s="1030" t="s">
        <v>746</v>
      </c>
      <c r="G48" s="1030"/>
      <c r="H48" s="1030"/>
      <c r="I48" s="1030"/>
      <c r="J48" s="1030"/>
      <c r="K48" s="1030"/>
      <c r="L48" s="1030"/>
      <c r="M48" s="1030"/>
      <c r="N48" s="1030"/>
      <c r="O48" s="1030"/>
      <c r="P48" s="1030"/>
      <c r="Q48" s="1030"/>
      <c r="R48" s="1030"/>
      <c r="S48" s="1030"/>
      <c r="T48" s="1030"/>
      <c r="U48" s="1030"/>
      <c r="V48" s="1030"/>
      <c r="W48" s="1030"/>
      <c r="X48" s="1030"/>
      <c r="Y48" s="1030"/>
      <c r="Z48" s="1030"/>
      <c r="AA48" s="1030"/>
      <c r="AB48" s="1030"/>
      <c r="AC48" s="1030"/>
      <c r="AD48" s="1030"/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87"/>
      <c r="AW48" s="178"/>
      <c r="AX48" s="186"/>
      <c r="AY48" s="186"/>
      <c r="AZ48" s="1096" t="s">
        <v>565</v>
      </c>
      <c r="BA48" s="1096"/>
      <c r="BB48" s="1030" t="s">
        <v>746</v>
      </c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87"/>
      <c r="CS48" s="178"/>
      <c r="CT48" s="186"/>
      <c r="CU48" s="186"/>
      <c r="CV48" s="1096" t="s">
        <v>565</v>
      </c>
      <c r="CW48" s="1096"/>
      <c r="CX48" s="1030" t="s">
        <v>746</v>
      </c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87"/>
    </row>
    <row r="49" spans="1:143" ht="18.75" customHeight="1" x14ac:dyDescent="0.3">
      <c r="A49" s="178"/>
      <c r="B49" s="1094" t="s">
        <v>579</v>
      </c>
      <c r="C49" s="1094"/>
      <c r="D49" s="1089">
        <f>J$11</f>
        <v>0</v>
      </c>
      <c r="E49" s="1089"/>
      <c r="F49" s="191" t="s">
        <v>524</v>
      </c>
      <c r="G49" s="1089">
        <f>O$11</f>
        <v>0</v>
      </c>
      <c r="H49" s="1089"/>
      <c r="I49" s="1089"/>
      <c r="J49" s="1089"/>
      <c r="K49" s="1089"/>
      <c r="L49" s="1089"/>
      <c r="M49" s="1089"/>
      <c r="N49" s="1089"/>
      <c r="O49" s="170"/>
      <c r="P49" s="1092">
        <f>AK$11</f>
        <v>0</v>
      </c>
      <c r="Q49" s="1092"/>
      <c r="R49" s="1092"/>
      <c r="S49" s="1092"/>
      <c r="T49" s="1093" t="s">
        <v>580</v>
      </c>
      <c r="U49" s="1093"/>
      <c r="V49" s="1093"/>
      <c r="W49" s="1093"/>
      <c r="X49" s="1093"/>
      <c r="Y49" s="1089">
        <f>J$12</f>
        <v>0</v>
      </c>
      <c r="Z49" s="1089"/>
      <c r="AA49" s="191" t="s">
        <v>524</v>
      </c>
      <c r="AB49" s="1089">
        <f>O$12</f>
        <v>0</v>
      </c>
      <c r="AC49" s="1089"/>
      <c r="AD49" s="1089"/>
      <c r="AE49" s="1089"/>
      <c r="AF49" s="1089"/>
      <c r="AG49" s="1089"/>
      <c r="AH49" s="1089"/>
      <c r="AI49" s="1089"/>
      <c r="AJ49" s="170"/>
      <c r="AK49" s="1092">
        <f>AK$12</f>
        <v>0</v>
      </c>
      <c r="AL49" s="1092"/>
      <c r="AM49" s="1092"/>
      <c r="AN49" s="1092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4" t="s">
        <v>579</v>
      </c>
      <c r="AY49" s="1094"/>
      <c r="AZ49" s="1089">
        <f>BF$11</f>
        <v>0</v>
      </c>
      <c r="BA49" s="1089"/>
      <c r="BB49" s="191" t="s">
        <v>524</v>
      </c>
      <c r="BC49" s="1089">
        <f>BK$11</f>
        <v>0</v>
      </c>
      <c r="BD49" s="1089"/>
      <c r="BE49" s="1089"/>
      <c r="BF49" s="1089"/>
      <c r="BG49" s="1089"/>
      <c r="BH49" s="1089"/>
      <c r="BI49" s="1089"/>
      <c r="BJ49" s="1089"/>
      <c r="BK49" s="170"/>
      <c r="BL49" s="1092">
        <f>CG$11</f>
        <v>0</v>
      </c>
      <c r="BM49" s="1092"/>
      <c r="BN49" s="1092"/>
      <c r="BO49" s="1092"/>
      <c r="BP49" s="1093" t="s">
        <v>580</v>
      </c>
      <c r="BQ49" s="1093"/>
      <c r="BR49" s="1093"/>
      <c r="BS49" s="1093"/>
      <c r="BT49" s="1093"/>
      <c r="BU49" s="1089">
        <f>BF$12</f>
        <v>0</v>
      </c>
      <c r="BV49" s="1089"/>
      <c r="BW49" s="191" t="s">
        <v>524</v>
      </c>
      <c r="BX49" s="1089">
        <f>BK$12</f>
        <v>0</v>
      </c>
      <c r="BY49" s="1089"/>
      <c r="BZ49" s="1089"/>
      <c r="CA49" s="1089"/>
      <c r="CB49" s="1089"/>
      <c r="CC49" s="1089"/>
      <c r="CD49" s="1089"/>
      <c r="CE49" s="1089"/>
      <c r="CF49" s="170"/>
      <c r="CG49" s="1092">
        <f>CG$12</f>
        <v>0</v>
      </c>
      <c r="CH49" s="1092"/>
      <c r="CI49" s="1092"/>
      <c r="CJ49" s="1092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4" t="s">
        <v>579</v>
      </c>
      <c r="CU49" s="1094"/>
      <c r="CV49" s="1089">
        <f>DB$11</f>
        <v>0</v>
      </c>
      <c r="CW49" s="1089"/>
      <c r="CX49" s="191" t="s">
        <v>524</v>
      </c>
      <c r="CY49" s="1089">
        <f>DG$11</f>
        <v>0</v>
      </c>
      <c r="CZ49" s="1089"/>
      <c r="DA49" s="1089"/>
      <c r="DB49" s="1089"/>
      <c r="DC49" s="1089"/>
      <c r="DD49" s="1089"/>
      <c r="DE49" s="1089"/>
      <c r="DF49" s="1089"/>
      <c r="DG49" s="170"/>
      <c r="DH49" s="1092">
        <f>EC$11</f>
        <v>0</v>
      </c>
      <c r="DI49" s="1092"/>
      <c r="DJ49" s="1092"/>
      <c r="DK49" s="1092"/>
      <c r="DL49" s="1093" t="s">
        <v>580</v>
      </c>
      <c r="DM49" s="1093"/>
      <c r="DN49" s="1093"/>
      <c r="DO49" s="1093"/>
      <c r="DP49" s="1093"/>
      <c r="DQ49" s="1089">
        <f>DB$12</f>
        <v>0</v>
      </c>
      <c r="DR49" s="1089"/>
      <c r="DS49" s="191" t="s">
        <v>524</v>
      </c>
      <c r="DT49" s="1089">
        <f>DG$12</f>
        <v>0</v>
      </c>
      <c r="DU49" s="1089"/>
      <c r="DV49" s="1089"/>
      <c r="DW49" s="1089"/>
      <c r="DX49" s="1089"/>
      <c r="DY49" s="1089"/>
      <c r="DZ49" s="1089"/>
      <c r="EA49" s="1089"/>
      <c r="EB49" s="170"/>
      <c r="EC49" s="1092">
        <f>EC$12</f>
        <v>0</v>
      </c>
      <c r="ED49" s="1092"/>
      <c r="EE49" s="1092"/>
      <c r="EF49" s="1092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 x14ac:dyDescent="0.25">
      <c r="A50" s="178"/>
      <c r="B50" s="1069" t="s">
        <v>747</v>
      </c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W50" s="178"/>
      <c r="AX50" s="1069" t="s">
        <v>747</v>
      </c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069"/>
      <c r="BL50" s="1069"/>
      <c r="BM50" s="1069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  <c r="BX50" s="1069"/>
      <c r="BY50" s="1069"/>
      <c r="BZ50" s="1069"/>
      <c r="CA50" s="1069"/>
      <c r="CB50" s="1069"/>
      <c r="CC50" s="1069"/>
      <c r="CD50" s="1069"/>
      <c r="CE50" s="1069"/>
      <c r="CF50" s="1069"/>
      <c r="CG50" s="1069"/>
      <c r="CH50" s="1069"/>
      <c r="CI50" s="1069"/>
      <c r="CJ50" s="1069"/>
      <c r="CK50" s="1069"/>
      <c r="CL50" s="1069"/>
      <c r="CM50" s="1069"/>
      <c r="CN50" s="1069"/>
      <c r="CO50" s="1069"/>
      <c r="CP50" s="1069"/>
      <c r="CQ50" s="1069"/>
      <c r="CS50" s="178"/>
      <c r="CT50" s="1069" t="s">
        <v>747</v>
      </c>
      <c r="CU50" s="1069"/>
      <c r="CV50" s="1069"/>
      <c r="CW50" s="1069"/>
      <c r="CX50" s="1069"/>
      <c r="CY50" s="1069"/>
      <c r="CZ50" s="1069"/>
      <c r="DA50" s="1069"/>
      <c r="DB50" s="1069"/>
      <c r="DC50" s="1069"/>
      <c r="DD50" s="1069"/>
      <c r="DE50" s="1069"/>
      <c r="DF50" s="1069"/>
      <c r="DG50" s="1069"/>
      <c r="DH50" s="1069"/>
      <c r="DI50" s="1069"/>
      <c r="DJ50" s="1069"/>
      <c r="DK50" s="1069"/>
      <c r="DL50" s="1069"/>
      <c r="DM50" s="1069"/>
      <c r="DN50" s="1069"/>
      <c r="DO50" s="1069"/>
      <c r="DP50" s="1069"/>
      <c r="DQ50" s="1069"/>
      <c r="DR50" s="1069"/>
      <c r="DS50" s="1069"/>
      <c r="DT50" s="1069"/>
      <c r="DU50" s="1069"/>
      <c r="DV50" s="1069"/>
      <c r="DW50" s="1069"/>
      <c r="DX50" s="1069"/>
      <c r="DY50" s="1069"/>
      <c r="DZ50" s="1069"/>
      <c r="EA50" s="1069"/>
      <c r="EB50" s="1069"/>
      <c r="EC50" s="1069"/>
      <c r="ED50" s="1069"/>
      <c r="EE50" s="1069"/>
      <c r="EF50" s="1069"/>
      <c r="EG50" s="1069"/>
      <c r="EH50" s="1069"/>
      <c r="EI50" s="1069"/>
      <c r="EJ50" s="1069"/>
      <c r="EK50" s="1069"/>
      <c r="EL50" s="1069"/>
      <c r="EM50" s="1069"/>
    </row>
    <row r="51" spans="1:143" ht="18.75" customHeight="1" x14ac:dyDescent="0.25">
      <c r="A51" s="178"/>
      <c r="B51" s="190"/>
      <c r="C51" s="190"/>
      <c r="D51" s="1027" t="s">
        <v>582</v>
      </c>
      <c r="E51" s="1027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7" t="s">
        <v>582</v>
      </c>
      <c r="BA51" s="1027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7" t="s">
        <v>582</v>
      </c>
      <c r="CW51" s="1027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 x14ac:dyDescent="0.25">
      <c r="A52" s="178"/>
      <c r="B52" s="1065" t="s">
        <v>808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808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808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38.25" customHeight="1" x14ac:dyDescent="0.25">
      <c r="A53" s="178"/>
      <c r="B53" s="1065" t="s">
        <v>809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809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809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20.25" customHeight="1" x14ac:dyDescent="0.25">
      <c r="A54" s="178"/>
      <c r="B54" s="1065" t="s">
        <v>810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810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810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37.5" customHeight="1" x14ac:dyDescent="0.25">
      <c r="A55" s="178"/>
      <c r="B55" s="1065" t="s">
        <v>811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811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811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 x14ac:dyDescent="0.25">
      <c r="A56" s="178"/>
      <c r="B56" s="1065" t="s">
        <v>812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812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812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57.75" customHeight="1" x14ac:dyDescent="0.25">
      <c r="A57" s="178"/>
      <c r="B57" s="1065" t="s">
        <v>754</v>
      </c>
      <c r="C57" s="1065"/>
      <c r="D57" s="1065"/>
      <c r="E57" s="1065"/>
      <c r="F57" s="1065"/>
      <c r="G57" s="1065"/>
      <c r="H57" s="1065"/>
      <c r="I57" s="1065"/>
      <c r="J57" s="1065"/>
      <c r="K57" s="1065"/>
      <c r="L57" s="1065"/>
      <c r="M57" s="1065"/>
      <c r="N57" s="1065"/>
      <c r="O57" s="1065"/>
      <c r="P57" s="1065"/>
      <c r="Q57" s="1065"/>
      <c r="R57" s="1065"/>
      <c r="S57" s="1065"/>
      <c r="T57" s="1065"/>
      <c r="U57" s="1065"/>
      <c r="V57" s="1065"/>
      <c r="W57" s="1065"/>
      <c r="X57" s="1065"/>
      <c r="Y57" s="1065"/>
      <c r="Z57" s="1065"/>
      <c r="AA57" s="1065"/>
      <c r="AB57" s="1065"/>
      <c r="AC57" s="1065"/>
      <c r="AD57" s="1065"/>
      <c r="AE57" s="1065"/>
      <c r="AF57" s="1065"/>
      <c r="AG57" s="1065"/>
      <c r="AH57" s="1065"/>
      <c r="AI57" s="1065"/>
      <c r="AJ57" s="1065"/>
      <c r="AK57" s="1065"/>
      <c r="AL57" s="1065"/>
      <c r="AM57" s="1065"/>
      <c r="AN57" s="1065"/>
      <c r="AO57" s="1065"/>
      <c r="AP57" s="1065"/>
      <c r="AQ57" s="1065"/>
      <c r="AR57" s="1065"/>
      <c r="AS57" s="1065"/>
      <c r="AT57" s="1065"/>
      <c r="AU57" s="1065"/>
      <c r="AW57" s="178"/>
      <c r="AX57" s="1065" t="s">
        <v>754</v>
      </c>
      <c r="AY57" s="1065"/>
      <c r="AZ57" s="1065"/>
      <c r="BA57" s="1065"/>
      <c r="BB57" s="1065"/>
      <c r="BC57" s="1065"/>
      <c r="BD57" s="1065"/>
      <c r="BE57" s="1065"/>
      <c r="BF57" s="1065"/>
      <c r="BG57" s="1065"/>
      <c r="BH57" s="1065"/>
      <c r="BI57" s="1065"/>
      <c r="BJ57" s="1065"/>
      <c r="BK57" s="1065"/>
      <c r="BL57" s="1065"/>
      <c r="BM57" s="1065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  <c r="BX57" s="1065"/>
      <c r="BY57" s="1065"/>
      <c r="BZ57" s="1065"/>
      <c r="CA57" s="1065"/>
      <c r="CB57" s="1065"/>
      <c r="CC57" s="1065"/>
      <c r="CD57" s="1065"/>
      <c r="CE57" s="1065"/>
      <c r="CF57" s="1065"/>
      <c r="CG57" s="1065"/>
      <c r="CH57" s="1065"/>
      <c r="CI57" s="1065"/>
      <c r="CJ57" s="1065"/>
      <c r="CK57" s="1065"/>
      <c r="CL57" s="1065"/>
      <c r="CM57" s="1065"/>
      <c r="CN57" s="1065"/>
      <c r="CO57" s="1065"/>
      <c r="CP57" s="1065"/>
      <c r="CQ57" s="1065"/>
      <c r="CS57" s="178"/>
      <c r="CT57" s="1065" t="s">
        <v>754</v>
      </c>
      <c r="CU57" s="1065"/>
      <c r="CV57" s="1065"/>
      <c r="CW57" s="1065"/>
      <c r="CX57" s="1065"/>
      <c r="CY57" s="1065"/>
      <c r="CZ57" s="1065"/>
      <c r="DA57" s="1065"/>
      <c r="DB57" s="1065"/>
      <c r="DC57" s="1065"/>
      <c r="DD57" s="1065"/>
      <c r="DE57" s="1065"/>
      <c r="DF57" s="1065"/>
      <c r="DG57" s="1065"/>
      <c r="DH57" s="1065"/>
      <c r="DI57" s="1065"/>
      <c r="DJ57" s="1065"/>
      <c r="DK57" s="1065"/>
      <c r="DL57" s="1065"/>
      <c r="DM57" s="1065"/>
      <c r="DN57" s="1065"/>
      <c r="DO57" s="1065"/>
      <c r="DP57" s="1065"/>
      <c r="DQ57" s="1065"/>
      <c r="DR57" s="1065"/>
      <c r="DS57" s="1065"/>
      <c r="DT57" s="1065"/>
      <c r="DU57" s="1065"/>
      <c r="DV57" s="1065"/>
      <c r="DW57" s="1065"/>
      <c r="DX57" s="1065"/>
      <c r="DY57" s="1065"/>
      <c r="DZ57" s="1065"/>
      <c r="EA57" s="1065"/>
      <c r="EB57" s="1065"/>
      <c r="EC57" s="1065"/>
      <c r="ED57" s="1065"/>
      <c r="EE57" s="1065"/>
      <c r="EF57" s="1065"/>
      <c r="EG57" s="1065"/>
      <c r="EH57" s="1065"/>
      <c r="EI57" s="1065"/>
      <c r="EJ57" s="1065"/>
      <c r="EK57" s="1065"/>
      <c r="EL57" s="1065"/>
      <c r="EM57" s="1065"/>
    </row>
    <row r="58" spans="1:143" ht="18.75" customHeight="1" x14ac:dyDescent="0.25">
      <c r="A58" s="178"/>
      <c r="B58" s="190"/>
      <c r="C58" s="190"/>
      <c r="D58" s="1027" t="s">
        <v>589</v>
      </c>
      <c r="E58" s="1027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7" t="s">
        <v>589</v>
      </c>
      <c r="BA58" s="1027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7" t="s">
        <v>589</v>
      </c>
      <c r="CW58" s="1027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 x14ac:dyDescent="0.25">
      <c r="A59" s="178"/>
      <c r="B59" s="1065" t="s">
        <v>837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837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837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57" customHeight="1" x14ac:dyDescent="0.25">
      <c r="A60" s="178"/>
      <c r="B60" s="1065" t="s">
        <v>813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813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813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38.25" customHeight="1" x14ac:dyDescent="0.25">
      <c r="A61" s="178"/>
      <c r="B61" s="1065" t="s">
        <v>838</v>
      </c>
      <c r="C61" s="1065"/>
      <c r="D61" s="1065"/>
      <c r="E61" s="1065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  <c r="P61" s="1065"/>
      <c r="Q61" s="1065"/>
      <c r="R61" s="1065"/>
      <c r="S61" s="1065"/>
      <c r="T61" s="1065"/>
      <c r="U61" s="1065"/>
      <c r="V61" s="1065"/>
      <c r="W61" s="1065"/>
      <c r="X61" s="1065"/>
      <c r="Y61" s="1065"/>
      <c r="Z61" s="1065"/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W61" s="178"/>
      <c r="AX61" s="1065" t="s">
        <v>838</v>
      </c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  <c r="BX61" s="1065"/>
      <c r="BY61" s="1065"/>
      <c r="BZ61" s="1065"/>
      <c r="CA61" s="1065"/>
      <c r="CB61" s="1065"/>
      <c r="CC61" s="1065"/>
      <c r="CD61" s="1065"/>
      <c r="CE61" s="1065"/>
      <c r="CF61" s="1065"/>
      <c r="CG61" s="1065"/>
      <c r="CH61" s="1065"/>
      <c r="CI61" s="1065"/>
      <c r="CJ61" s="1065"/>
      <c r="CK61" s="1065"/>
      <c r="CL61" s="1065"/>
      <c r="CM61" s="1065"/>
      <c r="CN61" s="1065"/>
      <c r="CO61" s="1065"/>
      <c r="CP61" s="1065"/>
      <c r="CQ61" s="1065"/>
      <c r="CS61" s="178"/>
      <c r="CT61" s="1065" t="s">
        <v>838</v>
      </c>
      <c r="CU61" s="1065"/>
      <c r="CV61" s="1065"/>
      <c r="CW61" s="1065"/>
      <c r="CX61" s="1065"/>
      <c r="CY61" s="1065"/>
      <c r="CZ61" s="1065"/>
      <c r="DA61" s="1065"/>
      <c r="DB61" s="1065"/>
      <c r="DC61" s="1065"/>
      <c r="DD61" s="1065"/>
      <c r="DE61" s="1065"/>
      <c r="DF61" s="1065"/>
      <c r="DG61" s="1065"/>
      <c r="DH61" s="1065"/>
      <c r="DI61" s="1065"/>
      <c r="DJ61" s="1065"/>
      <c r="DK61" s="1065"/>
      <c r="DL61" s="1065"/>
      <c r="DM61" s="1065"/>
      <c r="DN61" s="1065"/>
      <c r="DO61" s="1065"/>
      <c r="DP61" s="1065"/>
      <c r="DQ61" s="1065"/>
      <c r="DR61" s="1065"/>
      <c r="DS61" s="1065"/>
      <c r="DT61" s="1065"/>
      <c r="DU61" s="1065"/>
      <c r="DV61" s="1065"/>
      <c r="DW61" s="1065"/>
      <c r="DX61" s="1065"/>
      <c r="DY61" s="1065"/>
      <c r="DZ61" s="1065"/>
      <c r="EA61" s="1065"/>
      <c r="EB61" s="1065"/>
      <c r="EC61" s="1065"/>
      <c r="ED61" s="1065"/>
      <c r="EE61" s="1065"/>
      <c r="EF61" s="1065"/>
      <c r="EG61" s="1065"/>
      <c r="EH61" s="1065"/>
      <c r="EI61" s="1065"/>
      <c r="EJ61" s="1065"/>
      <c r="EK61" s="1065"/>
      <c r="EL61" s="1065"/>
      <c r="EM61" s="1065"/>
    </row>
    <row r="62" spans="1:143" ht="16.5" x14ac:dyDescent="0.25">
      <c r="A62" s="178"/>
      <c r="B62" s="1069" t="s">
        <v>759</v>
      </c>
      <c r="C62" s="1069"/>
      <c r="D62" s="1069"/>
      <c r="E62" s="1069"/>
      <c r="F62" s="1069"/>
      <c r="G62" s="1069"/>
      <c r="H62" s="1069"/>
      <c r="I62" s="1069"/>
      <c r="J62" s="1069"/>
      <c r="K62" s="1069"/>
      <c r="L62" s="1069"/>
      <c r="M62" s="1069"/>
      <c r="N62" s="1069"/>
      <c r="O62" s="1069"/>
      <c r="P62" s="1069"/>
      <c r="Q62" s="1069"/>
      <c r="R62" s="1069"/>
      <c r="S62" s="1069"/>
      <c r="T62" s="1069"/>
      <c r="U62" s="1069"/>
      <c r="V62" s="1069"/>
      <c r="W62" s="1069"/>
      <c r="X62" s="1069"/>
      <c r="Y62" s="1069"/>
      <c r="Z62" s="1069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069"/>
      <c r="AO62" s="1069"/>
      <c r="AP62" s="1069"/>
      <c r="AQ62" s="1069"/>
      <c r="AR62" s="1069"/>
      <c r="AS62" s="1069"/>
      <c r="AT62" s="1069"/>
      <c r="AU62" s="1069"/>
      <c r="AW62" s="178"/>
      <c r="AX62" s="1069" t="s">
        <v>759</v>
      </c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  <c r="BX62" s="1069"/>
      <c r="BY62" s="1069"/>
      <c r="BZ62" s="1069"/>
      <c r="CA62" s="1069"/>
      <c r="CB62" s="1069"/>
      <c r="CC62" s="1069"/>
      <c r="CD62" s="1069"/>
      <c r="CE62" s="1069"/>
      <c r="CF62" s="1069"/>
      <c r="CG62" s="1069"/>
      <c r="CH62" s="1069"/>
      <c r="CI62" s="1069"/>
      <c r="CJ62" s="1069"/>
      <c r="CK62" s="1069"/>
      <c r="CL62" s="1069"/>
      <c r="CM62" s="1069"/>
      <c r="CN62" s="1069"/>
      <c r="CO62" s="1069"/>
      <c r="CP62" s="1069"/>
      <c r="CQ62" s="1069"/>
      <c r="CS62" s="178"/>
      <c r="CT62" s="1069" t="s">
        <v>759</v>
      </c>
      <c r="CU62" s="1069"/>
      <c r="CV62" s="1069"/>
      <c r="CW62" s="1069"/>
      <c r="CX62" s="1069"/>
      <c r="CY62" s="1069"/>
      <c r="CZ62" s="1069"/>
      <c r="DA62" s="1069"/>
      <c r="DB62" s="1069"/>
      <c r="DC62" s="1069"/>
      <c r="DD62" s="1069"/>
      <c r="DE62" s="1069"/>
      <c r="DF62" s="1069"/>
      <c r="DG62" s="1069"/>
      <c r="DH62" s="1069"/>
      <c r="DI62" s="1069"/>
      <c r="DJ62" s="1069"/>
      <c r="DK62" s="1069"/>
      <c r="DL62" s="1069"/>
      <c r="DM62" s="1069"/>
      <c r="DN62" s="1069"/>
      <c r="DO62" s="1069"/>
      <c r="DP62" s="1069"/>
      <c r="DQ62" s="1069"/>
      <c r="DR62" s="1069"/>
      <c r="DS62" s="1069"/>
      <c r="DT62" s="1069"/>
      <c r="DU62" s="1069"/>
      <c r="DV62" s="1069"/>
      <c r="DW62" s="1069"/>
      <c r="DX62" s="1069"/>
      <c r="DY62" s="1069"/>
      <c r="DZ62" s="1069"/>
      <c r="EA62" s="1069"/>
      <c r="EB62" s="1069"/>
      <c r="EC62" s="1069"/>
      <c r="ED62" s="1069"/>
      <c r="EE62" s="1069"/>
      <c r="EF62" s="1069"/>
      <c r="EG62" s="1069"/>
      <c r="EH62" s="1069"/>
      <c r="EI62" s="1069"/>
      <c r="EJ62" s="1069"/>
      <c r="EK62" s="1069"/>
      <c r="EL62" s="1069"/>
      <c r="EM62" s="1069"/>
    </row>
    <row r="63" spans="1:143" ht="18.75" customHeight="1" x14ac:dyDescent="0.25">
      <c r="A63" s="178"/>
      <c r="B63" s="190"/>
      <c r="C63" s="190"/>
      <c r="D63" s="1027" t="s">
        <v>601</v>
      </c>
      <c r="E63" s="1027"/>
      <c r="F63" s="1160" t="s">
        <v>814</v>
      </c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W63" s="178"/>
      <c r="AX63" s="190"/>
      <c r="AY63" s="190"/>
      <c r="AZ63" s="1027" t="s">
        <v>601</v>
      </c>
      <c r="BA63" s="1027"/>
      <c r="BB63" s="1160" t="s">
        <v>814</v>
      </c>
      <c r="BC63" s="1160"/>
      <c r="BD63" s="1160"/>
      <c r="BE63" s="1160"/>
      <c r="BF63" s="1160"/>
      <c r="BG63" s="1160"/>
      <c r="BH63" s="1160"/>
      <c r="BI63" s="1160"/>
      <c r="BJ63" s="1160"/>
      <c r="BK63" s="1160"/>
      <c r="BL63" s="1160"/>
      <c r="BM63" s="1160"/>
      <c r="BN63" s="1160"/>
      <c r="BO63" s="1160"/>
      <c r="BP63" s="1160"/>
      <c r="BQ63" s="1160"/>
      <c r="BR63" s="1160"/>
      <c r="BS63" s="1160"/>
      <c r="BT63" s="1160"/>
      <c r="BU63" s="1160"/>
      <c r="BV63" s="1160"/>
      <c r="BW63" s="1160"/>
      <c r="BX63" s="1160"/>
      <c r="BY63" s="1160"/>
      <c r="BZ63" s="1160"/>
      <c r="CA63" s="1160"/>
      <c r="CB63" s="1160"/>
      <c r="CC63" s="1160"/>
      <c r="CD63" s="1160"/>
      <c r="CE63" s="1160"/>
      <c r="CF63" s="1160"/>
      <c r="CG63" s="1160"/>
      <c r="CH63" s="1160"/>
      <c r="CI63" s="1160"/>
      <c r="CJ63" s="1160"/>
      <c r="CK63" s="1160"/>
      <c r="CL63" s="1160"/>
      <c r="CM63" s="1160"/>
      <c r="CN63" s="1160"/>
      <c r="CO63" s="1160"/>
      <c r="CP63" s="1160"/>
      <c r="CQ63" s="1160"/>
      <c r="CS63" s="178"/>
      <c r="CT63" s="190"/>
      <c r="CU63" s="190"/>
      <c r="CV63" s="1027" t="s">
        <v>601</v>
      </c>
      <c r="CW63" s="1027"/>
      <c r="CX63" s="1160" t="s">
        <v>814</v>
      </c>
      <c r="CY63" s="1160"/>
      <c r="CZ63" s="1160"/>
      <c r="DA63" s="1160"/>
      <c r="DB63" s="1160"/>
      <c r="DC63" s="1160"/>
      <c r="DD63" s="1160"/>
      <c r="DE63" s="1160"/>
      <c r="DF63" s="1160"/>
      <c r="DG63" s="1160"/>
      <c r="DH63" s="1160"/>
      <c r="DI63" s="1160"/>
      <c r="DJ63" s="1160"/>
      <c r="DK63" s="1160"/>
      <c r="DL63" s="1160"/>
      <c r="DM63" s="1160"/>
      <c r="DN63" s="1160"/>
      <c r="DO63" s="1160"/>
      <c r="DP63" s="1160"/>
      <c r="DQ63" s="1160"/>
      <c r="DR63" s="1160"/>
      <c r="DS63" s="1160"/>
      <c r="DT63" s="1160"/>
      <c r="DU63" s="1160"/>
      <c r="DV63" s="1160"/>
      <c r="DW63" s="1160"/>
      <c r="DX63" s="1160"/>
      <c r="DY63" s="1160"/>
      <c r="DZ63" s="1160"/>
      <c r="EA63" s="1160"/>
      <c r="EB63" s="1160"/>
      <c r="EC63" s="1160"/>
      <c r="ED63" s="1160"/>
      <c r="EE63" s="1160"/>
      <c r="EF63" s="1160"/>
      <c r="EG63" s="1160"/>
      <c r="EH63" s="1160"/>
      <c r="EI63" s="1160"/>
      <c r="EJ63" s="1160"/>
      <c r="EK63" s="1160"/>
      <c r="EL63" s="1160"/>
      <c r="EM63" s="1160"/>
    </row>
    <row r="64" spans="1:143" ht="18.75" customHeight="1" x14ac:dyDescent="0.25">
      <c r="A64" s="178"/>
      <c r="B64" s="1027" t="s">
        <v>815</v>
      </c>
      <c r="C64" s="1027"/>
      <c r="D64" s="1027"/>
      <c r="E64" s="1027"/>
      <c r="F64" s="1027"/>
      <c r="G64" s="1027"/>
      <c r="H64" s="1027"/>
      <c r="I64" s="1027"/>
      <c r="J64" s="1027"/>
      <c r="K64" s="1027"/>
      <c r="L64" s="1027"/>
      <c r="M64" s="1027"/>
      <c r="N64" s="1027"/>
      <c r="O64" s="1027"/>
      <c r="P64" s="1027"/>
      <c r="Q64" s="1027"/>
      <c r="R64" s="1027"/>
      <c r="S64" s="1027"/>
      <c r="T64" s="1027"/>
      <c r="U64" s="1027"/>
      <c r="V64" s="1027"/>
      <c r="W64" s="1027"/>
      <c r="X64" s="1027"/>
      <c r="Y64" s="1027"/>
      <c r="Z64" s="1027"/>
      <c r="AA64" s="1027"/>
      <c r="AB64" s="1027"/>
      <c r="AC64" s="1027"/>
      <c r="AD64" s="1027"/>
      <c r="AE64" s="1027"/>
      <c r="AF64" s="1027"/>
      <c r="AG64" s="1027"/>
      <c r="AH64" s="1027"/>
      <c r="AI64" s="1027"/>
      <c r="AJ64" s="1027"/>
      <c r="AK64" s="1027"/>
      <c r="AL64" s="1027"/>
      <c r="AM64" s="1027"/>
      <c r="AN64" s="1027"/>
      <c r="AO64" s="187"/>
      <c r="AP64" s="1088">
        <f>I$13</f>
        <v>0</v>
      </c>
      <c r="AQ64" s="1088"/>
      <c r="AR64" s="1088"/>
      <c r="AS64" s="1088"/>
      <c r="AT64" s="1088"/>
      <c r="AU64" s="1088"/>
      <c r="AW64" s="178"/>
      <c r="AX64" s="1027" t="s">
        <v>815</v>
      </c>
      <c r="AY64" s="1027"/>
      <c r="AZ64" s="1027"/>
      <c r="BA64" s="1027"/>
      <c r="BB64" s="1027"/>
      <c r="BC64" s="1027"/>
      <c r="BD64" s="1027"/>
      <c r="BE64" s="1027"/>
      <c r="BF64" s="1027"/>
      <c r="BG64" s="1027"/>
      <c r="BH64" s="1027"/>
      <c r="BI64" s="1027"/>
      <c r="BJ64" s="1027"/>
      <c r="BK64" s="1027"/>
      <c r="BL64" s="1027"/>
      <c r="BM64" s="1027"/>
      <c r="BN64" s="1027"/>
      <c r="BO64" s="1027"/>
      <c r="BP64" s="1027"/>
      <c r="BQ64" s="1027"/>
      <c r="BR64" s="1027"/>
      <c r="BS64" s="1027"/>
      <c r="BT64" s="1027"/>
      <c r="BU64" s="1027"/>
      <c r="BV64" s="1027"/>
      <c r="BW64" s="1027"/>
      <c r="BX64" s="1027"/>
      <c r="BY64" s="1027"/>
      <c r="BZ64" s="1027"/>
      <c r="CA64" s="1027"/>
      <c r="CB64" s="1027"/>
      <c r="CC64" s="1027"/>
      <c r="CD64" s="1027"/>
      <c r="CE64" s="1027"/>
      <c r="CF64" s="1027"/>
      <c r="CG64" s="1027"/>
      <c r="CH64" s="1027"/>
      <c r="CI64" s="1027"/>
      <c r="CJ64" s="1027"/>
      <c r="CK64" s="187"/>
      <c r="CL64" s="1088">
        <f>BE$13</f>
        <v>0</v>
      </c>
      <c r="CM64" s="1088"/>
      <c r="CN64" s="1088"/>
      <c r="CO64" s="1088"/>
      <c r="CP64" s="1088"/>
      <c r="CQ64" s="1088"/>
      <c r="CS64" s="178"/>
      <c r="CT64" s="1027" t="s">
        <v>815</v>
      </c>
      <c r="CU64" s="1027"/>
      <c r="CV64" s="1027"/>
      <c r="CW64" s="1027"/>
      <c r="CX64" s="1027"/>
      <c r="CY64" s="1027"/>
      <c r="CZ64" s="1027"/>
      <c r="DA64" s="1027"/>
      <c r="DB64" s="1027"/>
      <c r="DC64" s="1027"/>
      <c r="DD64" s="1027"/>
      <c r="DE64" s="1027"/>
      <c r="DF64" s="1027"/>
      <c r="DG64" s="1027"/>
      <c r="DH64" s="1027"/>
      <c r="DI64" s="1027"/>
      <c r="DJ64" s="1027"/>
      <c r="DK64" s="1027"/>
      <c r="DL64" s="1027"/>
      <c r="DM64" s="1027"/>
      <c r="DN64" s="1027"/>
      <c r="DO64" s="1027"/>
      <c r="DP64" s="1027"/>
      <c r="DQ64" s="1027"/>
      <c r="DR64" s="1027"/>
      <c r="DS64" s="1027"/>
      <c r="DT64" s="1027"/>
      <c r="DU64" s="1027"/>
      <c r="DV64" s="1027"/>
      <c r="DW64" s="1027"/>
      <c r="DX64" s="1027"/>
      <c r="DY64" s="1027"/>
      <c r="DZ64" s="1027"/>
      <c r="EA64" s="1027"/>
      <c r="EB64" s="1027"/>
      <c r="EC64" s="1027"/>
      <c r="ED64" s="1027"/>
      <c r="EE64" s="1027"/>
      <c r="EF64" s="1027"/>
      <c r="EG64" s="187"/>
      <c r="EH64" s="1088">
        <f>DA$13</f>
        <v>0</v>
      </c>
      <c r="EI64" s="1088"/>
      <c r="EJ64" s="1088"/>
      <c r="EK64" s="1088"/>
      <c r="EL64" s="1088"/>
      <c r="EM64" s="1088"/>
    </row>
    <row r="65" spans="1:143" ht="18.75" customHeight="1" x14ac:dyDescent="0.25">
      <c r="A65" s="178"/>
      <c r="B65" s="195" t="s">
        <v>586</v>
      </c>
      <c r="C65" s="1089">
        <f>I14</f>
        <v>0</v>
      </c>
      <c r="D65" s="1089"/>
      <c r="E65" s="1089"/>
      <c r="F65" s="1089"/>
      <c r="G65" s="1089"/>
      <c r="H65" s="1089"/>
      <c r="I65" s="1089"/>
      <c r="J65" s="1089"/>
      <c r="K65" s="1089"/>
      <c r="L65" s="1089"/>
      <c r="M65" s="1089"/>
      <c r="N65" s="1089"/>
      <c r="O65" s="1089"/>
      <c r="P65" s="1089"/>
      <c r="Q65" s="1089"/>
      <c r="R65" s="1089"/>
      <c r="S65" s="1089"/>
      <c r="T65" s="1089"/>
      <c r="U65" s="1089"/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166" t="s">
        <v>762</v>
      </c>
      <c r="AG65" s="1166"/>
      <c r="AH65" s="1166"/>
      <c r="AI65" s="1166"/>
      <c r="AJ65" s="1166"/>
      <c r="AK65" s="1166"/>
      <c r="AL65" s="1166"/>
      <c r="AM65" s="1166"/>
      <c r="AN65" s="1166"/>
      <c r="AO65" s="1166"/>
      <c r="AP65" s="1166"/>
      <c r="AQ65" s="1166"/>
      <c r="AR65" s="1166"/>
      <c r="AS65" s="1166"/>
      <c r="AT65" s="1166"/>
      <c r="AU65" s="1166"/>
      <c r="AW65" s="178"/>
      <c r="AX65" s="195" t="s">
        <v>586</v>
      </c>
      <c r="AY65" s="1089">
        <f>BE14</f>
        <v>0</v>
      </c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  <c r="BX65" s="1089"/>
      <c r="BY65" s="1089"/>
      <c r="BZ65" s="1089"/>
      <c r="CA65" s="1089"/>
      <c r="CB65" s="1166" t="s">
        <v>762</v>
      </c>
      <c r="CC65" s="1166"/>
      <c r="CD65" s="1166"/>
      <c r="CE65" s="1166"/>
      <c r="CF65" s="1166"/>
      <c r="CG65" s="1166"/>
      <c r="CH65" s="1166"/>
      <c r="CI65" s="1166"/>
      <c r="CJ65" s="1166"/>
      <c r="CK65" s="1166"/>
      <c r="CL65" s="1166"/>
      <c r="CM65" s="1166"/>
      <c r="CN65" s="1166"/>
      <c r="CO65" s="1166"/>
      <c r="CP65" s="1166"/>
      <c r="CQ65" s="1166"/>
      <c r="CS65" s="178"/>
      <c r="CT65" s="195" t="s">
        <v>586</v>
      </c>
      <c r="CU65" s="1089">
        <f>DA14</f>
        <v>0</v>
      </c>
      <c r="CV65" s="1089"/>
      <c r="CW65" s="1089"/>
      <c r="CX65" s="1089"/>
      <c r="CY65" s="1089"/>
      <c r="CZ65" s="1089"/>
      <c r="DA65" s="1089"/>
      <c r="DB65" s="1089"/>
      <c r="DC65" s="1089"/>
      <c r="DD65" s="1089"/>
      <c r="DE65" s="1089"/>
      <c r="DF65" s="1089"/>
      <c r="DG65" s="1089"/>
      <c r="DH65" s="1089"/>
      <c r="DI65" s="1089"/>
      <c r="DJ65" s="1089"/>
      <c r="DK65" s="1089"/>
      <c r="DL65" s="1089"/>
      <c r="DM65" s="1089"/>
      <c r="DN65" s="1089"/>
      <c r="DO65" s="1089"/>
      <c r="DP65" s="1089"/>
      <c r="DQ65" s="1089"/>
      <c r="DR65" s="1089"/>
      <c r="DS65" s="1089"/>
      <c r="DT65" s="1089"/>
      <c r="DU65" s="1089"/>
      <c r="DV65" s="1089"/>
      <c r="DW65" s="1089"/>
      <c r="DX65" s="1166" t="s">
        <v>762</v>
      </c>
      <c r="DY65" s="1166"/>
      <c r="DZ65" s="1166"/>
      <c r="EA65" s="1166"/>
      <c r="EB65" s="1166"/>
      <c r="EC65" s="1166"/>
      <c r="ED65" s="1166"/>
      <c r="EE65" s="1166"/>
      <c r="EF65" s="1166"/>
      <c r="EG65" s="1166"/>
      <c r="EH65" s="1166"/>
      <c r="EI65" s="1166"/>
      <c r="EJ65" s="1166"/>
      <c r="EK65" s="1166"/>
      <c r="EL65" s="1166"/>
      <c r="EM65" s="1166"/>
    </row>
    <row r="66" spans="1:143" ht="18.75" customHeight="1" x14ac:dyDescent="0.3">
      <c r="A66" s="178"/>
      <c r="B66" s="190"/>
      <c r="C66" s="190"/>
      <c r="D66" s="1027" t="s">
        <v>609</v>
      </c>
      <c r="E66" s="1027"/>
      <c r="F66" s="1030" t="s">
        <v>763</v>
      </c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W66" s="178"/>
      <c r="AX66" s="190"/>
      <c r="AY66" s="190"/>
      <c r="AZ66" s="1027" t="s">
        <v>609</v>
      </c>
      <c r="BA66" s="1027"/>
      <c r="BB66" s="1030" t="s">
        <v>763</v>
      </c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  <c r="BT66" s="1030"/>
      <c r="BU66" s="1030"/>
      <c r="BV66" s="1030"/>
      <c r="BW66" s="1030"/>
      <c r="BX66" s="1030"/>
      <c r="BY66" s="1030"/>
      <c r="BZ66" s="1030"/>
      <c r="CA66" s="1030"/>
      <c r="CB66" s="1030"/>
      <c r="CC66" s="1030"/>
      <c r="CD66" s="1030"/>
      <c r="CE66" s="1030"/>
      <c r="CF66" s="1030"/>
      <c r="CG66" s="1030"/>
      <c r="CH66" s="1030"/>
      <c r="CI66" s="1030"/>
      <c r="CJ66" s="1030"/>
      <c r="CK66" s="1030"/>
      <c r="CL66" s="1030"/>
      <c r="CM66" s="1030"/>
      <c r="CN66" s="1030"/>
      <c r="CO66" s="1030"/>
      <c r="CP66" s="1030"/>
      <c r="CQ66" s="1030"/>
      <c r="CS66" s="178"/>
      <c r="CT66" s="190"/>
      <c r="CU66" s="190"/>
      <c r="CV66" s="1027" t="s">
        <v>609</v>
      </c>
      <c r="CW66" s="1027"/>
      <c r="CX66" s="1030" t="s">
        <v>763</v>
      </c>
      <c r="CY66" s="1030"/>
      <c r="CZ66" s="1030"/>
      <c r="DA66" s="1030"/>
      <c r="DB66" s="1030"/>
      <c r="DC66" s="1030"/>
      <c r="DD66" s="1030"/>
      <c r="DE66" s="1030"/>
      <c r="DF66" s="1030"/>
      <c r="DG66" s="1030"/>
      <c r="DH66" s="1030"/>
      <c r="DI66" s="1030"/>
      <c r="DJ66" s="1030"/>
      <c r="DK66" s="1030"/>
      <c r="DL66" s="1030"/>
      <c r="DM66" s="1030"/>
      <c r="DN66" s="1030"/>
      <c r="DO66" s="1030"/>
      <c r="DP66" s="1030"/>
      <c r="DQ66" s="1030"/>
      <c r="DR66" s="1030"/>
      <c r="DS66" s="1030"/>
      <c r="DT66" s="1030"/>
      <c r="DU66" s="1030"/>
      <c r="DV66" s="1030"/>
      <c r="DW66" s="1030"/>
      <c r="DX66" s="1030"/>
      <c r="DY66" s="1030"/>
      <c r="DZ66" s="1030"/>
      <c r="EA66" s="1030"/>
      <c r="EB66" s="1030"/>
      <c r="EC66" s="1030"/>
      <c r="ED66" s="1030"/>
      <c r="EE66" s="1030"/>
      <c r="EF66" s="1030"/>
      <c r="EG66" s="1030"/>
      <c r="EH66" s="1030"/>
      <c r="EI66" s="1030"/>
      <c r="EJ66" s="1030"/>
      <c r="EK66" s="1030"/>
      <c r="EL66" s="1030"/>
      <c r="EM66" s="1030"/>
    </row>
    <row r="67" spans="1:143" ht="18.75" customHeight="1" x14ac:dyDescent="0.25">
      <c r="A67" s="178"/>
      <c r="B67" s="1065" t="s">
        <v>764</v>
      </c>
      <c r="C67" s="1065"/>
      <c r="D67" s="1065"/>
      <c r="E67" s="1065"/>
      <c r="F67" s="1065"/>
      <c r="G67" s="1065"/>
      <c r="H67" s="1065"/>
      <c r="I67" s="1065"/>
      <c r="J67" s="1065"/>
      <c r="K67" s="1065"/>
      <c r="L67" s="1065"/>
      <c r="M67" s="1065"/>
      <c r="N67" s="1065"/>
      <c r="O67" s="1065"/>
      <c r="P67" s="1065"/>
      <c r="Q67" s="1065"/>
      <c r="R67" s="1065"/>
      <c r="S67" s="1065"/>
      <c r="T67" s="1065"/>
      <c r="U67" s="1065"/>
      <c r="V67" s="1065"/>
      <c r="W67" s="1065"/>
      <c r="X67" s="1065"/>
      <c r="Y67" s="1065"/>
      <c r="Z67" s="1065"/>
      <c r="AA67" s="1065"/>
      <c r="AB67" s="1065"/>
      <c r="AC67" s="1065"/>
      <c r="AD67" s="1065"/>
      <c r="AE67" s="1065"/>
      <c r="AF67" s="1065"/>
      <c r="AG67" s="1065"/>
      <c r="AH67" s="1065"/>
      <c r="AI67" s="1065"/>
      <c r="AJ67" s="1065"/>
      <c r="AK67" s="1065"/>
      <c r="AL67" s="1065"/>
      <c r="AM67" s="1065"/>
      <c r="AN67" s="1065"/>
      <c r="AO67" s="1065"/>
      <c r="AP67" s="1065"/>
      <c r="AQ67" s="1065"/>
      <c r="AR67" s="1065"/>
      <c r="AS67" s="1065"/>
      <c r="AT67" s="1065"/>
      <c r="AU67" s="1065"/>
      <c r="AW67" s="178"/>
      <c r="AX67" s="1065" t="s">
        <v>764</v>
      </c>
      <c r="AY67" s="1065"/>
      <c r="AZ67" s="1065"/>
      <c r="BA67" s="1065"/>
      <c r="BB67" s="1065"/>
      <c r="BC67" s="1065"/>
      <c r="BD67" s="1065"/>
      <c r="BE67" s="1065"/>
      <c r="BF67" s="1065"/>
      <c r="BG67" s="1065"/>
      <c r="BH67" s="1065"/>
      <c r="BI67" s="1065"/>
      <c r="BJ67" s="1065"/>
      <c r="BK67" s="1065"/>
      <c r="BL67" s="1065"/>
      <c r="BM67" s="1065"/>
      <c r="BN67" s="1065"/>
      <c r="BO67" s="1065"/>
      <c r="BP67" s="1065"/>
      <c r="BQ67" s="1065"/>
      <c r="BR67" s="1065"/>
      <c r="BS67" s="1065"/>
      <c r="BT67" s="1065"/>
      <c r="BU67" s="1065"/>
      <c r="BV67" s="1065"/>
      <c r="BW67" s="1065"/>
      <c r="BX67" s="1065"/>
      <c r="BY67" s="1065"/>
      <c r="BZ67" s="1065"/>
      <c r="CA67" s="1065"/>
      <c r="CB67" s="1065"/>
      <c r="CC67" s="1065"/>
      <c r="CD67" s="1065"/>
      <c r="CE67" s="1065"/>
      <c r="CF67" s="1065"/>
      <c r="CG67" s="1065"/>
      <c r="CH67" s="1065"/>
      <c r="CI67" s="1065"/>
      <c r="CJ67" s="1065"/>
      <c r="CK67" s="1065"/>
      <c r="CL67" s="1065"/>
      <c r="CM67" s="1065"/>
      <c r="CN67" s="1065"/>
      <c r="CO67" s="1065"/>
      <c r="CP67" s="1065"/>
      <c r="CQ67" s="1065"/>
      <c r="CS67" s="178"/>
      <c r="CT67" s="1065" t="s">
        <v>764</v>
      </c>
      <c r="CU67" s="1065"/>
      <c r="CV67" s="1065"/>
      <c r="CW67" s="1065"/>
      <c r="CX67" s="1065"/>
      <c r="CY67" s="1065"/>
      <c r="CZ67" s="1065"/>
      <c r="DA67" s="1065"/>
      <c r="DB67" s="1065"/>
      <c r="DC67" s="1065"/>
      <c r="DD67" s="1065"/>
      <c r="DE67" s="1065"/>
      <c r="DF67" s="1065"/>
      <c r="DG67" s="1065"/>
      <c r="DH67" s="1065"/>
      <c r="DI67" s="1065"/>
      <c r="DJ67" s="1065"/>
      <c r="DK67" s="1065"/>
      <c r="DL67" s="1065"/>
      <c r="DM67" s="1065"/>
      <c r="DN67" s="1065"/>
      <c r="DO67" s="1065"/>
      <c r="DP67" s="1065"/>
      <c r="DQ67" s="1065"/>
      <c r="DR67" s="1065"/>
      <c r="DS67" s="1065"/>
      <c r="DT67" s="1065"/>
      <c r="DU67" s="1065"/>
      <c r="DV67" s="1065"/>
      <c r="DW67" s="1065"/>
      <c r="DX67" s="1065"/>
      <c r="DY67" s="1065"/>
      <c r="DZ67" s="1065"/>
      <c r="EA67" s="1065"/>
      <c r="EB67" s="1065"/>
      <c r="EC67" s="1065"/>
      <c r="ED67" s="1065"/>
      <c r="EE67" s="1065"/>
      <c r="EF67" s="1065"/>
      <c r="EG67" s="1065"/>
      <c r="EH67" s="1065"/>
      <c r="EI67" s="1065"/>
      <c r="EJ67" s="1065"/>
      <c r="EK67" s="1065"/>
      <c r="EL67" s="1065"/>
      <c r="EM67" s="1065"/>
    </row>
    <row r="68" spans="1:143" ht="18.75" customHeight="1" x14ac:dyDescent="0.3">
      <c r="A68" s="178"/>
      <c r="B68" s="190"/>
      <c r="C68" s="190"/>
      <c r="D68" s="1027" t="s">
        <v>635</v>
      </c>
      <c r="E68" s="1027"/>
      <c r="F68" s="1030" t="s">
        <v>766</v>
      </c>
      <c r="G68" s="1030" t="s">
        <v>766</v>
      </c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W68" s="178"/>
      <c r="AX68" s="190"/>
      <c r="AY68" s="190"/>
      <c r="AZ68" s="1027" t="s">
        <v>635</v>
      </c>
      <c r="BA68" s="1027"/>
      <c r="BB68" s="1030" t="s">
        <v>766</v>
      </c>
      <c r="BC68" s="1030" t="s">
        <v>766</v>
      </c>
      <c r="BD68" s="1030"/>
      <c r="BE68" s="1030"/>
      <c r="BF68" s="1030"/>
      <c r="BG68" s="1030"/>
      <c r="BH68" s="1030"/>
      <c r="BI68" s="1030"/>
      <c r="BJ68" s="1030"/>
      <c r="BK68" s="1030"/>
      <c r="BL68" s="1030"/>
      <c r="BM68" s="1030"/>
      <c r="BN68" s="1030"/>
      <c r="BO68" s="1030"/>
      <c r="BP68" s="1030"/>
      <c r="BQ68" s="1030"/>
      <c r="BR68" s="1030"/>
      <c r="BS68" s="1030"/>
      <c r="BT68" s="1030"/>
      <c r="BU68" s="1030"/>
      <c r="BV68" s="1030"/>
      <c r="BW68" s="1030"/>
      <c r="BX68" s="1030"/>
      <c r="BY68" s="1030"/>
      <c r="BZ68" s="1030"/>
      <c r="CA68" s="1030"/>
      <c r="CB68" s="1030"/>
      <c r="CC68" s="1030"/>
      <c r="CD68" s="1030"/>
      <c r="CE68" s="1030"/>
      <c r="CF68" s="1030"/>
      <c r="CG68" s="1030"/>
      <c r="CH68" s="1030"/>
      <c r="CI68" s="1030"/>
      <c r="CJ68" s="1030"/>
      <c r="CK68" s="1030"/>
      <c r="CL68" s="1030"/>
      <c r="CM68" s="1030"/>
      <c r="CN68" s="1030"/>
      <c r="CO68" s="1030"/>
      <c r="CP68" s="1030"/>
      <c r="CQ68" s="1030"/>
      <c r="CS68" s="178"/>
      <c r="CT68" s="190"/>
      <c r="CU68" s="190"/>
      <c r="CV68" s="1027" t="s">
        <v>635</v>
      </c>
      <c r="CW68" s="1027"/>
      <c r="CX68" s="1030" t="s">
        <v>766</v>
      </c>
      <c r="CY68" s="1030" t="s">
        <v>766</v>
      </c>
      <c r="CZ68" s="1030"/>
      <c r="DA68" s="1030"/>
      <c r="DB68" s="1030"/>
      <c r="DC68" s="1030"/>
      <c r="DD68" s="1030"/>
      <c r="DE68" s="1030"/>
      <c r="DF68" s="1030"/>
      <c r="DG68" s="1030"/>
      <c r="DH68" s="1030"/>
      <c r="DI68" s="1030"/>
      <c r="DJ68" s="1030"/>
      <c r="DK68" s="1030"/>
      <c r="DL68" s="1030"/>
      <c r="DM68" s="1030"/>
      <c r="DN68" s="1030"/>
      <c r="DO68" s="1030"/>
      <c r="DP68" s="1030"/>
      <c r="DQ68" s="1030"/>
      <c r="DR68" s="1030"/>
      <c r="DS68" s="1030"/>
      <c r="DT68" s="1030"/>
      <c r="DU68" s="1030"/>
      <c r="DV68" s="1030"/>
      <c r="DW68" s="1030"/>
      <c r="DX68" s="1030"/>
      <c r="DY68" s="1030"/>
      <c r="DZ68" s="1030"/>
      <c r="EA68" s="1030"/>
      <c r="EB68" s="1030"/>
      <c r="EC68" s="1030"/>
      <c r="ED68" s="1030"/>
      <c r="EE68" s="1030"/>
      <c r="EF68" s="1030"/>
      <c r="EG68" s="1030"/>
      <c r="EH68" s="1030"/>
      <c r="EI68" s="1030"/>
      <c r="EJ68" s="1030"/>
      <c r="EK68" s="1030"/>
      <c r="EL68" s="1030"/>
      <c r="EM68" s="1030"/>
    </row>
    <row r="69" spans="1:143" s="234" customFormat="1" ht="22.5" customHeight="1" x14ac:dyDescent="0.25">
      <c r="A69" s="178"/>
      <c r="B69" s="1065" t="s">
        <v>938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W69" s="178"/>
      <c r="AX69" s="1065" t="s">
        <v>938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938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s="234" customFormat="1" ht="57" customHeight="1" x14ac:dyDescent="0.25">
      <c r="A70" s="178"/>
      <c r="B70" s="1025">
        <f>B31</f>
        <v>0</v>
      </c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W70" s="178"/>
      <c r="AX70" s="1025">
        <f>AX31</f>
        <v>0</v>
      </c>
      <c r="AY70" s="1025"/>
      <c r="AZ70" s="1025"/>
      <c r="BA70" s="1025"/>
      <c r="BB70" s="1025"/>
      <c r="BC70" s="1025"/>
      <c r="BD70" s="1025"/>
      <c r="BE70" s="1025"/>
      <c r="BF70" s="1025"/>
      <c r="BG70" s="1025"/>
      <c r="BH70" s="1025"/>
      <c r="BI70" s="1025"/>
      <c r="BJ70" s="1025"/>
      <c r="BK70" s="1025"/>
      <c r="BL70" s="1025"/>
      <c r="BM70" s="1025"/>
      <c r="BN70" s="1025"/>
      <c r="BO70" s="1025"/>
      <c r="BP70" s="1025"/>
      <c r="BQ70" s="1025"/>
      <c r="BR70" s="1025"/>
      <c r="BS70" s="1025"/>
      <c r="BT70" s="1025"/>
      <c r="BU70" s="1025"/>
      <c r="BV70" s="1025"/>
      <c r="BW70" s="1025"/>
      <c r="BX70" s="1025"/>
      <c r="BY70" s="1025"/>
      <c r="BZ70" s="1025"/>
      <c r="CA70" s="1025"/>
      <c r="CB70" s="1025"/>
      <c r="CC70" s="1025"/>
      <c r="CD70" s="1025"/>
      <c r="CE70" s="1025"/>
      <c r="CF70" s="1025"/>
      <c r="CG70" s="1025"/>
      <c r="CH70" s="1025"/>
      <c r="CI70" s="1025"/>
      <c r="CJ70" s="1025"/>
      <c r="CK70" s="1025"/>
      <c r="CL70" s="1025"/>
      <c r="CM70" s="1025"/>
      <c r="CN70" s="1025"/>
      <c r="CO70" s="1025"/>
      <c r="CP70" s="1025"/>
      <c r="CQ70" s="1025"/>
      <c r="CS70" s="178"/>
      <c r="CT70" s="1025">
        <f>CT31</f>
        <v>0</v>
      </c>
      <c r="CU70" s="1025"/>
      <c r="CV70" s="1025"/>
      <c r="CW70" s="1025"/>
      <c r="CX70" s="1025"/>
      <c r="CY70" s="1025"/>
      <c r="CZ70" s="1025"/>
      <c r="DA70" s="1025"/>
      <c r="DB70" s="1025"/>
      <c r="DC70" s="1025"/>
      <c r="DD70" s="1025"/>
      <c r="DE70" s="1025"/>
      <c r="DF70" s="1025"/>
      <c r="DG70" s="1025"/>
      <c r="DH70" s="1025"/>
      <c r="DI70" s="1025"/>
      <c r="DJ70" s="1025"/>
      <c r="DK70" s="1025"/>
      <c r="DL70" s="1025"/>
      <c r="DM70" s="1025"/>
      <c r="DN70" s="1025"/>
      <c r="DO70" s="1025"/>
      <c r="DP70" s="1025"/>
      <c r="DQ70" s="1025"/>
      <c r="DR70" s="1025"/>
      <c r="DS70" s="1025"/>
      <c r="DT70" s="1025"/>
      <c r="DU70" s="1025"/>
      <c r="DV70" s="1025"/>
      <c r="DW70" s="1025"/>
      <c r="DX70" s="1025"/>
      <c r="DY70" s="1025"/>
      <c r="DZ70" s="1025"/>
      <c r="EA70" s="1025"/>
      <c r="EB70" s="1025"/>
      <c r="EC70" s="1025"/>
      <c r="ED70" s="1025"/>
      <c r="EE70" s="1025"/>
      <c r="EF70" s="1025"/>
      <c r="EG70" s="1025"/>
      <c r="EH70" s="1025"/>
      <c r="EI70" s="1025"/>
      <c r="EJ70" s="1025"/>
      <c r="EK70" s="1025"/>
      <c r="EL70" s="1025"/>
      <c r="EM70" s="1025"/>
    </row>
    <row r="71" spans="1:143" ht="18.75" customHeight="1" x14ac:dyDescent="0.25">
      <c r="A71" s="178"/>
      <c r="B71" s="1165" t="s">
        <v>767</v>
      </c>
      <c r="C71" s="1165"/>
      <c r="D71" s="1165"/>
      <c r="E71" s="1165"/>
      <c r="F71" s="1165"/>
      <c r="G71" s="1165"/>
      <c r="H71" s="1165"/>
      <c r="I71" s="1165"/>
      <c r="J71" s="1165"/>
      <c r="K71" s="1165"/>
      <c r="L71" s="1165"/>
      <c r="M71" s="1165"/>
      <c r="N71" s="1165"/>
      <c r="O71" s="1165"/>
      <c r="P71" s="1165"/>
      <c r="Q71" s="1165"/>
      <c r="R71" s="1165"/>
      <c r="S71" s="1165"/>
      <c r="T71" s="1165"/>
      <c r="U71" s="1085" t="e">
        <f>I$6</f>
        <v>#VALUE!</v>
      </c>
      <c r="V71" s="1085"/>
      <c r="W71" s="1085"/>
      <c r="X71" s="1085"/>
      <c r="Y71" s="1087" t="s">
        <v>768</v>
      </c>
      <c r="Z71" s="1087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W71" s="178"/>
      <c r="AX71" s="1165" t="s">
        <v>767</v>
      </c>
      <c r="AY71" s="1165"/>
      <c r="AZ71" s="1165"/>
      <c r="BA71" s="1165"/>
      <c r="BB71" s="1165"/>
      <c r="BC71" s="1165"/>
      <c r="BD71" s="1165"/>
      <c r="BE71" s="1165"/>
      <c r="BF71" s="1165"/>
      <c r="BG71" s="1165"/>
      <c r="BH71" s="1165"/>
      <c r="BI71" s="1165"/>
      <c r="BJ71" s="1165"/>
      <c r="BK71" s="1165"/>
      <c r="BL71" s="1165"/>
      <c r="BM71" s="1165"/>
      <c r="BN71" s="1165"/>
      <c r="BO71" s="1165"/>
      <c r="BP71" s="1165"/>
      <c r="BQ71" s="1085" t="e">
        <f>BE$6</f>
        <v>#VALUE!</v>
      </c>
      <c r="BR71" s="1085"/>
      <c r="BS71" s="1085"/>
      <c r="BT71" s="1085"/>
      <c r="BU71" s="1087" t="s">
        <v>768</v>
      </c>
      <c r="BV71" s="1087"/>
      <c r="BW71" s="1087"/>
      <c r="BX71" s="1087"/>
      <c r="BY71" s="1087"/>
      <c r="BZ71" s="1087"/>
      <c r="CA71" s="1087"/>
      <c r="CB71" s="1087"/>
      <c r="CC71" s="1087"/>
      <c r="CD71" s="1087"/>
      <c r="CE71" s="1087"/>
      <c r="CF71" s="1087"/>
      <c r="CG71" s="1087"/>
      <c r="CH71" s="1087"/>
      <c r="CI71" s="1087"/>
      <c r="CJ71" s="1087"/>
      <c r="CK71" s="1087"/>
      <c r="CL71" s="1087"/>
      <c r="CM71" s="1087"/>
      <c r="CN71" s="1087"/>
      <c r="CO71" s="1087"/>
      <c r="CP71" s="1087"/>
      <c r="CQ71" s="1087"/>
      <c r="CS71" s="178"/>
      <c r="CT71" s="1165" t="s">
        <v>767</v>
      </c>
      <c r="CU71" s="1165"/>
      <c r="CV71" s="1165"/>
      <c r="CW71" s="1165"/>
      <c r="CX71" s="1165"/>
      <c r="CY71" s="1165"/>
      <c r="CZ71" s="1165"/>
      <c r="DA71" s="1165"/>
      <c r="DB71" s="1165"/>
      <c r="DC71" s="1165"/>
      <c r="DD71" s="1165"/>
      <c r="DE71" s="1165"/>
      <c r="DF71" s="1165"/>
      <c r="DG71" s="1165"/>
      <c r="DH71" s="1165"/>
      <c r="DI71" s="1165"/>
      <c r="DJ71" s="1165"/>
      <c r="DK71" s="1165"/>
      <c r="DL71" s="1165"/>
      <c r="DM71" s="1085" t="e">
        <f>DA$6</f>
        <v>#VALUE!</v>
      </c>
      <c r="DN71" s="1085"/>
      <c r="DO71" s="1085"/>
      <c r="DP71" s="1085"/>
      <c r="DQ71" s="1087" t="s">
        <v>768</v>
      </c>
      <c r="DR71" s="1087"/>
      <c r="DS71" s="1087"/>
      <c r="DT71" s="1087"/>
      <c r="DU71" s="1087"/>
      <c r="DV71" s="1087"/>
      <c r="DW71" s="1087"/>
      <c r="DX71" s="1087"/>
      <c r="DY71" s="1087"/>
      <c r="DZ71" s="1087"/>
      <c r="EA71" s="1087"/>
      <c r="EB71" s="1087"/>
      <c r="EC71" s="1087"/>
      <c r="ED71" s="1087"/>
      <c r="EE71" s="1087"/>
      <c r="EF71" s="1087"/>
      <c r="EG71" s="1087"/>
      <c r="EH71" s="1087"/>
      <c r="EI71" s="1087"/>
      <c r="EJ71" s="1087"/>
      <c r="EK71" s="1087"/>
      <c r="EL71" s="1087"/>
      <c r="EM71" s="1087"/>
    </row>
    <row r="72" spans="1:143" ht="40.5" customHeight="1" x14ac:dyDescent="0.25">
      <c r="A72" s="178"/>
      <c r="B72" s="1065" t="s">
        <v>816</v>
      </c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W72" s="178"/>
      <c r="AX72" s="1065" t="s">
        <v>816</v>
      </c>
      <c r="AY72" s="1065"/>
      <c r="AZ72" s="1065"/>
      <c r="BA72" s="1065"/>
      <c r="BB72" s="1065"/>
      <c r="BC72" s="1065"/>
      <c r="BD72" s="1065"/>
      <c r="BE72" s="1065"/>
      <c r="BF72" s="1065"/>
      <c r="BG72" s="1065"/>
      <c r="BH72" s="1065"/>
      <c r="BI72" s="1065"/>
      <c r="BJ72" s="1065"/>
      <c r="BK72" s="1065"/>
      <c r="BL72" s="1065"/>
      <c r="BM72" s="1065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  <c r="BX72" s="1065"/>
      <c r="BY72" s="1065"/>
      <c r="BZ72" s="1065"/>
      <c r="CA72" s="1065"/>
      <c r="CB72" s="1065"/>
      <c r="CC72" s="1065"/>
      <c r="CD72" s="1065"/>
      <c r="CE72" s="1065"/>
      <c r="CF72" s="1065"/>
      <c r="CG72" s="1065"/>
      <c r="CH72" s="1065"/>
      <c r="CI72" s="1065"/>
      <c r="CJ72" s="1065"/>
      <c r="CK72" s="1065"/>
      <c r="CL72" s="1065"/>
      <c r="CM72" s="1065"/>
      <c r="CN72" s="1065"/>
      <c r="CO72" s="1065"/>
      <c r="CP72" s="1065"/>
      <c r="CQ72" s="1065"/>
      <c r="CS72" s="178"/>
      <c r="CT72" s="1065" t="s">
        <v>816</v>
      </c>
      <c r="CU72" s="1065"/>
      <c r="CV72" s="1065"/>
      <c r="CW72" s="1065"/>
      <c r="CX72" s="1065"/>
      <c r="CY72" s="1065"/>
      <c r="CZ72" s="1065"/>
      <c r="DA72" s="1065"/>
      <c r="DB72" s="1065"/>
      <c r="DC72" s="1065"/>
      <c r="DD72" s="1065"/>
      <c r="DE72" s="1065"/>
      <c r="DF72" s="1065"/>
      <c r="DG72" s="1065"/>
      <c r="DH72" s="1065"/>
      <c r="DI72" s="1065"/>
      <c r="DJ72" s="1065"/>
      <c r="DK72" s="1065"/>
      <c r="DL72" s="1065"/>
      <c r="DM72" s="1065"/>
      <c r="DN72" s="1065"/>
      <c r="DO72" s="1065"/>
      <c r="DP72" s="1065"/>
      <c r="DQ72" s="1065"/>
      <c r="DR72" s="1065"/>
      <c r="DS72" s="1065"/>
      <c r="DT72" s="1065"/>
      <c r="DU72" s="1065"/>
      <c r="DV72" s="1065"/>
      <c r="DW72" s="1065"/>
      <c r="DX72" s="1065"/>
      <c r="DY72" s="1065"/>
      <c r="DZ72" s="1065"/>
      <c r="EA72" s="1065"/>
      <c r="EB72" s="1065"/>
      <c r="EC72" s="1065"/>
      <c r="ED72" s="1065"/>
      <c r="EE72" s="1065"/>
      <c r="EF72" s="1065"/>
      <c r="EG72" s="1065"/>
      <c r="EH72" s="1065"/>
      <c r="EI72" s="1065"/>
      <c r="EJ72" s="1065"/>
      <c r="EK72" s="1065"/>
      <c r="EL72" s="1065"/>
      <c r="EM72" s="1065"/>
    </row>
    <row r="73" spans="1:143" ht="18.75" customHeight="1" x14ac:dyDescent="0.3">
      <c r="A73" s="178"/>
      <c r="B73" s="190"/>
      <c r="C73" s="190"/>
      <c r="D73" s="1027" t="s">
        <v>640</v>
      </c>
      <c r="E73" s="1027"/>
      <c r="F73" s="193"/>
      <c r="G73" s="1030" t="s">
        <v>770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W73" s="178"/>
      <c r="AX73" s="190"/>
      <c r="AY73" s="190"/>
      <c r="AZ73" s="1027" t="s">
        <v>640</v>
      </c>
      <c r="BA73" s="1027"/>
      <c r="BB73" s="306"/>
      <c r="BC73" s="1030" t="s">
        <v>770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640</v>
      </c>
      <c r="CW73" s="1027"/>
      <c r="CX73" s="306"/>
      <c r="CY73" s="1030" t="s">
        <v>770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41.25" customHeight="1" x14ac:dyDescent="0.25">
      <c r="A74" s="178"/>
      <c r="B74" s="1065" t="s">
        <v>599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W74" s="178"/>
      <c r="AX74" s="1065" t="s">
        <v>599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599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6.5" x14ac:dyDescent="0.25">
      <c r="A75" s="178"/>
      <c r="B75" s="1069" t="s">
        <v>771</v>
      </c>
      <c r="C75" s="1069"/>
      <c r="D75" s="1069"/>
      <c r="E75" s="1069"/>
      <c r="F75" s="1069"/>
      <c r="G75" s="1069"/>
      <c r="H75" s="1069"/>
      <c r="I75" s="1069"/>
      <c r="J75" s="1069"/>
      <c r="K75" s="1069"/>
      <c r="L75" s="1069"/>
      <c r="M75" s="1069"/>
      <c r="N75" s="1069"/>
      <c r="O75" s="1069"/>
      <c r="P75" s="1069"/>
      <c r="Q75" s="1069"/>
      <c r="R75" s="1069"/>
      <c r="S75" s="1069"/>
      <c r="T75" s="1069"/>
      <c r="U75" s="1069"/>
      <c r="V75" s="1069"/>
      <c r="W75" s="1069"/>
      <c r="X75" s="1069"/>
      <c r="Y75" s="1069"/>
      <c r="Z75" s="1069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W75" s="178"/>
      <c r="AX75" s="1069" t="s">
        <v>771</v>
      </c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  <c r="BX75" s="1069"/>
      <c r="BY75" s="1069"/>
      <c r="BZ75" s="1069"/>
      <c r="CA75" s="1069"/>
      <c r="CB75" s="1069"/>
      <c r="CC75" s="1069"/>
      <c r="CD75" s="1069"/>
      <c r="CE75" s="1069"/>
      <c r="CF75" s="1069"/>
      <c r="CG75" s="1069"/>
      <c r="CH75" s="1069"/>
      <c r="CI75" s="1069"/>
      <c r="CJ75" s="1069"/>
      <c r="CK75" s="1069"/>
      <c r="CL75" s="1069"/>
      <c r="CM75" s="1069"/>
      <c r="CN75" s="1069"/>
      <c r="CO75" s="1069"/>
      <c r="CP75" s="1069"/>
      <c r="CQ75" s="1069"/>
      <c r="CS75" s="178"/>
      <c r="CT75" s="1069" t="s">
        <v>771</v>
      </c>
      <c r="CU75" s="1069"/>
      <c r="CV75" s="1069"/>
      <c r="CW75" s="1069"/>
      <c r="CX75" s="1069"/>
      <c r="CY75" s="1069"/>
      <c r="CZ75" s="1069"/>
      <c r="DA75" s="1069"/>
      <c r="DB75" s="1069"/>
      <c r="DC75" s="1069"/>
      <c r="DD75" s="1069"/>
      <c r="DE75" s="1069"/>
      <c r="DF75" s="1069"/>
      <c r="DG75" s="1069"/>
      <c r="DH75" s="1069"/>
      <c r="DI75" s="1069"/>
      <c r="DJ75" s="1069"/>
      <c r="DK75" s="1069"/>
      <c r="DL75" s="1069"/>
      <c r="DM75" s="1069"/>
      <c r="DN75" s="1069"/>
      <c r="DO75" s="1069"/>
      <c r="DP75" s="1069"/>
      <c r="DQ75" s="1069"/>
      <c r="DR75" s="1069"/>
      <c r="DS75" s="1069"/>
      <c r="DT75" s="1069"/>
      <c r="DU75" s="1069"/>
      <c r="DV75" s="1069"/>
      <c r="DW75" s="1069"/>
      <c r="DX75" s="1069"/>
      <c r="DY75" s="1069"/>
      <c r="DZ75" s="1069"/>
      <c r="EA75" s="1069"/>
      <c r="EB75" s="1069"/>
      <c r="EC75" s="1069"/>
      <c r="ED75" s="1069"/>
      <c r="EE75" s="1069"/>
      <c r="EF75" s="1069"/>
      <c r="EG75" s="1069"/>
      <c r="EH75" s="1069"/>
      <c r="EI75" s="1069"/>
      <c r="EJ75" s="1069"/>
      <c r="EK75" s="1069"/>
      <c r="EL75" s="1069"/>
      <c r="EM75" s="1069"/>
    </row>
    <row r="76" spans="1:143" ht="18.75" customHeight="1" x14ac:dyDescent="0.3">
      <c r="A76" s="178"/>
      <c r="B76" s="190"/>
      <c r="C76" s="190"/>
      <c r="D76" s="1027" t="s">
        <v>273</v>
      </c>
      <c r="E76" s="1027"/>
      <c r="F76" s="1030" t="s">
        <v>655</v>
      </c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W76" s="178"/>
      <c r="AX76" s="190"/>
      <c r="AY76" s="190"/>
      <c r="AZ76" s="1027" t="s">
        <v>273</v>
      </c>
      <c r="BA76" s="1027"/>
      <c r="BB76" s="1030" t="s">
        <v>655</v>
      </c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  <c r="BT76" s="1030"/>
      <c r="BU76" s="1030"/>
      <c r="BV76" s="1030"/>
      <c r="BW76" s="1030"/>
      <c r="BX76" s="1030"/>
      <c r="BY76" s="1030"/>
      <c r="BZ76" s="1030"/>
      <c r="CA76" s="1030"/>
      <c r="CB76" s="1030"/>
      <c r="CC76" s="1030"/>
      <c r="CD76" s="1030"/>
      <c r="CE76" s="1030"/>
      <c r="CF76" s="1030"/>
      <c r="CG76" s="1030"/>
      <c r="CH76" s="1030"/>
      <c r="CI76" s="1030"/>
      <c r="CJ76" s="1030"/>
      <c r="CK76" s="1030"/>
      <c r="CL76" s="1030"/>
      <c r="CM76" s="1030"/>
      <c r="CN76" s="1030"/>
      <c r="CO76" s="1030"/>
      <c r="CP76" s="1030"/>
      <c r="CQ76" s="1030"/>
      <c r="CS76" s="178"/>
      <c r="CT76" s="190"/>
      <c r="CU76" s="190"/>
      <c r="CV76" s="1027" t="s">
        <v>273</v>
      </c>
      <c r="CW76" s="1027"/>
      <c r="CX76" s="1030" t="s">
        <v>655</v>
      </c>
      <c r="CY76" s="1030"/>
      <c r="CZ76" s="1030"/>
      <c r="DA76" s="1030"/>
      <c r="DB76" s="1030"/>
      <c r="DC76" s="1030"/>
      <c r="DD76" s="1030"/>
      <c r="DE76" s="1030"/>
      <c r="DF76" s="1030"/>
      <c r="DG76" s="1030"/>
      <c r="DH76" s="1030"/>
      <c r="DI76" s="1030"/>
      <c r="DJ76" s="1030"/>
      <c r="DK76" s="1030"/>
      <c r="DL76" s="1030"/>
      <c r="DM76" s="1030"/>
      <c r="DN76" s="1030"/>
      <c r="DO76" s="1030"/>
      <c r="DP76" s="1030"/>
      <c r="DQ76" s="1030"/>
      <c r="DR76" s="1030"/>
      <c r="DS76" s="1030"/>
      <c r="DT76" s="1030"/>
      <c r="DU76" s="1030"/>
      <c r="DV76" s="1030"/>
      <c r="DW76" s="1030"/>
      <c r="DX76" s="1030"/>
      <c r="DY76" s="1030"/>
      <c r="DZ76" s="1030"/>
      <c r="EA76" s="1030"/>
      <c r="EB76" s="1030"/>
      <c r="EC76" s="1030"/>
      <c r="ED76" s="1030"/>
      <c r="EE76" s="1030"/>
      <c r="EF76" s="1030"/>
      <c r="EG76" s="1030"/>
      <c r="EH76" s="1030"/>
      <c r="EI76" s="1030"/>
      <c r="EJ76" s="1030"/>
      <c r="EK76" s="1030"/>
      <c r="EL76" s="1030"/>
      <c r="EM76" s="1030"/>
    </row>
    <row r="77" spans="1:143" ht="18.75" customHeight="1" x14ac:dyDescent="0.25">
      <c r="A77" s="178"/>
      <c r="B77" s="1065" t="s">
        <v>656</v>
      </c>
      <c r="C77" s="1065"/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65"/>
      <c r="V77" s="1065"/>
      <c r="W77" s="1065"/>
      <c r="X77" s="1065"/>
      <c r="Y77" s="1065"/>
      <c r="Z77" s="1065"/>
      <c r="AA77" s="1065"/>
      <c r="AB77" s="1065"/>
      <c r="AC77" s="1065"/>
      <c r="AD77" s="1065"/>
      <c r="AE77" s="1065"/>
      <c r="AF77" s="1065"/>
      <c r="AG77" s="1065"/>
      <c r="AH77" s="1065"/>
      <c r="AI77" s="1065"/>
      <c r="AJ77" s="1065"/>
      <c r="AK77" s="1065"/>
      <c r="AL77" s="1065"/>
      <c r="AM77" s="1065"/>
      <c r="AN77" s="1065"/>
      <c r="AO77" s="1065"/>
      <c r="AP77" s="1065"/>
      <c r="AQ77" s="1065"/>
      <c r="AR77" s="1065"/>
      <c r="AS77" s="1065"/>
      <c r="AT77" s="1065"/>
      <c r="AU77" s="1065"/>
      <c r="AW77" s="178"/>
      <c r="AX77" s="1065" t="s">
        <v>656</v>
      </c>
      <c r="AY77" s="1065"/>
      <c r="AZ77" s="1065"/>
      <c r="BA77" s="1065"/>
      <c r="BB77" s="1065"/>
      <c r="BC77" s="1065"/>
      <c r="BD77" s="1065"/>
      <c r="BE77" s="1065"/>
      <c r="BF77" s="1065"/>
      <c r="BG77" s="1065"/>
      <c r="BH77" s="1065"/>
      <c r="BI77" s="1065"/>
      <c r="BJ77" s="1065"/>
      <c r="BK77" s="1065"/>
      <c r="BL77" s="1065"/>
      <c r="BM77" s="1065"/>
      <c r="BN77" s="1065"/>
      <c r="BO77" s="1065"/>
      <c r="BP77" s="1065"/>
      <c r="BQ77" s="1065"/>
      <c r="BR77" s="1065"/>
      <c r="BS77" s="1065"/>
      <c r="BT77" s="1065"/>
      <c r="BU77" s="1065"/>
      <c r="BV77" s="1065"/>
      <c r="BW77" s="1065"/>
      <c r="BX77" s="1065"/>
      <c r="BY77" s="1065"/>
      <c r="BZ77" s="1065"/>
      <c r="CA77" s="1065"/>
      <c r="CB77" s="1065"/>
      <c r="CC77" s="1065"/>
      <c r="CD77" s="1065"/>
      <c r="CE77" s="1065"/>
      <c r="CF77" s="1065"/>
      <c r="CG77" s="1065"/>
      <c r="CH77" s="1065"/>
      <c r="CI77" s="1065"/>
      <c r="CJ77" s="1065"/>
      <c r="CK77" s="1065"/>
      <c r="CL77" s="1065"/>
      <c r="CM77" s="1065"/>
      <c r="CN77" s="1065"/>
      <c r="CO77" s="1065"/>
      <c r="CP77" s="1065"/>
      <c r="CQ77" s="1065"/>
      <c r="CS77" s="178"/>
      <c r="CT77" s="1065" t="s">
        <v>656</v>
      </c>
      <c r="CU77" s="1065"/>
      <c r="CV77" s="1065"/>
      <c r="CW77" s="1065"/>
      <c r="CX77" s="1065"/>
      <c r="CY77" s="1065"/>
      <c r="CZ77" s="1065"/>
      <c r="DA77" s="1065"/>
      <c r="DB77" s="1065"/>
      <c r="DC77" s="1065"/>
      <c r="DD77" s="1065"/>
      <c r="DE77" s="1065"/>
      <c r="DF77" s="1065"/>
      <c r="DG77" s="1065"/>
      <c r="DH77" s="1065"/>
      <c r="DI77" s="1065"/>
      <c r="DJ77" s="1065"/>
      <c r="DK77" s="1065"/>
      <c r="DL77" s="1065"/>
      <c r="DM77" s="1065"/>
      <c r="DN77" s="1065"/>
      <c r="DO77" s="1065"/>
      <c r="DP77" s="1065"/>
      <c r="DQ77" s="1065"/>
      <c r="DR77" s="1065"/>
      <c r="DS77" s="1065"/>
      <c r="DT77" s="1065"/>
      <c r="DU77" s="1065"/>
      <c r="DV77" s="1065"/>
      <c r="DW77" s="1065"/>
      <c r="DX77" s="1065"/>
      <c r="DY77" s="1065"/>
      <c r="DZ77" s="1065"/>
      <c r="EA77" s="1065"/>
      <c r="EB77" s="1065"/>
      <c r="EC77" s="1065"/>
      <c r="ED77" s="1065"/>
      <c r="EE77" s="1065"/>
      <c r="EF77" s="1065"/>
      <c r="EG77" s="1065"/>
      <c r="EH77" s="1065"/>
      <c r="EI77" s="1065"/>
      <c r="EJ77" s="1065"/>
      <c r="EK77" s="1065"/>
      <c r="EL77" s="1065"/>
      <c r="EM77" s="1065"/>
    </row>
    <row r="78" spans="1:143" ht="18.75" customHeight="1" x14ac:dyDescent="0.25">
      <c r="A78" s="178"/>
      <c r="B78" s="1071" t="s">
        <v>817</v>
      </c>
      <c r="C78" s="1071"/>
      <c r="D78" s="1071"/>
      <c r="E78" s="1071"/>
      <c r="F78" s="1071"/>
      <c r="G78" s="1071"/>
      <c r="H78" s="1071"/>
      <c r="I78" s="1071"/>
      <c r="J78" s="1071"/>
      <c r="K78" s="1071"/>
      <c r="L78" s="1071"/>
      <c r="M78" s="1071"/>
      <c r="N78" s="1071"/>
      <c r="O78" s="1071"/>
      <c r="P78" s="1071"/>
      <c r="Q78" s="1071"/>
      <c r="R78" s="1071"/>
      <c r="S78" s="1071"/>
      <c r="T78" s="1071"/>
      <c r="U78" s="1071"/>
      <c r="V78" s="1071"/>
      <c r="W78" s="1071"/>
      <c r="X78" s="1071"/>
      <c r="Y78" s="1071"/>
      <c r="Z78" s="1071"/>
      <c r="AA78" s="1071"/>
      <c r="AB78" s="1037">
        <f>J$15</f>
        <v>0</v>
      </c>
      <c r="AC78" s="1037"/>
      <c r="AD78" s="191" t="s">
        <v>524</v>
      </c>
      <c r="AE78" s="1037">
        <f>O$15</f>
        <v>0</v>
      </c>
      <c r="AF78" s="1037"/>
      <c r="AG78" s="1037"/>
      <c r="AH78" s="1037"/>
      <c r="AI78" s="1037"/>
      <c r="AJ78" s="1037"/>
      <c r="AK78" s="1037"/>
      <c r="AL78" s="1037"/>
      <c r="AM78" s="1037"/>
      <c r="AN78" s="1037"/>
      <c r="AO78" s="1037"/>
      <c r="AP78" s="1037">
        <f>AK$15</f>
        <v>0</v>
      </c>
      <c r="AQ78" s="1037"/>
      <c r="AR78" s="1037"/>
      <c r="AS78" s="1037"/>
      <c r="AT78" s="301"/>
      <c r="AU78" s="301" t="s">
        <v>375</v>
      </c>
      <c r="AW78" s="178"/>
      <c r="AX78" s="1071" t="s">
        <v>817</v>
      </c>
      <c r="AY78" s="1071"/>
      <c r="AZ78" s="1071"/>
      <c r="BA78" s="1071"/>
      <c r="BB78" s="1071"/>
      <c r="BC78" s="1071"/>
      <c r="BD78" s="1071"/>
      <c r="BE78" s="1071"/>
      <c r="BF78" s="1071"/>
      <c r="BG78" s="1071"/>
      <c r="BH78" s="1071"/>
      <c r="BI78" s="1071"/>
      <c r="BJ78" s="1071"/>
      <c r="BK78" s="1071"/>
      <c r="BL78" s="1071"/>
      <c r="BM78" s="1071"/>
      <c r="BN78" s="1071"/>
      <c r="BO78" s="1071"/>
      <c r="BP78" s="1071"/>
      <c r="BQ78" s="1071"/>
      <c r="BR78" s="1071"/>
      <c r="BS78" s="1071"/>
      <c r="BT78" s="1071"/>
      <c r="BU78" s="1071"/>
      <c r="BV78" s="1071"/>
      <c r="BW78" s="1071"/>
      <c r="BX78" s="1037">
        <f>BF$15</f>
        <v>0</v>
      </c>
      <c r="BY78" s="1037"/>
      <c r="BZ78" s="191" t="s">
        <v>524</v>
      </c>
      <c r="CA78" s="1037">
        <f>BK$15</f>
        <v>0</v>
      </c>
      <c r="CB78" s="1037"/>
      <c r="CC78" s="1037"/>
      <c r="CD78" s="1037"/>
      <c r="CE78" s="1037"/>
      <c r="CF78" s="1037"/>
      <c r="CG78" s="1037"/>
      <c r="CH78" s="1037"/>
      <c r="CI78" s="1037"/>
      <c r="CJ78" s="1037"/>
      <c r="CK78" s="1037"/>
      <c r="CL78" s="1037">
        <f>CG$15</f>
        <v>0</v>
      </c>
      <c r="CM78" s="1037"/>
      <c r="CN78" s="1037"/>
      <c r="CO78" s="1037"/>
      <c r="CP78" s="301"/>
      <c r="CQ78" s="301" t="s">
        <v>375</v>
      </c>
      <c r="CS78" s="178"/>
      <c r="CT78" s="1071" t="s">
        <v>817</v>
      </c>
      <c r="CU78" s="1071"/>
      <c r="CV78" s="1071"/>
      <c r="CW78" s="1071"/>
      <c r="CX78" s="1071"/>
      <c r="CY78" s="1071"/>
      <c r="CZ78" s="1071"/>
      <c r="DA78" s="1071"/>
      <c r="DB78" s="1071"/>
      <c r="DC78" s="1071"/>
      <c r="DD78" s="1071"/>
      <c r="DE78" s="1071"/>
      <c r="DF78" s="1071"/>
      <c r="DG78" s="1071"/>
      <c r="DH78" s="1071"/>
      <c r="DI78" s="1071"/>
      <c r="DJ78" s="1071"/>
      <c r="DK78" s="1071"/>
      <c r="DL78" s="1071"/>
      <c r="DM78" s="1071"/>
      <c r="DN78" s="1071"/>
      <c r="DO78" s="1071"/>
      <c r="DP78" s="1071"/>
      <c r="DQ78" s="1071"/>
      <c r="DR78" s="1071"/>
      <c r="DS78" s="1071"/>
      <c r="DT78" s="1037">
        <f>DB$15</f>
        <v>0</v>
      </c>
      <c r="DU78" s="1037"/>
      <c r="DV78" s="191" t="s">
        <v>524</v>
      </c>
      <c r="DW78" s="1037">
        <f>DG$15</f>
        <v>0</v>
      </c>
      <c r="DX78" s="1037"/>
      <c r="DY78" s="1037"/>
      <c r="DZ78" s="1037"/>
      <c r="EA78" s="1037"/>
      <c r="EB78" s="1037"/>
      <c r="EC78" s="1037"/>
      <c r="ED78" s="1037"/>
      <c r="EE78" s="1037"/>
      <c r="EF78" s="1037"/>
      <c r="EG78" s="1037"/>
      <c r="EH78" s="1037">
        <f>EC$15</f>
        <v>0</v>
      </c>
      <c r="EI78" s="1037"/>
      <c r="EJ78" s="1037"/>
      <c r="EK78" s="1037"/>
      <c r="EL78" s="301"/>
      <c r="EM78" s="301" t="s">
        <v>375</v>
      </c>
    </row>
    <row r="79" spans="1:143" ht="18.75" customHeight="1" x14ac:dyDescent="0.3">
      <c r="A79" s="178"/>
      <c r="B79" s="190"/>
      <c r="C79" s="190"/>
      <c r="D79" s="1027" t="s">
        <v>274</v>
      </c>
      <c r="E79" s="1027"/>
      <c r="F79" s="1030" t="s">
        <v>659</v>
      </c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W79" s="178"/>
      <c r="AX79" s="190"/>
      <c r="AY79" s="190"/>
      <c r="AZ79" s="1027" t="s">
        <v>274</v>
      </c>
      <c r="BA79" s="1027"/>
      <c r="BB79" s="1030" t="s">
        <v>659</v>
      </c>
      <c r="BC79" s="1030"/>
      <c r="BD79" s="1030"/>
      <c r="BE79" s="1030"/>
      <c r="BF79" s="1030"/>
      <c r="BG79" s="1030"/>
      <c r="BH79" s="1030"/>
      <c r="BI79" s="1030"/>
      <c r="BJ79" s="1030"/>
      <c r="BK79" s="1030"/>
      <c r="BL79" s="1030"/>
      <c r="BM79" s="1030"/>
      <c r="BN79" s="1030"/>
      <c r="BO79" s="1030"/>
      <c r="BP79" s="1030"/>
      <c r="BQ79" s="1030"/>
      <c r="BR79" s="1030"/>
      <c r="BS79" s="1030"/>
      <c r="BT79" s="1030"/>
      <c r="BU79" s="1030"/>
      <c r="BV79" s="1030"/>
      <c r="BW79" s="1030"/>
      <c r="BX79" s="1030"/>
      <c r="BY79" s="1030"/>
      <c r="BZ79" s="1030"/>
      <c r="CA79" s="1030"/>
      <c r="CB79" s="1030"/>
      <c r="CC79" s="1030"/>
      <c r="CD79" s="1030"/>
      <c r="CE79" s="1030"/>
      <c r="CF79" s="1030"/>
      <c r="CG79" s="1030"/>
      <c r="CH79" s="1030"/>
      <c r="CI79" s="1030"/>
      <c r="CJ79" s="1030"/>
      <c r="CK79" s="1030"/>
      <c r="CL79" s="1030"/>
      <c r="CM79" s="1030"/>
      <c r="CN79" s="1030"/>
      <c r="CO79" s="1030"/>
      <c r="CP79" s="1030"/>
      <c r="CQ79" s="1030"/>
      <c r="CS79" s="178"/>
      <c r="CT79" s="190"/>
      <c r="CU79" s="190"/>
      <c r="CV79" s="1027" t="s">
        <v>274</v>
      </c>
      <c r="CW79" s="1027"/>
      <c r="CX79" s="1030" t="s">
        <v>659</v>
      </c>
      <c r="CY79" s="1030"/>
      <c r="CZ79" s="1030"/>
      <c r="DA79" s="1030"/>
      <c r="DB79" s="1030"/>
      <c r="DC79" s="1030"/>
      <c r="DD79" s="1030"/>
      <c r="DE79" s="1030"/>
      <c r="DF79" s="1030"/>
      <c r="DG79" s="1030"/>
      <c r="DH79" s="1030"/>
      <c r="DI79" s="1030"/>
      <c r="DJ79" s="1030"/>
      <c r="DK79" s="1030"/>
      <c r="DL79" s="1030"/>
      <c r="DM79" s="1030"/>
      <c r="DN79" s="1030"/>
      <c r="DO79" s="1030"/>
      <c r="DP79" s="1030"/>
      <c r="DQ79" s="1030"/>
      <c r="DR79" s="1030"/>
      <c r="DS79" s="1030"/>
      <c r="DT79" s="1030"/>
      <c r="DU79" s="1030"/>
      <c r="DV79" s="1030"/>
      <c r="DW79" s="1030"/>
      <c r="DX79" s="1030"/>
      <c r="DY79" s="1030"/>
      <c r="DZ79" s="1030"/>
      <c r="EA79" s="1030"/>
      <c r="EB79" s="1030"/>
      <c r="EC79" s="1030"/>
      <c r="ED79" s="1030"/>
      <c r="EE79" s="1030"/>
      <c r="EF79" s="1030"/>
      <c r="EG79" s="1030"/>
      <c r="EH79" s="1030"/>
      <c r="EI79" s="1030"/>
      <c r="EJ79" s="1030"/>
      <c r="EK79" s="1030"/>
      <c r="EL79" s="1030"/>
      <c r="EM79" s="1030"/>
    </row>
    <row r="80" spans="1:143" ht="41.25" customHeight="1" x14ac:dyDescent="0.25">
      <c r="A80" s="178"/>
      <c r="B80" s="1065" t="s">
        <v>660</v>
      </c>
      <c r="C80" s="1065"/>
      <c r="D80" s="1065"/>
      <c r="E80" s="1065"/>
      <c r="F80" s="1065"/>
      <c r="G80" s="1065"/>
      <c r="H80" s="1065"/>
      <c r="I80" s="1065"/>
      <c r="J80" s="1065"/>
      <c r="K80" s="1065"/>
      <c r="L80" s="1065"/>
      <c r="M80" s="1065"/>
      <c r="N80" s="1065"/>
      <c r="O80" s="1065"/>
      <c r="P80" s="1065"/>
      <c r="Q80" s="1065"/>
      <c r="R80" s="1065"/>
      <c r="S80" s="1065"/>
      <c r="T80" s="1065"/>
      <c r="U80" s="1065"/>
      <c r="V80" s="1065"/>
      <c r="W80" s="1065"/>
      <c r="X80" s="1065"/>
      <c r="Y80" s="1065"/>
      <c r="Z80" s="1065"/>
      <c r="AA80" s="1065"/>
      <c r="AB80" s="1065"/>
      <c r="AC80" s="1065"/>
      <c r="AD80" s="1065"/>
      <c r="AE80" s="1065"/>
      <c r="AF80" s="1065"/>
      <c r="AG80" s="1065"/>
      <c r="AH80" s="1065"/>
      <c r="AI80" s="1065"/>
      <c r="AJ80" s="1065"/>
      <c r="AK80" s="1065"/>
      <c r="AL80" s="1065"/>
      <c r="AM80" s="1065"/>
      <c r="AN80" s="1065"/>
      <c r="AO80" s="1065"/>
      <c r="AP80" s="1065"/>
      <c r="AQ80" s="1065"/>
      <c r="AR80" s="1065"/>
      <c r="AS80" s="1065"/>
      <c r="AT80" s="1065"/>
      <c r="AU80" s="1065"/>
      <c r="AW80" s="178"/>
      <c r="AX80" s="1065" t="s">
        <v>660</v>
      </c>
      <c r="AY80" s="1065"/>
      <c r="AZ80" s="1065"/>
      <c r="BA80" s="1065"/>
      <c r="BB80" s="1065"/>
      <c r="BC80" s="1065"/>
      <c r="BD80" s="1065"/>
      <c r="BE80" s="1065"/>
      <c r="BF80" s="1065"/>
      <c r="BG80" s="1065"/>
      <c r="BH80" s="1065"/>
      <c r="BI80" s="1065"/>
      <c r="BJ80" s="1065"/>
      <c r="BK80" s="1065"/>
      <c r="BL80" s="1065"/>
      <c r="BM80" s="1065"/>
      <c r="BN80" s="1065"/>
      <c r="BO80" s="1065"/>
      <c r="BP80" s="1065"/>
      <c r="BQ80" s="1065"/>
      <c r="BR80" s="1065"/>
      <c r="BS80" s="1065"/>
      <c r="BT80" s="1065"/>
      <c r="BU80" s="1065"/>
      <c r="BV80" s="1065"/>
      <c r="BW80" s="1065"/>
      <c r="BX80" s="1065"/>
      <c r="BY80" s="1065"/>
      <c r="BZ80" s="1065"/>
      <c r="CA80" s="1065"/>
      <c r="CB80" s="1065"/>
      <c r="CC80" s="1065"/>
      <c r="CD80" s="1065"/>
      <c r="CE80" s="1065"/>
      <c r="CF80" s="1065"/>
      <c r="CG80" s="1065"/>
      <c r="CH80" s="1065"/>
      <c r="CI80" s="1065"/>
      <c r="CJ80" s="1065"/>
      <c r="CK80" s="1065"/>
      <c r="CL80" s="1065"/>
      <c r="CM80" s="1065"/>
      <c r="CN80" s="1065"/>
      <c r="CO80" s="1065"/>
      <c r="CP80" s="1065"/>
      <c r="CQ80" s="1065"/>
      <c r="CS80" s="178"/>
      <c r="CT80" s="1065" t="s">
        <v>660</v>
      </c>
      <c r="CU80" s="1065"/>
      <c r="CV80" s="1065"/>
      <c r="CW80" s="1065"/>
      <c r="CX80" s="1065"/>
      <c r="CY80" s="1065"/>
      <c r="CZ80" s="1065"/>
      <c r="DA80" s="1065"/>
      <c r="DB80" s="1065"/>
      <c r="DC80" s="1065"/>
      <c r="DD80" s="1065"/>
      <c r="DE80" s="1065"/>
      <c r="DF80" s="1065"/>
      <c r="DG80" s="1065"/>
      <c r="DH80" s="1065"/>
      <c r="DI80" s="1065"/>
      <c r="DJ80" s="1065"/>
      <c r="DK80" s="1065"/>
      <c r="DL80" s="1065"/>
      <c r="DM80" s="1065"/>
      <c r="DN80" s="1065"/>
      <c r="DO80" s="1065"/>
      <c r="DP80" s="1065"/>
      <c r="DQ80" s="1065"/>
      <c r="DR80" s="1065"/>
      <c r="DS80" s="1065"/>
      <c r="DT80" s="1065"/>
      <c r="DU80" s="1065"/>
      <c r="DV80" s="1065"/>
      <c r="DW80" s="1065"/>
      <c r="DX80" s="1065"/>
      <c r="DY80" s="1065"/>
      <c r="DZ80" s="1065"/>
      <c r="EA80" s="1065"/>
      <c r="EB80" s="1065"/>
      <c r="EC80" s="1065"/>
      <c r="ED80" s="1065"/>
      <c r="EE80" s="1065"/>
      <c r="EF80" s="1065"/>
      <c r="EG80" s="1065"/>
      <c r="EH80" s="1065"/>
      <c r="EI80" s="1065"/>
      <c r="EJ80" s="1065"/>
      <c r="EK80" s="1065"/>
      <c r="EL80" s="1065"/>
      <c r="EM80" s="1065"/>
    </row>
    <row r="81" spans="1:143" ht="18.75" customHeight="1" x14ac:dyDescent="0.3">
      <c r="A81" s="178"/>
      <c r="B81" s="190"/>
      <c r="C81" s="190"/>
      <c r="D81" s="1027" t="s">
        <v>275</v>
      </c>
      <c r="E81" s="1027"/>
      <c r="F81" s="1030" t="s">
        <v>662</v>
      </c>
      <c r="G81" s="1030"/>
      <c r="H81" s="1030"/>
      <c r="I81" s="1030"/>
      <c r="J81" s="1030"/>
      <c r="K81" s="1030"/>
      <c r="L81" s="1030"/>
      <c r="M81" s="1030"/>
      <c r="N81" s="1030"/>
      <c r="O81" s="1030"/>
      <c r="P81" s="1030"/>
      <c r="Q81" s="1030"/>
      <c r="R81" s="1030"/>
      <c r="S81" s="1030"/>
      <c r="T81" s="1030"/>
      <c r="U81" s="1030"/>
      <c r="V81" s="1030"/>
      <c r="W81" s="1030"/>
      <c r="X81" s="1030"/>
      <c r="Y81" s="1030"/>
      <c r="Z81" s="1030"/>
      <c r="AA81" s="1030"/>
      <c r="AB81" s="1030"/>
      <c r="AC81" s="1030"/>
      <c r="AD81" s="1030"/>
      <c r="AE81" s="1030"/>
      <c r="AF81" s="1030"/>
      <c r="AG81" s="1030"/>
      <c r="AH81" s="1030"/>
      <c r="AI81" s="1030"/>
      <c r="AJ81" s="1030"/>
      <c r="AK81" s="1030"/>
      <c r="AL81" s="1030"/>
      <c r="AM81" s="1030"/>
      <c r="AN81" s="1030"/>
      <c r="AO81" s="1030"/>
      <c r="AP81" s="1030"/>
      <c r="AQ81" s="1030"/>
      <c r="AR81" s="1030"/>
      <c r="AS81" s="1030"/>
      <c r="AT81" s="1030"/>
      <c r="AU81" s="1030"/>
      <c r="AW81" s="178"/>
      <c r="AX81" s="190"/>
      <c r="AY81" s="190"/>
      <c r="AZ81" s="1027" t="s">
        <v>275</v>
      </c>
      <c r="BA81" s="1027"/>
      <c r="BB81" s="1030" t="s">
        <v>662</v>
      </c>
      <c r="BC81" s="1030"/>
      <c r="BD81" s="1030"/>
      <c r="BE81" s="1030"/>
      <c r="BF81" s="1030"/>
      <c r="BG81" s="1030"/>
      <c r="BH81" s="1030"/>
      <c r="BI81" s="1030"/>
      <c r="BJ81" s="1030"/>
      <c r="BK81" s="1030"/>
      <c r="BL81" s="1030"/>
      <c r="BM81" s="1030"/>
      <c r="BN81" s="1030"/>
      <c r="BO81" s="1030"/>
      <c r="BP81" s="1030"/>
      <c r="BQ81" s="1030"/>
      <c r="BR81" s="1030"/>
      <c r="BS81" s="1030"/>
      <c r="BT81" s="1030"/>
      <c r="BU81" s="1030"/>
      <c r="BV81" s="1030"/>
      <c r="BW81" s="1030"/>
      <c r="BX81" s="1030"/>
      <c r="BY81" s="1030"/>
      <c r="BZ81" s="1030"/>
      <c r="CA81" s="1030"/>
      <c r="CB81" s="1030"/>
      <c r="CC81" s="1030"/>
      <c r="CD81" s="1030"/>
      <c r="CE81" s="1030"/>
      <c r="CF81" s="1030"/>
      <c r="CG81" s="1030"/>
      <c r="CH81" s="1030"/>
      <c r="CI81" s="1030"/>
      <c r="CJ81" s="1030"/>
      <c r="CK81" s="1030"/>
      <c r="CL81" s="1030"/>
      <c r="CM81" s="1030"/>
      <c r="CN81" s="1030"/>
      <c r="CO81" s="1030"/>
      <c r="CP81" s="1030"/>
      <c r="CQ81" s="1030"/>
      <c r="CS81" s="178"/>
      <c r="CT81" s="190"/>
      <c r="CU81" s="190"/>
      <c r="CV81" s="1027" t="s">
        <v>275</v>
      </c>
      <c r="CW81" s="1027"/>
      <c r="CX81" s="1030" t="s">
        <v>662</v>
      </c>
      <c r="CY81" s="1030"/>
      <c r="CZ81" s="1030"/>
      <c r="DA81" s="1030"/>
      <c r="DB81" s="1030"/>
      <c r="DC81" s="1030"/>
      <c r="DD81" s="1030"/>
      <c r="DE81" s="1030"/>
      <c r="DF81" s="1030"/>
      <c r="DG81" s="1030"/>
      <c r="DH81" s="1030"/>
      <c r="DI81" s="1030"/>
      <c r="DJ81" s="1030"/>
      <c r="DK81" s="1030"/>
      <c r="DL81" s="1030"/>
      <c r="DM81" s="1030"/>
      <c r="DN81" s="1030"/>
      <c r="DO81" s="1030"/>
      <c r="DP81" s="1030"/>
      <c r="DQ81" s="1030"/>
      <c r="DR81" s="1030"/>
      <c r="DS81" s="1030"/>
      <c r="DT81" s="1030"/>
      <c r="DU81" s="1030"/>
      <c r="DV81" s="1030"/>
      <c r="DW81" s="1030"/>
      <c r="DX81" s="1030"/>
      <c r="DY81" s="1030"/>
      <c r="DZ81" s="1030"/>
      <c r="EA81" s="1030"/>
      <c r="EB81" s="1030"/>
      <c r="EC81" s="1030"/>
      <c r="ED81" s="1030"/>
      <c r="EE81" s="1030"/>
      <c r="EF81" s="1030"/>
      <c r="EG81" s="1030"/>
      <c r="EH81" s="1030"/>
      <c r="EI81" s="1030"/>
      <c r="EJ81" s="1030"/>
      <c r="EK81" s="1030"/>
      <c r="EL81" s="1030"/>
      <c r="EM81" s="1030"/>
    </row>
    <row r="82" spans="1:143" ht="96.75" customHeight="1" x14ac:dyDescent="0.25">
      <c r="A82" s="178"/>
      <c r="B82" s="1068" t="s">
        <v>774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V82" s="488"/>
      <c r="AW82" s="487"/>
      <c r="AX82" s="1068" t="s">
        <v>774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R82" s="488"/>
      <c r="CS82" s="487"/>
      <c r="CT82" s="1068" t="s">
        <v>774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6.5" x14ac:dyDescent="0.25">
      <c r="A83" s="178"/>
      <c r="B83" s="1069" t="s">
        <v>775</v>
      </c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W83" s="178"/>
      <c r="AX83" s="1069" t="s">
        <v>775</v>
      </c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1069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  <c r="BX83" s="1069"/>
      <c r="BY83" s="1069"/>
      <c r="BZ83" s="1069"/>
      <c r="CA83" s="1069"/>
      <c r="CB83" s="1069"/>
      <c r="CC83" s="1069"/>
      <c r="CD83" s="1069"/>
      <c r="CE83" s="1069"/>
      <c r="CF83" s="1069"/>
      <c r="CG83" s="1069"/>
      <c r="CH83" s="1069"/>
      <c r="CI83" s="1069"/>
      <c r="CJ83" s="1069"/>
      <c r="CK83" s="1069"/>
      <c r="CL83" s="1069"/>
      <c r="CM83" s="1069"/>
      <c r="CN83" s="1069"/>
      <c r="CO83" s="1069"/>
      <c r="CP83" s="1069"/>
      <c r="CQ83" s="1069"/>
      <c r="CS83" s="178"/>
      <c r="CT83" s="1069" t="s">
        <v>775</v>
      </c>
      <c r="CU83" s="1069"/>
      <c r="CV83" s="1069"/>
      <c r="CW83" s="1069"/>
      <c r="CX83" s="1069"/>
      <c r="CY83" s="1069"/>
      <c r="CZ83" s="1069"/>
      <c r="DA83" s="1069"/>
      <c r="DB83" s="1069"/>
      <c r="DC83" s="1069"/>
      <c r="DD83" s="1069"/>
      <c r="DE83" s="1069"/>
      <c r="DF83" s="1069"/>
      <c r="DG83" s="1069"/>
      <c r="DH83" s="1069"/>
      <c r="DI83" s="1069"/>
      <c r="DJ83" s="1069"/>
      <c r="DK83" s="1069"/>
      <c r="DL83" s="1069"/>
      <c r="DM83" s="1069"/>
      <c r="DN83" s="1069"/>
      <c r="DO83" s="1069"/>
      <c r="DP83" s="1069"/>
      <c r="DQ83" s="1069"/>
      <c r="DR83" s="1069"/>
      <c r="DS83" s="1069"/>
      <c r="DT83" s="1069"/>
      <c r="DU83" s="1069"/>
      <c r="DV83" s="1069"/>
      <c r="DW83" s="1069"/>
      <c r="DX83" s="1069"/>
      <c r="DY83" s="1069"/>
      <c r="DZ83" s="1069"/>
      <c r="EA83" s="1069"/>
      <c r="EB83" s="1069"/>
      <c r="EC83" s="1069"/>
      <c r="ED83" s="1069"/>
      <c r="EE83" s="1069"/>
      <c r="EF83" s="1069"/>
      <c r="EG83" s="1069"/>
      <c r="EH83" s="1069"/>
      <c r="EI83" s="1069"/>
      <c r="EJ83" s="1069"/>
      <c r="EK83" s="1069"/>
      <c r="EL83" s="1069"/>
      <c r="EM83" s="1069"/>
    </row>
    <row r="84" spans="1:143" ht="18.75" customHeight="1" x14ac:dyDescent="0.3">
      <c r="A84" s="178"/>
      <c r="B84" s="190"/>
      <c r="C84" s="190"/>
      <c r="D84" s="1027" t="s">
        <v>654</v>
      </c>
      <c r="E84" s="1027"/>
      <c r="F84" s="1030" t="s">
        <v>649</v>
      </c>
      <c r="G84" s="1030"/>
      <c r="H84" s="1030"/>
      <c r="I84" s="1030"/>
      <c r="J84" s="1030"/>
      <c r="K84" s="1030"/>
      <c r="L84" s="1030"/>
      <c r="M84" s="1030"/>
      <c r="N84" s="1030"/>
      <c r="O84" s="1030"/>
      <c r="P84" s="1030"/>
      <c r="Q84" s="1030"/>
      <c r="R84" s="1030"/>
      <c r="S84" s="1030"/>
      <c r="T84" s="1030"/>
      <c r="U84" s="1030"/>
      <c r="V84" s="1030"/>
      <c r="W84" s="1030"/>
      <c r="X84" s="1030"/>
      <c r="Y84" s="1030"/>
      <c r="Z84" s="1030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W84" s="178"/>
      <c r="AX84" s="190"/>
      <c r="AY84" s="190"/>
      <c r="AZ84" s="1027" t="s">
        <v>654</v>
      </c>
      <c r="BA84" s="1027"/>
      <c r="BB84" s="1030" t="s">
        <v>649</v>
      </c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  <c r="BT84" s="1030"/>
      <c r="BU84" s="1030"/>
      <c r="BV84" s="1030"/>
      <c r="BW84" s="1030"/>
      <c r="BX84" s="1030"/>
      <c r="BY84" s="1030"/>
      <c r="BZ84" s="1030"/>
      <c r="CA84" s="1030"/>
      <c r="CB84" s="1030"/>
      <c r="CC84" s="1030"/>
      <c r="CD84" s="1030"/>
      <c r="CE84" s="1030"/>
      <c r="CF84" s="1030"/>
      <c r="CG84" s="1030"/>
      <c r="CH84" s="1030"/>
      <c r="CI84" s="1030"/>
      <c r="CJ84" s="1030"/>
      <c r="CK84" s="1030"/>
      <c r="CL84" s="1030"/>
      <c r="CM84" s="1030"/>
      <c r="CN84" s="1030"/>
      <c r="CO84" s="1030"/>
      <c r="CP84" s="1030"/>
      <c r="CQ84" s="1030"/>
      <c r="CS84" s="178"/>
      <c r="CT84" s="190"/>
      <c r="CU84" s="190"/>
      <c r="CV84" s="1027" t="s">
        <v>654</v>
      </c>
      <c r="CW84" s="1027"/>
      <c r="CX84" s="1030" t="s">
        <v>649</v>
      </c>
      <c r="CY84" s="1030"/>
      <c r="CZ84" s="1030"/>
      <c r="DA84" s="1030"/>
      <c r="DB84" s="1030"/>
      <c r="DC84" s="1030"/>
      <c r="DD84" s="1030"/>
      <c r="DE84" s="1030"/>
      <c r="DF84" s="1030"/>
      <c r="DG84" s="1030"/>
      <c r="DH84" s="1030"/>
      <c r="DI84" s="1030"/>
      <c r="DJ84" s="1030"/>
      <c r="DK84" s="1030"/>
      <c r="DL84" s="1030"/>
      <c r="DM84" s="1030"/>
      <c r="DN84" s="1030"/>
      <c r="DO84" s="1030"/>
      <c r="DP84" s="1030"/>
      <c r="DQ84" s="1030"/>
      <c r="DR84" s="1030"/>
      <c r="DS84" s="1030"/>
      <c r="DT84" s="1030"/>
      <c r="DU84" s="1030"/>
      <c r="DV84" s="1030"/>
      <c r="DW84" s="1030"/>
      <c r="DX84" s="1030"/>
      <c r="DY84" s="1030"/>
      <c r="DZ84" s="1030"/>
      <c r="EA84" s="1030"/>
      <c r="EB84" s="1030"/>
      <c r="EC84" s="1030"/>
      <c r="ED84" s="1030"/>
      <c r="EE84" s="1030"/>
      <c r="EF84" s="1030"/>
      <c r="EG84" s="1030"/>
      <c r="EH84" s="1030"/>
      <c r="EI84" s="1030"/>
      <c r="EJ84" s="1030"/>
      <c r="EK84" s="1030"/>
      <c r="EL84" s="1030"/>
      <c r="EM84" s="1030"/>
    </row>
    <row r="85" spans="1:143" ht="39" customHeight="1" x14ac:dyDescent="0.25">
      <c r="A85" s="178"/>
      <c r="B85" s="1065" t="s">
        <v>650</v>
      </c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65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65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W85" s="178"/>
      <c r="AX85" s="1065" t="s">
        <v>650</v>
      </c>
      <c r="AY85" s="1065"/>
      <c r="AZ85" s="1065"/>
      <c r="BA85" s="1065"/>
      <c r="BB85" s="1065"/>
      <c r="BC85" s="1065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  <c r="BX85" s="1065"/>
      <c r="BY85" s="1065"/>
      <c r="BZ85" s="1065"/>
      <c r="CA85" s="1065"/>
      <c r="CB85" s="1065"/>
      <c r="CC85" s="1065"/>
      <c r="CD85" s="1065"/>
      <c r="CE85" s="1065"/>
      <c r="CF85" s="1065"/>
      <c r="CG85" s="1065"/>
      <c r="CH85" s="1065"/>
      <c r="CI85" s="1065"/>
      <c r="CJ85" s="1065"/>
      <c r="CK85" s="1065"/>
      <c r="CL85" s="1065"/>
      <c r="CM85" s="1065"/>
      <c r="CN85" s="1065"/>
      <c r="CO85" s="1065"/>
      <c r="CP85" s="1065"/>
      <c r="CQ85" s="1065"/>
      <c r="CS85" s="178"/>
      <c r="CT85" s="1065" t="s">
        <v>650</v>
      </c>
      <c r="CU85" s="1065"/>
      <c r="CV85" s="1065"/>
      <c r="CW85" s="1065"/>
      <c r="CX85" s="1065"/>
      <c r="CY85" s="1065"/>
      <c r="CZ85" s="1065"/>
      <c r="DA85" s="1065"/>
      <c r="DB85" s="1065"/>
      <c r="DC85" s="1065"/>
      <c r="DD85" s="1065"/>
      <c r="DE85" s="1065"/>
      <c r="DF85" s="1065"/>
      <c r="DG85" s="1065"/>
      <c r="DH85" s="1065"/>
      <c r="DI85" s="1065"/>
      <c r="DJ85" s="1065"/>
      <c r="DK85" s="1065"/>
      <c r="DL85" s="1065"/>
      <c r="DM85" s="1065"/>
      <c r="DN85" s="1065"/>
      <c r="DO85" s="1065"/>
      <c r="DP85" s="1065"/>
      <c r="DQ85" s="1065"/>
      <c r="DR85" s="1065"/>
      <c r="DS85" s="1065"/>
      <c r="DT85" s="1065"/>
      <c r="DU85" s="1065"/>
      <c r="DV85" s="1065"/>
      <c r="DW85" s="1065"/>
      <c r="DX85" s="1065"/>
      <c r="DY85" s="1065"/>
      <c r="DZ85" s="1065"/>
      <c r="EA85" s="1065"/>
      <c r="EB85" s="1065"/>
      <c r="EC85" s="1065"/>
      <c r="ED85" s="1065"/>
      <c r="EE85" s="1065"/>
      <c r="EF85" s="1065"/>
      <c r="EG85" s="1065"/>
      <c r="EH85" s="1065"/>
      <c r="EI85" s="1065"/>
      <c r="EJ85" s="1065"/>
      <c r="EK85" s="1065"/>
      <c r="EL85" s="1065"/>
      <c r="EM85" s="1065"/>
    </row>
    <row r="86" spans="1:143" ht="18.75" customHeight="1" x14ac:dyDescent="0.3">
      <c r="A86" s="178"/>
      <c r="B86" s="190"/>
      <c r="C86" s="190"/>
      <c r="D86" s="1027" t="s">
        <v>658</v>
      </c>
      <c r="E86" s="1027"/>
      <c r="F86" s="1030" t="s">
        <v>651</v>
      </c>
      <c r="G86" s="1030"/>
      <c r="H86" s="1030"/>
      <c r="I86" s="1030"/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W86" s="178"/>
      <c r="AX86" s="190"/>
      <c r="AY86" s="190"/>
      <c r="AZ86" s="1027" t="s">
        <v>658</v>
      </c>
      <c r="BA86" s="1027"/>
      <c r="BB86" s="1030" t="s">
        <v>651</v>
      </c>
      <c r="BC86" s="1030"/>
      <c r="BD86" s="1030"/>
      <c r="BE86" s="1030"/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27" t="s">
        <v>658</v>
      </c>
      <c r="CW86" s="1027"/>
      <c r="CX86" s="1030" t="s">
        <v>651</v>
      </c>
      <c r="CY86" s="1030"/>
      <c r="CZ86" s="1030"/>
      <c r="DA86" s="1030"/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56.25" customHeight="1" x14ac:dyDescent="0.25">
      <c r="A87" s="178"/>
      <c r="B87" s="1065" t="s">
        <v>652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W87" s="178"/>
      <c r="AX87" s="1065" t="s">
        <v>652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652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6.5" x14ac:dyDescent="0.25">
      <c r="A88" s="178"/>
      <c r="B88" s="1069" t="s">
        <v>664</v>
      </c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1069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W88" s="178"/>
      <c r="AX88" s="1069" t="s">
        <v>664</v>
      </c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  <c r="BX88" s="1069"/>
      <c r="BY88" s="1069"/>
      <c r="BZ88" s="1069"/>
      <c r="CA88" s="1069"/>
      <c r="CB88" s="1069"/>
      <c r="CC88" s="1069"/>
      <c r="CD88" s="1069"/>
      <c r="CE88" s="1069"/>
      <c r="CF88" s="1069"/>
      <c r="CG88" s="1069"/>
      <c r="CH88" s="1069"/>
      <c r="CI88" s="1069"/>
      <c r="CJ88" s="1069"/>
      <c r="CK88" s="1069"/>
      <c r="CL88" s="1069"/>
      <c r="CM88" s="1069"/>
      <c r="CN88" s="1069"/>
      <c r="CO88" s="1069"/>
      <c r="CP88" s="1069"/>
      <c r="CQ88" s="1069"/>
      <c r="CS88" s="178"/>
      <c r="CT88" s="1069" t="s">
        <v>664</v>
      </c>
      <c r="CU88" s="1069"/>
      <c r="CV88" s="1069"/>
      <c r="CW88" s="1069"/>
      <c r="CX88" s="1069"/>
      <c r="CY88" s="1069"/>
      <c r="CZ88" s="1069"/>
      <c r="DA88" s="1069"/>
      <c r="DB88" s="1069"/>
      <c r="DC88" s="1069"/>
      <c r="DD88" s="1069"/>
      <c r="DE88" s="1069"/>
      <c r="DF88" s="1069"/>
      <c r="DG88" s="1069"/>
      <c r="DH88" s="1069"/>
      <c r="DI88" s="1069"/>
      <c r="DJ88" s="1069"/>
      <c r="DK88" s="1069"/>
      <c r="DL88" s="1069"/>
      <c r="DM88" s="1069"/>
      <c r="DN88" s="1069"/>
      <c r="DO88" s="1069"/>
      <c r="DP88" s="1069"/>
      <c r="DQ88" s="1069"/>
      <c r="DR88" s="1069"/>
      <c r="DS88" s="1069"/>
      <c r="DT88" s="1069"/>
      <c r="DU88" s="1069"/>
      <c r="DV88" s="1069"/>
      <c r="DW88" s="1069"/>
      <c r="DX88" s="1069"/>
      <c r="DY88" s="1069"/>
      <c r="DZ88" s="1069"/>
      <c r="EA88" s="1069"/>
      <c r="EB88" s="1069"/>
      <c r="EC88" s="1069"/>
      <c r="ED88" s="1069"/>
      <c r="EE88" s="1069"/>
      <c r="EF88" s="1069"/>
      <c r="EG88" s="1069"/>
      <c r="EH88" s="1069"/>
      <c r="EI88" s="1069"/>
      <c r="EJ88" s="1069"/>
      <c r="EK88" s="1069"/>
      <c r="EL88" s="1069"/>
      <c r="EM88" s="1069"/>
    </row>
    <row r="89" spans="1:143" ht="18.75" customHeight="1" x14ac:dyDescent="0.3">
      <c r="A89" s="178"/>
      <c r="B89" s="190"/>
      <c r="C89" s="190"/>
      <c r="D89" s="1070" t="s">
        <v>665</v>
      </c>
      <c r="E89" s="1070"/>
      <c r="F89" s="1030" t="s">
        <v>669</v>
      </c>
      <c r="G89" s="1030"/>
      <c r="H89" s="1030"/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W89" s="178"/>
      <c r="AX89" s="190"/>
      <c r="AY89" s="190"/>
      <c r="AZ89" s="1070" t="s">
        <v>665</v>
      </c>
      <c r="BA89" s="1070"/>
      <c r="BB89" s="1030" t="s">
        <v>669</v>
      </c>
      <c r="BC89" s="1030"/>
      <c r="BD89" s="1030"/>
      <c r="BE89" s="1030"/>
      <c r="BF89" s="1030"/>
      <c r="BG89" s="1030"/>
      <c r="BH89" s="1030"/>
      <c r="BI89" s="1030"/>
      <c r="BJ89" s="1030"/>
      <c r="BK89" s="1030"/>
      <c r="BL89" s="1030"/>
      <c r="BM89" s="1030"/>
      <c r="BN89" s="1030"/>
      <c r="BO89" s="1030"/>
      <c r="BP89" s="1030"/>
      <c r="BQ89" s="1030"/>
      <c r="BR89" s="1030"/>
      <c r="BS89" s="1030"/>
      <c r="BT89" s="1030"/>
      <c r="BU89" s="1030"/>
      <c r="BV89" s="1030"/>
      <c r="BW89" s="1030"/>
      <c r="BX89" s="1030"/>
      <c r="BY89" s="1030"/>
      <c r="BZ89" s="1030"/>
      <c r="CA89" s="1030"/>
      <c r="CB89" s="1030"/>
      <c r="CC89" s="1030"/>
      <c r="CD89" s="1030"/>
      <c r="CE89" s="1030"/>
      <c r="CF89" s="1030"/>
      <c r="CG89" s="1030"/>
      <c r="CH89" s="1030"/>
      <c r="CI89" s="1030"/>
      <c r="CJ89" s="1030"/>
      <c r="CK89" s="1030"/>
      <c r="CL89" s="1030"/>
      <c r="CM89" s="1030"/>
      <c r="CN89" s="1030"/>
      <c r="CO89" s="1030"/>
      <c r="CP89" s="1030"/>
      <c r="CQ89" s="1030"/>
      <c r="CS89" s="178"/>
      <c r="CT89" s="190"/>
      <c r="CU89" s="190"/>
      <c r="CV89" s="1070" t="s">
        <v>665</v>
      </c>
      <c r="CW89" s="1070"/>
      <c r="CX89" s="1030" t="s">
        <v>669</v>
      </c>
      <c r="CY89" s="1030"/>
      <c r="CZ89" s="1030"/>
      <c r="DA89" s="1030"/>
      <c r="DB89" s="1030"/>
      <c r="DC89" s="1030"/>
      <c r="DD89" s="1030"/>
      <c r="DE89" s="1030"/>
      <c r="DF89" s="1030"/>
      <c r="DG89" s="1030"/>
      <c r="DH89" s="1030"/>
      <c r="DI89" s="1030"/>
      <c r="DJ89" s="1030"/>
      <c r="DK89" s="1030"/>
      <c r="DL89" s="1030"/>
      <c r="DM89" s="1030"/>
      <c r="DN89" s="1030"/>
      <c r="DO89" s="1030"/>
      <c r="DP89" s="1030"/>
      <c r="DQ89" s="1030"/>
      <c r="DR89" s="1030"/>
      <c r="DS89" s="1030"/>
      <c r="DT89" s="1030"/>
      <c r="DU89" s="1030"/>
      <c r="DV89" s="1030"/>
      <c r="DW89" s="1030"/>
      <c r="DX89" s="1030"/>
      <c r="DY89" s="1030"/>
      <c r="DZ89" s="1030"/>
      <c r="EA89" s="1030"/>
      <c r="EB89" s="1030"/>
      <c r="EC89" s="1030"/>
      <c r="ED89" s="1030"/>
      <c r="EE89" s="1030"/>
      <c r="EF89" s="1030"/>
      <c r="EG89" s="1030"/>
      <c r="EH89" s="1030"/>
      <c r="EI89" s="1030"/>
      <c r="EJ89" s="1030"/>
      <c r="EK89" s="1030"/>
      <c r="EL89" s="1030"/>
      <c r="EM89" s="1030"/>
    </row>
    <row r="90" spans="1:143" ht="37.5" customHeight="1" x14ac:dyDescent="0.25">
      <c r="A90" s="178"/>
      <c r="B90" s="1065" t="s">
        <v>670</v>
      </c>
      <c r="C90" s="1065"/>
      <c r="D90" s="1065"/>
      <c r="E90" s="1065"/>
      <c r="F90" s="1065"/>
      <c r="G90" s="1065"/>
      <c r="H90" s="1065"/>
      <c r="I90" s="1065"/>
      <c r="J90" s="1065"/>
      <c r="K90" s="1065"/>
      <c r="L90" s="1065"/>
      <c r="M90" s="1065"/>
      <c r="N90" s="1065"/>
      <c r="O90" s="1065"/>
      <c r="P90" s="1065"/>
      <c r="Q90" s="1065"/>
      <c r="R90" s="1065"/>
      <c r="S90" s="1065"/>
      <c r="T90" s="1065"/>
      <c r="U90" s="1065"/>
      <c r="V90" s="1065"/>
      <c r="W90" s="1065"/>
      <c r="X90" s="1065"/>
      <c r="Y90" s="1065"/>
      <c r="Z90" s="1065"/>
      <c r="AA90" s="1065"/>
      <c r="AB90" s="1065"/>
      <c r="AC90" s="1065"/>
      <c r="AD90" s="1065"/>
      <c r="AE90" s="1065"/>
      <c r="AF90" s="1065"/>
      <c r="AG90" s="1065"/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W90" s="178"/>
      <c r="AX90" s="1065" t="s">
        <v>670</v>
      </c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065"/>
      <c r="BJ90" s="1065"/>
      <c r="BK90" s="1065"/>
      <c r="BL90" s="1065"/>
      <c r="BM90" s="1065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  <c r="BX90" s="1065"/>
      <c r="BY90" s="1065"/>
      <c r="BZ90" s="1065"/>
      <c r="CA90" s="1065"/>
      <c r="CB90" s="1065"/>
      <c r="CC90" s="1065"/>
      <c r="CD90" s="1065"/>
      <c r="CE90" s="1065"/>
      <c r="CF90" s="1065"/>
      <c r="CG90" s="1065"/>
      <c r="CH90" s="1065"/>
      <c r="CI90" s="1065"/>
      <c r="CJ90" s="1065"/>
      <c r="CK90" s="1065"/>
      <c r="CL90" s="1065"/>
      <c r="CM90" s="1065"/>
      <c r="CN90" s="1065"/>
      <c r="CO90" s="1065"/>
      <c r="CP90" s="1065"/>
      <c r="CQ90" s="1065"/>
      <c r="CS90" s="178"/>
      <c r="CT90" s="1065" t="s">
        <v>670</v>
      </c>
      <c r="CU90" s="1065"/>
      <c r="CV90" s="1065"/>
      <c r="CW90" s="1065"/>
      <c r="CX90" s="1065"/>
      <c r="CY90" s="1065"/>
      <c r="CZ90" s="1065"/>
      <c r="DA90" s="1065"/>
      <c r="DB90" s="1065"/>
      <c r="DC90" s="1065"/>
      <c r="DD90" s="1065"/>
      <c r="DE90" s="1065"/>
      <c r="DF90" s="1065"/>
      <c r="DG90" s="1065"/>
      <c r="DH90" s="1065"/>
      <c r="DI90" s="1065"/>
      <c r="DJ90" s="1065"/>
      <c r="DK90" s="1065"/>
      <c r="DL90" s="1065"/>
      <c r="DM90" s="1065"/>
      <c r="DN90" s="1065"/>
      <c r="DO90" s="1065"/>
      <c r="DP90" s="1065"/>
      <c r="DQ90" s="1065"/>
      <c r="DR90" s="1065"/>
      <c r="DS90" s="1065"/>
      <c r="DT90" s="1065"/>
      <c r="DU90" s="1065"/>
      <c r="DV90" s="1065"/>
      <c r="DW90" s="1065"/>
      <c r="DX90" s="1065"/>
      <c r="DY90" s="1065"/>
      <c r="DZ90" s="1065"/>
      <c r="EA90" s="1065"/>
      <c r="EB90" s="1065"/>
      <c r="EC90" s="1065"/>
      <c r="ED90" s="1065"/>
      <c r="EE90" s="1065"/>
      <c r="EF90" s="1065"/>
      <c r="EG90" s="1065"/>
      <c r="EH90" s="1065"/>
      <c r="EI90" s="1065"/>
      <c r="EJ90" s="1065"/>
      <c r="EK90" s="1065"/>
      <c r="EL90" s="1065"/>
      <c r="EM90" s="1065"/>
    </row>
    <row r="91" spans="1:143" ht="18.75" customHeight="1" x14ac:dyDescent="0.3">
      <c r="A91" s="178"/>
      <c r="B91" s="190"/>
      <c r="C91" s="190"/>
      <c r="D91" s="1027" t="s">
        <v>668</v>
      </c>
      <c r="E91" s="1027"/>
      <c r="F91" s="1030" t="s">
        <v>776</v>
      </c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W91" s="178"/>
      <c r="AX91" s="190"/>
      <c r="AY91" s="190"/>
      <c r="AZ91" s="1027" t="s">
        <v>668</v>
      </c>
      <c r="BA91" s="1027"/>
      <c r="BB91" s="1030" t="s">
        <v>776</v>
      </c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  <c r="BT91" s="1030"/>
      <c r="BU91" s="1030"/>
      <c r="BV91" s="1030"/>
      <c r="BW91" s="1030"/>
      <c r="BX91" s="1030"/>
      <c r="BY91" s="1030"/>
      <c r="BZ91" s="1030"/>
      <c r="CA91" s="1030"/>
      <c r="CB91" s="1030"/>
      <c r="CC91" s="1030"/>
      <c r="CD91" s="1030"/>
      <c r="CE91" s="1030"/>
      <c r="CF91" s="1030"/>
      <c r="CG91" s="1030"/>
      <c r="CH91" s="1030"/>
      <c r="CI91" s="1030"/>
      <c r="CJ91" s="1030"/>
      <c r="CK91" s="1030"/>
      <c r="CL91" s="1030"/>
      <c r="CM91" s="1030"/>
      <c r="CN91" s="1030"/>
      <c r="CO91" s="1030"/>
      <c r="CP91" s="1030"/>
      <c r="CQ91" s="1030"/>
      <c r="CS91" s="178"/>
      <c r="CT91" s="190"/>
      <c r="CU91" s="190"/>
      <c r="CV91" s="1027" t="s">
        <v>668</v>
      </c>
      <c r="CW91" s="1027"/>
      <c r="CX91" s="1030" t="s">
        <v>776</v>
      </c>
      <c r="CY91" s="1030"/>
      <c r="CZ91" s="1030"/>
      <c r="DA91" s="1030"/>
      <c r="DB91" s="1030"/>
      <c r="DC91" s="1030"/>
      <c r="DD91" s="1030"/>
      <c r="DE91" s="1030"/>
      <c r="DF91" s="1030"/>
      <c r="DG91" s="1030"/>
      <c r="DH91" s="1030"/>
      <c r="DI91" s="1030"/>
      <c r="DJ91" s="1030"/>
      <c r="DK91" s="1030"/>
      <c r="DL91" s="1030"/>
      <c r="DM91" s="1030"/>
      <c r="DN91" s="1030"/>
      <c r="DO91" s="1030"/>
      <c r="DP91" s="1030"/>
      <c r="DQ91" s="1030"/>
      <c r="DR91" s="1030"/>
      <c r="DS91" s="1030"/>
      <c r="DT91" s="1030"/>
      <c r="DU91" s="1030"/>
      <c r="DV91" s="1030"/>
      <c r="DW91" s="1030"/>
      <c r="DX91" s="1030"/>
      <c r="DY91" s="1030"/>
      <c r="DZ91" s="1030"/>
      <c r="EA91" s="1030"/>
      <c r="EB91" s="1030"/>
      <c r="EC91" s="1030"/>
      <c r="ED91" s="1030"/>
      <c r="EE91" s="1030"/>
      <c r="EF91" s="1030"/>
      <c r="EG91" s="1030"/>
      <c r="EH91" s="1030"/>
      <c r="EI91" s="1030"/>
      <c r="EJ91" s="1030"/>
      <c r="EK91" s="1030"/>
      <c r="EL91" s="1030"/>
      <c r="EM91" s="1030"/>
    </row>
    <row r="92" spans="1:143" ht="18.75" customHeight="1" x14ac:dyDescent="0.25">
      <c r="A92" s="178"/>
      <c r="B92" s="1065" t="s">
        <v>777</v>
      </c>
      <c r="C92" s="1065"/>
      <c r="D92" s="1065"/>
      <c r="E92" s="1065"/>
      <c r="F92" s="1065"/>
      <c r="G92" s="1065"/>
      <c r="H92" s="1065"/>
      <c r="I92" s="1065"/>
      <c r="J92" s="1065"/>
      <c r="K92" s="1065"/>
      <c r="L92" s="1065"/>
      <c r="M92" s="1065"/>
      <c r="N92" s="1065"/>
      <c r="O92" s="1065"/>
      <c r="P92" s="1065"/>
      <c r="Q92" s="1065"/>
      <c r="R92" s="1065"/>
      <c r="S92" s="1065"/>
      <c r="T92" s="1065"/>
      <c r="U92" s="1065"/>
      <c r="V92" s="1065"/>
      <c r="W92" s="1065"/>
      <c r="X92" s="1065"/>
      <c r="Y92" s="1065"/>
      <c r="Z92" s="1065"/>
      <c r="AA92" s="1065"/>
      <c r="AB92" s="1065"/>
      <c r="AC92" s="1065"/>
      <c r="AD92" s="1065"/>
      <c r="AE92" s="1065"/>
      <c r="AF92" s="1065"/>
      <c r="AG92" s="1065"/>
      <c r="AH92" s="1065"/>
      <c r="AI92" s="1065"/>
      <c r="AJ92" s="1065"/>
      <c r="AK92" s="1065"/>
      <c r="AL92" s="1065"/>
      <c r="AM92" s="1065"/>
      <c r="AN92" s="1065"/>
      <c r="AO92" s="1065"/>
      <c r="AP92" s="1065"/>
      <c r="AQ92" s="1065"/>
      <c r="AR92" s="1065"/>
      <c r="AS92" s="1065"/>
      <c r="AT92" s="1065"/>
      <c r="AU92" s="1065"/>
      <c r="AW92" s="178"/>
      <c r="AX92" s="1065" t="s">
        <v>777</v>
      </c>
      <c r="AY92" s="1065"/>
      <c r="AZ92" s="1065"/>
      <c r="BA92" s="1065"/>
      <c r="BB92" s="1065"/>
      <c r="BC92" s="1065"/>
      <c r="BD92" s="1065"/>
      <c r="BE92" s="1065"/>
      <c r="BF92" s="1065"/>
      <c r="BG92" s="1065"/>
      <c r="BH92" s="1065"/>
      <c r="BI92" s="1065"/>
      <c r="BJ92" s="1065"/>
      <c r="BK92" s="1065"/>
      <c r="BL92" s="1065"/>
      <c r="BM92" s="1065"/>
      <c r="BN92" s="1065"/>
      <c r="BO92" s="1065"/>
      <c r="BP92" s="1065"/>
      <c r="BQ92" s="1065"/>
      <c r="BR92" s="1065"/>
      <c r="BS92" s="1065"/>
      <c r="BT92" s="1065"/>
      <c r="BU92" s="1065"/>
      <c r="BV92" s="1065"/>
      <c r="BW92" s="1065"/>
      <c r="BX92" s="1065"/>
      <c r="BY92" s="1065"/>
      <c r="BZ92" s="1065"/>
      <c r="CA92" s="1065"/>
      <c r="CB92" s="1065"/>
      <c r="CC92" s="1065"/>
      <c r="CD92" s="1065"/>
      <c r="CE92" s="1065"/>
      <c r="CF92" s="1065"/>
      <c r="CG92" s="1065"/>
      <c r="CH92" s="1065"/>
      <c r="CI92" s="1065"/>
      <c r="CJ92" s="1065"/>
      <c r="CK92" s="1065"/>
      <c r="CL92" s="1065"/>
      <c r="CM92" s="1065"/>
      <c r="CN92" s="1065"/>
      <c r="CO92" s="1065"/>
      <c r="CP92" s="1065"/>
      <c r="CQ92" s="1065"/>
      <c r="CS92" s="178"/>
      <c r="CT92" s="1065" t="s">
        <v>777</v>
      </c>
      <c r="CU92" s="1065"/>
      <c r="CV92" s="1065"/>
      <c r="CW92" s="1065"/>
      <c r="CX92" s="1065"/>
      <c r="CY92" s="1065"/>
      <c r="CZ92" s="1065"/>
      <c r="DA92" s="1065"/>
      <c r="DB92" s="1065"/>
      <c r="DC92" s="1065"/>
      <c r="DD92" s="1065"/>
      <c r="DE92" s="1065"/>
      <c r="DF92" s="1065"/>
      <c r="DG92" s="1065"/>
      <c r="DH92" s="1065"/>
      <c r="DI92" s="1065"/>
      <c r="DJ92" s="1065"/>
      <c r="DK92" s="1065"/>
      <c r="DL92" s="1065"/>
      <c r="DM92" s="1065"/>
      <c r="DN92" s="1065"/>
      <c r="DO92" s="1065"/>
      <c r="DP92" s="1065"/>
      <c r="DQ92" s="1065"/>
      <c r="DR92" s="1065"/>
      <c r="DS92" s="1065"/>
      <c r="DT92" s="1065"/>
      <c r="DU92" s="1065"/>
      <c r="DV92" s="1065"/>
      <c r="DW92" s="1065"/>
      <c r="DX92" s="1065"/>
      <c r="DY92" s="1065"/>
      <c r="DZ92" s="1065"/>
      <c r="EA92" s="1065"/>
      <c r="EB92" s="1065"/>
      <c r="EC92" s="1065"/>
      <c r="ED92" s="1065"/>
      <c r="EE92" s="1065"/>
      <c r="EF92" s="1065"/>
      <c r="EG92" s="1065"/>
      <c r="EH92" s="1065"/>
      <c r="EI92" s="1065"/>
      <c r="EJ92" s="1065"/>
      <c r="EK92" s="1065"/>
      <c r="EL92" s="1065"/>
      <c r="EM92" s="1065"/>
    </row>
    <row r="93" spans="1:143" ht="18.75" customHeight="1" x14ac:dyDescent="0.3">
      <c r="A93" s="178"/>
      <c r="B93" s="190"/>
      <c r="C93" s="190"/>
      <c r="D93" s="1027" t="s">
        <v>671</v>
      </c>
      <c r="E93" s="1027"/>
      <c r="F93" s="1030" t="s">
        <v>672</v>
      </c>
      <c r="G93" s="1030"/>
      <c r="H93" s="1030"/>
      <c r="I93" s="1030"/>
      <c r="J93" s="1030"/>
      <c r="K93" s="1030"/>
      <c r="L93" s="1030"/>
      <c r="M93" s="1030"/>
      <c r="N93" s="1030"/>
      <c r="O93" s="1030"/>
      <c r="P93" s="1030"/>
      <c r="Q93" s="1030"/>
      <c r="R93" s="1030"/>
      <c r="S93" s="1030"/>
      <c r="T93" s="1030"/>
      <c r="U93" s="1030"/>
      <c r="V93" s="1030"/>
      <c r="W93" s="1030"/>
      <c r="X93" s="1030"/>
      <c r="Y93" s="1030"/>
      <c r="Z93" s="1030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W93" s="178"/>
      <c r="AX93" s="190"/>
      <c r="AY93" s="190"/>
      <c r="AZ93" s="1027" t="s">
        <v>671</v>
      </c>
      <c r="BA93" s="1027"/>
      <c r="BB93" s="1030" t="s">
        <v>672</v>
      </c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  <c r="BT93" s="1030"/>
      <c r="BU93" s="1030"/>
      <c r="BV93" s="1030"/>
      <c r="BW93" s="1030"/>
      <c r="BX93" s="1030"/>
      <c r="BY93" s="1030"/>
      <c r="BZ93" s="1030"/>
      <c r="CA93" s="1030"/>
      <c r="CB93" s="1030"/>
      <c r="CC93" s="1030"/>
      <c r="CD93" s="1030"/>
      <c r="CE93" s="1030"/>
      <c r="CF93" s="1030"/>
      <c r="CG93" s="1030"/>
      <c r="CH93" s="1030"/>
      <c r="CI93" s="1030"/>
      <c r="CJ93" s="1030"/>
      <c r="CK93" s="1030"/>
      <c r="CL93" s="1030"/>
      <c r="CM93" s="1030"/>
      <c r="CN93" s="1030"/>
      <c r="CO93" s="1030"/>
      <c r="CP93" s="1030"/>
      <c r="CQ93" s="1030"/>
      <c r="CS93" s="178"/>
      <c r="CT93" s="190"/>
      <c r="CU93" s="190"/>
      <c r="CV93" s="1027" t="s">
        <v>671</v>
      </c>
      <c r="CW93" s="1027"/>
      <c r="CX93" s="1030" t="s">
        <v>672</v>
      </c>
      <c r="CY93" s="1030"/>
      <c r="CZ93" s="1030"/>
      <c r="DA93" s="1030"/>
      <c r="DB93" s="1030"/>
      <c r="DC93" s="1030"/>
      <c r="DD93" s="1030"/>
      <c r="DE93" s="1030"/>
      <c r="DF93" s="1030"/>
      <c r="DG93" s="1030"/>
      <c r="DH93" s="1030"/>
      <c r="DI93" s="1030"/>
      <c r="DJ93" s="1030"/>
      <c r="DK93" s="1030"/>
      <c r="DL93" s="1030"/>
      <c r="DM93" s="1030"/>
      <c r="DN93" s="1030"/>
      <c r="DO93" s="1030"/>
      <c r="DP93" s="1030"/>
      <c r="DQ93" s="1030"/>
      <c r="DR93" s="1030"/>
      <c r="DS93" s="1030"/>
      <c r="DT93" s="1030"/>
      <c r="DU93" s="1030"/>
      <c r="DV93" s="1030"/>
      <c r="DW93" s="1030"/>
      <c r="DX93" s="1030"/>
      <c r="DY93" s="1030"/>
      <c r="DZ93" s="1030"/>
      <c r="EA93" s="1030"/>
      <c r="EB93" s="1030"/>
      <c r="EC93" s="1030"/>
      <c r="ED93" s="1030"/>
      <c r="EE93" s="1030"/>
      <c r="EF93" s="1030"/>
      <c r="EG93" s="1030"/>
      <c r="EH93" s="1030"/>
      <c r="EI93" s="1030"/>
      <c r="EJ93" s="1030"/>
      <c r="EK93" s="1030"/>
      <c r="EL93" s="1030"/>
      <c r="EM93" s="1030"/>
    </row>
    <row r="94" spans="1:143" ht="57.75" customHeight="1" x14ac:dyDescent="0.25">
      <c r="A94" s="178"/>
      <c r="B94" s="1065" t="s">
        <v>818</v>
      </c>
      <c r="C94" s="1065"/>
      <c r="D94" s="1065"/>
      <c r="E94" s="1065"/>
      <c r="F94" s="1065"/>
      <c r="G94" s="1065"/>
      <c r="H94" s="1065"/>
      <c r="I94" s="1065"/>
      <c r="J94" s="1065"/>
      <c r="K94" s="1065"/>
      <c r="L94" s="1065"/>
      <c r="M94" s="1065"/>
      <c r="N94" s="1065"/>
      <c r="O94" s="1065"/>
      <c r="P94" s="1065"/>
      <c r="Q94" s="1065"/>
      <c r="R94" s="1065"/>
      <c r="S94" s="1065"/>
      <c r="T94" s="1065"/>
      <c r="U94" s="1065"/>
      <c r="V94" s="1065"/>
      <c r="W94" s="1065"/>
      <c r="X94" s="1065"/>
      <c r="Y94" s="1065"/>
      <c r="Z94" s="1065"/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W94" s="178"/>
      <c r="AX94" s="1065" t="s">
        <v>818</v>
      </c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  <c r="BX94" s="1065"/>
      <c r="BY94" s="1065"/>
      <c r="BZ94" s="1065"/>
      <c r="CA94" s="1065"/>
      <c r="CB94" s="1065"/>
      <c r="CC94" s="1065"/>
      <c r="CD94" s="1065"/>
      <c r="CE94" s="1065"/>
      <c r="CF94" s="1065"/>
      <c r="CG94" s="1065"/>
      <c r="CH94" s="1065"/>
      <c r="CI94" s="1065"/>
      <c r="CJ94" s="1065"/>
      <c r="CK94" s="1065"/>
      <c r="CL94" s="1065"/>
      <c r="CM94" s="1065"/>
      <c r="CN94" s="1065"/>
      <c r="CO94" s="1065"/>
      <c r="CP94" s="1065"/>
      <c r="CQ94" s="1065"/>
      <c r="CS94" s="178"/>
      <c r="CT94" s="1065" t="s">
        <v>818</v>
      </c>
      <c r="CU94" s="1065"/>
      <c r="CV94" s="1065"/>
      <c r="CW94" s="1065"/>
      <c r="CX94" s="1065"/>
      <c r="CY94" s="1065"/>
      <c r="CZ94" s="1065"/>
      <c r="DA94" s="1065"/>
      <c r="DB94" s="1065"/>
      <c r="DC94" s="1065"/>
      <c r="DD94" s="1065"/>
      <c r="DE94" s="1065"/>
      <c r="DF94" s="1065"/>
      <c r="DG94" s="1065"/>
      <c r="DH94" s="1065"/>
      <c r="DI94" s="1065"/>
      <c r="DJ94" s="1065"/>
      <c r="DK94" s="1065"/>
      <c r="DL94" s="1065"/>
      <c r="DM94" s="1065"/>
      <c r="DN94" s="1065"/>
      <c r="DO94" s="1065"/>
      <c r="DP94" s="1065"/>
      <c r="DQ94" s="1065"/>
      <c r="DR94" s="1065"/>
      <c r="DS94" s="1065"/>
      <c r="DT94" s="1065"/>
      <c r="DU94" s="1065"/>
      <c r="DV94" s="1065"/>
      <c r="DW94" s="1065"/>
      <c r="DX94" s="1065"/>
      <c r="DY94" s="1065"/>
      <c r="DZ94" s="1065"/>
      <c r="EA94" s="1065"/>
      <c r="EB94" s="1065"/>
      <c r="EC94" s="1065"/>
      <c r="ED94" s="1065"/>
      <c r="EE94" s="1065"/>
      <c r="EF94" s="1065"/>
      <c r="EG94" s="1065"/>
      <c r="EH94" s="1065"/>
      <c r="EI94" s="1065"/>
      <c r="EJ94" s="1065"/>
      <c r="EK94" s="1065"/>
      <c r="EL94" s="1065"/>
      <c r="EM94" s="1065"/>
    </row>
    <row r="95" spans="1:143" ht="16.5" x14ac:dyDescent="0.25">
      <c r="A95" s="178"/>
      <c r="B95" s="1066" t="s">
        <v>674</v>
      </c>
      <c r="C95" s="1066"/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W95" s="178"/>
      <c r="AX95" s="1066" t="s">
        <v>674</v>
      </c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S95" s="178"/>
      <c r="CT95" s="1066" t="s">
        <v>674</v>
      </c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</row>
    <row r="96" spans="1:143" ht="16.5" x14ac:dyDescent="0.2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 x14ac:dyDescent="0.25">
      <c r="A97" s="178"/>
      <c r="B97" s="1067" t="s">
        <v>779</v>
      </c>
      <c r="C97" s="1067"/>
      <c r="D97" s="1067"/>
      <c r="E97" s="1067"/>
      <c r="F97" s="1067"/>
      <c r="G97" s="1067"/>
      <c r="H97" s="1067"/>
      <c r="I97" s="1067"/>
      <c r="J97" s="1067"/>
      <c r="K97" s="1067"/>
      <c r="L97" s="1067"/>
      <c r="M97" s="1067"/>
      <c r="N97" s="1067"/>
      <c r="O97" s="1067"/>
      <c r="P97" s="1067"/>
      <c r="Q97" s="1067"/>
      <c r="R97" s="1067"/>
      <c r="S97" s="1067"/>
      <c r="T97" s="1067"/>
      <c r="U97" s="1067"/>
      <c r="V97" s="1067"/>
      <c r="W97" s="1067"/>
      <c r="X97" s="1067"/>
      <c r="Y97" s="1067" t="s">
        <v>780</v>
      </c>
      <c r="Z97" s="1067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W97" s="178"/>
      <c r="AX97" s="1067" t="s">
        <v>779</v>
      </c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1067"/>
      <c r="BM97" s="1067"/>
      <c r="BN97" s="1067"/>
      <c r="BO97" s="1067"/>
      <c r="BP97" s="1067"/>
      <c r="BQ97" s="1067"/>
      <c r="BR97" s="1067"/>
      <c r="BS97" s="1067"/>
      <c r="BT97" s="1067"/>
      <c r="BU97" s="1067" t="s">
        <v>780</v>
      </c>
      <c r="BV97" s="1067"/>
      <c r="BW97" s="1067"/>
      <c r="BX97" s="1067"/>
      <c r="BY97" s="1067"/>
      <c r="BZ97" s="1067"/>
      <c r="CA97" s="1067"/>
      <c r="CB97" s="1067"/>
      <c r="CC97" s="1067"/>
      <c r="CD97" s="1067"/>
      <c r="CE97" s="1067"/>
      <c r="CF97" s="1067"/>
      <c r="CG97" s="1067"/>
      <c r="CH97" s="1067"/>
      <c r="CI97" s="1067"/>
      <c r="CJ97" s="1067"/>
      <c r="CK97" s="1067"/>
      <c r="CL97" s="1067"/>
      <c r="CM97" s="1067"/>
      <c r="CN97" s="1067"/>
      <c r="CO97" s="1067"/>
      <c r="CP97" s="1067"/>
      <c r="CQ97" s="1067"/>
      <c r="CS97" s="178"/>
      <c r="CT97" s="1067" t="s">
        <v>779</v>
      </c>
      <c r="CU97" s="1067"/>
      <c r="CV97" s="1067"/>
      <c r="CW97" s="1067"/>
      <c r="CX97" s="1067"/>
      <c r="CY97" s="1067"/>
      <c r="CZ97" s="1067"/>
      <c r="DA97" s="1067"/>
      <c r="DB97" s="1067"/>
      <c r="DC97" s="1067"/>
      <c r="DD97" s="1067"/>
      <c r="DE97" s="1067"/>
      <c r="DF97" s="1067"/>
      <c r="DG97" s="1067"/>
      <c r="DH97" s="1067"/>
      <c r="DI97" s="1067"/>
      <c r="DJ97" s="1067"/>
      <c r="DK97" s="1067"/>
      <c r="DL97" s="1067"/>
      <c r="DM97" s="1067"/>
      <c r="DN97" s="1067"/>
      <c r="DO97" s="1067"/>
      <c r="DP97" s="1067"/>
      <c r="DQ97" s="1067" t="s">
        <v>780</v>
      </c>
      <c r="DR97" s="1067"/>
      <c r="DS97" s="1067"/>
      <c r="DT97" s="1067"/>
      <c r="DU97" s="1067"/>
      <c r="DV97" s="1067"/>
      <c r="DW97" s="1067"/>
      <c r="DX97" s="1067"/>
      <c r="DY97" s="1067"/>
      <c r="DZ97" s="1067"/>
      <c r="EA97" s="1067"/>
      <c r="EB97" s="1067"/>
      <c r="EC97" s="1067"/>
      <c r="ED97" s="1067"/>
      <c r="EE97" s="1067"/>
      <c r="EF97" s="1067"/>
      <c r="EG97" s="1067"/>
      <c r="EH97" s="1067"/>
      <c r="EI97" s="1067"/>
      <c r="EJ97" s="1067"/>
      <c r="EK97" s="1067"/>
      <c r="EL97" s="1067"/>
      <c r="EM97" s="1067"/>
    </row>
    <row r="98" spans="1:143" ht="15.75" x14ac:dyDescent="0.2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 x14ac:dyDescent="0.25">
      <c r="A99" s="178"/>
      <c r="B99" s="1055" t="s">
        <v>781</v>
      </c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205"/>
      <c r="Y99" s="1053" t="s">
        <v>677</v>
      </c>
      <c r="Z99" s="1053"/>
      <c r="AA99" s="1053"/>
      <c r="AB99" s="1053"/>
      <c r="AC99" s="1054">
        <f>B$39</f>
        <v>0</v>
      </c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055" t="s">
        <v>781</v>
      </c>
      <c r="AY99" s="1055"/>
      <c r="AZ99" s="1055"/>
      <c r="BA99" s="1055"/>
      <c r="BB99" s="1055"/>
      <c r="BC99" s="1055"/>
      <c r="BD99" s="1055"/>
      <c r="BE99" s="1055"/>
      <c r="BF99" s="1055"/>
      <c r="BG99" s="1055"/>
      <c r="BH99" s="1055"/>
      <c r="BI99" s="1055"/>
      <c r="BJ99" s="1055"/>
      <c r="BK99" s="1055"/>
      <c r="BL99" s="1055"/>
      <c r="BM99" s="1055"/>
      <c r="BN99" s="1055"/>
      <c r="BO99" s="1055"/>
      <c r="BP99" s="1055"/>
      <c r="BQ99" s="1055"/>
      <c r="BR99" s="1055"/>
      <c r="BS99" s="1055"/>
      <c r="BT99" s="205"/>
      <c r="BU99" s="1053" t="s">
        <v>677</v>
      </c>
      <c r="BV99" s="1053"/>
      <c r="BW99" s="1053"/>
      <c r="BX99" s="1053"/>
      <c r="BY99" s="1054">
        <f>AX$39</f>
        <v>0</v>
      </c>
      <c r="BZ99" s="1054"/>
      <c r="CA99" s="1054"/>
      <c r="CB99" s="1054"/>
      <c r="CC99" s="1054"/>
      <c r="CD99" s="1054"/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055" t="s">
        <v>781</v>
      </c>
      <c r="CU99" s="1055"/>
      <c r="CV99" s="1055"/>
      <c r="CW99" s="1055"/>
      <c r="CX99" s="1055"/>
      <c r="CY99" s="1055"/>
      <c r="CZ99" s="1055"/>
      <c r="DA99" s="1055"/>
      <c r="DB99" s="1055"/>
      <c r="DC99" s="1055"/>
      <c r="DD99" s="1055"/>
      <c r="DE99" s="1055"/>
      <c r="DF99" s="1055"/>
      <c r="DG99" s="1055"/>
      <c r="DH99" s="1055"/>
      <c r="DI99" s="1055"/>
      <c r="DJ99" s="1055"/>
      <c r="DK99" s="1055"/>
      <c r="DL99" s="1055"/>
      <c r="DM99" s="1055"/>
      <c r="DN99" s="1055"/>
      <c r="DO99" s="1055"/>
      <c r="DP99" s="205"/>
      <c r="DQ99" s="1053" t="s">
        <v>677</v>
      </c>
      <c r="DR99" s="1053"/>
      <c r="DS99" s="1053"/>
      <c r="DT99" s="1053"/>
      <c r="DU99" s="1054">
        <f>CT$39</f>
        <v>0</v>
      </c>
      <c r="DV99" s="1054"/>
      <c r="DW99" s="1054"/>
      <c r="DX99" s="1054"/>
      <c r="DY99" s="1054"/>
      <c r="DZ99" s="1054"/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 x14ac:dyDescent="0.25">
      <c r="A100" s="178"/>
      <c r="B100" s="1163" t="s">
        <v>782</v>
      </c>
      <c r="C100" s="1163"/>
      <c r="D100" s="1163"/>
      <c r="E100" s="1163"/>
      <c r="F100" s="1163"/>
      <c r="G100" s="1163"/>
      <c r="H100" s="1163"/>
      <c r="I100" s="1163"/>
      <c r="J100" s="1163"/>
      <c r="K100" s="1163"/>
      <c r="L100" s="1163"/>
      <c r="M100" s="1163"/>
      <c r="N100" s="1163"/>
      <c r="O100" s="1164" t="e">
        <f>I$6</f>
        <v>#VALUE!</v>
      </c>
      <c r="P100" s="1164"/>
      <c r="Q100" s="1164"/>
      <c r="R100" s="1164"/>
      <c r="S100" s="1164"/>
      <c r="T100" s="1164"/>
      <c r="U100" s="1164"/>
      <c r="V100" s="1164"/>
      <c r="W100" s="1164"/>
      <c r="X100" s="206"/>
      <c r="Y100" s="1053" t="s">
        <v>684</v>
      </c>
      <c r="Z100" s="1053"/>
      <c r="AA100" s="1053"/>
      <c r="AB100" s="1053"/>
      <c r="AC100" s="1053"/>
      <c r="AD100" s="1053"/>
      <c r="AE100" s="1053"/>
      <c r="AF100" s="1053"/>
      <c r="AG100" s="1053"/>
      <c r="AH100" s="1056">
        <f>I$22</f>
        <v>0</v>
      </c>
      <c r="AI100" s="1054"/>
      <c r="AJ100" s="1054"/>
      <c r="AK100" s="1054"/>
      <c r="AL100" s="1054"/>
      <c r="AM100" s="1054"/>
      <c r="AN100" s="1054"/>
      <c r="AO100" s="1054"/>
      <c r="AP100" s="1054"/>
      <c r="AQ100" s="1054"/>
      <c r="AR100" s="1054"/>
      <c r="AS100" s="1054"/>
      <c r="AT100" s="1054"/>
      <c r="AU100" s="1054"/>
      <c r="AW100" s="178"/>
      <c r="AX100" s="1163" t="s">
        <v>782</v>
      </c>
      <c r="AY100" s="1163"/>
      <c r="AZ100" s="1163"/>
      <c r="BA100" s="1163"/>
      <c r="BB100" s="1163"/>
      <c r="BC100" s="1163"/>
      <c r="BD100" s="1163"/>
      <c r="BE100" s="1163"/>
      <c r="BF100" s="1163"/>
      <c r="BG100" s="1163"/>
      <c r="BH100" s="1163"/>
      <c r="BI100" s="1163"/>
      <c r="BJ100" s="1163"/>
      <c r="BK100" s="1164" t="e">
        <f>BE$6</f>
        <v>#VALUE!</v>
      </c>
      <c r="BL100" s="1164"/>
      <c r="BM100" s="1164"/>
      <c r="BN100" s="1164"/>
      <c r="BO100" s="1164"/>
      <c r="BP100" s="1164"/>
      <c r="BQ100" s="1164"/>
      <c r="BR100" s="1164"/>
      <c r="BS100" s="1164"/>
      <c r="BT100" s="206"/>
      <c r="BU100" s="1053" t="s">
        <v>684</v>
      </c>
      <c r="BV100" s="1053"/>
      <c r="BW100" s="1053"/>
      <c r="BX100" s="1053"/>
      <c r="BY100" s="1053"/>
      <c r="BZ100" s="1053"/>
      <c r="CA100" s="1053"/>
      <c r="CB100" s="1053"/>
      <c r="CC100" s="1053"/>
      <c r="CD100" s="1056">
        <f>BE$22</f>
        <v>0</v>
      </c>
      <c r="CE100" s="1054"/>
      <c r="CF100" s="1054"/>
      <c r="CG100" s="1054"/>
      <c r="CH100" s="1054"/>
      <c r="CI100" s="1054"/>
      <c r="CJ100" s="1054"/>
      <c r="CK100" s="1054"/>
      <c r="CL100" s="1054"/>
      <c r="CM100" s="1054"/>
      <c r="CN100" s="1054"/>
      <c r="CO100" s="1054"/>
      <c r="CP100" s="1054"/>
      <c r="CQ100" s="1054"/>
      <c r="CS100" s="178"/>
      <c r="CT100" s="1163" t="s">
        <v>782</v>
      </c>
      <c r="CU100" s="1163"/>
      <c r="CV100" s="1163"/>
      <c r="CW100" s="1163"/>
      <c r="CX100" s="1163"/>
      <c r="CY100" s="1163"/>
      <c r="CZ100" s="1163"/>
      <c r="DA100" s="1163"/>
      <c r="DB100" s="1163"/>
      <c r="DC100" s="1163"/>
      <c r="DD100" s="1163"/>
      <c r="DE100" s="1163"/>
      <c r="DF100" s="1163"/>
      <c r="DG100" s="1164" t="e">
        <f>DA$6</f>
        <v>#VALUE!</v>
      </c>
      <c r="DH100" s="1164"/>
      <c r="DI100" s="1164"/>
      <c r="DJ100" s="1164"/>
      <c r="DK100" s="1164"/>
      <c r="DL100" s="1164"/>
      <c r="DM100" s="1164"/>
      <c r="DN100" s="1164"/>
      <c r="DO100" s="1164"/>
      <c r="DP100" s="206"/>
      <c r="DQ100" s="1053" t="s">
        <v>684</v>
      </c>
      <c r="DR100" s="1053"/>
      <c r="DS100" s="1053"/>
      <c r="DT100" s="1053"/>
      <c r="DU100" s="1053"/>
      <c r="DV100" s="1053"/>
      <c r="DW100" s="1053"/>
      <c r="DX100" s="1053"/>
      <c r="DY100" s="1053"/>
      <c r="DZ100" s="1056">
        <f>DA$22</f>
        <v>0</v>
      </c>
      <c r="EA100" s="1054"/>
      <c r="EB100" s="1054"/>
      <c r="EC100" s="1054"/>
      <c r="ED100" s="1054"/>
      <c r="EE100" s="1054"/>
      <c r="EF100" s="1054"/>
      <c r="EG100" s="1054"/>
      <c r="EH100" s="1054"/>
      <c r="EI100" s="1054"/>
      <c r="EJ100" s="1054"/>
      <c r="EK100" s="1054"/>
      <c r="EL100" s="1054"/>
      <c r="EM100" s="1054"/>
    </row>
    <row r="101" spans="1:143" ht="16.5" customHeight="1" x14ac:dyDescent="0.25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3" t="s">
        <v>683</v>
      </c>
      <c r="Z101" s="1053"/>
      <c r="AA101" s="1053"/>
      <c r="AB101" s="1053"/>
      <c r="AC101" s="1164">
        <f>I$21</f>
        <v>0</v>
      </c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3" t="s">
        <v>683</v>
      </c>
      <c r="BV101" s="1053"/>
      <c r="BW101" s="1053"/>
      <c r="BX101" s="1053"/>
      <c r="BY101" s="1164">
        <f>BE$21</f>
        <v>0</v>
      </c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3" t="s">
        <v>683</v>
      </c>
      <c r="DR101" s="1053"/>
      <c r="DS101" s="1053"/>
      <c r="DT101" s="1053"/>
      <c r="DU101" s="1164">
        <f>DA$21</f>
        <v>0</v>
      </c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 x14ac:dyDescent="0.25">
      <c r="A102" s="178"/>
      <c r="B102" s="1057" t="s">
        <v>151</v>
      </c>
      <c r="C102" s="1057"/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57"/>
      <c r="V102" s="1057"/>
      <c r="W102" s="1057"/>
      <c r="X102" s="1057"/>
      <c r="Y102" s="206"/>
      <c r="Z102" s="206"/>
      <c r="AA102" s="206"/>
      <c r="AB102" s="206"/>
      <c r="AC102" s="1164"/>
      <c r="AD102" s="1164"/>
      <c r="AE102" s="1164"/>
      <c r="AF102" s="1164"/>
      <c r="AG102" s="1164"/>
      <c r="AH102" s="1164"/>
      <c r="AI102" s="1164"/>
      <c r="AJ102" s="1164"/>
      <c r="AK102" s="1164"/>
      <c r="AL102" s="1164"/>
      <c r="AM102" s="1164"/>
      <c r="AN102" s="1164"/>
      <c r="AO102" s="1164"/>
      <c r="AP102" s="1164"/>
      <c r="AQ102" s="1164"/>
      <c r="AR102" s="1164"/>
      <c r="AS102" s="1164"/>
      <c r="AT102" s="1164"/>
      <c r="AU102" s="1164"/>
      <c r="AW102" s="178"/>
      <c r="AX102" s="1057" t="s">
        <v>151</v>
      </c>
      <c r="AY102" s="1057"/>
      <c r="AZ102" s="1057"/>
      <c r="BA102" s="1057"/>
      <c r="BB102" s="1057"/>
      <c r="BC102" s="1057"/>
      <c r="BD102" s="1057"/>
      <c r="BE102" s="1057"/>
      <c r="BF102" s="1057"/>
      <c r="BG102" s="1057"/>
      <c r="BH102" s="1057"/>
      <c r="BI102" s="1057"/>
      <c r="BJ102" s="1057"/>
      <c r="BK102" s="1057"/>
      <c r="BL102" s="1057"/>
      <c r="BM102" s="1057"/>
      <c r="BN102" s="1057"/>
      <c r="BO102" s="1057"/>
      <c r="BP102" s="1057"/>
      <c r="BQ102" s="1057"/>
      <c r="BR102" s="1057"/>
      <c r="BS102" s="1057"/>
      <c r="BT102" s="1057"/>
      <c r="BU102" s="206"/>
      <c r="BV102" s="206"/>
      <c r="BW102" s="206"/>
      <c r="BX102" s="206"/>
      <c r="BY102" s="1164"/>
      <c r="BZ102" s="1164"/>
      <c r="CA102" s="1164"/>
      <c r="CB102" s="1164"/>
      <c r="CC102" s="1164"/>
      <c r="CD102" s="1164"/>
      <c r="CE102" s="1164"/>
      <c r="CF102" s="1164"/>
      <c r="CG102" s="1164"/>
      <c r="CH102" s="1164"/>
      <c r="CI102" s="1164"/>
      <c r="CJ102" s="1164"/>
      <c r="CK102" s="1164"/>
      <c r="CL102" s="1164"/>
      <c r="CM102" s="1164"/>
      <c r="CN102" s="1164"/>
      <c r="CO102" s="1164"/>
      <c r="CP102" s="1164"/>
      <c r="CQ102" s="1164"/>
      <c r="CS102" s="178"/>
      <c r="CT102" s="1057" t="s">
        <v>151</v>
      </c>
      <c r="CU102" s="1057"/>
      <c r="CV102" s="1057"/>
      <c r="CW102" s="1057"/>
      <c r="CX102" s="1057"/>
      <c r="CY102" s="1057"/>
      <c r="CZ102" s="1057"/>
      <c r="DA102" s="1057"/>
      <c r="DB102" s="1057"/>
      <c r="DC102" s="1057"/>
      <c r="DD102" s="1057"/>
      <c r="DE102" s="1057"/>
      <c r="DF102" s="1057"/>
      <c r="DG102" s="1057"/>
      <c r="DH102" s="1057"/>
      <c r="DI102" s="1057"/>
      <c r="DJ102" s="1057"/>
      <c r="DK102" s="1057"/>
      <c r="DL102" s="1057"/>
      <c r="DM102" s="1057"/>
      <c r="DN102" s="1057"/>
      <c r="DO102" s="1057"/>
      <c r="DP102" s="1057"/>
      <c r="DQ102" s="206"/>
      <c r="DR102" s="206"/>
      <c r="DS102" s="206"/>
      <c r="DT102" s="206"/>
      <c r="DU102" s="1164"/>
      <c r="DV102" s="1164"/>
      <c r="DW102" s="1164"/>
      <c r="DX102" s="1164"/>
      <c r="DY102" s="1164"/>
      <c r="DZ102" s="1164"/>
      <c r="EA102" s="1164"/>
      <c r="EB102" s="1164"/>
      <c r="EC102" s="1164"/>
      <c r="ED102" s="1164"/>
      <c r="EE102" s="1164"/>
      <c r="EF102" s="1164"/>
      <c r="EG102" s="1164"/>
      <c r="EH102" s="1164"/>
      <c r="EI102" s="1164"/>
      <c r="EJ102" s="1164"/>
      <c r="EK102" s="1164"/>
      <c r="EL102" s="1164"/>
      <c r="EM102" s="1164"/>
    </row>
    <row r="103" spans="1:143" ht="16.5" customHeight="1" x14ac:dyDescent="0.25">
      <c r="A103" s="178"/>
      <c r="Y103" s="1053" t="s">
        <v>679</v>
      </c>
      <c r="Z103" s="1053"/>
      <c r="AA103" s="1053"/>
      <c r="AB103" s="1053"/>
      <c r="AC103" s="1053"/>
      <c r="AD103" s="1053"/>
      <c r="AE103" s="1053"/>
      <c r="AF103" s="1053"/>
      <c r="AG103" s="1053"/>
      <c r="AH103" s="1054">
        <f>I$17</f>
        <v>0</v>
      </c>
      <c r="AI103" s="1054"/>
      <c r="AJ103" s="1054"/>
      <c r="AK103" s="1054"/>
      <c r="AL103" s="1054"/>
      <c r="AM103" s="1055" t="s">
        <v>680</v>
      </c>
      <c r="AN103" s="1055"/>
      <c r="AO103" s="1054">
        <f>I$18</f>
        <v>0</v>
      </c>
      <c r="AP103" s="1054"/>
      <c r="AQ103" s="1054"/>
      <c r="AR103" s="1054"/>
      <c r="AS103" s="1054"/>
      <c r="AT103" s="1054"/>
      <c r="AU103" s="105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679</v>
      </c>
      <c r="BV103" s="1053"/>
      <c r="BW103" s="1053"/>
      <c r="BX103" s="1053"/>
      <c r="BY103" s="1053"/>
      <c r="BZ103" s="1053"/>
      <c r="CA103" s="1053"/>
      <c r="CB103" s="1053"/>
      <c r="CC103" s="1053"/>
      <c r="CD103" s="1054">
        <f>BE$17</f>
        <v>0</v>
      </c>
      <c r="CE103" s="1054"/>
      <c r="CF103" s="1054"/>
      <c r="CG103" s="1054"/>
      <c r="CH103" s="1054"/>
      <c r="CI103" s="1055" t="s">
        <v>680</v>
      </c>
      <c r="CJ103" s="1055"/>
      <c r="CK103" s="1054">
        <f>BE$18</f>
        <v>0</v>
      </c>
      <c r="CL103" s="1054"/>
      <c r="CM103" s="1054"/>
      <c r="CN103" s="1054"/>
      <c r="CO103" s="1054"/>
      <c r="CP103" s="1054"/>
      <c r="CQ103" s="105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679</v>
      </c>
      <c r="DR103" s="1053"/>
      <c r="DS103" s="1053"/>
      <c r="DT103" s="1053"/>
      <c r="DU103" s="1053"/>
      <c r="DV103" s="1053"/>
      <c r="DW103" s="1053"/>
      <c r="DX103" s="1053"/>
      <c r="DY103" s="1053"/>
      <c r="DZ103" s="1054">
        <f>DA$17</f>
        <v>0</v>
      </c>
      <c r="EA103" s="1054"/>
      <c r="EB103" s="1054"/>
      <c r="EC103" s="1054"/>
      <c r="ED103" s="1054"/>
      <c r="EE103" s="1055" t="s">
        <v>680</v>
      </c>
      <c r="EF103" s="1055"/>
      <c r="EG103" s="1054">
        <f>DA$18</f>
        <v>0</v>
      </c>
      <c r="EH103" s="1054"/>
      <c r="EI103" s="1054"/>
      <c r="EJ103" s="1054"/>
      <c r="EK103" s="1054"/>
      <c r="EL103" s="1054"/>
      <c r="EM103" s="1054"/>
    </row>
    <row r="104" spans="1:143" ht="16.5" customHeight="1" x14ac:dyDescent="0.25">
      <c r="A104" s="178"/>
      <c r="Y104" s="1053" t="s">
        <v>681</v>
      </c>
      <c r="Z104" s="1053"/>
      <c r="AA104" s="1053"/>
      <c r="AB104" s="1053"/>
      <c r="AC104" s="1053"/>
      <c r="AD104" s="1164">
        <f>I$19</f>
        <v>0</v>
      </c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3" t="s">
        <v>681</v>
      </c>
      <c r="BV104" s="1053"/>
      <c r="BW104" s="1053"/>
      <c r="BX104" s="1053"/>
      <c r="BY104" s="1053"/>
      <c r="BZ104" s="1164">
        <f>BE$19</f>
        <v>0</v>
      </c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3" t="s">
        <v>681</v>
      </c>
      <c r="DR104" s="1053"/>
      <c r="DS104" s="1053"/>
      <c r="DT104" s="1053"/>
      <c r="DU104" s="1053"/>
      <c r="DV104" s="1164">
        <f>DA$19</f>
        <v>0</v>
      </c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45.75" customHeight="1" x14ac:dyDescent="0.25">
      <c r="A105" s="178"/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3" t="str">
        <f ca="1">I$9</f>
        <v/>
      </c>
      <c r="O105" s="1153"/>
      <c r="P105" s="1153"/>
      <c r="Q105" s="1153"/>
      <c r="R105" s="1153"/>
      <c r="S105" s="1153"/>
      <c r="T105" s="1153"/>
      <c r="U105" s="1153"/>
      <c r="V105" s="1153"/>
      <c r="W105" s="1153"/>
      <c r="X105" s="206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3" t="str">
        <f ca="1">BE$9</f>
        <v/>
      </c>
      <c r="BK105" s="1153"/>
      <c r="BL105" s="1153"/>
      <c r="BM105" s="1153"/>
      <c r="BN105" s="1153"/>
      <c r="BO105" s="1153"/>
      <c r="BP105" s="1153"/>
      <c r="BQ105" s="1153"/>
      <c r="BR105" s="1153"/>
      <c r="BS105" s="1153"/>
      <c r="BT105" s="206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1"/>
      <c r="CU105" s="1151"/>
      <c r="CV105" s="1151"/>
      <c r="CW105" s="1151"/>
      <c r="CX105" s="1151"/>
      <c r="CY105" s="1151"/>
      <c r="CZ105" s="1151"/>
      <c r="DA105" s="1151"/>
      <c r="DB105" s="1151"/>
      <c r="DC105" s="1151"/>
      <c r="DD105" s="1151"/>
      <c r="DE105" s="1151"/>
      <c r="DF105" s="1153" t="str">
        <f ca="1">DA$9</f>
        <v/>
      </c>
      <c r="DG105" s="1153"/>
      <c r="DH105" s="1153"/>
      <c r="DI105" s="1153"/>
      <c r="DJ105" s="1153"/>
      <c r="DK105" s="1153"/>
      <c r="DL105" s="1153"/>
      <c r="DM105" s="1153"/>
      <c r="DN105" s="1153"/>
      <c r="DO105" s="1153"/>
      <c r="DP105" s="206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x14ac:dyDescent="0.25">
      <c r="A106" s="178"/>
      <c r="B106" s="1155" t="s">
        <v>5</v>
      </c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2" t="s">
        <v>688</v>
      </c>
      <c r="O106" s="1152"/>
      <c r="P106" s="1152"/>
      <c r="Q106" s="1152"/>
      <c r="R106" s="1152"/>
      <c r="S106" s="1152"/>
      <c r="T106" s="1152"/>
      <c r="U106" s="1152"/>
      <c r="V106" s="1152"/>
      <c r="W106" s="1152"/>
      <c r="X106" s="202"/>
      <c r="Y106" s="206"/>
      <c r="Z106" s="206"/>
      <c r="AA106" s="206"/>
      <c r="AB106" s="206"/>
      <c r="AC106" s="206"/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155" t="s">
        <v>5</v>
      </c>
      <c r="AY106" s="1155"/>
      <c r="AZ106" s="1155"/>
      <c r="BA106" s="1155"/>
      <c r="BB106" s="1155"/>
      <c r="BC106" s="1155"/>
      <c r="BD106" s="1155"/>
      <c r="BE106" s="1155"/>
      <c r="BF106" s="1155"/>
      <c r="BG106" s="1155"/>
      <c r="BH106" s="1155"/>
      <c r="BI106" s="1155"/>
      <c r="BJ106" s="1152" t="s">
        <v>688</v>
      </c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202"/>
      <c r="BU106" s="206"/>
      <c r="BV106" s="206"/>
      <c r="BW106" s="206"/>
      <c r="BX106" s="206"/>
      <c r="BY106" s="206"/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155" t="s">
        <v>5</v>
      </c>
      <c r="CU106" s="1155"/>
      <c r="CV106" s="1155"/>
      <c r="CW106" s="1155"/>
      <c r="CX106" s="1155"/>
      <c r="CY106" s="1155"/>
      <c r="CZ106" s="1155"/>
      <c r="DA106" s="1155"/>
      <c r="DB106" s="1155"/>
      <c r="DC106" s="1155"/>
      <c r="DD106" s="1155"/>
      <c r="DE106" s="1155"/>
      <c r="DF106" s="1152" t="s">
        <v>688</v>
      </c>
      <c r="DG106" s="1152"/>
      <c r="DH106" s="1152"/>
      <c r="DI106" s="1152"/>
      <c r="DJ106" s="1152"/>
      <c r="DK106" s="1152"/>
      <c r="DL106" s="1152"/>
      <c r="DM106" s="1152"/>
      <c r="DN106" s="1152"/>
      <c r="DO106" s="1152"/>
      <c r="DP106" s="202"/>
      <c r="DQ106" s="206"/>
      <c r="DR106" s="206"/>
      <c r="DS106" s="206"/>
      <c r="DT106" s="206"/>
      <c r="DU106" s="206"/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 x14ac:dyDescent="0.25">
      <c r="A107" s="178"/>
      <c r="B107" s="1052"/>
      <c r="C107" s="1052"/>
      <c r="D107" s="1052"/>
      <c r="E107" s="1052"/>
      <c r="F107" s="1052"/>
      <c r="G107" s="1052"/>
      <c r="H107" s="1052"/>
      <c r="I107" s="1052"/>
      <c r="J107" s="1052"/>
      <c r="K107" s="1052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3" t="s">
        <v>685</v>
      </c>
      <c r="Z107" s="1053"/>
      <c r="AA107" s="1053"/>
      <c r="AB107" s="1053"/>
      <c r="AC107" s="1162">
        <f>I$23</f>
        <v>0</v>
      </c>
      <c r="AD107" s="1162"/>
      <c r="AE107" s="1162"/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52"/>
      <c r="AY107" s="1052"/>
      <c r="AZ107" s="1052"/>
      <c r="BA107" s="1052"/>
      <c r="BB107" s="1052"/>
      <c r="BC107" s="1052"/>
      <c r="BD107" s="1052"/>
      <c r="BE107" s="1052"/>
      <c r="BF107" s="1052"/>
      <c r="BG107" s="1052"/>
      <c r="BH107" s="1052"/>
      <c r="BI107" s="1052"/>
      <c r="BJ107" s="1052"/>
      <c r="BK107" s="1052"/>
      <c r="BL107" s="1052"/>
      <c r="BM107" s="1052"/>
      <c r="BN107" s="1052"/>
      <c r="BO107" s="1052"/>
      <c r="BP107" s="1052"/>
      <c r="BQ107" s="1052"/>
      <c r="BR107" s="1052"/>
      <c r="BS107" s="1052"/>
      <c r="BT107" s="1052"/>
      <c r="BU107" s="1053" t="s">
        <v>685</v>
      </c>
      <c r="BV107" s="1053"/>
      <c r="BW107" s="1053"/>
      <c r="BX107" s="1053"/>
      <c r="BY107" s="1162">
        <f>BE$23</f>
        <v>0</v>
      </c>
      <c r="BZ107" s="1162"/>
      <c r="CA107" s="1162"/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52"/>
      <c r="CU107" s="1052"/>
      <c r="CV107" s="1052"/>
      <c r="CW107" s="1052"/>
      <c r="CX107" s="1052"/>
      <c r="CY107" s="1052"/>
      <c r="CZ107" s="1052"/>
      <c r="DA107" s="1052"/>
      <c r="DB107" s="1052"/>
      <c r="DC107" s="1052"/>
      <c r="DD107" s="1052"/>
      <c r="DE107" s="1052"/>
      <c r="DF107" s="1052"/>
      <c r="DG107" s="1052"/>
      <c r="DH107" s="1052"/>
      <c r="DI107" s="1052"/>
      <c r="DJ107" s="1052"/>
      <c r="DK107" s="1052"/>
      <c r="DL107" s="1052"/>
      <c r="DM107" s="1052"/>
      <c r="DN107" s="1052"/>
      <c r="DO107" s="1052"/>
      <c r="DP107" s="1052"/>
      <c r="DQ107" s="1053" t="s">
        <v>685</v>
      </c>
      <c r="DR107" s="1053"/>
      <c r="DS107" s="1053"/>
      <c r="DT107" s="1053"/>
      <c r="DU107" s="1162">
        <f>DA$23</f>
        <v>0</v>
      </c>
      <c r="DV107" s="1162"/>
      <c r="DW107" s="1162"/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 x14ac:dyDescent="0.25">
      <c r="A108" s="178"/>
      <c r="B108" s="1043" t="s">
        <v>980</v>
      </c>
      <c r="C108" s="1044"/>
      <c r="D108" s="1044"/>
      <c r="E108" s="1044"/>
      <c r="F108" s="1044"/>
      <c r="G108" s="1044"/>
      <c r="H108" s="1044"/>
      <c r="I108" s="1044"/>
      <c r="J108" s="1044"/>
      <c r="K108" s="1044"/>
      <c r="L108" s="1044"/>
      <c r="M108" s="1044"/>
      <c r="N108" s="1044"/>
      <c r="O108" s="1044"/>
      <c r="P108" s="1044"/>
      <c r="Q108" s="1044"/>
      <c r="R108" s="1044"/>
      <c r="S108" s="1044"/>
      <c r="T108" s="1044"/>
      <c r="U108" s="1044"/>
      <c r="V108" s="1044"/>
      <c r="W108" s="1044"/>
      <c r="X108" s="1044"/>
      <c r="Y108" s="1053" t="s">
        <v>686</v>
      </c>
      <c r="Z108" s="1053"/>
      <c r="AA108" s="1053"/>
      <c r="AB108" s="1053"/>
      <c r="AC108" s="1053"/>
      <c r="AD108" s="1053"/>
      <c r="AE108" s="1162">
        <f>I$24</f>
        <v>0</v>
      </c>
      <c r="AF108" s="1162"/>
      <c r="AG108" s="1162"/>
      <c r="AH108" s="1162"/>
      <c r="AI108" s="1162"/>
      <c r="AJ108" s="1162"/>
      <c r="AK108" s="1162"/>
      <c r="AL108" s="1162"/>
      <c r="AM108" s="1162"/>
      <c r="AN108" s="1162"/>
      <c r="AO108" s="1162"/>
      <c r="AP108" s="1162"/>
      <c r="AQ108" s="1162"/>
      <c r="AR108" s="1162"/>
      <c r="AS108" s="1162"/>
      <c r="AT108" s="1162"/>
      <c r="AU108" s="1162"/>
      <c r="AW108" s="178"/>
      <c r="AX108" s="1043" t="s">
        <v>980</v>
      </c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  <c r="BT108" s="1044"/>
      <c r="BU108" s="1053" t="s">
        <v>686</v>
      </c>
      <c r="BV108" s="1053"/>
      <c r="BW108" s="1053"/>
      <c r="BX108" s="1053"/>
      <c r="BY108" s="1053"/>
      <c r="BZ108" s="1053"/>
      <c r="CA108" s="1162">
        <f>BE$24</f>
        <v>0</v>
      </c>
      <c r="CB108" s="1162"/>
      <c r="CC108" s="1162"/>
      <c r="CD108" s="1162"/>
      <c r="CE108" s="1162"/>
      <c r="CF108" s="1162"/>
      <c r="CG108" s="1162"/>
      <c r="CH108" s="1162"/>
      <c r="CI108" s="1162"/>
      <c r="CJ108" s="1162"/>
      <c r="CK108" s="1162"/>
      <c r="CL108" s="1162"/>
      <c r="CM108" s="1162"/>
      <c r="CN108" s="1162"/>
      <c r="CO108" s="1162"/>
      <c r="CP108" s="1162"/>
      <c r="CQ108" s="1162"/>
      <c r="CS108" s="178"/>
      <c r="CT108" s="1043" t="s">
        <v>980</v>
      </c>
      <c r="CU108" s="1044"/>
      <c r="CV108" s="1044"/>
      <c r="CW108" s="1044"/>
      <c r="CX108" s="1044"/>
      <c r="CY108" s="1044"/>
      <c r="CZ108" s="1044"/>
      <c r="DA108" s="1044"/>
      <c r="DB108" s="1044"/>
      <c r="DC108" s="1044"/>
      <c r="DD108" s="1044"/>
      <c r="DE108" s="1044"/>
      <c r="DF108" s="1044"/>
      <c r="DG108" s="1044"/>
      <c r="DH108" s="1044"/>
      <c r="DI108" s="1044"/>
      <c r="DJ108" s="1044"/>
      <c r="DK108" s="1044"/>
      <c r="DL108" s="1044"/>
      <c r="DM108" s="1044"/>
      <c r="DN108" s="1044"/>
      <c r="DO108" s="1044"/>
      <c r="DP108" s="1044"/>
      <c r="DQ108" s="1053" t="s">
        <v>686</v>
      </c>
      <c r="DR108" s="1053"/>
      <c r="DS108" s="1053"/>
      <c r="DT108" s="1053"/>
      <c r="DU108" s="1053"/>
      <c r="DV108" s="1053"/>
      <c r="DW108" s="1162">
        <f>DA$24</f>
        <v>0</v>
      </c>
      <c r="DX108" s="1162"/>
      <c r="DY108" s="1162"/>
      <c r="DZ108" s="1162"/>
      <c r="EA108" s="1162"/>
      <c r="EB108" s="1162"/>
      <c r="EC108" s="1162"/>
      <c r="ED108" s="1162"/>
      <c r="EE108" s="1162"/>
      <c r="EF108" s="1162"/>
      <c r="EG108" s="1162"/>
      <c r="EH108" s="1162"/>
      <c r="EI108" s="1162"/>
      <c r="EJ108" s="1162"/>
      <c r="EK108" s="1162"/>
      <c r="EL108" s="1162"/>
      <c r="EM108" s="1162"/>
    </row>
    <row r="109" spans="1:143" ht="16.5" customHeight="1" x14ac:dyDescent="0.25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1" t="s">
        <v>369</v>
      </c>
      <c r="U109" s="1041"/>
      <c r="V109" s="1041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1" t="s">
        <v>369</v>
      </c>
      <c r="BQ109" s="1041"/>
      <c r="BR109" s="1041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1" t="s">
        <v>369</v>
      </c>
      <c r="DM109" s="1041"/>
      <c r="DN109" s="1041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 x14ac:dyDescent="0.25">
      <c r="A110" s="178"/>
      <c r="Y110" s="1058"/>
      <c r="Z110" s="1058"/>
      <c r="AA110" s="1058"/>
      <c r="AB110" s="1058"/>
      <c r="AC110" s="1058"/>
      <c r="AD110" s="1058"/>
      <c r="AE110" s="1058"/>
      <c r="AF110" s="1058"/>
      <c r="AG110" s="1058"/>
      <c r="AH110" s="1058"/>
      <c r="AI110" s="1058"/>
      <c r="AJ110" s="1058"/>
      <c r="AK110" s="1058"/>
      <c r="AL110" s="1059">
        <f>B$39</f>
        <v>0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8"/>
      <c r="BV110" s="1058"/>
      <c r="BW110" s="1058"/>
      <c r="BX110" s="1058"/>
      <c r="BY110" s="1058"/>
      <c r="BZ110" s="1058"/>
      <c r="CA110" s="1058"/>
      <c r="CB110" s="1058"/>
      <c r="CC110" s="1058"/>
      <c r="CD110" s="1058"/>
      <c r="CE110" s="1058"/>
      <c r="CF110" s="1058"/>
      <c r="CG110" s="1058"/>
      <c r="CH110" s="1059">
        <f>AX$39</f>
        <v>0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8"/>
      <c r="DR110" s="1058"/>
      <c r="DS110" s="1058"/>
      <c r="DT110" s="1058"/>
      <c r="DU110" s="1058"/>
      <c r="DV110" s="1058"/>
      <c r="DW110" s="1058"/>
      <c r="DX110" s="1058"/>
      <c r="DY110" s="1058"/>
      <c r="DZ110" s="1058"/>
      <c r="EA110" s="1058"/>
      <c r="EB110" s="1058"/>
      <c r="EC110" s="1058"/>
      <c r="ED110" s="1059">
        <f>CT$39</f>
        <v>0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1"/>
    </row>
    <row r="111" spans="1:143" x14ac:dyDescent="0.25">
      <c r="A111" s="178"/>
      <c r="Y111" s="1049" t="s">
        <v>5</v>
      </c>
      <c r="Z111" s="1049"/>
      <c r="AA111" s="1049"/>
      <c r="AB111" s="1049"/>
      <c r="AC111" s="1049"/>
      <c r="AD111" s="1049"/>
      <c r="AE111" s="1049"/>
      <c r="AF111" s="1049"/>
      <c r="AG111" s="1049"/>
      <c r="AH111" s="1049"/>
      <c r="AI111" s="1049"/>
      <c r="AJ111" s="1049"/>
      <c r="AK111" s="1049"/>
      <c r="AL111" s="1049" t="s">
        <v>688</v>
      </c>
      <c r="AM111" s="1049"/>
      <c r="AN111" s="1049"/>
      <c r="AO111" s="1049"/>
      <c r="AP111" s="1049"/>
      <c r="AQ111" s="1049"/>
      <c r="AR111" s="1049"/>
      <c r="AS111" s="1049"/>
      <c r="AT111" s="104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49" t="s">
        <v>5</v>
      </c>
      <c r="BV111" s="1049"/>
      <c r="BW111" s="1049"/>
      <c r="BX111" s="1049"/>
      <c r="BY111" s="1049"/>
      <c r="BZ111" s="1049"/>
      <c r="CA111" s="1049"/>
      <c r="CB111" s="1049"/>
      <c r="CC111" s="1049"/>
      <c r="CD111" s="1049"/>
      <c r="CE111" s="1049"/>
      <c r="CF111" s="1049"/>
      <c r="CG111" s="1049"/>
      <c r="CH111" s="1049" t="s">
        <v>688</v>
      </c>
      <c r="CI111" s="1049"/>
      <c r="CJ111" s="1049"/>
      <c r="CK111" s="1049"/>
      <c r="CL111" s="1049"/>
      <c r="CM111" s="1049"/>
      <c r="CN111" s="1049"/>
      <c r="CO111" s="1049"/>
      <c r="CP111" s="104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49" t="s">
        <v>5</v>
      </c>
      <c r="DR111" s="1049"/>
      <c r="DS111" s="1049"/>
      <c r="DT111" s="1049"/>
      <c r="DU111" s="1049"/>
      <c r="DV111" s="1049"/>
      <c r="DW111" s="1049"/>
      <c r="DX111" s="1049"/>
      <c r="DY111" s="1049"/>
      <c r="DZ111" s="1049"/>
      <c r="EA111" s="1049"/>
      <c r="EB111" s="1049"/>
      <c r="EC111" s="1049"/>
      <c r="ED111" s="1049" t="s">
        <v>688</v>
      </c>
      <c r="EE111" s="1049"/>
      <c r="EF111" s="1049"/>
      <c r="EG111" s="1049"/>
      <c r="EH111" s="1049"/>
      <c r="EI111" s="1049"/>
      <c r="EJ111" s="1049"/>
      <c r="EK111" s="1049"/>
      <c r="EL111" s="1049"/>
      <c r="EM111" s="212"/>
    </row>
    <row r="112" spans="1:143" ht="15.75" x14ac:dyDescent="0.25">
      <c r="A112" s="178"/>
      <c r="Y112" s="1051"/>
      <c r="Z112" s="1051"/>
      <c r="AA112" s="1051"/>
      <c r="AB112" s="1051"/>
      <c r="AC112" s="1051"/>
      <c r="AD112" s="1051"/>
      <c r="AE112" s="1051"/>
      <c r="AF112" s="1051"/>
      <c r="AG112" s="1051"/>
      <c r="AH112" s="1051"/>
      <c r="AI112" s="1051"/>
      <c r="AJ112" s="1051"/>
      <c r="AK112" s="1051"/>
      <c r="AL112" s="1051"/>
      <c r="AM112" s="1051"/>
      <c r="AN112" s="1051"/>
      <c r="AO112" s="1051"/>
      <c r="AP112" s="1051"/>
      <c r="AQ112" s="1051"/>
      <c r="AR112" s="1051"/>
      <c r="AS112" s="1051"/>
      <c r="AT112" s="1051"/>
      <c r="AU112" s="105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1"/>
      <c r="BV112" s="1051"/>
      <c r="BW112" s="1051"/>
      <c r="BX112" s="1051"/>
      <c r="BY112" s="1051"/>
      <c r="BZ112" s="1051"/>
      <c r="CA112" s="1051"/>
      <c r="CB112" s="1051"/>
      <c r="CC112" s="1051"/>
      <c r="CD112" s="1051"/>
      <c r="CE112" s="1051"/>
      <c r="CF112" s="1051"/>
      <c r="CG112" s="1051"/>
      <c r="CH112" s="1051"/>
      <c r="CI112" s="1051"/>
      <c r="CJ112" s="1051"/>
      <c r="CK112" s="1051"/>
      <c r="CL112" s="1051"/>
      <c r="CM112" s="1051"/>
      <c r="CN112" s="1051"/>
      <c r="CO112" s="1051"/>
      <c r="CP112" s="1051"/>
      <c r="CQ112" s="105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1"/>
      <c r="DR112" s="1051"/>
      <c r="DS112" s="1051"/>
      <c r="DT112" s="1051"/>
      <c r="DU112" s="1051"/>
      <c r="DV112" s="1051"/>
      <c r="DW112" s="1051"/>
      <c r="DX112" s="1051"/>
      <c r="DY112" s="1051"/>
      <c r="DZ112" s="1051"/>
      <c r="EA112" s="1051"/>
      <c r="EB112" s="1051"/>
      <c r="EC112" s="1051"/>
      <c r="ED112" s="1051"/>
      <c r="EE112" s="1051"/>
      <c r="EF112" s="1051"/>
      <c r="EG112" s="1051"/>
      <c r="EH112" s="1051"/>
      <c r="EI112" s="1051"/>
      <c r="EJ112" s="1051"/>
      <c r="EK112" s="1051"/>
      <c r="EL112" s="1051"/>
      <c r="EM112" s="1051"/>
    </row>
    <row r="113" spans="1:143" ht="15.75" customHeight="1" x14ac:dyDescent="0.25">
      <c r="A113" s="178"/>
      <c r="Y113" s="1043" t="s">
        <v>980</v>
      </c>
      <c r="Z113" s="1044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3" t="s">
        <v>980</v>
      </c>
      <c r="BV113" s="1044"/>
      <c r="BW113" s="1044"/>
      <c r="BX113" s="1044"/>
      <c r="BY113" s="1044"/>
      <c r="BZ113" s="1044"/>
      <c r="CA113" s="1044"/>
      <c r="CB113" s="1044"/>
      <c r="CC113" s="1044"/>
      <c r="CD113" s="1044"/>
      <c r="CE113" s="1044"/>
      <c r="CF113" s="1044"/>
      <c r="CG113" s="1044"/>
      <c r="CH113" s="1044"/>
      <c r="CI113" s="1044"/>
      <c r="CJ113" s="1044"/>
      <c r="CK113" s="1044"/>
      <c r="CL113" s="1044"/>
      <c r="CM113" s="1044"/>
      <c r="CN113" s="1044"/>
      <c r="CO113" s="1044"/>
      <c r="CP113" s="1044"/>
      <c r="CQ113" s="104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3" t="s">
        <v>980</v>
      </c>
      <c r="DR113" s="1044"/>
      <c r="DS113" s="1044"/>
      <c r="DT113" s="1044"/>
      <c r="DU113" s="1044"/>
      <c r="DV113" s="1044"/>
      <c r="DW113" s="1044"/>
      <c r="DX113" s="1044"/>
      <c r="DY113" s="1044"/>
      <c r="DZ113" s="1044"/>
      <c r="EA113" s="1044"/>
      <c r="EB113" s="1044"/>
      <c r="EC113" s="1044"/>
      <c r="ED113" s="1044"/>
      <c r="EE113" s="1044"/>
      <c r="EF113" s="1044"/>
      <c r="EG113" s="1044"/>
      <c r="EH113" s="1044"/>
      <c r="EI113" s="1044"/>
      <c r="EJ113" s="1044"/>
      <c r="EK113" s="1044"/>
      <c r="EL113" s="1044"/>
      <c r="EM113" s="1044"/>
    </row>
    <row r="114" spans="1:143" ht="16.5" x14ac:dyDescent="0.2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1"/>
      <c r="AI114" s="1041"/>
      <c r="AJ114" s="1041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1"/>
      <c r="CE114" s="1041"/>
      <c r="CF114" s="1041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1"/>
      <c r="EA114" s="1041"/>
      <c r="EB114" s="1041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5" t="s">
        <v>783</v>
      </c>
      <c r="X116" s="1045"/>
      <c r="Y116" s="1045"/>
      <c r="Z116" s="1045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5" t="s">
        <v>783</v>
      </c>
      <c r="BT116" s="1045"/>
      <c r="BU116" s="1045"/>
      <c r="BV116" s="1045"/>
      <c r="BW116" s="1045"/>
      <c r="BX116" s="1045"/>
      <c r="BY116" s="1045"/>
      <c r="BZ116" s="1045"/>
      <c r="CA116" s="1045"/>
      <c r="CB116" s="1045"/>
      <c r="CC116" s="1045"/>
      <c r="CD116" s="1045"/>
      <c r="CE116" s="1045"/>
      <c r="CF116" s="1045"/>
      <c r="CG116" s="1045"/>
      <c r="CH116" s="1045"/>
      <c r="CI116" s="1045"/>
      <c r="CJ116" s="1045"/>
      <c r="CK116" s="1045"/>
      <c r="CL116" s="1045"/>
      <c r="CM116" s="1045"/>
      <c r="CN116" s="1045"/>
      <c r="CO116" s="1045"/>
      <c r="CP116" s="1045"/>
      <c r="CQ116" s="1045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5" t="s">
        <v>783</v>
      </c>
      <c r="DP116" s="1045"/>
      <c r="DQ116" s="1045"/>
      <c r="DR116" s="1045"/>
      <c r="DS116" s="1045"/>
      <c r="DT116" s="1045"/>
      <c r="DU116" s="1045"/>
      <c r="DV116" s="1045"/>
      <c r="DW116" s="1045"/>
      <c r="DX116" s="1045"/>
      <c r="DY116" s="1045"/>
      <c r="DZ116" s="1045"/>
      <c r="EA116" s="1045"/>
      <c r="EB116" s="1045"/>
      <c r="EC116" s="1045"/>
      <c r="ED116" s="1045"/>
      <c r="EE116" s="1045"/>
      <c r="EF116" s="1045"/>
      <c r="EG116" s="1045"/>
      <c r="EH116" s="1045"/>
      <c r="EI116" s="1045"/>
      <c r="EJ116" s="1045"/>
      <c r="EK116" s="1045"/>
      <c r="EL116" s="1045"/>
      <c r="EM116" s="1045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7" t="s">
        <v>551</v>
      </c>
      <c r="X117" s="1047"/>
      <c r="Y117" s="1047"/>
      <c r="Z117" s="1040">
        <f>$AF$33</f>
        <v>0</v>
      </c>
      <c r="AA117" s="1040"/>
      <c r="AB117" s="215" t="s">
        <v>524</v>
      </c>
      <c r="AC117" s="1040">
        <f>$AI$33</f>
        <v>0</v>
      </c>
      <c r="AD117" s="1040"/>
      <c r="AE117" s="1040"/>
      <c r="AF117" s="1040"/>
      <c r="AG117" s="1040"/>
      <c r="AH117" s="1040"/>
      <c r="AI117" s="1040"/>
      <c r="AJ117" s="1040">
        <f>$AP$33</f>
        <v>0</v>
      </c>
      <c r="AK117" s="1040"/>
      <c r="AL117" s="1040"/>
      <c r="AM117" s="1040"/>
      <c r="AN117" s="1048" t="s">
        <v>375</v>
      </c>
      <c r="AO117" s="1048"/>
      <c r="AP117" s="1039" t="s">
        <v>680</v>
      </c>
      <c r="AQ117" s="1039"/>
      <c r="AR117" s="1040">
        <f>$AB$29</f>
        <v>0</v>
      </c>
      <c r="AS117" s="1040"/>
      <c r="AT117" s="1040"/>
      <c r="AU117" s="1040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7" t="s">
        <v>551</v>
      </c>
      <c r="BT117" s="1047"/>
      <c r="BU117" s="1047"/>
      <c r="BV117" s="1040">
        <f>$AF$33</f>
        <v>0</v>
      </c>
      <c r="BW117" s="1040"/>
      <c r="BX117" s="215" t="s">
        <v>524</v>
      </c>
      <c r="BY117" s="1040">
        <f>$AI$33</f>
        <v>0</v>
      </c>
      <c r="BZ117" s="1040"/>
      <c r="CA117" s="1040"/>
      <c r="CB117" s="1040"/>
      <c r="CC117" s="1040"/>
      <c r="CD117" s="1040"/>
      <c r="CE117" s="1040"/>
      <c r="CF117" s="1040">
        <f>$AP$33</f>
        <v>0</v>
      </c>
      <c r="CG117" s="1040"/>
      <c r="CH117" s="1040"/>
      <c r="CI117" s="1040"/>
      <c r="CJ117" s="1048" t="s">
        <v>375</v>
      </c>
      <c r="CK117" s="1048"/>
      <c r="CL117" s="1039" t="s">
        <v>680</v>
      </c>
      <c r="CM117" s="1039"/>
      <c r="CN117" s="1040">
        <f>$AB$29</f>
        <v>0</v>
      </c>
      <c r="CO117" s="1040"/>
      <c r="CP117" s="1040"/>
      <c r="CQ117" s="1040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7" t="s">
        <v>551</v>
      </c>
      <c r="DP117" s="1047"/>
      <c r="DQ117" s="1047"/>
      <c r="DR117" s="1040">
        <f>$AF$33</f>
        <v>0</v>
      </c>
      <c r="DS117" s="1040"/>
      <c r="DT117" s="215" t="s">
        <v>524</v>
      </c>
      <c r="DU117" s="1040">
        <f>$AI$33</f>
        <v>0</v>
      </c>
      <c r="DV117" s="1040"/>
      <c r="DW117" s="1040"/>
      <c r="DX117" s="1040"/>
      <c r="DY117" s="1040"/>
      <c r="DZ117" s="1040"/>
      <c r="EA117" s="1040"/>
      <c r="EB117" s="1040">
        <f>$AP$33</f>
        <v>0</v>
      </c>
      <c r="EC117" s="1040"/>
      <c r="ED117" s="1040"/>
      <c r="EE117" s="1040"/>
      <c r="EF117" s="1048" t="s">
        <v>375</v>
      </c>
      <c r="EG117" s="1048"/>
      <c r="EH117" s="1039" t="s">
        <v>680</v>
      </c>
      <c r="EI117" s="1039"/>
      <c r="EJ117" s="1040">
        <f>$AB$29</f>
        <v>0</v>
      </c>
      <c r="EK117" s="1040"/>
      <c r="EL117" s="1040"/>
      <c r="EM117" s="1040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1"/>
      <c r="AI119" s="1041"/>
      <c r="AJ119" s="1041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1"/>
      <c r="CE119" s="1041"/>
      <c r="CF119" s="1041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1"/>
      <c r="EA119" s="1041"/>
      <c r="EB119" s="1041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x14ac:dyDescent="0.2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 x14ac:dyDescent="0.25">
      <c r="A121" s="178"/>
      <c r="B121" s="1042" t="s">
        <v>784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784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784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8" customHeight="1" x14ac:dyDescent="0.25">
      <c r="A122" s="178"/>
      <c r="B122" s="1042" t="s">
        <v>819</v>
      </c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 t="s">
        <v>819</v>
      </c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 t="s">
        <v>819</v>
      </c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ht="16.5" x14ac:dyDescent="0.25">
      <c r="A123" s="178"/>
      <c r="B123" s="1042"/>
      <c r="C123" s="1042"/>
      <c r="D123" s="1042"/>
      <c r="E123" s="1042"/>
      <c r="F123" s="1042"/>
      <c r="G123" s="1042"/>
      <c r="H123" s="1042"/>
      <c r="I123" s="1042"/>
      <c r="J123" s="1042"/>
      <c r="K123" s="1042"/>
      <c r="L123" s="1042"/>
      <c r="M123" s="1042"/>
      <c r="N123" s="1042"/>
      <c r="O123" s="1042"/>
      <c r="P123" s="1042"/>
      <c r="Q123" s="1042"/>
      <c r="R123" s="1042"/>
      <c r="S123" s="1042"/>
      <c r="T123" s="1042"/>
      <c r="U123" s="1042"/>
      <c r="V123" s="1042"/>
      <c r="W123" s="1042"/>
      <c r="X123" s="1042"/>
      <c r="Y123" s="1042"/>
      <c r="Z123" s="1042"/>
      <c r="AA123" s="1042"/>
      <c r="AB123" s="1042"/>
      <c r="AC123" s="1042"/>
      <c r="AD123" s="1042"/>
      <c r="AE123" s="1042"/>
      <c r="AF123" s="1042"/>
      <c r="AG123" s="1042"/>
      <c r="AH123" s="1042"/>
      <c r="AI123" s="1042"/>
      <c r="AJ123" s="1042"/>
      <c r="AK123" s="1042"/>
      <c r="AL123" s="1042"/>
      <c r="AM123" s="1042"/>
      <c r="AN123" s="1042"/>
      <c r="AO123" s="1042"/>
      <c r="AP123" s="1042"/>
      <c r="AQ123" s="1042"/>
      <c r="AR123" s="1042"/>
      <c r="AS123" s="1042"/>
      <c r="AT123" s="1042"/>
      <c r="AU123" s="1042"/>
      <c r="AW123" s="178"/>
      <c r="AX123" s="1042"/>
      <c r="AY123" s="1042"/>
      <c r="AZ123" s="1042"/>
      <c r="BA123" s="1042"/>
      <c r="BB123" s="1042"/>
      <c r="BC123" s="1042"/>
      <c r="BD123" s="1042"/>
      <c r="BE123" s="1042"/>
      <c r="BF123" s="1042"/>
      <c r="BG123" s="1042"/>
      <c r="BH123" s="1042"/>
      <c r="BI123" s="1042"/>
      <c r="BJ123" s="1042"/>
      <c r="BK123" s="1042"/>
      <c r="BL123" s="1042"/>
      <c r="BM123" s="1042"/>
      <c r="BN123" s="1042"/>
      <c r="BO123" s="1042"/>
      <c r="BP123" s="1042"/>
      <c r="BQ123" s="1042"/>
      <c r="BR123" s="1042"/>
      <c r="BS123" s="1042"/>
      <c r="BT123" s="1042"/>
      <c r="BU123" s="1042"/>
      <c r="BV123" s="1042"/>
      <c r="BW123" s="1042"/>
      <c r="BX123" s="1042"/>
      <c r="BY123" s="1042"/>
      <c r="BZ123" s="1042"/>
      <c r="CA123" s="1042"/>
      <c r="CB123" s="1042"/>
      <c r="CC123" s="1042"/>
      <c r="CD123" s="1042"/>
      <c r="CE123" s="1042"/>
      <c r="CF123" s="1042"/>
      <c r="CG123" s="1042"/>
      <c r="CH123" s="1042"/>
      <c r="CI123" s="1042"/>
      <c r="CJ123" s="1042"/>
      <c r="CK123" s="1042"/>
      <c r="CL123" s="1042"/>
      <c r="CM123" s="1042"/>
      <c r="CN123" s="1042"/>
      <c r="CO123" s="1042"/>
      <c r="CP123" s="1042"/>
      <c r="CQ123" s="1042"/>
      <c r="CS123" s="178"/>
      <c r="CT123" s="1042"/>
      <c r="CU123" s="1042"/>
      <c r="CV123" s="1042"/>
      <c r="CW123" s="1042"/>
      <c r="CX123" s="1042"/>
      <c r="CY123" s="1042"/>
      <c r="CZ123" s="1042"/>
      <c r="DA123" s="1042"/>
      <c r="DB123" s="1042"/>
      <c r="DC123" s="1042"/>
      <c r="DD123" s="1042"/>
      <c r="DE123" s="1042"/>
      <c r="DF123" s="1042"/>
      <c r="DG123" s="1042"/>
      <c r="DH123" s="1042"/>
      <c r="DI123" s="1042"/>
      <c r="DJ123" s="1042"/>
      <c r="DK123" s="1042"/>
      <c r="DL123" s="1042"/>
      <c r="DM123" s="1042"/>
      <c r="DN123" s="1042"/>
      <c r="DO123" s="1042"/>
      <c r="DP123" s="1042"/>
      <c r="DQ123" s="1042"/>
      <c r="DR123" s="1042"/>
      <c r="DS123" s="1042"/>
      <c r="DT123" s="1042"/>
      <c r="DU123" s="1042"/>
      <c r="DV123" s="1042"/>
      <c r="DW123" s="1042"/>
      <c r="DX123" s="1042"/>
      <c r="DY123" s="1042"/>
      <c r="DZ123" s="1042"/>
      <c r="EA123" s="1042"/>
      <c r="EB123" s="1042"/>
      <c r="EC123" s="1042"/>
      <c r="ED123" s="1042"/>
      <c r="EE123" s="1042"/>
      <c r="EF123" s="1042"/>
      <c r="EG123" s="1042"/>
      <c r="EH123" s="1042"/>
      <c r="EI123" s="1042"/>
      <c r="EJ123" s="1042"/>
      <c r="EK123" s="1042"/>
      <c r="EL123" s="1042"/>
      <c r="EM123" s="1042"/>
    </row>
    <row r="124" spans="1:143" ht="18.75" customHeight="1" x14ac:dyDescent="0.3">
      <c r="A124" s="178"/>
      <c r="B124" s="1035">
        <f>I$25</f>
        <v>0</v>
      </c>
      <c r="C124" s="1035"/>
      <c r="D124" s="1035"/>
      <c r="E124" s="1035"/>
      <c r="F124" s="1035"/>
      <c r="G124" s="1035"/>
      <c r="H124" s="1035"/>
      <c r="I124" s="1035"/>
      <c r="J124" s="1035"/>
      <c r="K124" s="1035"/>
      <c r="L124" s="1035"/>
      <c r="M124" s="1035"/>
      <c r="N124" s="1035"/>
      <c r="O124" s="1035"/>
      <c r="P124" s="1035"/>
      <c r="Q124" s="1035"/>
      <c r="R124" s="1035"/>
      <c r="S124" s="1035"/>
      <c r="T124" s="1035"/>
      <c r="U124" s="1035"/>
      <c r="V124" s="1035"/>
      <c r="W124" s="1035"/>
      <c r="X124" s="1035"/>
      <c r="Y124" s="1035"/>
      <c r="Z124" s="178"/>
      <c r="AA124" s="178"/>
      <c r="AB124" s="178"/>
      <c r="AC124" s="1036" t="s">
        <v>692</v>
      </c>
      <c r="AD124" s="1036"/>
      <c r="AE124" s="1036"/>
      <c r="AF124" s="1037">
        <f>J$26</f>
        <v>0</v>
      </c>
      <c r="AG124" s="1037"/>
      <c r="AH124" s="191" t="s">
        <v>524</v>
      </c>
      <c r="AI124" s="1037">
        <f>O$26</f>
        <v>0</v>
      </c>
      <c r="AJ124" s="1037"/>
      <c r="AK124" s="1037"/>
      <c r="AL124" s="1037"/>
      <c r="AM124" s="1037"/>
      <c r="AN124" s="1037"/>
      <c r="AO124" s="1037"/>
      <c r="AP124" s="1037">
        <f>AK$26</f>
        <v>0</v>
      </c>
      <c r="AQ124" s="1037"/>
      <c r="AR124" s="1037"/>
      <c r="AS124" s="1037"/>
      <c r="AT124" s="1038" t="s">
        <v>375</v>
      </c>
      <c r="AU124" s="1038"/>
      <c r="AW124" s="178"/>
      <c r="AX124" s="1035">
        <f>BE$25</f>
        <v>0</v>
      </c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  <c r="BT124" s="1035"/>
      <c r="BU124" s="1035"/>
      <c r="BV124" s="178"/>
      <c r="BW124" s="178"/>
      <c r="BX124" s="178"/>
      <c r="BY124" s="1036" t="s">
        <v>692</v>
      </c>
      <c r="BZ124" s="1036"/>
      <c r="CA124" s="1036"/>
      <c r="CB124" s="1037">
        <f>BF$26</f>
        <v>0</v>
      </c>
      <c r="CC124" s="1037"/>
      <c r="CD124" s="191" t="s">
        <v>524</v>
      </c>
      <c r="CE124" s="1037">
        <f>BK$26</f>
        <v>0</v>
      </c>
      <c r="CF124" s="1037"/>
      <c r="CG124" s="1037"/>
      <c r="CH124" s="1037"/>
      <c r="CI124" s="1037"/>
      <c r="CJ124" s="1037"/>
      <c r="CK124" s="1037"/>
      <c r="CL124" s="1037">
        <f>CG$26</f>
        <v>0</v>
      </c>
      <c r="CM124" s="1037"/>
      <c r="CN124" s="1037"/>
      <c r="CO124" s="1037"/>
      <c r="CP124" s="1038" t="s">
        <v>375</v>
      </c>
      <c r="CQ124" s="1038"/>
      <c r="CS124" s="178"/>
      <c r="CT124" s="1035">
        <f>DA$25</f>
        <v>0</v>
      </c>
      <c r="CU124" s="1035"/>
      <c r="CV124" s="1035"/>
      <c r="CW124" s="1035"/>
      <c r="CX124" s="1035"/>
      <c r="CY124" s="1035"/>
      <c r="CZ124" s="1035"/>
      <c r="DA124" s="1035"/>
      <c r="DB124" s="1035"/>
      <c r="DC124" s="1035"/>
      <c r="DD124" s="1035"/>
      <c r="DE124" s="1035"/>
      <c r="DF124" s="1035"/>
      <c r="DG124" s="1035"/>
      <c r="DH124" s="1035"/>
      <c r="DI124" s="1035"/>
      <c r="DJ124" s="1035"/>
      <c r="DK124" s="1035"/>
      <c r="DL124" s="1035"/>
      <c r="DM124" s="1035"/>
      <c r="DN124" s="1035"/>
      <c r="DO124" s="1035"/>
      <c r="DP124" s="1035"/>
      <c r="DQ124" s="1035"/>
      <c r="DR124" s="178"/>
      <c r="DS124" s="178"/>
      <c r="DT124" s="178"/>
      <c r="DU124" s="1036" t="s">
        <v>692</v>
      </c>
      <c r="DV124" s="1036"/>
      <c r="DW124" s="1036"/>
      <c r="DX124" s="1037">
        <f>DB$26</f>
        <v>0</v>
      </c>
      <c r="DY124" s="1037"/>
      <c r="DZ124" s="191" t="s">
        <v>524</v>
      </c>
      <c r="EA124" s="1037">
        <f>DG$26</f>
        <v>0</v>
      </c>
      <c r="EB124" s="1037"/>
      <c r="EC124" s="1037"/>
      <c r="ED124" s="1037"/>
      <c r="EE124" s="1037"/>
      <c r="EF124" s="1037"/>
      <c r="EG124" s="1037"/>
      <c r="EH124" s="1037">
        <f>EC$26</f>
        <v>0</v>
      </c>
      <c r="EI124" s="1037"/>
      <c r="EJ124" s="1037"/>
      <c r="EK124" s="1037"/>
      <c r="EL124" s="1038" t="s">
        <v>375</v>
      </c>
      <c r="EM124" s="1038"/>
    </row>
    <row r="125" spans="1:143" ht="16.5" x14ac:dyDescent="0.2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 x14ac:dyDescent="0.3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7" t="e">
        <f>I$6</f>
        <v>#VALUE!</v>
      </c>
      <c r="AT126" s="1157"/>
      <c r="AU126" s="1157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7" t="e">
        <f>BE$6</f>
        <v>#VALUE!</v>
      </c>
      <c r="CP126" s="1157"/>
      <c r="CQ126" s="1157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7" t="e">
        <f>DA$6</f>
        <v>#VALUE!</v>
      </c>
      <c r="EL126" s="1157"/>
      <c r="EM126" s="1157"/>
    </row>
    <row r="127" spans="1:143" ht="18.75" x14ac:dyDescent="0.3">
      <c r="A127" s="178"/>
      <c r="B127" s="1158" t="s">
        <v>738</v>
      </c>
      <c r="C127" s="1158"/>
      <c r="D127" s="1158"/>
      <c r="E127" s="1158"/>
      <c r="F127" s="1158"/>
      <c r="G127" s="1158"/>
      <c r="H127" s="1158"/>
      <c r="I127" s="1158"/>
      <c r="J127" s="1158"/>
      <c r="K127" s="1158"/>
      <c r="L127" s="1158"/>
      <c r="M127" s="1158"/>
      <c r="N127" s="1158"/>
      <c r="O127" s="1158"/>
      <c r="P127" s="1158"/>
      <c r="Q127" s="1158"/>
      <c r="R127" s="1158"/>
      <c r="S127" s="1158"/>
      <c r="T127" s="1158"/>
      <c r="U127" s="1158"/>
      <c r="V127" s="1158"/>
      <c r="W127" s="1158"/>
      <c r="X127" s="1158"/>
      <c r="Y127" s="1158"/>
      <c r="Z127" s="1158"/>
      <c r="AA127" s="1158"/>
      <c r="AB127" s="1158"/>
      <c r="AC127" s="1158"/>
      <c r="AD127" s="1158"/>
      <c r="AE127" s="1158"/>
      <c r="AF127" s="1158"/>
      <c r="AG127" s="1158"/>
      <c r="AH127" s="1158"/>
      <c r="AI127" s="1158"/>
      <c r="AJ127" s="1158"/>
      <c r="AK127" s="1158"/>
      <c r="AL127" s="1158"/>
      <c r="AM127" s="1158"/>
      <c r="AN127" s="1158"/>
      <c r="AO127" s="1158"/>
      <c r="AP127" s="1158"/>
      <c r="AQ127" s="1158"/>
      <c r="AR127" s="1158"/>
      <c r="AS127" s="1158"/>
      <c r="AT127" s="1158"/>
      <c r="AU127" s="1158"/>
      <c r="AW127" s="178"/>
      <c r="AX127" s="1158" t="s">
        <v>738</v>
      </c>
      <c r="AY127" s="1158"/>
      <c r="AZ127" s="1158"/>
      <c r="BA127" s="1158"/>
      <c r="BB127" s="1158"/>
      <c r="BC127" s="1158"/>
      <c r="BD127" s="1158"/>
      <c r="BE127" s="1158"/>
      <c r="BF127" s="1158"/>
      <c r="BG127" s="1158"/>
      <c r="BH127" s="1158"/>
      <c r="BI127" s="1158"/>
      <c r="BJ127" s="1158"/>
      <c r="BK127" s="1158"/>
      <c r="BL127" s="1158"/>
      <c r="BM127" s="1158"/>
      <c r="BN127" s="1158"/>
      <c r="BO127" s="1158"/>
      <c r="BP127" s="1158"/>
      <c r="BQ127" s="1158"/>
      <c r="BR127" s="1158"/>
      <c r="BS127" s="1158"/>
      <c r="BT127" s="1158"/>
      <c r="BU127" s="1158"/>
      <c r="BV127" s="1158"/>
      <c r="BW127" s="1158"/>
      <c r="BX127" s="1158"/>
      <c r="BY127" s="1158"/>
      <c r="BZ127" s="1158"/>
      <c r="CA127" s="1158"/>
      <c r="CB127" s="1158"/>
      <c r="CC127" s="1158"/>
      <c r="CD127" s="1158"/>
      <c r="CE127" s="1158"/>
      <c r="CF127" s="1158"/>
      <c r="CG127" s="1158"/>
      <c r="CH127" s="1158"/>
      <c r="CI127" s="1158"/>
      <c r="CJ127" s="1158"/>
      <c r="CK127" s="1158"/>
      <c r="CL127" s="1158"/>
      <c r="CM127" s="1158"/>
      <c r="CN127" s="1158"/>
      <c r="CO127" s="1158"/>
      <c r="CP127" s="1158"/>
      <c r="CQ127" s="1158"/>
      <c r="CS127" s="178"/>
      <c r="CT127" s="1158" t="s">
        <v>738</v>
      </c>
      <c r="CU127" s="1158"/>
      <c r="CV127" s="1158"/>
      <c r="CW127" s="1158"/>
      <c r="CX127" s="1158"/>
      <c r="CY127" s="1158"/>
      <c r="CZ127" s="1158"/>
      <c r="DA127" s="1158"/>
      <c r="DB127" s="1158"/>
      <c r="DC127" s="1158"/>
      <c r="DD127" s="1158"/>
      <c r="DE127" s="1158"/>
      <c r="DF127" s="1158"/>
      <c r="DG127" s="1158"/>
      <c r="DH127" s="1158"/>
      <c r="DI127" s="1158"/>
      <c r="DJ127" s="1158"/>
      <c r="DK127" s="1158"/>
      <c r="DL127" s="1158"/>
      <c r="DM127" s="1158"/>
      <c r="DN127" s="1158"/>
      <c r="DO127" s="1158"/>
      <c r="DP127" s="1158"/>
      <c r="DQ127" s="1158"/>
      <c r="DR127" s="1158"/>
      <c r="DS127" s="1158"/>
      <c r="DT127" s="1158"/>
      <c r="DU127" s="1158"/>
      <c r="DV127" s="1158"/>
      <c r="DW127" s="1158"/>
      <c r="DX127" s="1158"/>
      <c r="DY127" s="1158"/>
      <c r="DZ127" s="1158"/>
      <c r="EA127" s="1158"/>
      <c r="EB127" s="1158"/>
      <c r="EC127" s="1158"/>
      <c r="ED127" s="1158"/>
      <c r="EE127" s="1158"/>
      <c r="EF127" s="1158"/>
      <c r="EG127" s="1158"/>
      <c r="EH127" s="1158"/>
      <c r="EI127" s="1158"/>
      <c r="EJ127" s="1158"/>
      <c r="EK127" s="1158"/>
      <c r="EL127" s="1158"/>
      <c r="EM127" s="1158"/>
    </row>
    <row r="128" spans="1:143" ht="18.75" customHeight="1" x14ac:dyDescent="0.25">
      <c r="A128" s="178"/>
      <c r="B128" s="1149">
        <f>I$10</f>
        <v>0</v>
      </c>
      <c r="C128" s="1149"/>
      <c r="D128" s="1149"/>
      <c r="E128" s="1149"/>
      <c r="F128" s="1149"/>
      <c r="G128" s="1149"/>
      <c r="H128" s="1149"/>
      <c r="I128" s="1149"/>
      <c r="J128" s="1149"/>
      <c r="K128" s="1149"/>
      <c r="L128" s="1149"/>
      <c r="M128" s="1149"/>
      <c r="N128" s="1149"/>
      <c r="O128" s="1149"/>
      <c r="P128" s="1149"/>
      <c r="Q128" s="1149"/>
      <c r="R128" s="1149"/>
      <c r="S128" s="1149"/>
      <c r="T128" s="1149"/>
      <c r="U128" s="1149"/>
      <c r="V128" s="1149"/>
      <c r="W128" s="1149"/>
      <c r="X128" s="1149"/>
      <c r="Y128" s="1149"/>
      <c r="Z128" s="1149"/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50" t="s">
        <v>739</v>
      </c>
      <c r="AK128" s="1150"/>
      <c r="AL128" s="1150"/>
      <c r="AM128" s="1150"/>
      <c r="AN128" s="1150"/>
      <c r="AO128" s="1150"/>
      <c r="AP128" s="1150"/>
      <c r="AQ128" s="1150"/>
      <c r="AR128" s="1150"/>
      <c r="AS128" s="1150"/>
      <c r="AT128" s="1150"/>
      <c r="AU128" s="1150"/>
      <c r="AW128" s="178"/>
      <c r="AX128" s="1149">
        <f>BE$10</f>
        <v>0</v>
      </c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  <c r="BX128" s="1149"/>
      <c r="BY128" s="1149"/>
      <c r="BZ128" s="1149"/>
      <c r="CA128" s="1149"/>
      <c r="CB128" s="1149"/>
      <c r="CC128" s="1149"/>
      <c r="CD128" s="1149"/>
      <c r="CE128" s="1149"/>
      <c r="CF128" s="1150" t="s">
        <v>739</v>
      </c>
      <c r="CG128" s="1150"/>
      <c r="CH128" s="1150"/>
      <c r="CI128" s="1150"/>
      <c r="CJ128" s="1150"/>
      <c r="CK128" s="1150"/>
      <c r="CL128" s="1150"/>
      <c r="CM128" s="1150"/>
      <c r="CN128" s="1150"/>
      <c r="CO128" s="1150"/>
      <c r="CP128" s="1150"/>
      <c r="CQ128" s="1150"/>
      <c r="CS128" s="178"/>
      <c r="CT128" s="1149">
        <f>DA$10</f>
        <v>0</v>
      </c>
      <c r="CU128" s="1149"/>
      <c r="CV128" s="1149"/>
      <c r="CW128" s="1149"/>
      <c r="CX128" s="1149"/>
      <c r="CY128" s="1149"/>
      <c r="CZ128" s="1149"/>
      <c r="DA128" s="1149"/>
      <c r="DB128" s="1149"/>
      <c r="DC128" s="1149"/>
      <c r="DD128" s="1149"/>
      <c r="DE128" s="1149"/>
      <c r="DF128" s="1149"/>
      <c r="DG128" s="1149"/>
      <c r="DH128" s="1149"/>
      <c r="DI128" s="1149"/>
      <c r="DJ128" s="1149"/>
      <c r="DK128" s="1149"/>
      <c r="DL128" s="1149"/>
      <c r="DM128" s="1149"/>
      <c r="DN128" s="1149"/>
      <c r="DO128" s="1149"/>
      <c r="DP128" s="1149"/>
      <c r="DQ128" s="1149"/>
      <c r="DR128" s="1149"/>
      <c r="DS128" s="1149"/>
      <c r="DT128" s="1149"/>
      <c r="DU128" s="1149"/>
      <c r="DV128" s="1149"/>
      <c r="DW128" s="1149"/>
      <c r="DX128" s="1149"/>
      <c r="DY128" s="1149"/>
      <c r="DZ128" s="1149"/>
      <c r="EA128" s="1149"/>
      <c r="EB128" s="1150" t="s">
        <v>739</v>
      </c>
      <c r="EC128" s="1150"/>
      <c r="ED128" s="1150"/>
      <c r="EE128" s="1150"/>
      <c r="EF128" s="1150"/>
      <c r="EG128" s="1150"/>
      <c r="EH128" s="1150"/>
      <c r="EI128" s="1150"/>
      <c r="EJ128" s="1150"/>
      <c r="EK128" s="1150"/>
      <c r="EL128" s="1150"/>
      <c r="EM128" s="1150"/>
    </row>
    <row r="129" spans="1:143" ht="55.5" customHeight="1" x14ac:dyDescent="0.25">
      <c r="A129" s="178"/>
      <c r="B129" s="1026" t="s">
        <v>803</v>
      </c>
      <c r="C129" s="1026"/>
      <c r="D129" s="1026"/>
      <c r="E129" s="1026"/>
      <c r="F129" s="1026"/>
      <c r="G129" s="1026"/>
      <c r="H129" s="1026"/>
      <c r="I129" s="1026"/>
      <c r="J129" s="1026"/>
      <c r="K129" s="1026"/>
      <c r="L129" s="1026"/>
      <c r="M129" s="1026"/>
      <c r="N129" s="1026"/>
      <c r="O129" s="1026"/>
      <c r="P129" s="1026"/>
      <c r="Q129" s="1026"/>
      <c r="R129" s="1026"/>
      <c r="S129" s="1026"/>
      <c r="T129" s="1026"/>
      <c r="U129" s="1026"/>
      <c r="V129" s="1026"/>
      <c r="W129" s="1026"/>
      <c r="X129" s="1026"/>
      <c r="Y129" s="1026"/>
      <c r="Z129" s="1026"/>
      <c r="AA129" s="1026"/>
      <c r="AB129" s="1026"/>
      <c r="AC129" s="1026"/>
      <c r="AD129" s="1026"/>
      <c r="AE129" s="1026"/>
      <c r="AF129" s="1026"/>
      <c r="AG129" s="1026"/>
      <c r="AH129" s="1026"/>
      <c r="AI129" s="1026"/>
      <c r="AJ129" s="1026"/>
      <c r="AK129" s="1026"/>
      <c r="AL129" s="1026"/>
      <c r="AM129" s="1026"/>
      <c r="AN129" s="1026"/>
      <c r="AO129" s="1026"/>
      <c r="AP129" s="1026"/>
      <c r="AQ129" s="1026"/>
      <c r="AR129" s="1026"/>
      <c r="AS129" s="1026"/>
      <c r="AT129" s="1026"/>
      <c r="AU129" s="1026"/>
      <c r="AW129" s="178"/>
      <c r="AX129" s="1026" t="s">
        <v>803</v>
      </c>
      <c r="AY129" s="1026"/>
      <c r="AZ129" s="1026"/>
      <c r="BA129" s="1026"/>
      <c r="BB129" s="1026"/>
      <c r="BC129" s="1026"/>
      <c r="BD129" s="1026"/>
      <c r="BE129" s="1026"/>
      <c r="BF129" s="1026"/>
      <c r="BG129" s="1026"/>
      <c r="BH129" s="1026"/>
      <c r="BI129" s="1026"/>
      <c r="BJ129" s="1026"/>
      <c r="BK129" s="1026"/>
      <c r="BL129" s="1026"/>
      <c r="BM129" s="1026"/>
      <c r="BN129" s="1026"/>
      <c r="BO129" s="1026"/>
      <c r="BP129" s="1026"/>
      <c r="BQ129" s="1026"/>
      <c r="BR129" s="1026"/>
      <c r="BS129" s="1026"/>
      <c r="BT129" s="1026"/>
      <c r="BU129" s="1026"/>
      <c r="BV129" s="1026"/>
      <c r="BW129" s="1026"/>
      <c r="BX129" s="1026"/>
      <c r="BY129" s="1026"/>
      <c r="BZ129" s="1026"/>
      <c r="CA129" s="1026"/>
      <c r="CB129" s="1026"/>
      <c r="CC129" s="1026"/>
      <c r="CD129" s="1026"/>
      <c r="CE129" s="1026"/>
      <c r="CF129" s="1026"/>
      <c r="CG129" s="1026"/>
      <c r="CH129" s="1026"/>
      <c r="CI129" s="1026"/>
      <c r="CJ129" s="1026"/>
      <c r="CK129" s="1026"/>
      <c r="CL129" s="1026"/>
      <c r="CM129" s="1026"/>
      <c r="CN129" s="1026"/>
      <c r="CO129" s="1026"/>
      <c r="CP129" s="1026"/>
      <c r="CQ129" s="1026"/>
      <c r="CS129" s="178"/>
      <c r="CT129" s="1026" t="s">
        <v>803</v>
      </c>
      <c r="CU129" s="1026"/>
      <c r="CV129" s="1026"/>
      <c r="CW129" s="1026"/>
      <c r="CX129" s="1026"/>
      <c r="CY129" s="1026"/>
      <c r="CZ129" s="1026"/>
      <c r="DA129" s="1026"/>
      <c r="DB129" s="1026"/>
      <c r="DC129" s="1026"/>
      <c r="DD129" s="1026"/>
      <c r="DE129" s="1026"/>
      <c r="DF129" s="1026"/>
      <c r="DG129" s="1026"/>
      <c r="DH129" s="1026"/>
      <c r="DI129" s="1026"/>
      <c r="DJ129" s="1026"/>
      <c r="DK129" s="1026"/>
      <c r="DL129" s="1026"/>
      <c r="DM129" s="1026"/>
      <c r="DN129" s="1026"/>
      <c r="DO129" s="1026"/>
      <c r="DP129" s="1026"/>
      <c r="DQ129" s="1026"/>
      <c r="DR129" s="1026"/>
      <c r="DS129" s="1026"/>
      <c r="DT129" s="1026"/>
      <c r="DU129" s="1026"/>
      <c r="DV129" s="1026"/>
      <c r="DW129" s="1026"/>
      <c r="DX129" s="1026"/>
      <c r="DY129" s="1026"/>
      <c r="DZ129" s="1026"/>
      <c r="EA129" s="1026"/>
      <c r="EB129" s="1026"/>
      <c r="EC129" s="1026"/>
      <c r="ED129" s="1026"/>
      <c r="EE129" s="1026"/>
      <c r="EF129" s="1026"/>
      <c r="EG129" s="1026"/>
      <c r="EH129" s="1026"/>
      <c r="EI129" s="1026"/>
      <c r="EJ129" s="1026"/>
      <c r="EK129" s="1026"/>
      <c r="EL129" s="1026"/>
      <c r="EM129" s="1026"/>
    </row>
    <row r="130" spans="1:143" ht="18.75" x14ac:dyDescent="0.3">
      <c r="A130" s="178"/>
      <c r="B130" s="1082">
        <f>I$16</f>
        <v>0</v>
      </c>
      <c r="C130" s="1082"/>
      <c r="D130" s="1082"/>
      <c r="E130" s="1082"/>
      <c r="F130" s="1082"/>
      <c r="G130" s="1082"/>
      <c r="H130" s="1082"/>
      <c r="I130" s="1082"/>
      <c r="J130" s="1082"/>
      <c r="K130" s="1082"/>
      <c r="L130" s="1082"/>
      <c r="M130" s="1082"/>
      <c r="N130" s="1082"/>
      <c r="O130" s="1082"/>
      <c r="P130" s="1082"/>
      <c r="Q130" s="1082"/>
      <c r="R130" s="1082"/>
      <c r="S130" s="1082"/>
      <c r="T130" s="1082"/>
      <c r="U130" s="1082"/>
      <c r="V130" s="1082"/>
      <c r="W130" s="1082"/>
      <c r="X130" s="1082"/>
      <c r="Y130" s="1082"/>
      <c r="Z130" s="1082"/>
      <c r="AA130" s="1082"/>
      <c r="AB130" s="1082"/>
      <c r="AC130" s="1082"/>
      <c r="AD130" s="1082"/>
      <c r="AE130" s="1082"/>
      <c r="AF130" s="1082"/>
      <c r="AG130" s="1082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2">
        <f>BE$16</f>
        <v>0</v>
      </c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  <c r="BX130" s="1082"/>
      <c r="BY130" s="1082"/>
      <c r="BZ130" s="1082"/>
      <c r="CA130" s="1082"/>
      <c r="CB130" s="1082"/>
      <c r="CC130" s="1082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2">
        <f>DA$16</f>
        <v>0</v>
      </c>
      <c r="CU130" s="1082"/>
      <c r="CV130" s="1082"/>
      <c r="CW130" s="1082"/>
      <c r="CX130" s="1082"/>
      <c r="CY130" s="1082"/>
      <c r="CZ130" s="1082"/>
      <c r="DA130" s="1082"/>
      <c r="DB130" s="1082"/>
      <c r="DC130" s="1082"/>
      <c r="DD130" s="1082"/>
      <c r="DE130" s="1082"/>
      <c r="DF130" s="1082"/>
      <c r="DG130" s="1082"/>
      <c r="DH130" s="1082"/>
      <c r="DI130" s="1082"/>
      <c r="DJ130" s="1082"/>
      <c r="DK130" s="1082"/>
      <c r="DL130" s="1082"/>
      <c r="DM130" s="1082"/>
      <c r="DN130" s="1082"/>
      <c r="DO130" s="1082"/>
      <c r="DP130" s="1082"/>
      <c r="DQ130" s="1082"/>
      <c r="DR130" s="1082"/>
      <c r="DS130" s="1082"/>
      <c r="DT130" s="1082"/>
      <c r="DU130" s="1082"/>
      <c r="DV130" s="1082"/>
      <c r="DW130" s="1082"/>
      <c r="DX130" s="1082"/>
      <c r="DY130" s="1082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 x14ac:dyDescent="0.3">
      <c r="A131" s="178"/>
      <c r="B131" s="1156" t="s">
        <v>820</v>
      </c>
      <c r="C131" s="1156"/>
      <c r="D131" s="1156"/>
      <c r="E131" s="1156"/>
      <c r="F131" s="1156"/>
      <c r="G131" s="1156"/>
      <c r="H131" s="1156"/>
      <c r="I131" s="1156"/>
      <c r="J131" s="1156"/>
      <c r="K131" s="1156"/>
      <c r="L131" s="1156"/>
      <c r="M131" s="1156"/>
      <c r="N131" s="1156"/>
      <c r="O131" s="1156"/>
      <c r="P131" s="1156"/>
      <c r="Q131" s="1156"/>
      <c r="R131" s="1156"/>
      <c r="S131" s="1156"/>
      <c r="T131" s="1156"/>
      <c r="U131" s="1156"/>
      <c r="V131" s="1156"/>
      <c r="W131" s="1156"/>
      <c r="X131" s="1156"/>
      <c r="Y131" s="1156"/>
      <c r="Z131" s="1156"/>
      <c r="AA131" s="1156"/>
      <c r="AB131" s="1156"/>
      <c r="AC131" s="1156"/>
      <c r="AD131" s="1156"/>
      <c r="AE131" s="1156"/>
      <c r="AF131" s="1156"/>
      <c r="AG131" s="1156"/>
      <c r="AH131" s="1156"/>
      <c r="AI131" s="1156"/>
      <c r="AJ131" s="1156"/>
      <c r="AK131" s="1156"/>
      <c r="AL131" s="1156"/>
      <c r="AM131" s="1156"/>
      <c r="AN131" s="1156"/>
      <c r="AO131" s="1156"/>
      <c r="AP131" s="1156"/>
      <c r="AQ131" s="1156"/>
      <c r="AR131" s="1156"/>
      <c r="AS131" s="1156"/>
      <c r="AT131" s="1156"/>
      <c r="AU131" s="1156"/>
      <c r="AW131" s="178"/>
      <c r="AX131" s="1156" t="s">
        <v>820</v>
      </c>
      <c r="AY131" s="1156"/>
      <c r="AZ131" s="1156"/>
      <c r="BA131" s="1156"/>
      <c r="BB131" s="1156"/>
      <c r="BC131" s="1156"/>
      <c r="BD131" s="1156"/>
      <c r="BE131" s="1156"/>
      <c r="BF131" s="1156"/>
      <c r="BG131" s="1156"/>
      <c r="BH131" s="1156"/>
      <c r="BI131" s="1156"/>
      <c r="BJ131" s="1156"/>
      <c r="BK131" s="1156"/>
      <c r="BL131" s="1156"/>
      <c r="BM131" s="1156"/>
      <c r="BN131" s="1156"/>
      <c r="BO131" s="1156"/>
      <c r="BP131" s="1156"/>
      <c r="BQ131" s="1156"/>
      <c r="BR131" s="1156"/>
      <c r="BS131" s="1156"/>
      <c r="BT131" s="1156"/>
      <c r="BU131" s="1156"/>
      <c r="BV131" s="1156"/>
      <c r="BW131" s="1156"/>
      <c r="BX131" s="1156"/>
      <c r="BY131" s="1156"/>
      <c r="BZ131" s="1156"/>
      <c r="CA131" s="1156"/>
      <c r="CB131" s="1156"/>
      <c r="CC131" s="1156"/>
      <c r="CD131" s="1156"/>
      <c r="CE131" s="1156"/>
      <c r="CF131" s="1156"/>
      <c r="CG131" s="1156"/>
      <c r="CH131" s="1156"/>
      <c r="CI131" s="1156"/>
      <c r="CJ131" s="1156"/>
      <c r="CK131" s="1156"/>
      <c r="CL131" s="1156"/>
      <c r="CM131" s="1156"/>
      <c r="CN131" s="1156"/>
      <c r="CO131" s="1156"/>
      <c r="CP131" s="1156"/>
      <c r="CQ131" s="1156"/>
      <c r="CS131" s="178"/>
      <c r="CT131" s="1156" t="s">
        <v>820</v>
      </c>
      <c r="CU131" s="1156"/>
      <c r="CV131" s="1156"/>
      <c r="CW131" s="1156"/>
      <c r="CX131" s="1156"/>
      <c r="CY131" s="1156"/>
      <c r="CZ131" s="1156"/>
      <c r="DA131" s="1156"/>
      <c r="DB131" s="1156"/>
      <c r="DC131" s="1156"/>
      <c r="DD131" s="1156"/>
      <c r="DE131" s="1156"/>
      <c r="DF131" s="1156"/>
      <c r="DG131" s="1156"/>
      <c r="DH131" s="1156"/>
      <c r="DI131" s="1156"/>
      <c r="DJ131" s="1156"/>
      <c r="DK131" s="1156"/>
      <c r="DL131" s="1156"/>
      <c r="DM131" s="1156"/>
      <c r="DN131" s="1156"/>
      <c r="DO131" s="1156"/>
      <c r="DP131" s="1156"/>
      <c r="DQ131" s="1156"/>
      <c r="DR131" s="1156"/>
      <c r="DS131" s="1156"/>
      <c r="DT131" s="1156"/>
      <c r="DU131" s="1156"/>
      <c r="DV131" s="1156"/>
      <c r="DW131" s="1156"/>
      <c r="DX131" s="1156"/>
      <c r="DY131" s="1156"/>
      <c r="DZ131" s="1156"/>
      <c r="EA131" s="1156"/>
      <c r="EB131" s="1156"/>
      <c r="EC131" s="1156"/>
      <c r="ED131" s="1156"/>
      <c r="EE131" s="1156"/>
      <c r="EF131" s="1156"/>
      <c r="EG131" s="1156"/>
      <c r="EH131" s="1156"/>
      <c r="EI131" s="1156"/>
      <c r="EJ131" s="1156"/>
      <c r="EK131" s="1156"/>
      <c r="EL131" s="1156"/>
      <c r="EM131" s="1156"/>
    </row>
    <row r="132" spans="1:143" ht="18.75" customHeight="1" x14ac:dyDescent="0.25">
      <c r="A132" s="178"/>
      <c r="B132" s="1076" t="s">
        <v>821</v>
      </c>
      <c r="C132" s="1076"/>
      <c r="D132" s="1076"/>
      <c r="E132" s="1077" t="str">
        <f>"c "&amp;J$11&amp;" "&amp;O11&amp;" "&amp;AK11&amp;" года"</f>
        <v>c    года</v>
      </c>
      <c r="F132" s="1077"/>
      <c r="G132" s="1077"/>
      <c r="H132" s="1077"/>
      <c r="I132" s="1077"/>
      <c r="J132" s="1077"/>
      <c r="K132" s="1077"/>
      <c r="L132" s="1077"/>
      <c r="M132" s="1077"/>
      <c r="N132" s="1077"/>
      <c r="O132" s="1077"/>
      <c r="P132" s="1077"/>
      <c r="Q132" s="1077"/>
      <c r="R132" s="1077"/>
      <c r="S132" s="1077"/>
      <c r="T132" s="1077"/>
      <c r="U132" s="1077"/>
      <c r="V132" s="1076" t="s">
        <v>790</v>
      </c>
      <c r="W132" s="1076"/>
      <c r="X132" s="1076"/>
      <c r="Y132" s="1077" t="str">
        <f>J$12&amp;" "&amp;O12&amp;" "&amp;AK12&amp;" года"</f>
        <v xml:space="preserve">   года</v>
      </c>
      <c r="Z132" s="1077"/>
      <c r="AA132" s="1077"/>
      <c r="AB132" s="1077"/>
      <c r="AC132" s="1077"/>
      <c r="AD132" s="1077"/>
      <c r="AE132" s="1077"/>
      <c r="AF132" s="1077"/>
      <c r="AG132" s="1077"/>
      <c r="AH132" s="1077"/>
      <c r="AI132" s="1077"/>
      <c r="AJ132" s="1077"/>
      <c r="AK132" s="1077"/>
      <c r="AL132" s="1077"/>
      <c r="AM132" s="1077"/>
      <c r="AN132" s="1077"/>
      <c r="AO132" s="1077"/>
      <c r="AP132" s="1077"/>
      <c r="AQ132" s="1077"/>
      <c r="AR132" s="1076" t="s">
        <v>822</v>
      </c>
      <c r="AS132" s="1076"/>
      <c r="AT132" s="1076"/>
      <c r="AU132" s="1076"/>
      <c r="AW132" s="178"/>
      <c r="AX132" s="1076" t="s">
        <v>821</v>
      </c>
      <c r="AY132" s="1076"/>
      <c r="AZ132" s="1076"/>
      <c r="BA132" s="1077" t="str">
        <f>"c "&amp;BF$11&amp;" "&amp;BK11&amp;" "&amp;CG11&amp;" года"</f>
        <v>c    года</v>
      </c>
      <c r="BB132" s="1077"/>
      <c r="BC132" s="1077"/>
      <c r="BD132" s="1077"/>
      <c r="BE132" s="1077"/>
      <c r="BF132" s="1077"/>
      <c r="BG132" s="1077"/>
      <c r="BH132" s="1077"/>
      <c r="BI132" s="1077"/>
      <c r="BJ132" s="1077"/>
      <c r="BK132" s="1077"/>
      <c r="BL132" s="1077"/>
      <c r="BM132" s="1077"/>
      <c r="BN132" s="1077"/>
      <c r="BO132" s="1077"/>
      <c r="BP132" s="1077"/>
      <c r="BQ132" s="1077"/>
      <c r="BR132" s="1076" t="s">
        <v>790</v>
      </c>
      <c r="BS132" s="1076"/>
      <c r="BT132" s="1076"/>
      <c r="BU132" s="1077" t="str">
        <f>BF$12&amp;" "&amp;BK12&amp;" "&amp;CG12&amp;" года"</f>
        <v xml:space="preserve">   года</v>
      </c>
      <c r="BV132" s="1077"/>
      <c r="BW132" s="1077"/>
      <c r="BX132" s="1077"/>
      <c r="BY132" s="1077"/>
      <c r="BZ132" s="1077"/>
      <c r="CA132" s="1077"/>
      <c r="CB132" s="1077"/>
      <c r="CC132" s="1077"/>
      <c r="CD132" s="1077"/>
      <c r="CE132" s="1077"/>
      <c r="CF132" s="1077"/>
      <c r="CG132" s="1077"/>
      <c r="CH132" s="1077"/>
      <c r="CI132" s="1077"/>
      <c r="CJ132" s="1077"/>
      <c r="CK132" s="1077"/>
      <c r="CL132" s="1077"/>
      <c r="CM132" s="1077"/>
      <c r="CN132" s="1076" t="s">
        <v>822</v>
      </c>
      <c r="CO132" s="1076"/>
      <c r="CP132" s="1076"/>
      <c r="CQ132" s="1076"/>
      <c r="CS132" s="178"/>
      <c r="CT132" s="1076" t="s">
        <v>821</v>
      </c>
      <c r="CU132" s="1076"/>
      <c r="CV132" s="1076"/>
      <c r="CW132" s="1077" t="str">
        <f>"c "&amp;DB$11&amp;" "&amp;DG11&amp;" "&amp;EC11&amp;" года"</f>
        <v>c    года</v>
      </c>
      <c r="CX132" s="1077"/>
      <c r="CY132" s="1077"/>
      <c r="CZ132" s="1077"/>
      <c r="DA132" s="1077"/>
      <c r="DB132" s="1077"/>
      <c r="DC132" s="1077"/>
      <c r="DD132" s="1077"/>
      <c r="DE132" s="1077"/>
      <c r="DF132" s="1077"/>
      <c r="DG132" s="1077"/>
      <c r="DH132" s="1077"/>
      <c r="DI132" s="1077"/>
      <c r="DJ132" s="1077"/>
      <c r="DK132" s="1077"/>
      <c r="DL132" s="1077"/>
      <c r="DM132" s="1077"/>
      <c r="DN132" s="1076" t="s">
        <v>790</v>
      </c>
      <c r="DO132" s="1076"/>
      <c r="DP132" s="1076"/>
      <c r="DQ132" s="1077" t="str">
        <f>DB$12&amp;" "&amp;DG12&amp;" "&amp;EC12&amp;" года"</f>
        <v xml:space="preserve">   года</v>
      </c>
      <c r="DR132" s="1077"/>
      <c r="DS132" s="1077"/>
      <c r="DT132" s="1077"/>
      <c r="DU132" s="1077"/>
      <c r="DV132" s="1077"/>
      <c r="DW132" s="1077"/>
      <c r="DX132" s="1077"/>
      <c r="DY132" s="1077"/>
      <c r="DZ132" s="1077"/>
      <c r="EA132" s="1077"/>
      <c r="EB132" s="1077"/>
      <c r="EC132" s="1077"/>
      <c r="ED132" s="1077"/>
      <c r="EE132" s="1077"/>
      <c r="EF132" s="1077"/>
      <c r="EG132" s="1077"/>
      <c r="EH132" s="1077"/>
      <c r="EI132" s="1077"/>
      <c r="EJ132" s="1076" t="s">
        <v>822</v>
      </c>
      <c r="EK132" s="1076"/>
      <c r="EL132" s="1076"/>
      <c r="EM132" s="1076"/>
    </row>
    <row r="133" spans="1:143" ht="18.75" customHeight="1" x14ac:dyDescent="0.25">
      <c r="A133" s="178"/>
      <c r="B133" s="1078" t="s">
        <v>823</v>
      </c>
      <c r="C133" s="1078"/>
      <c r="D133" s="1078"/>
      <c r="E133" s="1078"/>
      <c r="F133" s="1078"/>
      <c r="G133" s="1078"/>
      <c r="H133" s="1078"/>
      <c r="I133" s="1078"/>
      <c r="J133" s="1078"/>
      <c r="K133" s="1078"/>
      <c r="L133" s="1078"/>
      <c r="M133" s="1078"/>
      <c r="N133" s="1078"/>
      <c r="O133" s="1078"/>
      <c r="P133" s="1078"/>
      <c r="Q133" s="1078"/>
      <c r="R133" s="1078"/>
      <c r="S133" s="1078"/>
      <c r="T133" s="1078"/>
      <c r="U133" s="1078"/>
      <c r="V133" s="1078"/>
      <c r="W133" s="1078"/>
      <c r="X133" s="1078"/>
      <c r="Y133" s="1078"/>
      <c r="Z133" s="1078"/>
      <c r="AA133" s="1078"/>
      <c r="AB133" s="1078"/>
      <c r="AC133" s="1078"/>
      <c r="AD133" s="1078"/>
      <c r="AE133" s="1078"/>
      <c r="AF133" s="1078"/>
      <c r="AG133" s="1078"/>
      <c r="AH133" s="1078"/>
      <c r="AI133" s="1078"/>
      <c r="AJ133" s="1078"/>
      <c r="AK133" s="1078"/>
      <c r="AL133" s="1078"/>
      <c r="AM133" s="1078"/>
      <c r="AN133" s="1078"/>
      <c r="AO133" s="1078"/>
      <c r="AP133" s="1078"/>
      <c r="AQ133" s="1078"/>
      <c r="AR133" s="1078"/>
      <c r="AS133" s="1078"/>
      <c r="AT133" s="1078"/>
      <c r="AU133" s="1078"/>
      <c r="AW133" s="178"/>
      <c r="AX133" s="1078" t="s">
        <v>823</v>
      </c>
      <c r="AY133" s="1078"/>
      <c r="AZ133" s="1078"/>
      <c r="BA133" s="1078"/>
      <c r="BB133" s="1078"/>
      <c r="BC133" s="1078"/>
      <c r="BD133" s="1078"/>
      <c r="BE133" s="1078"/>
      <c r="BF133" s="1078"/>
      <c r="BG133" s="1078"/>
      <c r="BH133" s="1078"/>
      <c r="BI133" s="1078"/>
      <c r="BJ133" s="1078"/>
      <c r="BK133" s="1078"/>
      <c r="BL133" s="1078"/>
      <c r="BM133" s="1078"/>
      <c r="BN133" s="1078"/>
      <c r="BO133" s="1078"/>
      <c r="BP133" s="1078"/>
      <c r="BQ133" s="1078"/>
      <c r="BR133" s="1078"/>
      <c r="BS133" s="1078"/>
      <c r="BT133" s="1078"/>
      <c r="BU133" s="1078"/>
      <c r="BV133" s="1078"/>
      <c r="BW133" s="1078"/>
      <c r="BX133" s="1078"/>
      <c r="BY133" s="1078"/>
      <c r="BZ133" s="1078"/>
      <c r="CA133" s="1078"/>
      <c r="CB133" s="1078"/>
      <c r="CC133" s="1078"/>
      <c r="CD133" s="1078"/>
      <c r="CE133" s="1078"/>
      <c r="CF133" s="1078"/>
      <c r="CG133" s="1078"/>
      <c r="CH133" s="1078"/>
      <c r="CI133" s="1078"/>
      <c r="CJ133" s="1078"/>
      <c r="CK133" s="1078"/>
      <c r="CL133" s="1078"/>
      <c r="CM133" s="1078"/>
      <c r="CN133" s="1078"/>
      <c r="CO133" s="1078"/>
      <c r="CP133" s="1078"/>
      <c r="CQ133" s="1078"/>
      <c r="CS133" s="178"/>
      <c r="CT133" s="1078" t="s">
        <v>823</v>
      </c>
      <c r="CU133" s="1078"/>
      <c r="CV133" s="1078"/>
      <c r="CW133" s="1078"/>
      <c r="CX133" s="1078"/>
      <c r="CY133" s="1078"/>
      <c r="CZ133" s="1078"/>
      <c r="DA133" s="1078"/>
      <c r="DB133" s="1078"/>
      <c r="DC133" s="1078"/>
      <c r="DD133" s="1078"/>
      <c r="DE133" s="1078"/>
      <c r="DF133" s="1078"/>
      <c r="DG133" s="1078"/>
      <c r="DH133" s="1078"/>
      <c r="DI133" s="1078"/>
      <c r="DJ133" s="1078"/>
      <c r="DK133" s="1078"/>
      <c r="DL133" s="1078"/>
      <c r="DM133" s="1078"/>
      <c r="DN133" s="1078"/>
      <c r="DO133" s="1078"/>
      <c r="DP133" s="1078"/>
      <c r="DQ133" s="1078"/>
      <c r="DR133" s="1078"/>
      <c r="DS133" s="1078"/>
      <c r="DT133" s="1078"/>
      <c r="DU133" s="1078"/>
      <c r="DV133" s="1078"/>
      <c r="DW133" s="1078"/>
      <c r="DX133" s="1078"/>
      <c r="DY133" s="1078"/>
      <c r="DZ133" s="1078"/>
      <c r="EA133" s="1078"/>
      <c r="EB133" s="1078"/>
      <c r="EC133" s="1078"/>
      <c r="ED133" s="1078"/>
      <c r="EE133" s="1078"/>
      <c r="EF133" s="1078"/>
      <c r="EG133" s="1078"/>
      <c r="EH133" s="1078"/>
      <c r="EI133" s="1078"/>
      <c r="EJ133" s="1078"/>
      <c r="EK133" s="1078"/>
      <c r="EL133" s="1078"/>
      <c r="EM133" s="1078"/>
    </row>
    <row r="134" spans="1:143" ht="39" customHeight="1" x14ac:dyDescent="0.25">
      <c r="A134" s="178"/>
      <c r="B134" s="1081">
        <f>I$27</f>
        <v>0</v>
      </c>
      <c r="C134" s="1081"/>
      <c r="D134" s="1081"/>
      <c r="E134" s="1081"/>
      <c r="F134" s="1081"/>
      <c r="G134" s="1081"/>
      <c r="H134" s="1081"/>
      <c r="I134" s="1081"/>
      <c r="J134" s="1081"/>
      <c r="K134" s="1081"/>
      <c r="L134" s="1081"/>
      <c r="M134" s="1081"/>
      <c r="N134" s="1081"/>
      <c r="O134" s="1081"/>
      <c r="P134" s="1081"/>
      <c r="Q134" s="1081"/>
      <c r="R134" s="1081"/>
      <c r="S134" s="1081"/>
      <c r="T134" s="1081"/>
      <c r="U134" s="1081"/>
      <c r="V134" s="1081"/>
      <c r="W134" s="1081"/>
      <c r="X134" s="1081"/>
      <c r="Y134" s="1081"/>
      <c r="Z134" s="1081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081"/>
      <c r="AO134" s="1081"/>
      <c r="AP134" s="1081"/>
      <c r="AQ134" s="1081"/>
      <c r="AR134" s="1081"/>
      <c r="AS134" s="1081"/>
      <c r="AT134" s="1081"/>
      <c r="AU134" s="1081"/>
      <c r="AW134" s="178"/>
      <c r="AX134" s="1081">
        <f>BE$27</f>
        <v>0</v>
      </c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  <c r="BX134" s="1081"/>
      <c r="BY134" s="1081"/>
      <c r="BZ134" s="1081"/>
      <c r="CA134" s="1081"/>
      <c r="CB134" s="1081"/>
      <c r="CC134" s="1081"/>
      <c r="CD134" s="1081"/>
      <c r="CE134" s="1081"/>
      <c r="CF134" s="1081"/>
      <c r="CG134" s="1081"/>
      <c r="CH134" s="1081"/>
      <c r="CI134" s="1081"/>
      <c r="CJ134" s="1081"/>
      <c r="CK134" s="1081"/>
      <c r="CL134" s="1081"/>
      <c r="CM134" s="1081"/>
      <c r="CN134" s="1081"/>
      <c r="CO134" s="1081"/>
      <c r="CP134" s="1081"/>
      <c r="CQ134" s="1081"/>
      <c r="CS134" s="178"/>
      <c r="CT134" s="1081">
        <f>DA$27</f>
        <v>0</v>
      </c>
      <c r="CU134" s="1081"/>
      <c r="CV134" s="1081"/>
      <c r="CW134" s="1081"/>
      <c r="CX134" s="1081"/>
      <c r="CY134" s="1081"/>
      <c r="CZ134" s="1081"/>
      <c r="DA134" s="1081"/>
      <c r="DB134" s="1081"/>
      <c r="DC134" s="1081"/>
      <c r="DD134" s="1081"/>
      <c r="DE134" s="1081"/>
      <c r="DF134" s="1081"/>
      <c r="DG134" s="1081"/>
      <c r="DH134" s="1081"/>
      <c r="DI134" s="1081"/>
      <c r="DJ134" s="1081"/>
      <c r="DK134" s="1081"/>
      <c r="DL134" s="1081"/>
      <c r="DM134" s="1081"/>
      <c r="DN134" s="1081"/>
      <c r="DO134" s="1081"/>
      <c r="DP134" s="1081"/>
      <c r="DQ134" s="1081"/>
      <c r="DR134" s="1081"/>
      <c r="DS134" s="1081"/>
      <c r="DT134" s="1081"/>
      <c r="DU134" s="1081"/>
      <c r="DV134" s="1081"/>
      <c r="DW134" s="1081"/>
      <c r="DX134" s="1081"/>
      <c r="DY134" s="1081"/>
      <c r="DZ134" s="1081"/>
      <c r="EA134" s="1081"/>
      <c r="EB134" s="1081"/>
      <c r="EC134" s="1081"/>
      <c r="ED134" s="1081"/>
      <c r="EE134" s="1081"/>
      <c r="EF134" s="1081"/>
      <c r="EG134" s="1081"/>
      <c r="EH134" s="1081"/>
      <c r="EI134" s="1081"/>
      <c r="EJ134" s="1081"/>
      <c r="EK134" s="1081"/>
      <c r="EL134" s="1081"/>
      <c r="EM134" s="1081"/>
    </row>
    <row r="135" spans="1:143" ht="18.75" x14ac:dyDescent="0.3">
      <c r="A135" s="178"/>
      <c r="B135" s="190"/>
      <c r="C135" s="1027"/>
      <c r="D135" s="1027"/>
      <c r="E135" s="1028" t="s">
        <v>824</v>
      </c>
      <c r="F135" s="1028"/>
      <c r="G135" s="1028"/>
      <c r="H135" s="1028"/>
      <c r="I135" s="1028"/>
      <c r="J135" s="1028"/>
      <c r="K135" s="1028"/>
      <c r="L135" s="1028"/>
      <c r="M135" s="1028"/>
      <c r="N135" s="1028"/>
      <c r="O135" s="1028"/>
      <c r="P135" s="1028"/>
      <c r="Q135" s="1028"/>
      <c r="R135" s="1028"/>
      <c r="S135" s="1028"/>
      <c r="T135" s="1028"/>
      <c r="U135" s="1028"/>
      <c r="V135" s="1028"/>
      <c r="W135" s="1028"/>
      <c r="X135" s="1028"/>
      <c r="Y135" s="1028"/>
      <c r="Z135" s="1028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  <c r="AT135" s="1028"/>
      <c r="AU135" s="1028"/>
      <c r="AW135" s="178"/>
      <c r="AX135" s="190"/>
      <c r="AY135" s="1027"/>
      <c r="AZ135" s="1027"/>
      <c r="BA135" s="1028" t="s">
        <v>824</v>
      </c>
      <c r="BB135" s="1028"/>
      <c r="BC135" s="1028"/>
      <c r="BD135" s="1028"/>
      <c r="BE135" s="1028"/>
      <c r="BF135" s="1028"/>
      <c r="BG135" s="1028"/>
      <c r="BH135" s="1028"/>
      <c r="BI135" s="1028"/>
      <c r="BJ135" s="1028"/>
      <c r="BK135" s="1028"/>
      <c r="BL135" s="1028"/>
      <c r="BM135" s="1028"/>
      <c r="BN135" s="1028"/>
      <c r="BO135" s="1028"/>
      <c r="BP135" s="1028"/>
      <c r="BQ135" s="1028"/>
      <c r="BR135" s="1028"/>
      <c r="BS135" s="1028"/>
      <c r="BT135" s="1028"/>
      <c r="BU135" s="1028"/>
      <c r="BV135" s="1028"/>
      <c r="BW135" s="1028"/>
      <c r="BX135" s="1028"/>
      <c r="BY135" s="1028"/>
      <c r="BZ135" s="1028"/>
      <c r="CA135" s="1028"/>
      <c r="CB135" s="1028"/>
      <c r="CC135" s="1028"/>
      <c r="CD135" s="1028"/>
      <c r="CE135" s="1028"/>
      <c r="CF135" s="1028"/>
      <c r="CG135" s="1028"/>
      <c r="CH135" s="1028"/>
      <c r="CI135" s="1028"/>
      <c r="CJ135" s="1028"/>
      <c r="CK135" s="1028"/>
      <c r="CL135" s="1028"/>
      <c r="CM135" s="1028"/>
      <c r="CN135" s="1028"/>
      <c r="CO135" s="1028"/>
      <c r="CP135" s="1028"/>
      <c r="CQ135" s="1028"/>
      <c r="CS135" s="178"/>
      <c r="CT135" s="190"/>
      <c r="CU135" s="1027"/>
      <c r="CV135" s="1027"/>
      <c r="CW135" s="1028" t="s">
        <v>824</v>
      </c>
      <c r="CX135" s="1028"/>
      <c r="CY135" s="1028"/>
      <c r="CZ135" s="1028"/>
      <c r="DA135" s="1028"/>
      <c r="DB135" s="1028"/>
      <c r="DC135" s="1028"/>
      <c r="DD135" s="1028"/>
      <c r="DE135" s="1028"/>
      <c r="DF135" s="1028"/>
      <c r="DG135" s="1028"/>
      <c r="DH135" s="1028"/>
      <c r="DI135" s="1028"/>
      <c r="DJ135" s="1028"/>
      <c r="DK135" s="1028"/>
      <c r="DL135" s="1028"/>
      <c r="DM135" s="1028"/>
      <c r="DN135" s="1028"/>
      <c r="DO135" s="1028"/>
      <c r="DP135" s="1028"/>
      <c r="DQ135" s="1028"/>
      <c r="DR135" s="1028"/>
      <c r="DS135" s="1028"/>
      <c r="DT135" s="1028"/>
      <c r="DU135" s="1028"/>
      <c r="DV135" s="1028"/>
      <c r="DW135" s="1028"/>
      <c r="DX135" s="1028"/>
      <c r="DY135" s="1028"/>
      <c r="DZ135" s="1028"/>
      <c r="EA135" s="1028"/>
      <c r="EB135" s="1028"/>
      <c r="EC135" s="1028"/>
      <c r="ED135" s="1028"/>
      <c r="EE135" s="1028"/>
      <c r="EF135" s="1028"/>
      <c r="EG135" s="1028"/>
      <c r="EH135" s="1028"/>
      <c r="EI135" s="1028"/>
      <c r="EJ135" s="1028"/>
      <c r="EK135" s="1028"/>
      <c r="EL135" s="1028"/>
      <c r="EM135" s="1028"/>
    </row>
    <row r="136" spans="1:143" ht="18.75" customHeight="1" x14ac:dyDescent="0.25">
      <c r="A136" s="178"/>
      <c r="B136" s="1026" t="s">
        <v>793</v>
      </c>
      <c r="C136" s="1026"/>
      <c r="D136" s="1026"/>
      <c r="E136" s="1026"/>
      <c r="F136" s="1026"/>
      <c r="G136" s="1026"/>
      <c r="H136" s="1026"/>
      <c r="I136" s="1026"/>
      <c r="J136" s="1026"/>
      <c r="K136" s="1026"/>
      <c r="L136" s="1026"/>
      <c r="M136" s="1026"/>
      <c r="N136" s="1026"/>
      <c r="O136" s="1026"/>
      <c r="P136" s="1026"/>
      <c r="Q136" s="1026"/>
      <c r="R136" s="1026"/>
      <c r="S136" s="1026"/>
      <c r="T136" s="1026"/>
      <c r="U136" s="1026"/>
      <c r="V136" s="1026"/>
      <c r="W136" s="1026"/>
      <c r="X136" s="1026"/>
      <c r="Y136" s="1026"/>
      <c r="Z136" s="1026"/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W136" s="178"/>
      <c r="AX136" s="1026" t="s">
        <v>793</v>
      </c>
      <c r="AY136" s="1026"/>
      <c r="AZ136" s="1026"/>
      <c r="BA136" s="1026"/>
      <c r="BB136" s="1026"/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1026"/>
      <c r="BT136" s="1026"/>
      <c r="BU136" s="1026"/>
      <c r="BV136" s="1026"/>
      <c r="BW136" s="1026"/>
      <c r="BX136" s="1026"/>
      <c r="BY136" s="1026"/>
      <c r="BZ136" s="1026"/>
      <c r="CA136" s="1026"/>
      <c r="CB136" s="1026"/>
      <c r="CC136" s="1026"/>
      <c r="CD136" s="1026"/>
      <c r="CE136" s="1026"/>
      <c r="CF136" s="1026"/>
      <c r="CG136" s="1026"/>
      <c r="CH136" s="1026"/>
      <c r="CI136" s="1026"/>
      <c r="CJ136" s="1026"/>
      <c r="CK136" s="1026"/>
      <c r="CL136" s="1026"/>
      <c r="CM136" s="1026"/>
      <c r="CN136" s="1026"/>
      <c r="CO136" s="1026"/>
      <c r="CP136" s="1026"/>
      <c r="CQ136" s="1026"/>
      <c r="CS136" s="178"/>
      <c r="CT136" s="1026" t="s">
        <v>793</v>
      </c>
      <c r="CU136" s="1026"/>
      <c r="CV136" s="1026"/>
      <c r="CW136" s="1026"/>
      <c r="CX136" s="1026"/>
      <c r="CY136" s="1026"/>
      <c r="CZ136" s="1026"/>
      <c r="DA136" s="1026"/>
      <c r="DB136" s="1026"/>
      <c r="DC136" s="1026"/>
      <c r="DD136" s="1026"/>
      <c r="DE136" s="1026"/>
      <c r="DF136" s="1026"/>
      <c r="DG136" s="1026"/>
      <c r="DH136" s="1026"/>
      <c r="DI136" s="1026"/>
      <c r="DJ136" s="1026"/>
      <c r="DK136" s="1026"/>
      <c r="DL136" s="1026"/>
      <c r="DM136" s="1026"/>
      <c r="DN136" s="1026"/>
      <c r="DO136" s="1026"/>
      <c r="DP136" s="1026"/>
      <c r="DQ136" s="1026"/>
      <c r="DR136" s="1026"/>
      <c r="DS136" s="1026"/>
      <c r="DT136" s="1026"/>
      <c r="DU136" s="1026"/>
      <c r="DV136" s="1026"/>
      <c r="DW136" s="1026"/>
      <c r="DX136" s="1026"/>
      <c r="DY136" s="1026"/>
      <c r="DZ136" s="1026"/>
      <c r="EA136" s="1026"/>
      <c r="EB136" s="1026"/>
      <c r="EC136" s="1026"/>
      <c r="ED136" s="1026"/>
      <c r="EE136" s="1026"/>
      <c r="EF136" s="1026"/>
      <c r="EG136" s="1026"/>
      <c r="EH136" s="1026"/>
      <c r="EI136" s="1026"/>
      <c r="EJ136" s="1026"/>
      <c r="EK136" s="1026"/>
      <c r="EL136" s="1026"/>
      <c r="EM136" s="1026"/>
    </row>
    <row r="137" spans="1:143" ht="18.75" x14ac:dyDescent="0.3">
      <c r="A137" s="178"/>
      <c r="B137" s="190"/>
      <c r="C137" s="1027"/>
      <c r="D137" s="1027"/>
      <c r="E137" s="1028" t="s">
        <v>794</v>
      </c>
      <c r="F137" s="1028"/>
      <c r="G137" s="1028"/>
      <c r="H137" s="1028"/>
      <c r="I137" s="1028"/>
      <c r="J137" s="1028"/>
      <c r="K137" s="1028"/>
      <c r="L137" s="1028"/>
      <c r="M137" s="1028"/>
      <c r="N137" s="1028"/>
      <c r="O137" s="1028"/>
      <c r="P137" s="1028"/>
      <c r="Q137" s="1028"/>
      <c r="R137" s="1028"/>
      <c r="S137" s="1028"/>
      <c r="T137" s="1028"/>
      <c r="U137" s="1028"/>
      <c r="V137" s="1028"/>
      <c r="W137" s="1028"/>
      <c r="X137" s="1028"/>
      <c r="Y137" s="1028"/>
      <c r="Z137" s="1028"/>
      <c r="AA137" s="1028"/>
      <c r="AB137" s="1028"/>
      <c r="AC137" s="1028"/>
      <c r="AD137" s="1028"/>
      <c r="AE137" s="1028"/>
      <c r="AF137" s="1028"/>
      <c r="AG137" s="1028"/>
      <c r="AH137" s="1028"/>
      <c r="AI137" s="1028"/>
      <c r="AJ137" s="1028"/>
      <c r="AK137" s="1028"/>
      <c r="AL137" s="1028"/>
      <c r="AM137" s="1028"/>
      <c r="AN137" s="1028"/>
      <c r="AO137" s="1028"/>
      <c r="AP137" s="1028"/>
      <c r="AQ137" s="1028"/>
      <c r="AR137" s="1028"/>
      <c r="AS137" s="1028"/>
      <c r="AT137" s="1028"/>
      <c r="AU137" s="1028"/>
      <c r="AW137" s="178"/>
      <c r="AX137" s="190"/>
      <c r="AY137" s="1027"/>
      <c r="AZ137" s="1027"/>
      <c r="BA137" s="1028" t="s">
        <v>794</v>
      </c>
      <c r="BB137" s="1028"/>
      <c r="BC137" s="1028"/>
      <c r="BD137" s="1028"/>
      <c r="BE137" s="1028"/>
      <c r="BF137" s="1028"/>
      <c r="BG137" s="1028"/>
      <c r="BH137" s="1028"/>
      <c r="BI137" s="1028"/>
      <c r="BJ137" s="1028"/>
      <c r="BK137" s="1028"/>
      <c r="BL137" s="1028"/>
      <c r="BM137" s="1028"/>
      <c r="BN137" s="1028"/>
      <c r="BO137" s="1028"/>
      <c r="BP137" s="1028"/>
      <c r="BQ137" s="1028"/>
      <c r="BR137" s="1028"/>
      <c r="BS137" s="1028"/>
      <c r="BT137" s="1028"/>
      <c r="BU137" s="1028"/>
      <c r="BV137" s="1028"/>
      <c r="BW137" s="1028"/>
      <c r="BX137" s="1028"/>
      <c r="BY137" s="1028"/>
      <c r="BZ137" s="1028"/>
      <c r="CA137" s="1028"/>
      <c r="CB137" s="1028"/>
      <c r="CC137" s="1028"/>
      <c r="CD137" s="1028"/>
      <c r="CE137" s="1028"/>
      <c r="CF137" s="1028"/>
      <c r="CG137" s="1028"/>
      <c r="CH137" s="1028"/>
      <c r="CI137" s="1028"/>
      <c r="CJ137" s="1028"/>
      <c r="CK137" s="1028"/>
      <c r="CL137" s="1028"/>
      <c r="CM137" s="1028"/>
      <c r="CN137" s="1028"/>
      <c r="CO137" s="1028"/>
      <c r="CP137" s="1028"/>
      <c r="CQ137" s="1028"/>
      <c r="CS137" s="178"/>
      <c r="CT137" s="190"/>
      <c r="CU137" s="1027"/>
      <c r="CV137" s="1027"/>
      <c r="CW137" s="1028" t="s">
        <v>794</v>
      </c>
      <c r="CX137" s="1028"/>
      <c r="CY137" s="1028"/>
      <c r="CZ137" s="1028"/>
      <c r="DA137" s="1028"/>
      <c r="DB137" s="1028"/>
      <c r="DC137" s="1028"/>
      <c r="DD137" s="1028"/>
      <c r="DE137" s="1028"/>
      <c r="DF137" s="1028"/>
      <c r="DG137" s="1028"/>
      <c r="DH137" s="1028"/>
      <c r="DI137" s="1028"/>
      <c r="DJ137" s="1028"/>
      <c r="DK137" s="1028"/>
      <c r="DL137" s="1028"/>
      <c r="DM137" s="1028"/>
      <c r="DN137" s="1028"/>
      <c r="DO137" s="1028"/>
      <c r="DP137" s="1028"/>
      <c r="DQ137" s="1028"/>
      <c r="DR137" s="1028"/>
      <c r="DS137" s="1028"/>
      <c r="DT137" s="1028"/>
      <c r="DU137" s="1028"/>
      <c r="DV137" s="1028"/>
      <c r="DW137" s="1028"/>
      <c r="DX137" s="1028"/>
      <c r="DY137" s="1028"/>
      <c r="DZ137" s="1028"/>
      <c r="EA137" s="1028"/>
      <c r="EB137" s="1028"/>
      <c r="EC137" s="1028"/>
      <c r="ED137" s="1028"/>
      <c r="EE137" s="1028"/>
      <c r="EF137" s="1028"/>
      <c r="EG137" s="1028"/>
      <c r="EH137" s="1028"/>
      <c r="EI137" s="1028"/>
      <c r="EJ137" s="1028"/>
      <c r="EK137" s="1028"/>
      <c r="EL137" s="1028"/>
      <c r="EM137" s="1028"/>
    </row>
    <row r="138" spans="1:143" ht="18.75" customHeight="1" x14ac:dyDescent="0.25">
      <c r="A138" s="178"/>
      <c r="B138" s="1088">
        <f>I$13</f>
        <v>0</v>
      </c>
      <c r="C138" s="1089"/>
      <c r="D138" s="1089"/>
      <c r="E138" s="1089"/>
      <c r="F138" s="1089"/>
      <c r="G138" s="195" t="s">
        <v>586</v>
      </c>
      <c r="H138" s="1089">
        <f>C$65</f>
        <v>0</v>
      </c>
      <c r="I138" s="1089"/>
      <c r="J138" s="1089"/>
      <c r="K138" s="1089"/>
      <c r="L138" s="1089"/>
      <c r="M138" s="1089"/>
      <c r="N138" s="1089"/>
      <c r="O138" s="1089"/>
      <c r="P138" s="1089"/>
      <c r="Q138" s="1089"/>
      <c r="R138" s="1089"/>
      <c r="S138" s="1089"/>
      <c r="T138" s="1089"/>
      <c r="U138" s="1089"/>
      <c r="V138" s="1089"/>
      <c r="W138" s="1089"/>
      <c r="X138" s="1089"/>
      <c r="Y138" s="1089"/>
      <c r="Z138" s="1089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219" t="s">
        <v>587</v>
      </c>
      <c r="AO138" s="1076" t="s">
        <v>712</v>
      </c>
      <c r="AP138" s="1076"/>
      <c r="AQ138" s="1076"/>
      <c r="AR138" s="1076"/>
      <c r="AS138" s="1076"/>
      <c r="AT138" s="1076"/>
      <c r="AU138" s="1076"/>
      <c r="AW138" s="178"/>
      <c r="AX138" s="1088">
        <f>BE$13</f>
        <v>0</v>
      </c>
      <c r="AY138" s="1089"/>
      <c r="AZ138" s="1089"/>
      <c r="BA138" s="1089"/>
      <c r="BB138" s="1089"/>
      <c r="BC138" s="195" t="s">
        <v>586</v>
      </c>
      <c r="BD138" s="1089">
        <f>AY$65</f>
        <v>0</v>
      </c>
      <c r="BE138" s="1089"/>
      <c r="BF138" s="1089"/>
      <c r="BG138" s="1089"/>
      <c r="BH138" s="1089"/>
      <c r="BI138" s="1089"/>
      <c r="BJ138" s="1089"/>
      <c r="BK138" s="1089"/>
      <c r="BL138" s="1089"/>
      <c r="BM138" s="1089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  <c r="BX138" s="1089"/>
      <c r="BY138" s="1089"/>
      <c r="BZ138" s="1089"/>
      <c r="CA138" s="1089"/>
      <c r="CB138" s="1089"/>
      <c r="CC138" s="1089"/>
      <c r="CD138" s="1089"/>
      <c r="CE138" s="1089"/>
      <c r="CF138" s="1089"/>
      <c r="CG138" s="1089"/>
      <c r="CH138" s="1089"/>
      <c r="CI138" s="1089"/>
      <c r="CJ138" s="219" t="s">
        <v>587</v>
      </c>
      <c r="CK138" s="1076" t="s">
        <v>712</v>
      </c>
      <c r="CL138" s="1076"/>
      <c r="CM138" s="1076"/>
      <c r="CN138" s="1076"/>
      <c r="CO138" s="1076"/>
      <c r="CP138" s="1076"/>
      <c r="CQ138" s="1076"/>
      <c r="CS138" s="178"/>
      <c r="CT138" s="1088">
        <f>DA$13</f>
        <v>0</v>
      </c>
      <c r="CU138" s="1089"/>
      <c r="CV138" s="1089"/>
      <c r="CW138" s="1089"/>
      <c r="CX138" s="1089"/>
      <c r="CY138" s="195" t="s">
        <v>586</v>
      </c>
      <c r="CZ138" s="1089">
        <f>CU$65</f>
        <v>0</v>
      </c>
      <c r="DA138" s="1089"/>
      <c r="DB138" s="1089"/>
      <c r="DC138" s="1089"/>
      <c r="DD138" s="1089"/>
      <c r="DE138" s="1089"/>
      <c r="DF138" s="1089"/>
      <c r="DG138" s="1089"/>
      <c r="DH138" s="1089"/>
      <c r="DI138" s="1089"/>
      <c r="DJ138" s="1089"/>
      <c r="DK138" s="1089"/>
      <c r="DL138" s="1089"/>
      <c r="DM138" s="1089"/>
      <c r="DN138" s="1089"/>
      <c r="DO138" s="1089"/>
      <c r="DP138" s="1089"/>
      <c r="DQ138" s="1089"/>
      <c r="DR138" s="1089"/>
      <c r="DS138" s="1089"/>
      <c r="DT138" s="1089"/>
      <c r="DU138" s="1089"/>
      <c r="DV138" s="1089"/>
      <c r="DW138" s="1089"/>
      <c r="DX138" s="1089"/>
      <c r="DY138" s="1089"/>
      <c r="DZ138" s="1089"/>
      <c r="EA138" s="1089"/>
      <c r="EB138" s="1089"/>
      <c r="EC138" s="1089"/>
      <c r="ED138" s="1089"/>
      <c r="EE138" s="1089"/>
      <c r="EF138" s="219" t="s">
        <v>587</v>
      </c>
      <c r="EG138" s="1076" t="s">
        <v>712</v>
      </c>
      <c r="EH138" s="1076"/>
      <c r="EI138" s="1076"/>
      <c r="EJ138" s="1076"/>
      <c r="EK138" s="1076"/>
      <c r="EL138" s="1076"/>
      <c r="EM138" s="1076"/>
    </row>
    <row r="139" spans="1:143" ht="18.75" x14ac:dyDescent="0.25">
      <c r="A139" s="178"/>
      <c r="B139" s="1065"/>
      <c r="C139" s="1065"/>
      <c r="D139" s="1065"/>
      <c r="E139" s="1065"/>
      <c r="F139" s="1065"/>
      <c r="G139" s="1065"/>
      <c r="H139" s="1065"/>
      <c r="I139" s="1065"/>
      <c r="J139" s="1065"/>
      <c r="K139" s="1065"/>
      <c r="L139" s="1065"/>
      <c r="M139" s="1065"/>
      <c r="N139" s="1065"/>
      <c r="O139" s="1065"/>
      <c r="P139" s="1065"/>
      <c r="Q139" s="1065"/>
      <c r="R139" s="1065"/>
      <c r="S139" s="1065"/>
      <c r="T139" s="1065"/>
      <c r="U139" s="1065"/>
      <c r="V139" s="1065"/>
      <c r="W139" s="1065"/>
      <c r="X139" s="1065"/>
      <c r="Y139" s="1065"/>
      <c r="Z139" s="1065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065"/>
      <c r="AO139" s="1065"/>
      <c r="AP139" s="1065"/>
      <c r="AQ139" s="1065"/>
      <c r="AR139" s="1065"/>
      <c r="AS139" s="1065"/>
      <c r="AT139" s="1065"/>
      <c r="AU139" s="1065"/>
      <c r="AW139" s="178"/>
      <c r="AX139" s="1065"/>
      <c r="AY139" s="1065"/>
      <c r="AZ139" s="1065"/>
      <c r="BA139" s="1065"/>
      <c r="BB139" s="1065"/>
      <c r="BC139" s="1065"/>
      <c r="BD139" s="1065"/>
      <c r="BE139" s="1065"/>
      <c r="BF139" s="1065"/>
      <c r="BG139" s="1065"/>
      <c r="BH139" s="1065"/>
      <c r="BI139" s="1065"/>
      <c r="BJ139" s="1065"/>
      <c r="BK139" s="1065"/>
      <c r="BL139" s="1065"/>
      <c r="BM139" s="1065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  <c r="BX139" s="1065"/>
      <c r="BY139" s="1065"/>
      <c r="BZ139" s="1065"/>
      <c r="CA139" s="1065"/>
      <c r="CB139" s="1065"/>
      <c r="CC139" s="1065"/>
      <c r="CD139" s="1065"/>
      <c r="CE139" s="1065"/>
      <c r="CF139" s="1065"/>
      <c r="CG139" s="1065"/>
      <c r="CH139" s="1065"/>
      <c r="CI139" s="1065"/>
      <c r="CJ139" s="1065"/>
      <c r="CK139" s="1065"/>
      <c r="CL139" s="1065"/>
      <c r="CM139" s="1065"/>
      <c r="CN139" s="1065"/>
      <c r="CO139" s="1065"/>
      <c r="CP139" s="1065"/>
      <c r="CQ139" s="1065"/>
      <c r="CS139" s="178"/>
      <c r="CT139" s="1065"/>
      <c r="CU139" s="1065"/>
      <c r="CV139" s="1065"/>
      <c r="CW139" s="1065"/>
      <c r="CX139" s="1065"/>
      <c r="CY139" s="1065"/>
      <c r="CZ139" s="1065"/>
      <c r="DA139" s="1065"/>
      <c r="DB139" s="1065"/>
      <c r="DC139" s="1065"/>
      <c r="DD139" s="1065"/>
      <c r="DE139" s="1065"/>
      <c r="DF139" s="1065"/>
      <c r="DG139" s="1065"/>
      <c r="DH139" s="1065"/>
      <c r="DI139" s="1065"/>
      <c r="DJ139" s="1065"/>
      <c r="DK139" s="1065"/>
      <c r="DL139" s="1065"/>
      <c r="DM139" s="1065"/>
      <c r="DN139" s="1065"/>
      <c r="DO139" s="1065"/>
      <c r="DP139" s="1065"/>
      <c r="DQ139" s="1065"/>
      <c r="DR139" s="1065"/>
      <c r="DS139" s="1065"/>
      <c r="DT139" s="1065"/>
      <c r="DU139" s="1065"/>
      <c r="DV139" s="1065"/>
      <c r="DW139" s="1065"/>
      <c r="DX139" s="1065"/>
      <c r="DY139" s="1065"/>
      <c r="DZ139" s="1065"/>
      <c r="EA139" s="1065"/>
      <c r="EB139" s="1065"/>
      <c r="EC139" s="1065"/>
      <c r="ED139" s="1065"/>
      <c r="EE139" s="1065"/>
      <c r="EF139" s="1065"/>
      <c r="EG139" s="1065"/>
      <c r="EH139" s="1065"/>
      <c r="EI139" s="1065"/>
      <c r="EJ139" s="1065"/>
      <c r="EK139" s="1065"/>
      <c r="EL139" s="1065"/>
      <c r="EM139" s="1065"/>
    </row>
    <row r="140" spans="1:143" ht="16.5" x14ac:dyDescent="0.2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 x14ac:dyDescent="0.25">
      <c r="A141" s="178"/>
      <c r="B141" s="1067" t="s">
        <v>795</v>
      </c>
      <c r="C141" s="1067"/>
      <c r="D141" s="1067"/>
      <c r="E141" s="1067"/>
      <c r="F141" s="1067"/>
      <c r="G141" s="1067"/>
      <c r="H141" s="1067"/>
      <c r="I141" s="1067"/>
      <c r="J141" s="1067"/>
      <c r="K141" s="1067"/>
      <c r="L141" s="1067"/>
      <c r="M141" s="1067"/>
      <c r="N141" s="1067"/>
      <c r="O141" s="1067"/>
      <c r="P141" s="1067"/>
      <c r="Q141" s="1067"/>
      <c r="R141" s="1067"/>
      <c r="S141" s="1067"/>
      <c r="T141" s="1067"/>
      <c r="U141" s="1067"/>
      <c r="V141" s="1067"/>
      <c r="W141" s="1067"/>
      <c r="X141" s="1067"/>
      <c r="Y141" s="1067" t="s">
        <v>796</v>
      </c>
      <c r="Z141" s="1067"/>
      <c r="AA141" s="1067"/>
      <c r="AB141" s="1067"/>
      <c r="AC141" s="1067"/>
      <c r="AD141" s="1067"/>
      <c r="AE141" s="1067"/>
      <c r="AF141" s="1067"/>
      <c r="AG141" s="1067"/>
      <c r="AH141" s="1067"/>
      <c r="AI141" s="1067"/>
      <c r="AJ141" s="1067"/>
      <c r="AK141" s="1067"/>
      <c r="AL141" s="1067"/>
      <c r="AM141" s="1067"/>
      <c r="AN141" s="1067"/>
      <c r="AO141" s="1067"/>
      <c r="AP141" s="1067"/>
      <c r="AQ141" s="1067"/>
      <c r="AR141" s="1067"/>
      <c r="AS141" s="1067"/>
      <c r="AT141" s="1067"/>
      <c r="AU141" s="1067"/>
      <c r="AW141" s="178"/>
      <c r="AX141" s="1067" t="s">
        <v>795</v>
      </c>
      <c r="AY141" s="1067"/>
      <c r="AZ141" s="1067"/>
      <c r="BA141" s="1067"/>
      <c r="BB141" s="1067"/>
      <c r="BC141" s="1067"/>
      <c r="BD141" s="1067"/>
      <c r="BE141" s="1067"/>
      <c r="BF141" s="1067"/>
      <c r="BG141" s="1067"/>
      <c r="BH141" s="1067"/>
      <c r="BI141" s="1067"/>
      <c r="BJ141" s="1067"/>
      <c r="BK141" s="1067"/>
      <c r="BL141" s="1067"/>
      <c r="BM141" s="1067"/>
      <c r="BN141" s="1067"/>
      <c r="BO141" s="1067"/>
      <c r="BP141" s="1067"/>
      <c r="BQ141" s="1067"/>
      <c r="BR141" s="1067"/>
      <c r="BS141" s="1067"/>
      <c r="BT141" s="1067"/>
      <c r="BU141" s="1067" t="s">
        <v>796</v>
      </c>
      <c r="BV141" s="1067"/>
      <c r="BW141" s="1067"/>
      <c r="BX141" s="1067"/>
      <c r="BY141" s="1067"/>
      <c r="BZ141" s="1067"/>
      <c r="CA141" s="1067"/>
      <c r="CB141" s="1067"/>
      <c r="CC141" s="1067"/>
      <c r="CD141" s="1067"/>
      <c r="CE141" s="1067"/>
      <c r="CF141" s="1067"/>
      <c r="CG141" s="1067"/>
      <c r="CH141" s="1067"/>
      <c r="CI141" s="1067"/>
      <c r="CJ141" s="1067"/>
      <c r="CK141" s="1067"/>
      <c r="CL141" s="1067"/>
      <c r="CM141" s="1067"/>
      <c r="CN141" s="1067"/>
      <c r="CO141" s="1067"/>
      <c r="CP141" s="1067"/>
      <c r="CQ141" s="1067"/>
      <c r="CS141" s="178"/>
      <c r="CT141" s="1067" t="s">
        <v>795</v>
      </c>
      <c r="CU141" s="1067"/>
      <c r="CV141" s="1067"/>
      <c r="CW141" s="1067"/>
      <c r="CX141" s="1067"/>
      <c r="CY141" s="1067"/>
      <c r="CZ141" s="1067"/>
      <c r="DA141" s="1067"/>
      <c r="DB141" s="1067"/>
      <c r="DC141" s="1067"/>
      <c r="DD141" s="1067"/>
      <c r="DE141" s="1067"/>
      <c r="DF141" s="1067"/>
      <c r="DG141" s="1067"/>
      <c r="DH141" s="1067"/>
      <c r="DI141" s="1067"/>
      <c r="DJ141" s="1067"/>
      <c r="DK141" s="1067"/>
      <c r="DL141" s="1067"/>
      <c r="DM141" s="1067"/>
      <c r="DN141" s="1067"/>
      <c r="DO141" s="1067"/>
      <c r="DP141" s="1067"/>
      <c r="DQ141" s="1067" t="s">
        <v>796</v>
      </c>
      <c r="DR141" s="1067"/>
      <c r="DS141" s="1067"/>
      <c r="DT141" s="1067"/>
      <c r="DU141" s="1067"/>
      <c r="DV141" s="1067"/>
      <c r="DW141" s="1067"/>
      <c r="DX141" s="1067"/>
      <c r="DY141" s="1067"/>
      <c r="DZ141" s="1067"/>
      <c r="EA141" s="1067"/>
      <c r="EB141" s="1067"/>
      <c r="EC141" s="1067"/>
      <c r="ED141" s="1067"/>
      <c r="EE141" s="1067"/>
      <c r="EF141" s="1067"/>
      <c r="EG141" s="1067"/>
      <c r="EH141" s="1067"/>
      <c r="EI141" s="1067"/>
      <c r="EJ141" s="1067"/>
      <c r="EK141" s="1067"/>
      <c r="EL141" s="1067"/>
      <c r="EM141" s="1067"/>
    </row>
    <row r="142" spans="1:143" ht="15.75" x14ac:dyDescent="0.2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 x14ac:dyDescent="0.25">
      <c r="A143" s="1057" t="s">
        <v>151</v>
      </c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57"/>
      <c r="P143" s="1057"/>
      <c r="Q143" s="1057"/>
      <c r="R143" s="1057"/>
      <c r="S143" s="1057"/>
      <c r="T143" s="1057"/>
      <c r="U143" s="1057"/>
      <c r="V143" s="1057"/>
      <c r="W143" s="1057"/>
      <c r="AU143" s="201"/>
      <c r="AW143" s="1057" t="s">
        <v>151</v>
      </c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57"/>
      <c r="BL143" s="1057"/>
      <c r="BM143" s="1057"/>
      <c r="BN143" s="1057"/>
      <c r="BO143" s="1057"/>
      <c r="BP143" s="1057"/>
      <c r="BQ143" s="1057"/>
      <c r="BR143" s="1057"/>
      <c r="BS143" s="1057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7" t="s">
        <v>151</v>
      </c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57"/>
      <c r="DH143" s="1057"/>
      <c r="DI143" s="1057"/>
      <c r="DJ143" s="1057"/>
      <c r="DK143" s="1057"/>
      <c r="DL143" s="1057"/>
      <c r="DM143" s="1057"/>
      <c r="DN143" s="1057"/>
      <c r="DO143" s="1057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 x14ac:dyDescent="0.25">
      <c r="A144" s="1060"/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 t="str">
        <f ca="1">I$9</f>
        <v/>
      </c>
      <c r="P144" s="1061"/>
      <c r="Q144" s="1061"/>
      <c r="R144" s="1061"/>
      <c r="S144" s="1061"/>
      <c r="T144" s="1061"/>
      <c r="U144" s="1061"/>
      <c r="V144" s="1061"/>
      <c r="W144" s="106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9">
        <f>I$16</f>
        <v>0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1"/>
      <c r="AW144" s="1060"/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 t="str">
        <f ca="1">BE$9</f>
        <v/>
      </c>
      <c r="BL144" s="1061"/>
      <c r="BM144" s="1061"/>
      <c r="BN144" s="1061"/>
      <c r="BO144" s="1061"/>
      <c r="BP144" s="1061"/>
      <c r="BQ144" s="1061"/>
      <c r="BR144" s="1061"/>
      <c r="BS144" s="1061"/>
      <c r="BT144" s="234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9">
        <f>BE$16</f>
        <v>0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1"/>
      <c r="CS144" s="1060"/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 t="str">
        <f ca="1">DA$9</f>
        <v/>
      </c>
      <c r="DH144" s="1061"/>
      <c r="DI144" s="1061"/>
      <c r="DJ144" s="1061"/>
      <c r="DK144" s="1061"/>
      <c r="DL144" s="1061"/>
      <c r="DM144" s="1061"/>
      <c r="DN144" s="1061"/>
      <c r="DO144" s="1061"/>
      <c r="DP144" s="234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9">
        <f>DA$16</f>
        <v>0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1"/>
    </row>
    <row r="145" spans="1:143" ht="16.5" x14ac:dyDescent="0.25">
      <c r="A145" s="1049" t="s">
        <v>5</v>
      </c>
      <c r="B145" s="1049"/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50" t="s">
        <v>688</v>
      </c>
      <c r="P145" s="1050"/>
      <c r="Q145" s="1050"/>
      <c r="R145" s="1050"/>
      <c r="S145" s="1050"/>
      <c r="T145" s="1050"/>
      <c r="U145" s="1050"/>
      <c r="V145" s="1050"/>
      <c r="W145" s="20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 t="s">
        <v>688</v>
      </c>
      <c r="AM145" s="1049"/>
      <c r="AN145" s="1049"/>
      <c r="AO145" s="1049"/>
      <c r="AP145" s="1049"/>
      <c r="AQ145" s="1049"/>
      <c r="AR145" s="1049"/>
      <c r="AS145" s="1049"/>
      <c r="AT145" s="1049"/>
      <c r="AU145" s="212"/>
      <c r="AW145" s="1049" t="s">
        <v>5</v>
      </c>
      <c r="AX145" s="1049"/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50" t="s">
        <v>688</v>
      </c>
      <c r="BL145" s="1050"/>
      <c r="BM145" s="1050"/>
      <c r="BN145" s="1050"/>
      <c r="BO145" s="1050"/>
      <c r="BP145" s="1050"/>
      <c r="BQ145" s="1050"/>
      <c r="BR145" s="1050"/>
      <c r="BS145" s="202"/>
      <c r="BT145" s="234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 t="s">
        <v>688</v>
      </c>
      <c r="CI145" s="1049"/>
      <c r="CJ145" s="1049"/>
      <c r="CK145" s="1049"/>
      <c r="CL145" s="1049"/>
      <c r="CM145" s="1049"/>
      <c r="CN145" s="1049"/>
      <c r="CO145" s="1049"/>
      <c r="CP145" s="1049"/>
      <c r="CQ145" s="212"/>
      <c r="CS145" s="1049" t="s">
        <v>5</v>
      </c>
      <c r="CT145" s="1049"/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50" t="s">
        <v>688</v>
      </c>
      <c r="DH145" s="1050"/>
      <c r="DI145" s="1050"/>
      <c r="DJ145" s="1050"/>
      <c r="DK145" s="1050"/>
      <c r="DL145" s="1050"/>
      <c r="DM145" s="1050"/>
      <c r="DN145" s="1050"/>
      <c r="DO145" s="202"/>
      <c r="DP145" s="234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 t="s">
        <v>688</v>
      </c>
      <c r="EE145" s="1049"/>
      <c r="EF145" s="1049"/>
      <c r="EG145" s="1049"/>
      <c r="EH145" s="1049"/>
      <c r="EI145" s="1049"/>
      <c r="EJ145" s="1049"/>
      <c r="EK145" s="1049"/>
      <c r="EL145" s="1049"/>
      <c r="EM145" s="212"/>
    </row>
    <row r="146" spans="1:143" ht="16.5" customHeight="1" x14ac:dyDescent="0.25">
      <c r="A146" s="1052"/>
      <c r="B146" s="1052"/>
      <c r="C146" s="1052"/>
      <c r="D146" s="1052"/>
      <c r="E146" s="1052"/>
      <c r="F146" s="1052"/>
      <c r="G146" s="1052"/>
      <c r="H146" s="1052"/>
      <c r="I146" s="1052"/>
      <c r="J146" s="1052"/>
      <c r="K146" s="1052"/>
      <c r="L146" s="1052"/>
      <c r="M146" s="1052"/>
      <c r="N146" s="1052"/>
      <c r="O146" s="1052"/>
      <c r="P146" s="1052"/>
      <c r="Q146" s="1052"/>
      <c r="R146" s="1052"/>
      <c r="S146" s="1052"/>
      <c r="T146" s="1052"/>
      <c r="U146" s="1052"/>
      <c r="V146" s="1052"/>
      <c r="W146" s="1052"/>
      <c r="Y146" s="1051"/>
      <c r="Z146" s="1051"/>
      <c r="AA146" s="1051"/>
      <c r="AB146" s="1051"/>
      <c r="AC146" s="1051"/>
      <c r="AD146" s="1051"/>
      <c r="AE146" s="1051"/>
      <c r="AF146" s="1051"/>
      <c r="AG146" s="1051"/>
      <c r="AH146" s="1051"/>
      <c r="AI146" s="1051"/>
      <c r="AJ146" s="1051"/>
      <c r="AK146" s="1051"/>
      <c r="AL146" s="1051"/>
      <c r="AM146" s="1051"/>
      <c r="AN146" s="1051"/>
      <c r="AO146" s="1051"/>
      <c r="AP146" s="1051"/>
      <c r="AQ146" s="1051"/>
      <c r="AR146" s="1051"/>
      <c r="AS146" s="1051"/>
      <c r="AT146" s="1051"/>
      <c r="AU146" s="1051"/>
      <c r="AW146" s="1052"/>
      <c r="AX146" s="1052"/>
      <c r="AY146" s="1052"/>
      <c r="AZ146" s="1052"/>
      <c r="BA146" s="1052"/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234"/>
      <c r="BU146" s="1051"/>
      <c r="BV146" s="1051"/>
      <c r="BW146" s="1051"/>
      <c r="BX146" s="1051"/>
      <c r="BY146" s="1051"/>
      <c r="BZ146" s="1051"/>
      <c r="CA146" s="1051"/>
      <c r="CB146" s="1051"/>
      <c r="CC146" s="1051"/>
      <c r="CD146" s="1051"/>
      <c r="CE146" s="1051"/>
      <c r="CF146" s="1051"/>
      <c r="CG146" s="1051"/>
      <c r="CH146" s="1051"/>
      <c r="CI146" s="1051"/>
      <c r="CJ146" s="1051"/>
      <c r="CK146" s="1051"/>
      <c r="CL146" s="1051"/>
      <c r="CM146" s="1051"/>
      <c r="CN146" s="1051"/>
      <c r="CO146" s="1051"/>
      <c r="CP146" s="1051"/>
      <c r="CQ146" s="1051"/>
      <c r="CS146" s="1052"/>
      <c r="CT146" s="1052"/>
      <c r="CU146" s="1052"/>
      <c r="CV146" s="1052"/>
      <c r="CW146" s="1052"/>
      <c r="CX146" s="1052"/>
      <c r="CY146" s="1052"/>
      <c r="CZ146" s="1052"/>
      <c r="DA146" s="1052"/>
      <c r="DB146" s="1052"/>
      <c r="DC146" s="1052"/>
      <c r="DD146" s="1052"/>
      <c r="DE146" s="1052"/>
      <c r="DF146" s="1052"/>
      <c r="DG146" s="1052"/>
      <c r="DH146" s="1052"/>
      <c r="DI146" s="1052"/>
      <c r="DJ146" s="1052"/>
      <c r="DK146" s="1052"/>
      <c r="DL146" s="1052"/>
      <c r="DM146" s="1052"/>
      <c r="DN146" s="1052"/>
      <c r="DO146" s="1052"/>
      <c r="DP146" s="234"/>
      <c r="DQ146" s="1051"/>
      <c r="DR146" s="1051"/>
      <c r="DS146" s="1051"/>
      <c r="DT146" s="1051"/>
      <c r="DU146" s="1051"/>
      <c r="DV146" s="1051"/>
      <c r="DW146" s="1051"/>
      <c r="DX146" s="1051"/>
      <c r="DY146" s="1051"/>
      <c r="DZ146" s="1051"/>
      <c r="EA146" s="1051"/>
      <c r="EB146" s="1051"/>
      <c r="EC146" s="1051"/>
      <c r="ED146" s="1051"/>
      <c r="EE146" s="1051"/>
      <c r="EF146" s="1051"/>
      <c r="EG146" s="1051"/>
      <c r="EH146" s="1051"/>
      <c r="EI146" s="1051"/>
      <c r="EJ146" s="1051"/>
      <c r="EK146" s="1051"/>
      <c r="EL146" s="1051"/>
      <c r="EM146" s="1051"/>
    </row>
    <row r="147" spans="1:143" ht="16.5" customHeight="1" x14ac:dyDescent="0.25">
      <c r="A147" s="1043" t="s">
        <v>980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W147" s="1043" t="s">
        <v>980</v>
      </c>
      <c r="AX147" s="1044"/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23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043" t="s">
        <v>980</v>
      </c>
      <c r="CT147" s="1044"/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23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6.5" x14ac:dyDescent="0.2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1"/>
      <c r="W148" s="1041"/>
      <c r="X148" s="1041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1"/>
      <c r="BS148" s="1041"/>
      <c r="BT148" s="1041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1"/>
      <c r="DO148" s="1041"/>
      <c r="DP148" s="1041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 x14ac:dyDescent="0.2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5" t="s">
        <v>797</v>
      </c>
      <c r="X150" s="1045"/>
      <c r="Y150" s="1045"/>
      <c r="Z150" s="1045"/>
      <c r="AA150" s="1045"/>
      <c r="AB150" s="1045"/>
      <c r="AC150" s="1045"/>
      <c r="AD150" s="1045"/>
      <c r="AE150" s="1045"/>
      <c r="AF150" s="1045"/>
      <c r="AG150" s="1045"/>
      <c r="AH150" s="1045"/>
      <c r="AI150" s="1045"/>
      <c r="AJ150" s="1045"/>
      <c r="AK150" s="1045"/>
      <c r="AL150" s="1045"/>
      <c r="AM150" s="1045"/>
      <c r="AN150" s="1045"/>
      <c r="AO150" s="1045"/>
      <c r="AP150" s="1045"/>
      <c r="AQ150" s="1045"/>
      <c r="AR150" s="1045"/>
      <c r="AS150" s="1045"/>
      <c r="AT150" s="1045"/>
      <c r="AU150" s="1045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5" t="s">
        <v>797</v>
      </c>
      <c r="BT150" s="1045"/>
      <c r="BU150" s="1045"/>
      <c r="BV150" s="1045"/>
      <c r="BW150" s="1045"/>
      <c r="BX150" s="1045"/>
      <c r="BY150" s="1045"/>
      <c r="BZ150" s="1045"/>
      <c r="CA150" s="1045"/>
      <c r="CB150" s="1045"/>
      <c r="CC150" s="1045"/>
      <c r="CD150" s="1045"/>
      <c r="CE150" s="1045"/>
      <c r="CF150" s="1045"/>
      <c r="CG150" s="1045"/>
      <c r="CH150" s="1045"/>
      <c r="CI150" s="1045"/>
      <c r="CJ150" s="1045"/>
      <c r="CK150" s="1045"/>
      <c r="CL150" s="1045"/>
      <c r="CM150" s="1045"/>
      <c r="CN150" s="1045"/>
      <c r="CO150" s="1045"/>
      <c r="CP150" s="1045"/>
      <c r="CQ150" s="1045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5" t="s">
        <v>797</v>
      </c>
      <c r="DP150" s="1045"/>
      <c r="DQ150" s="1045"/>
      <c r="DR150" s="1045"/>
      <c r="DS150" s="1045"/>
      <c r="DT150" s="1045"/>
      <c r="DU150" s="1045"/>
      <c r="DV150" s="1045"/>
      <c r="DW150" s="1045"/>
      <c r="DX150" s="1045"/>
      <c r="DY150" s="1045"/>
      <c r="DZ150" s="1045"/>
      <c r="EA150" s="1045"/>
      <c r="EB150" s="1045"/>
      <c r="EC150" s="1045"/>
      <c r="ED150" s="1045"/>
      <c r="EE150" s="1045"/>
      <c r="EF150" s="1045"/>
      <c r="EG150" s="1045"/>
      <c r="EH150" s="1045"/>
      <c r="EI150" s="1045"/>
      <c r="EJ150" s="1045"/>
      <c r="EK150" s="1045"/>
      <c r="EL150" s="1045"/>
      <c r="EM150" s="1045"/>
    </row>
    <row r="151" spans="1:143" ht="18.75" x14ac:dyDescent="0.3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7" t="s">
        <v>551</v>
      </c>
      <c r="X151" s="1047"/>
      <c r="Y151" s="1047"/>
      <c r="Z151" s="1075">
        <f>$AF$33</f>
        <v>0</v>
      </c>
      <c r="AA151" s="1075"/>
      <c r="AB151" s="215" t="s">
        <v>524</v>
      </c>
      <c r="AC151" s="1075">
        <f>$AI$33</f>
        <v>0</v>
      </c>
      <c r="AD151" s="1075"/>
      <c r="AE151" s="1075"/>
      <c r="AF151" s="1075"/>
      <c r="AG151" s="1075"/>
      <c r="AH151" s="1075"/>
      <c r="AI151" s="1075"/>
      <c r="AJ151" s="1075">
        <f>$AP$33</f>
        <v>0</v>
      </c>
      <c r="AK151" s="1075"/>
      <c r="AL151" s="1075"/>
      <c r="AM151" s="1075"/>
      <c r="AN151" s="1048" t="s">
        <v>375</v>
      </c>
      <c r="AO151" s="1048"/>
      <c r="AP151" s="1039" t="s">
        <v>680</v>
      </c>
      <c r="AQ151" s="1039"/>
      <c r="AR151" s="1086">
        <f>$AB$29</f>
        <v>0</v>
      </c>
      <c r="AS151" s="1086"/>
      <c r="AT151" s="1086"/>
      <c r="AU151" s="108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7" t="s">
        <v>551</v>
      </c>
      <c r="BT151" s="1047"/>
      <c r="BU151" s="1047"/>
      <c r="BV151" s="1075">
        <f>$AF$33</f>
        <v>0</v>
      </c>
      <c r="BW151" s="1075"/>
      <c r="BX151" s="215" t="s">
        <v>524</v>
      </c>
      <c r="BY151" s="1075">
        <f>$AI$33</f>
        <v>0</v>
      </c>
      <c r="BZ151" s="1075"/>
      <c r="CA151" s="1075"/>
      <c r="CB151" s="1075"/>
      <c r="CC151" s="1075"/>
      <c r="CD151" s="1075"/>
      <c r="CE151" s="1075"/>
      <c r="CF151" s="1075">
        <f>$AP$33</f>
        <v>0</v>
      </c>
      <c r="CG151" s="1075"/>
      <c r="CH151" s="1075"/>
      <c r="CI151" s="1075"/>
      <c r="CJ151" s="1048" t="s">
        <v>375</v>
      </c>
      <c r="CK151" s="1048"/>
      <c r="CL151" s="1039" t="s">
        <v>680</v>
      </c>
      <c r="CM151" s="1039"/>
      <c r="CN151" s="1086">
        <f>$AB$29</f>
        <v>0</v>
      </c>
      <c r="CO151" s="1086"/>
      <c r="CP151" s="1086"/>
      <c r="CQ151" s="108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7" t="s">
        <v>551</v>
      </c>
      <c r="DP151" s="1047"/>
      <c r="DQ151" s="1047"/>
      <c r="DR151" s="1075">
        <f>$AF$33</f>
        <v>0</v>
      </c>
      <c r="DS151" s="1075"/>
      <c r="DT151" s="215" t="s">
        <v>524</v>
      </c>
      <c r="DU151" s="1075">
        <f>$AI$33</f>
        <v>0</v>
      </c>
      <c r="DV151" s="1075"/>
      <c r="DW151" s="1075"/>
      <c r="DX151" s="1075"/>
      <c r="DY151" s="1075"/>
      <c r="DZ151" s="1075"/>
      <c r="EA151" s="1075"/>
      <c r="EB151" s="1075">
        <f>$AP$33</f>
        <v>0</v>
      </c>
      <c r="EC151" s="1075"/>
      <c r="ED151" s="1075"/>
      <c r="EE151" s="1075"/>
      <c r="EF151" s="1048" t="s">
        <v>375</v>
      </c>
      <c r="EG151" s="1048"/>
      <c r="EH151" s="1039" t="s">
        <v>680</v>
      </c>
      <c r="EI151" s="1039"/>
      <c r="EJ151" s="1086">
        <f>$AB$29</f>
        <v>0</v>
      </c>
      <c r="EK151" s="1086"/>
      <c r="EL151" s="1086"/>
      <c r="EM151" s="1086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1"/>
      <c r="AI153" s="1041"/>
      <c r="AJ153" s="1041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1"/>
      <c r="CE153" s="1041"/>
      <c r="CF153" s="1041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1"/>
      <c r="EA153" s="1041"/>
      <c r="EB153" s="1041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x14ac:dyDescent="0.2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 x14ac:dyDescent="0.25">
      <c r="A156" s="178"/>
      <c r="B156" s="1042" t="s">
        <v>715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715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715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6.5" customHeight="1" x14ac:dyDescent="0.25">
      <c r="A157" s="178"/>
      <c r="B157" s="1042" t="s">
        <v>716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W157" s="178"/>
      <c r="AX157" s="1042" t="s">
        <v>716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716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x14ac:dyDescent="0.2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 x14ac:dyDescent="0.3">
      <c r="A159" s="178"/>
      <c r="B159" s="184"/>
      <c r="C159" s="184"/>
      <c r="D159" s="184"/>
      <c r="E159" s="185" t="s">
        <v>717</v>
      </c>
      <c r="F159" s="185"/>
      <c r="G159" s="1082">
        <f>B$39</f>
        <v>0</v>
      </c>
      <c r="H159" s="1082"/>
      <c r="I159" s="1082"/>
      <c r="J159" s="1082"/>
      <c r="K159" s="1082"/>
      <c r="L159" s="1082"/>
      <c r="M159" s="1082"/>
      <c r="N159" s="1082"/>
      <c r="O159" s="1082"/>
      <c r="P159" s="1082"/>
      <c r="Q159" s="1082"/>
      <c r="R159" s="1082"/>
      <c r="S159" s="1082"/>
      <c r="T159" s="1082"/>
      <c r="U159" s="1082"/>
      <c r="V159" s="1082"/>
      <c r="W159" s="1082"/>
      <c r="X159" s="1082"/>
      <c r="Y159" s="1082"/>
      <c r="Z159" s="1082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082"/>
      <c r="AO159" s="1082"/>
      <c r="AP159" s="1082"/>
      <c r="AQ159" s="1082"/>
      <c r="AR159" s="1082"/>
      <c r="AS159" s="1082"/>
      <c r="AT159" s="1082"/>
      <c r="AU159" s="1082"/>
      <c r="AW159" s="178"/>
      <c r="AX159" s="184"/>
      <c r="AY159" s="184"/>
      <c r="AZ159" s="184"/>
      <c r="BA159" s="185" t="s">
        <v>717</v>
      </c>
      <c r="BB159" s="185"/>
      <c r="BC159" s="1082">
        <f>AX$39</f>
        <v>0</v>
      </c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  <c r="BX159" s="1082"/>
      <c r="BY159" s="1082"/>
      <c r="BZ159" s="1082"/>
      <c r="CA159" s="1082"/>
      <c r="CB159" s="1082"/>
      <c r="CC159" s="1082"/>
      <c r="CD159" s="1082"/>
      <c r="CE159" s="1082"/>
      <c r="CF159" s="1082"/>
      <c r="CG159" s="1082"/>
      <c r="CH159" s="1082"/>
      <c r="CI159" s="1082"/>
      <c r="CJ159" s="1082"/>
      <c r="CK159" s="1082"/>
      <c r="CL159" s="1082"/>
      <c r="CM159" s="1082"/>
      <c r="CN159" s="1082"/>
      <c r="CO159" s="1082"/>
      <c r="CP159" s="1082"/>
      <c r="CQ159" s="1082"/>
      <c r="CS159" s="178"/>
      <c r="CT159" s="184"/>
      <c r="CU159" s="184"/>
      <c r="CV159" s="184"/>
      <c r="CW159" s="185" t="s">
        <v>717</v>
      </c>
      <c r="CX159" s="185"/>
      <c r="CY159" s="1082">
        <f>CT$39</f>
        <v>0</v>
      </c>
      <c r="CZ159" s="1082"/>
      <c r="DA159" s="1082"/>
      <c r="DB159" s="1082"/>
      <c r="DC159" s="1082"/>
      <c r="DD159" s="1082"/>
      <c r="DE159" s="1082"/>
      <c r="DF159" s="1082"/>
      <c r="DG159" s="1082"/>
      <c r="DH159" s="1082"/>
      <c r="DI159" s="1082"/>
      <c r="DJ159" s="1082"/>
      <c r="DK159" s="1082"/>
      <c r="DL159" s="1082"/>
      <c r="DM159" s="1082"/>
      <c r="DN159" s="1082"/>
      <c r="DO159" s="1082"/>
      <c r="DP159" s="1082"/>
      <c r="DQ159" s="1082"/>
      <c r="DR159" s="1082"/>
      <c r="DS159" s="1082"/>
      <c r="DT159" s="1082"/>
      <c r="DU159" s="1082"/>
      <c r="DV159" s="1082"/>
      <c r="DW159" s="1082"/>
      <c r="DX159" s="1082"/>
      <c r="DY159" s="1082"/>
      <c r="DZ159" s="1082"/>
      <c r="EA159" s="1082"/>
      <c r="EB159" s="1082"/>
      <c r="EC159" s="1082"/>
      <c r="ED159" s="1082"/>
      <c r="EE159" s="1082"/>
      <c r="EF159" s="1082"/>
      <c r="EG159" s="1082"/>
      <c r="EH159" s="1082"/>
      <c r="EI159" s="1082"/>
      <c r="EJ159" s="1082"/>
      <c r="EK159" s="1082"/>
      <c r="EL159" s="1082"/>
      <c r="EM159" s="1082"/>
    </row>
    <row r="160" spans="1:143" ht="18.75" customHeight="1" x14ac:dyDescent="0.25">
      <c r="A160" s="178"/>
      <c r="B160" s="1076" t="s">
        <v>718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7">
        <f>I$21</f>
        <v>0</v>
      </c>
      <c r="X160" s="1077"/>
      <c r="Y160" s="1077"/>
      <c r="Z160" s="1077"/>
      <c r="AA160" s="1077"/>
      <c r="AB160" s="1077"/>
      <c r="AC160" s="1077"/>
      <c r="AD160" s="1077"/>
      <c r="AE160" s="1077"/>
      <c r="AF160" s="1077"/>
      <c r="AG160" s="1077"/>
      <c r="AH160" s="1077"/>
      <c r="AI160" s="1077"/>
      <c r="AJ160" s="1077"/>
      <c r="AK160" s="1077"/>
      <c r="AL160" s="1077"/>
      <c r="AM160" s="1077"/>
      <c r="AN160" s="1077"/>
      <c r="AO160" s="1077"/>
      <c r="AP160" s="1077"/>
      <c r="AQ160" s="1077"/>
      <c r="AR160" s="1077"/>
      <c r="AS160" s="1077"/>
      <c r="AT160" s="1077"/>
      <c r="AU160" s="1077"/>
      <c r="AW160" s="178"/>
      <c r="AX160" s="1076" t="s">
        <v>718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7">
        <f>BE$21</f>
        <v>0</v>
      </c>
      <c r="BT160" s="1077"/>
      <c r="BU160" s="1077"/>
      <c r="BV160" s="1077"/>
      <c r="BW160" s="1077"/>
      <c r="BX160" s="1077"/>
      <c r="BY160" s="1077"/>
      <c r="BZ160" s="1077"/>
      <c r="CA160" s="1077"/>
      <c r="CB160" s="1077"/>
      <c r="CC160" s="1077"/>
      <c r="CD160" s="1077"/>
      <c r="CE160" s="1077"/>
      <c r="CF160" s="1077"/>
      <c r="CG160" s="1077"/>
      <c r="CH160" s="1077"/>
      <c r="CI160" s="1077"/>
      <c r="CJ160" s="1077"/>
      <c r="CK160" s="1077"/>
      <c r="CL160" s="1077"/>
      <c r="CM160" s="1077"/>
      <c r="CN160" s="1077"/>
      <c r="CO160" s="1077"/>
      <c r="CP160" s="1077"/>
      <c r="CQ160" s="1077"/>
      <c r="CS160" s="178"/>
      <c r="CT160" s="1076" t="s">
        <v>718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7">
        <f>DA$21</f>
        <v>0</v>
      </c>
      <c r="DP160" s="1077"/>
      <c r="DQ160" s="1077"/>
      <c r="DR160" s="1077"/>
      <c r="DS160" s="1077"/>
      <c r="DT160" s="1077"/>
      <c r="DU160" s="1077"/>
      <c r="DV160" s="1077"/>
      <c r="DW160" s="1077"/>
      <c r="DX160" s="1077"/>
      <c r="DY160" s="1077"/>
      <c r="DZ160" s="1077"/>
      <c r="EA160" s="1077"/>
      <c r="EB160" s="1077"/>
      <c r="EC160" s="1077"/>
      <c r="ED160" s="1077"/>
      <c r="EE160" s="1077"/>
      <c r="EF160" s="1077"/>
      <c r="EG160" s="1077"/>
      <c r="EH160" s="1077"/>
      <c r="EI160" s="1077"/>
      <c r="EJ160" s="1077"/>
      <c r="EK160" s="1077"/>
      <c r="EL160" s="1077"/>
      <c r="EM160" s="1077"/>
    </row>
    <row r="161" spans="1:143" ht="18.75" customHeight="1" x14ac:dyDescent="0.3">
      <c r="A161" s="178"/>
      <c r="B161" s="1076" t="s">
        <v>798</v>
      </c>
      <c r="C161" s="1076"/>
      <c r="D161" s="1076"/>
      <c r="E161" s="1076"/>
      <c r="F161" s="1076"/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7">
        <f>I$17</f>
        <v>0</v>
      </c>
      <c r="AI161" s="1077"/>
      <c r="AJ161" s="1077"/>
      <c r="AK161" s="1077"/>
      <c r="AL161" s="1077"/>
      <c r="AM161" s="1077"/>
      <c r="AN161" s="1161" t="s">
        <v>680</v>
      </c>
      <c r="AO161" s="1161"/>
      <c r="AP161" s="1092">
        <f>I$18</f>
        <v>0</v>
      </c>
      <c r="AQ161" s="1092"/>
      <c r="AR161" s="1092"/>
      <c r="AS161" s="1092"/>
      <c r="AT161" s="1092"/>
      <c r="AU161" s="1092"/>
      <c r="AW161" s="178"/>
      <c r="AX161" s="1076" t="s">
        <v>798</v>
      </c>
      <c r="AY161" s="1076"/>
      <c r="AZ161" s="1076"/>
      <c r="BA161" s="1076"/>
      <c r="BB161" s="1076"/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7">
        <f>BE$17</f>
        <v>0</v>
      </c>
      <c r="CE161" s="1077"/>
      <c r="CF161" s="1077"/>
      <c r="CG161" s="1077"/>
      <c r="CH161" s="1077"/>
      <c r="CI161" s="1077"/>
      <c r="CJ161" s="1161" t="s">
        <v>680</v>
      </c>
      <c r="CK161" s="1161"/>
      <c r="CL161" s="1092">
        <f>BE$18</f>
        <v>0</v>
      </c>
      <c r="CM161" s="1092"/>
      <c r="CN161" s="1092"/>
      <c r="CO161" s="1092"/>
      <c r="CP161" s="1092"/>
      <c r="CQ161" s="1092"/>
      <c r="CS161" s="178"/>
      <c r="CT161" s="1076" t="s">
        <v>798</v>
      </c>
      <c r="CU161" s="1076"/>
      <c r="CV161" s="1076"/>
      <c r="CW161" s="1076"/>
      <c r="CX161" s="1076"/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7">
        <f>DA$17</f>
        <v>0</v>
      </c>
      <c r="EA161" s="1077"/>
      <c r="EB161" s="1077"/>
      <c r="EC161" s="1077"/>
      <c r="ED161" s="1077"/>
      <c r="EE161" s="1077"/>
      <c r="EF161" s="1161" t="s">
        <v>680</v>
      </c>
      <c r="EG161" s="1161"/>
      <c r="EH161" s="1092">
        <f>DA$18</f>
        <v>0</v>
      </c>
      <c r="EI161" s="1092"/>
      <c r="EJ161" s="1092"/>
      <c r="EK161" s="1092"/>
      <c r="EL161" s="1092"/>
      <c r="EM161" s="1092"/>
    </row>
    <row r="162" spans="1:143" ht="39.75" customHeight="1" x14ac:dyDescent="0.25">
      <c r="A162" s="178"/>
      <c r="B162" s="1078" t="s">
        <v>720</v>
      </c>
      <c r="C162" s="1078"/>
      <c r="D162" s="1078"/>
      <c r="E162" s="1078"/>
      <c r="F162" s="1081">
        <f>I$19</f>
        <v>0</v>
      </c>
      <c r="G162" s="1081"/>
      <c r="H162" s="1081"/>
      <c r="I162" s="1081"/>
      <c r="J162" s="1081"/>
      <c r="K162" s="1081"/>
      <c r="L162" s="1081"/>
      <c r="M162" s="1081"/>
      <c r="N162" s="1081"/>
      <c r="O162" s="1081"/>
      <c r="P162" s="1081"/>
      <c r="Q162" s="1081"/>
      <c r="R162" s="1081"/>
      <c r="S162" s="1081"/>
      <c r="T162" s="1081"/>
      <c r="U162" s="1081"/>
      <c r="V162" s="1081"/>
      <c r="W162" s="1081"/>
      <c r="X162" s="1081"/>
      <c r="Y162" s="1081"/>
      <c r="Z162" s="1081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W162" s="178"/>
      <c r="AX162" s="1078" t="s">
        <v>720</v>
      </c>
      <c r="AY162" s="1078"/>
      <c r="AZ162" s="1078"/>
      <c r="BA162" s="1078"/>
      <c r="BB162" s="1081">
        <f>BE$19</f>
        <v>0</v>
      </c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  <c r="BX162" s="1081"/>
      <c r="BY162" s="1081"/>
      <c r="BZ162" s="1081"/>
      <c r="CA162" s="1081"/>
      <c r="CB162" s="1081"/>
      <c r="CC162" s="1081"/>
      <c r="CD162" s="1081"/>
      <c r="CE162" s="1081"/>
      <c r="CF162" s="1081"/>
      <c r="CG162" s="1081"/>
      <c r="CH162" s="1081"/>
      <c r="CI162" s="1081"/>
      <c r="CJ162" s="1081"/>
      <c r="CK162" s="1081"/>
      <c r="CL162" s="1081"/>
      <c r="CM162" s="1081"/>
      <c r="CN162" s="1081"/>
      <c r="CO162" s="1081"/>
      <c r="CP162" s="1081"/>
      <c r="CQ162" s="1081"/>
      <c r="CS162" s="178"/>
      <c r="CT162" s="1078" t="s">
        <v>720</v>
      </c>
      <c r="CU162" s="1078"/>
      <c r="CV162" s="1078"/>
      <c r="CW162" s="1078"/>
      <c r="CX162" s="1081">
        <f>DA$19</f>
        <v>0</v>
      </c>
      <c r="CY162" s="1081"/>
      <c r="CZ162" s="1081"/>
      <c r="DA162" s="1081"/>
      <c r="DB162" s="1081"/>
      <c r="DC162" s="1081"/>
      <c r="DD162" s="1081"/>
      <c r="DE162" s="1081"/>
      <c r="DF162" s="1081"/>
      <c r="DG162" s="1081"/>
      <c r="DH162" s="1081"/>
      <c r="DI162" s="1081"/>
      <c r="DJ162" s="1081"/>
      <c r="DK162" s="1081"/>
      <c r="DL162" s="1081"/>
      <c r="DM162" s="1081"/>
      <c r="DN162" s="1081"/>
      <c r="DO162" s="1081"/>
      <c r="DP162" s="1081"/>
      <c r="DQ162" s="1081"/>
      <c r="DR162" s="1081"/>
      <c r="DS162" s="1081"/>
      <c r="DT162" s="1081"/>
      <c r="DU162" s="1081"/>
      <c r="DV162" s="1081"/>
      <c r="DW162" s="1081"/>
      <c r="DX162" s="1081"/>
      <c r="DY162" s="1081"/>
      <c r="DZ162" s="1081"/>
      <c r="EA162" s="1081"/>
      <c r="EB162" s="1081"/>
      <c r="EC162" s="1081"/>
      <c r="ED162" s="1081"/>
      <c r="EE162" s="1081"/>
      <c r="EF162" s="1081"/>
      <c r="EG162" s="1081"/>
      <c r="EH162" s="1081"/>
      <c r="EI162" s="1081"/>
      <c r="EJ162" s="1081"/>
      <c r="EK162" s="1081"/>
      <c r="EL162" s="1081"/>
      <c r="EM162" s="1081"/>
    </row>
    <row r="163" spans="1:143" ht="23.25" customHeight="1" x14ac:dyDescent="0.25">
      <c r="A163" s="178"/>
      <c r="B163" s="1078" t="s">
        <v>799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78"/>
      <c r="S163" s="1078"/>
      <c r="T163" s="1078"/>
      <c r="U163" s="1078"/>
      <c r="V163" s="1078"/>
      <c r="W163" s="1078"/>
      <c r="X163" s="1078"/>
      <c r="Y163" s="1078"/>
      <c r="Z163" s="1078"/>
      <c r="AA163" s="1078"/>
      <c r="AB163" s="1078"/>
      <c r="AC163" s="1078"/>
      <c r="AD163" s="1078"/>
      <c r="AE163" s="1078"/>
      <c r="AF163" s="1078"/>
      <c r="AG163" s="1078"/>
      <c r="AH163" s="1078"/>
      <c r="AI163" s="1078"/>
      <c r="AJ163" s="1078"/>
      <c r="AK163" s="1078"/>
      <c r="AL163" s="1078"/>
      <c r="AM163" s="1078"/>
      <c r="AN163" s="1078"/>
      <c r="AO163" s="1078"/>
      <c r="AP163" s="1078"/>
      <c r="AQ163" s="1078"/>
      <c r="AR163" s="1078"/>
      <c r="AS163" s="1078"/>
      <c r="AT163" s="1078"/>
      <c r="AU163" s="1078"/>
      <c r="AW163" s="178"/>
      <c r="AX163" s="1078" t="s">
        <v>799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78"/>
      <c r="BO163" s="1078"/>
      <c r="BP163" s="1078"/>
      <c r="BQ163" s="1078"/>
      <c r="BR163" s="1078"/>
      <c r="BS163" s="1078"/>
      <c r="BT163" s="1078"/>
      <c r="BU163" s="1078"/>
      <c r="BV163" s="1078"/>
      <c r="BW163" s="1078"/>
      <c r="BX163" s="1078"/>
      <c r="BY163" s="1078"/>
      <c r="BZ163" s="1078"/>
      <c r="CA163" s="1078"/>
      <c r="CB163" s="1078"/>
      <c r="CC163" s="1078"/>
      <c r="CD163" s="1078"/>
      <c r="CE163" s="1078"/>
      <c r="CF163" s="1078"/>
      <c r="CG163" s="1078"/>
      <c r="CH163" s="1078"/>
      <c r="CI163" s="1078"/>
      <c r="CJ163" s="1078"/>
      <c r="CK163" s="1078"/>
      <c r="CL163" s="1078"/>
      <c r="CM163" s="1078"/>
      <c r="CN163" s="1078"/>
      <c r="CO163" s="1078"/>
      <c r="CP163" s="1078"/>
      <c r="CQ163" s="1078"/>
      <c r="CS163" s="178"/>
      <c r="CT163" s="1078" t="s">
        <v>799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78"/>
      <c r="DK163" s="1078"/>
      <c r="DL163" s="1078"/>
      <c r="DM163" s="1078"/>
      <c r="DN163" s="1078"/>
      <c r="DO163" s="1078"/>
      <c r="DP163" s="1078"/>
      <c r="DQ163" s="1078"/>
      <c r="DR163" s="1078"/>
      <c r="DS163" s="1078"/>
      <c r="DT163" s="1078"/>
      <c r="DU163" s="1078"/>
      <c r="DV163" s="1078"/>
      <c r="DW163" s="1078"/>
      <c r="DX163" s="1078"/>
      <c r="DY163" s="1078"/>
      <c r="DZ163" s="1078"/>
      <c r="EA163" s="1078"/>
      <c r="EB163" s="1078"/>
      <c r="EC163" s="1078"/>
      <c r="ED163" s="1078"/>
      <c r="EE163" s="1078"/>
      <c r="EF163" s="1078"/>
      <c r="EG163" s="1078"/>
      <c r="EH163" s="1078"/>
      <c r="EI163" s="1078"/>
      <c r="EJ163" s="1078"/>
      <c r="EK163" s="1078"/>
      <c r="EL163" s="1078"/>
      <c r="EM163" s="1078"/>
    </row>
    <row r="164" spans="1:143" ht="18.75" customHeight="1" x14ac:dyDescent="0.25">
      <c r="A164" s="178"/>
      <c r="B164" s="1078" t="s">
        <v>800</v>
      </c>
      <c r="C164" s="1078"/>
      <c r="D164" s="1078"/>
      <c r="E164" s="1078"/>
      <c r="F164" s="1078"/>
      <c r="G164" s="1078"/>
      <c r="H164" s="1078"/>
      <c r="I164" s="1078"/>
      <c r="J164" s="1078"/>
      <c r="K164" s="1078"/>
      <c r="L164" s="1078"/>
      <c r="M164" s="1078"/>
      <c r="N164" s="1078"/>
      <c r="O164" s="1078"/>
      <c r="P164" s="1078"/>
      <c r="Q164" s="1078"/>
      <c r="R164" s="1081" t="e">
        <f>I$6</f>
        <v>#VALUE!</v>
      </c>
      <c r="S164" s="1081"/>
      <c r="T164" s="1081"/>
      <c r="U164" s="1081"/>
      <c r="V164" s="1081"/>
      <c r="W164" s="1081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8" t="s">
        <v>800</v>
      </c>
      <c r="AY164" s="1078"/>
      <c r="AZ164" s="1078"/>
      <c r="BA164" s="1078"/>
      <c r="BB164" s="1078"/>
      <c r="BC164" s="1078"/>
      <c r="BD164" s="1078"/>
      <c r="BE164" s="1078"/>
      <c r="BF164" s="1078"/>
      <c r="BG164" s="1078"/>
      <c r="BH164" s="1078"/>
      <c r="BI164" s="1078"/>
      <c r="BJ164" s="1078"/>
      <c r="BK164" s="1078"/>
      <c r="BL164" s="1078"/>
      <c r="BM164" s="1078"/>
      <c r="BN164" s="1081" t="e">
        <f>BE$6</f>
        <v>#VALUE!</v>
      </c>
      <c r="BO164" s="1081"/>
      <c r="BP164" s="1081"/>
      <c r="BQ164" s="1081"/>
      <c r="BR164" s="1081"/>
      <c r="BS164" s="1081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8" t="s">
        <v>800</v>
      </c>
      <c r="CU164" s="1078"/>
      <c r="CV164" s="1078"/>
      <c r="CW164" s="1078"/>
      <c r="CX164" s="1078"/>
      <c r="CY164" s="1078"/>
      <c r="CZ164" s="1078"/>
      <c r="DA164" s="1078"/>
      <c r="DB164" s="1078"/>
      <c r="DC164" s="1078"/>
      <c r="DD164" s="1078"/>
      <c r="DE164" s="1078"/>
      <c r="DF164" s="1078"/>
      <c r="DG164" s="1078"/>
      <c r="DH164" s="1078"/>
      <c r="DI164" s="1078"/>
      <c r="DJ164" s="1081" t="e">
        <f>DA$6</f>
        <v>#VALUE!</v>
      </c>
      <c r="DK164" s="1081"/>
      <c r="DL164" s="1081"/>
      <c r="DM164" s="1081"/>
      <c r="DN164" s="1081"/>
      <c r="DO164" s="1081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 x14ac:dyDescent="0.3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 x14ac:dyDescent="0.25">
      <c r="A166" s="178"/>
      <c r="B166" s="1026" t="s">
        <v>801</v>
      </c>
      <c r="C166" s="1026"/>
      <c r="D166" s="1026"/>
      <c r="E166" s="1026"/>
      <c r="F166" s="1026"/>
      <c r="G166" s="1026"/>
      <c r="H166" s="1026"/>
      <c r="I166" s="1026"/>
      <c r="J166" s="1026"/>
      <c r="K166" s="1026"/>
      <c r="L166" s="1026"/>
      <c r="M166" s="1026"/>
      <c r="N166" s="1026"/>
      <c r="O166" s="1026"/>
      <c r="P166" s="1026"/>
      <c r="Q166" s="1026"/>
      <c r="R166" s="1026"/>
      <c r="S166" s="1026"/>
      <c r="T166" s="1026"/>
      <c r="U166" s="1026"/>
      <c r="V166" s="1026"/>
      <c r="W166" s="1026"/>
      <c r="X166" s="1026"/>
      <c r="Y166" s="1026"/>
      <c r="Z166" s="1026"/>
      <c r="AA166" s="1026"/>
      <c r="AB166" s="1026"/>
      <c r="AC166" s="1026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W166" s="178"/>
      <c r="AX166" s="1026" t="s">
        <v>801</v>
      </c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6"/>
      <c r="BO166" s="1026"/>
      <c r="BP166" s="1026"/>
      <c r="BQ166" s="1026"/>
      <c r="BR166" s="1026"/>
      <c r="BS166" s="1026"/>
      <c r="BT166" s="1026"/>
      <c r="BU166" s="1026"/>
      <c r="BV166" s="1026"/>
      <c r="BW166" s="1026"/>
      <c r="BX166" s="1026"/>
      <c r="BY166" s="1026"/>
      <c r="BZ166" s="1026"/>
      <c r="CA166" s="1026"/>
      <c r="CB166" s="1026"/>
      <c r="CC166" s="1026"/>
      <c r="CD166" s="1026"/>
      <c r="CE166" s="1026"/>
      <c r="CF166" s="1026"/>
      <c r="CG166" s="1026"/>
      <c r="CH166" s="1026"/>
      <c r="CI166" s="1026"/>
      <c r="CJ166" s="1026"/>
      <c r="CK166" s="1026"/>
      <c r="CL166" s="1026"/>
      <c r="CM166" s="1026"/>
      <c r="CN166" s="1026"/>
      <c r="CO166" s="1026"/>
      <c r="CP166" s="1026"/>
      <c r="CQ166" s="1026"/>
      <c r="CS166" s="178"/>
      <c r="CT166" s="1026" t="s">
        <v>801</v>
      </c>
      <c r="CU166" s="1026"/>
      <c r="CV166" s="1026"/>
      <c r="CW166" s="1026"/>
      <c r="CX166" s="1026"/>
      <c r="CY166" s="1026"/>
      <c r="CZ166" s="1026"/>
      <c r="DA166" s="1026"/>
      <c r="DB166" s="1026"/>
      <c r="DC166" s="1026"/>
      <c r="DD166" s="1026"/>
      <c r="DE166" s="1026"/>
      <c r="DF166" s="1026"/>
      <c r="DG166" s="1026"/>
      <c r="DH166" s="1026"/>
      <c r="DI166" s="1026"/>
      <c r="DJ166" s="1026"/>
      <c r="DK166" s="1026"/>
      <c r="DL166" s="1026"/>
      <c r="DM166" s="1026"/>
      <c r="DN166" s="1026"/>
      <c r="DO166" s="1026"/>
      <c r="DP166" s="1026"/>
      <c r="DQ166" s="1026"/>
      <c r="DR166" s="1026"/>
      <c r="DS166" s="1026"/>
      <c r="DT166" s="1026"/>
      <c r="DU166" s="1026"/>
      <c r="DV166" s="1026"/>
      <c r="DW166" s="1026"/>
      <c r="DX166" s="1026"/>
      <c r="DY166" s="1026"/>
      <c r="DZ166" s="1026"/>
      <c r="EA166" s="1026"/>
      <c r="EB166" s="1026"/>
      <c r="EC166" s="1026"/>
      <c r="ED166" s="1026"/>
      <c r="EE166" s="1026"/>
      <c r="EF166" s="1026"/>
      <c r="EG166" s="1026"/>
      <c r="EH166" s="1026"/>
      <c r="EI166" s="1026"/>
      <c r="EJ166" s="1026"/>
      <c r="EK166" s="1026"/>
      <c r="EL166" s="1026"/>
      <c r="EM166" s="1026"/>
    </row>
    <row r="167" spans="1:143" ht="18.75" customHeight="1" x14ac:dyDescent="0.25">
      <c r="A167" s="178"/>
      <c r="B167" s="1078" t="s">
        <v>800</v>
      </c>
      <c r="C167" s="1078"/>
      <c r="D167" s="1078"/>
      <c r="E167" s="1078"/>
      <c r="F167" s="1078"/>
      <c r="G167" s="1078"/>
      <c r="H167" s="1078"/>
      <c r="I167" s="1078"/>
      <c r="J167" s="1078"/>
      <c r="K167" s="1078"/>
      <c r="L167" s="1078"/>
      <c r="M167" s="1078"/>
      <c r="N167" s="1078"/>
      <c r="O167" s="1078"/>
      <c r="P167" s="1078"/>
      <c r="Q167" s="1078"/>
      <c r="R167" s="1081" t="e">
        <f>I$6</f>
        <v>#VALUE!</v>
      </c>
      <c r="S167" s="1081"/>
      <c r="T167" s="1081"/>
      <c r="U167" s="1081"/>
      <c r="V167" s="1081"/>
      <c r="W167" s="1081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8" t="s">
        <v>800</v>
      </c>
      <c r="AY167" s="1078"/>
      <c r="AZ167" s="1078"/>
      <c r="BA167" s="1078"/>
      <c r="BB167" s="1078"/>
      <c r="BC167" s="1078"/>
      <c r="BD167" s="1078"/>
      <c r="BE167" s="1078"/>
      <c r="BF167" s="1078"/>
      <c r="BG167" s="1078"/>
      <c r="BH167" s="1078"/>
      <c r="BI167" s="1078"/>
      <c r="BJ167" s="1078"/>
      <c r="BK167" s="1078"/>
      <c r="BL167" s="1078"/>
      <c r="BM167" s="1078"/>
      <c r="BN167" s="1081" t="e">
        <f>BE$6</f>
        <v>#VALUE!</v>
      </c>
      <c r="BO167" s="1081"/>
      <c r="BP167" s="1081"/>
      <c r="BQ167" s="1081"/>
      <c r="BR167" s="1081"/>
      <c r="BS167" s="1081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8" t="s">
        <v>800</v>
      </c>
      <c r="CU167" s="1078"/>
      <c r="CV167" s="1078"/>
      <c r="CW167" s="1078"/>
      <c r="CX167" s="1078"/>
      <c r="CY167" s="1078"/>
      <c r="CZ167" s="1078"/>
      <c r="DA167" s="1078"/>
      <c r="DB167" s="1078"/>
      <c r="DC167" s="1078"/>
      <c r="DD167" s="1078"/>
      <c r="DE167" s="1078"/>
      <c r="DF167" s="1078"/>
      <c r="DG167" s="1078"/>
      <c r="DH167" s="1078"/>
      <c r="DI167" s="1078"/>
      <c r="DJ167" s="1081" t="e">
        <f>DA$6</f>
        <v>#VALUE!</v>
      </c>
      <c r="DK167" s="1081"/>
      <c r="DL167" s="1081"/>
      <c r="DM167" s="1081"/>
      <c r="DN167" s="1081"/>
      <c r="DO167" s="1081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 x14ac:dyDescent="0.3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 x14ac:dyDescent="0.25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 x14ac:dyDescent="0.3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7" spans="1:143" x14ac:dyDescent="0.25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 x14ac:dyDescent="0.25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947" t="s">
        <v>373</v>
      </c>
      <c r="J179" s="947"/>
      <c r="K179" s="947"/>
      <c r="L179" s="1118"/>
      <c r="M179" s="1118"/>
      <c r="N179" s="1118"/>
      <c r="O179" s="1118"/>
      <c r="P179" s="945" t="s">
        <v>179</v>
      </c>
      <c r="Q179" s="945"/>
      <c r="R179" s="1119"/>
      <c r="S179" s="1119"/>
      <c r="T179" s="1119"/>
      <c r="U179" s="1119"/>
      <c r="V179" s="1119"/>
      <c r="W179" s="947">
        <v>20</v>
      </c>
      <c r="X179" s="947"/>
      <c r="Y179" s="947"/>
      <c r="Z179" s="1113"/>
      <c r="AA179" s="1113"/>
      <c r="AB179" s="947" t="s">
        <v>374</v>
      </c>
      <c r="AC179" s="947"/>
      <c r="AD179" s="947"/>
      <c r="AE179" s="945" t="s">
        <v>179</v>
      </c>
      <c r="AF179" s="945"/>
      <c r="AG179" s="1119"/>
      <c r="AH179" s="1119"/>
      <c r="AI179" s="1119"/>
      <c r="AJ179" s="1119"/>
      <c r="AK179" s="1119"/>
      <c r="AL179" s="947">
        <v>20</v>
      </c>
      <c r="AM179" s="947"/>
      <c r="AN179" s="947"/>
      <c r="AO179" s="1113"/>
      <c r="AP179" s="1113"/>
      <c r="AQ179" s="1120" t="s">
        <v>375</v>
      </c>
      <c r="AR179" s="1120"/>
      <c r="AS179" s="112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7" t="s">
        <v>373</v>
      </c>
      <c r="BF179" s="947"/>
      <c r="BG179" s="947"/>
      <c r="BH179" s="1118"/>
      <c r="BI179" s="1118"/>
      <c r="BJ179" s="1118"/>
      <c r="BK179" s="1118"/>
      <c r="BL179" s="945" t="s">
        <v>179</v>
      </c>
      <c r="BM179" s="945"/>
      <c r="BN179" s="1119"/>
      <c r="BO179" s="1119"/>
      <c r="BP179" s="1119"/>
      <c r="BQ179" s="1119"/>
      <c r="BR179" s="1119"/>
      <c r="BS179" s="947">
        <v>20</v>
      </c>
      <c r="BT179" s="947"/>
      <c r="BU179" s="947"/>
      <c r="BV179" s="1113"/>
      <c r="BW179" s="1113"/>
      <c r="BX179" s="947" t="s">
        <v>374</v>
      </c>
      <c r="BY179" s="947"/>
      <c r="BZ179" s="947"/>
      <c r="CA179" s="945" t="s">
        <v>179</v>
      </c>
      <c r="CB179" s="945"/>
      <c r="CC179" s="1119"/>
      <c r="CD179" s="1119"/>
      <c r="CE179" s="1119"/>
      <c r="CF179" s="1119"/>
      <c r="CG179" s="1119"/>
      <c r="CH179" s="947">
        <v>20</v>
      </c>
      <c r="CI179" s="947"/>
      <c r="CJ179" s="947"/>
      <c r="CK179" s="1113"/>
      <c r="CL179" s="1113"/>
      <c r="CM179" s="1120" t="s">
        <v>375</v>
      </c>
      <c r="CN179" s="1120"/>
      <c r="CO179" s="112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7" t="s">
        <v>373</v>
      </c>
      <c r="DB179" s="947"/>
      <c r="DC179" s="947"/>
      <c r="DD179" s="1118"/>
      <c r="DE179" s="1118"/>
      <c r="DF179" s="1118"/>
      <c r="DG179" s="1118"/>
      <c r="DH179" s="945" t="s">
        <v>179</v>
      </c>
      <c r="DI179" s="945"/>
      <c r="DJ179" s="1119"/>
      <c r="DK179" s="1119"/>
      <c r="DL179" s="1119"/>
      <c r="DM179" s="1119"/>
      <c r="DN179" s="1119"/>
      <c r="DO179" s="947">
        <v>20</v>
      </c>
      <c r="DP179" s="947"/>
      <c r="DQ179" s="947"/>
      <c r="DR179" s="1113"/>
      <c r="DS179" s="1113"/>
      <c r="DT179" s="947" t="s">
        <v>374</v>
      </c>
      <c r="DU179" s="947"/>
      <c r="DV179" s="947"/>
      <c r="DW179" s="945" t="s">
        <v>179</v>
      </c>
      <c r="DX179" s="945"/>
      <c r="DY179" s="1119"/>
      <c r="DZ179" s="1119"/>
      <c r="EA179" s="1119"/>
      <c r="EB179" s="1119"/>
      <c r="EC179" s="1119"/>
      <c r="ED179" s="947">
        <v>20</v>
      </c>
      <c r="EE179" s="947"/>
      <c r="EF179" s="947"/>
      <c r="EG179" s="1113"/>
      <c r="EH179" s="1113"/>
      <c r="EI179" s="1120" t="s">
        <v>375</v>
      </c>
      <c r="EJ179" s="1120"/>
      <c r="EK179" s="1120"/>
      <c r="EL179" s="316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4"/>
      <c r="Q180" s="949"/>
      <c r="R180" s="949"/>
      <c r="S180" s="949"/>
      <c r="T180" s="949"/>
      <c r="U180" s="949"/>
      <c r="V180" s="949"/>
      <c r="W180" s="949"/>
      <c r="X180" s="949"/>
      <c r="Y180" s="949"/>
      <c r="Z180" s="949"/>
      <c r="AA180" s="949"/>
      <c r="AB180" s="949"/>
      <c r="AC180" s="949"/>
      <c r="AD180" s="949"/>
      <c r="AE180" s="949"/>
      <c r="AF180" s="949"/>
      <c r="AG180" s="949"/>
      <c r="AH180" s="949"/>
      <c r="AI180" s="949"/>
      <c r="AJ180" s="949"/>
      <c r="AK180" s="949"/>
      <c r="AL180" s="949"/>
      <c r="AM180" s="949"/>
      <c r="AN180" s="949"/>
      <c r="AO180" s="949"/>
      <c r="AP180" s="949"/>
      <c r="AQ180" s="949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4"/>
      <c r="BM180" s="949"/>
      <c r="BN180" s="949"/>
      <c r="BO180" s="949"/>
      <c r="BP180" s="949"/>
      <c r="BQ180" s="949"/>
      <c r="BR180" s="949"/>
      <c r="BS180" s="949"/>
      <c r="BT180" s="949"/>
      <c r="BU180" s="949"/>
      <c r="BV180" s="949"/>
      <c r="BW180" s="949"/>
      <c r="BX180" s="949"/>
      <c r="BY180" s="949"/>
      <c r="BZ180" s="949"/>
      <c r="CA180" s="949"/>
      <c r="CB180" s="949"/>
      <c r="CC180" s="949"/>
      <c r="CD180" s="949"/>
      <c r="CE180" s="949"/>
      <c r="CF180" s="949"/>
      <c r="CG180" s="949"/>
      <c r="CH180" s="949"/>
      <c r="CI180" s="949"/>
      <c r="CJ180" s="949"/>
      <c r="CK180" s="949"/>
      <c r="CL180" s="949"/>
      <c r="CM180" s="949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4"/>
      <c r="DI180" s="949"/>
      <c r="DJ180" s="949"/>
      <c r="DK180" s="949"/>
      <c r="DL180" s="949"/>
      <c r="DM180" s="949"/>
      <c r="DN180" s="949"/>
      <c r="DO180" s="949"/>
      <c r="DP180" s="949"/>
      <c r="DQ180" s="949"/>
      <c r="DR180" s="949"/>
      <c r="DS180" s="949"/>
      <c r="DT180" s="949"/>
      <c r="DU180" s="949"/>
      <c r="DV180" s="949"/>
      <c r="DW180" s="949"/>
      <c r="DX180" s="949"/>
      <c r="DY180" s="949"/>
      <c r="DZ180" s="949"/>
      <c r="EA180" s="949"/>
      <c r="EB180" s="949"/>
      <c r="EC180" s="949"/>
      <c r="ED180" s="949"/>
      <c r="EE180" s="949"/>
      <c r="EF180" s="949"/>
      <c r="EG180" s="949"/>
      <c r="EH180" s="949"/>
      <c r="EI180" s="949"/>
      <c r="EJ180" s="105"/>
      <c r="EK180" s="105"/>
      <c r="EL180" s="105"/>
      <c r="EM180" s="80"/>
    </row>
    <row r="181" spans="1:143" ht="15" customHeight="1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5"/>
      <c r="V181" s="1115"/>
      <c r="W181" s="1115"/>
      <c r="X181" s="1115"/>
      <c r="Y181" s="1115"/>
      <c r="Z181" s="1115"/>
      <c r="AA181" s="1115"/>
      <c r="AB181" s="1115"/>
      <c r="AC181" s="1116" t="str">
        <f ca="1">I$9</f>
        <v/>
      </c>
      <c r="AD181" s="1117"/>
      <c r="AE181" s="1117"/>
      <c r="AF181" s="1117"/>
      <c r="AG181" s="1117"/>
      <c r="AH181" s="1117"/>
      <c r="AI181" s="1117"/>
      <c r="AJ181" s="1117"/>
      <c r="AK181" s="1117"/>
      <c r="AL181" s="1117"/>
      <c r="AM181" s="1117"/>
      <c r="AN181" s="1117"/>
      <c r="AO181" s="1117"/>
      <c r="AP181" s="1117"/>
      <c r="AQ181" s="111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5"/>
      <c r="BR181" s="1115"/>
      <c r="BS181" s="1115"/>
      <c r="BT181" s="1115"/>
      <c r="BU181" s="1115"/>
      <c r="BV181" s="1115"/>
      <c r="BW181" s="1115"/>
      <c r="BX181" s="1115"/>
      <c r="BY181" s="1116" t="str">
        <f ca="1">BE$9</f>
        <v/>
      </c>
      <c r="BZ181" s="1117"/>
      <c r="CA181" s="1117"/>
      <c r="CB181" s="1117"/>
      <c r="CC181" s="1117"/>
      <c r="CD181" s="1117"/>
      <c r="CE181" s="1117"/>
      <c r="CF181" s="1117"/>
      <c r="CG181" s="1117"/>
      <c r="CH181" s="1117"/>
      <c r="CI181" s="1117"/>
      <c r="CJ181" s="1117"/>
      <c r="CK181" s="1117"/>
      <c r="CL181" s="1117"/>
      <c r="CM181" s="111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5"/>
      <c r="DN181" s="1115"/>
      <c r="DO181" s="1115"/>
      <c r="DP181" s="1115"/>
      <c r="DQ181" s="1115"/>
      <c r="DR181" s="1115"/>
      <c r="DS181" s="1115"/>
      <c r="DT181" s="1115"/>
      <c r="DU181" s="1116" t="str">
        <f ca="1">DA$9</f>
        <v/>
      </c>
      <c r="DV181" s="1117"/>
      <c r="DW181" s="1117"/>
      <c r="DX181" s="1117"/>
      <c r="DY181" s="1117"/>
      <c r="DZ181" s="1117"/>
      <c r="EA181" s="1117"/>
      <c r="EB181" s="1117"/>
      <c r="EC181" s="1117"/>
      <c r="ED181" s="1117"/>
      <c r="EE181" s="1117"/>
      <c r="EF181" s="1117"/>
      <c r="EG181" s="1117"/>
      <c r="EH181" s="1117"/>
      <c r="EI181" s="1117"/>
      <c r="EJ181" s="319"/>
      <c r="EK181" s="319"/>
      <c r="EL181" s="319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3" t="s">
        <v>5</v>
      </c>
      <c r="V182" s="943"/>
      <c r="W182" s="943"/>
      <c r="X182" s="943"/>
      <c r="Y182" s="943"/>
      <c r="Z182" s="943"/>
      <c r="AA182" s="943"/>
      <c r="AB182" s="943"/>
      <c r="AC182" s="943" t="s">
        <v>6</v>
      </c>
      <c r="AD182" s="943"/>
      <c r="AE182" s="943"/>
      <c r="AF182" s="943"/>
      <c r="AG182" s="943"/>
      <c r="AH182" s="943"/>
      <c r="AI182" s="943"/>
      <c r="AJ182" s="943"/>
      <c r="AK182" s="943"/>
      <c r="AL182" s="943"/>
      <c r="AM182" s="943"/>
      <c r="AN182" s="943"/>
      <c r="AO182" s="943"/>
      <c r="AP182" s="943"/>
      <c r="AQ182" s="943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3" t="s">
        <v>5</v>
      </c>
      <c r="BR182" s="943"/>
      <c r="BS182" s="943"/>
      <c r="BT182" s="943"/>
      <c r="BU182" s="943"/>
      <c r="BV182" s="943"/>
      <c r="BW182" s="943"/>
      <c r="BX182" s="943"/>
      <c r="BY182" s="943" t="s">
        <v>6</v>
      </c>
      <c r="BZ182" s="943"/>
      <c r="CA182" s="943"/>
      <c r="CB182" s="943"/>
      <c r="CC182" s="943"/>
      <c r="CD182" s="943"/>
      <c r="CE182" s="943"/>
      <c r="CF182" s="943"/>
      <c r="CG182" s="943"/>
      <c r="CH182" s="943"/>
      <c r="CI182" s="943"/>
      <c r="CJ182" s="943"/>
      <c r="CK182" s="943"/>
      <c r="CL182" s="943"/>
      <c r="CM182" s="943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3" t="s">
        <v>5</v>
      </c>
      <c r="DN182" s="943"/>
      <c r="DO182" s="943"/>
      <c r="DP182" s="943"/>
      <c r="DQ182" s="943"/>
      <c r="DR182" s="943"/>
      <c r="DS182" s="943"/>
      <c r="DT182" s="943"/>
      <c r="DU182" s="943" t="s">
        <v>6</v>
      </c>
      <c r="DV182" s="943"/>
      <c r="DW182" s="943"/>
      <c r="DX182" s="943"/>
      <c r="DY182" s="943"/>
      <c r="DZ182" s="943"/>
      <c r="EA182" s="943"/>
      <c r="EB182" s="943"/>
      <c r="EC182" s="943"/>
      <c r="ED182" s="943"/>
      <c r="EE182" s="943"/>
      <c r="EF182" s="943"/>
      <c r="EG182" s="943"/>
      <c r="EH182" s="943"/>
      <c r="EI182" s="943"/>
      <c r="EJ182" s="320"/>
      <c r="EK182" s="320"/>
      <c r="EL182" s="320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2"/>
      <c r="V183" s="942"/>
      <c r="W183" s="942"/>
      <c r="X183" s="942"/>
      <c r="Y183" s="942"/>
      <c r="Z183" s="942"/>
      <c r="AA183" s="942"/>
      <c r="AB183" s="942"/>
      <c r="AC183" s="942"/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2"/>
      <c r="BR183" s="942"/>
      <c r="BS183" s="942"/>
      <c r="BT183" s="942"/>
      <c r="BU183" s="942"/>
      <c r="BV183" s="942"/>
      <c r="BW183" s="942"/>
      <c r="BX183" s="942"/>
      <c r="BY183" s="942"/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2"/>
      <c r="DN183" s="942"/>
      <c r="DO183" s="942"/>
      <c r="DP183" s="942"/>
      <c r="DQ183" s="942"/>
      <c r="DR183" s="942"/>
      <c r="DS183" s="942"/>
      <c r="DT183" s="942"/>
      <c r="DU183" s="942"/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107"/>
      <c r="EK183" s="107"/>
      <c r="EL183" s="107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3" t="s">
        <v>5</v>
      </c>
      <c r="V184" s="943"/>
      <c r="W184" s="943"/>
      <c r="X184" s="943"/>
      <c r="Y184" s="943"/>
      <c r="Z184" s="943"/>
      <c r="AA184" s="943"/>
      <c r="AB184" s="943"/>
      <c r="AC184" s="943" t="s">
        <v>6</v>
      </c>
      <c r="AD184" s="943"/>
      <c r="AE184" s="943"/>
      <c r="AF184" s="943"/>
      <c r="AG184" s="943"/>
      <c r="AH184" s="943"/>
      <c r="AI184" s="943"/>
      <c r="AJ184" s="943"/>
      <c r="AK184" s="943"/>
      <c r="AL184" s="943"/>
      <c r="AM184" s="943"/>
      <c r="AN184" s="943"/>
      <c r="AO184" s="943"/>
      <c r="AP184" s="943"/>
      <c r="AQ184" s="943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3" t="s">
        <v>5</v>
      </c>
      <c r="BR184" s="943"/>
      <c r="BS184" s="943"/>
      <c r="BT184" s="943"/>
      <c r="BU184" s="943"/>
      <c r="BV184" s="943"/>
      <c r="BW184" s="943"/>
      <c r="BX184" s="943"/>
      <c r="BY184" s="943" t="s">
        <v>6</v>
      </c>
      <c r="BZ184" s="943"/>
      <c r="CA184" s="943"/>
      <c r="CB184" s="943"/>
      <c r="CC184" s="943"/>
      <c r="CD184" s="943"/>
      <c r="CE184" s="943"/>
      <c r="CF184" s="943"/>
      <c r="CG184" s="943"/>
      <c r="CH184" s="943"/>
      <c r="CI184" s="943"/>
      <c r="CJ184" s="943"/>
      <c r="CK184" s="943"/>
      <c r="CL184" s="943"/>
      <c r="CM184" s="943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3" t="s">
        <v>5</v>
      </c>
      <c r="DN184" s="943"/>
      <c r="DO184" s="943"/>
      <c r="DP184" s="943"/>
      <c r="DQ184" s="943"/>
      <c r="DR184" s="943"/>
      <c r="DS184" s="943"/>
      <c r="DT184" s="943"/>
      <c r="DU184" s="943" t="s">
        <v>6</v>
      </c>
      <c r="DV184" s="943"/>
      <c r="DW184" s="943"/>
      <c r="DX184" s="943"/>
      <c r="DY184" s="943"/>
      <c r="DZ184" s="943"/>
      <c r="EA184" s="943"/>
      <c r="EB184" s="943"/>
      <c r="EC184" s="943"/>
      <c r="ED184" s="943"/>
      <c r="EE184" s="943"/>
      <c r="EF184" s="943"/>
      <c r="EG184" s="943"/>
      <c r="EH184" s="943"/>
      <c r="EI184" s="943"/>
      <c r="EJ184" s="320"/>
      <c r="EK184" s="320"/>
      <c r="EL184" s="320"/>
      <c r="EM184" s="80"/>
    </row>
    <row r="185" spans="1:143" x14ac:dyDescent="0.2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 x14ac:dyDescent="0.3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1"/>
      <c r="AB186" s="1121"/>
      <c r="AC186" s="1121"/>
      <c r="AD186" s="1121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2" t="s">
        <v>182</v>
      </c>
      <c r="AR186" s="1123"/>
      <c r="AS186" s="1123"/>
      <c r="AT186" s="1123"/>
      <c r="AU186" s="1124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1"/>
      <c r="BX186" s="1121"/>
      <c r="BY186" s="1121"/>
      <c r="BZ186" s="1121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2" t="s">
        <v>182</v>
      </c>
      <c r="CN186" s="1123"/>
      <c r="CO186" s="1123"/>
      <c r="CP186" s="1123"/>
      <c r="CQ186" s="1124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1"/>
      <c r="DT186" s="1121"/>
      <c r="DU186" s="1121"/>
      <c r="DV186" s="1121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2" t="s">
        <v>182</v>
      </c>
      <c r="EJ186" s="1123"/>
      <c r="EK186" s="1123"/>
      <c r="EL186" s="1123"/>
      <c r="EM186" s="1124"/>
    </row>
    <row r="187" spans="1:143" x14ac:dyDescent="0.25">
      <c r="A187" s="87"/>
      <c r="B187" s="88"/>
      <c r="C187" s="88"/>
      <c r="D187" s="88"/>
      <c r="E187" s="1130"/>
      <c r="F187" s="1130"/>
      <c r="G187" s="1130"/>
      <c r="H187" s="1130"/>
      <c r="I187" s="1130"/>
      <c r="J187" s="1130"/>
      <c r="K187" s="1130"/>
      <c r="L187" s="1130"/>
      <c r="M187" s="1130"/>
      <c r="N187" s="1130"/>
      <c r="O187" s="1130"/>
      <c r="P187" s="1130"/>
      <c r="Q187" s="1130"/>
      <c r="R187" s="1130"/>
      <c r="S187" s="1130"/>
      <c r="T187" s="1130"/>
      <c r="U187" s="1130"/>
      <c r="V187" s="1130"/>
      <c r="W187" s="1130"/>
      <c r="X187" s="1130"/>
      <c r="Y187" s="1130"/>
      <c r="Z187" s="1130"/>
      <c r="AA187" s="1130"/>
      <c r="AB187" s="1130"/>
      <c r="AC187" s="1130"/>
      <c r="AD187" s="1130"/>
      <c r="AE187" s="1130"/>
      <c r="AF187" s="1130"/>
      <c r="AG187" s="1130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1" t="s">
        <v>380</v>
      </c>
      <c r="AR187" s="961"/>
      <c r="AS187" s="961"/>
      <c r="AT187" s="961"/>
      <c r="AU187" s="962"/>
      <c r="AV187" s="234"/>
      <c r="AW187" s="87"/>
      <c r="AX187" s="88"/>
      <c r="AY187" s="88"/>
      <c r="AZ187" s="88"/>
      <c r="BA187" s="1130"/>
      <c r="BB187" s="1130"/>
      <c r="BC187" s="1130"/>
      <c r="BD187" s="1130"/>
      <c r="BE187" s="1130"/>
      <c r="BF187" s="1130"/>
      <c r="BG187" s="1130"/>
      <c r="BH187" s="1130"/>
      <c r="BI187" s="1130"/>
      <c r="BJ187" s="1130"/>
      <c r="BK187" s="1130"/>
      <c r="BL187" s="1130"/>
      <c r="BM187" s="1130"/>
      <c r="BN187" s="1130"/>
      <c r="BO187" s="1130"/>
      <c r="BP187" s="1130"/>
      <c r="BQ187" s="1130"/>
      <c r="BR187" s="1130"/>
      <c r="BS187" s="1130"/>
      <c r="BT187" s="1130"/>
      <c r="BU187" s="1130"/>
      <c r="BV187" s="1130"/>
      <c r="BW187" s="1130"/>
      <c r="BX187" s="1130"/>
      <c r="BY187" s="1130"/>
      <c r="BZ187" s="1130"/>
      <c r="CA187" s="1130"/>
      <c r="CB187" s="1130"/>
      <c r="CC187" s="1130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1" t="s">
        <v>380</v>
      </c>
      <c r="CN187" s="961"/>
      <c r="CO187" s="961"/>
      <c r="CP187" s="961"/>
      <c r="CQ187" s="962"/>
      <c r="CR187" s="234"/>
      <c r="CS187" s="87"/>
      <c r="CT187" s="88"/>
      <c r="CU187" s="88"/>
      <c r="CV187" s="88"/>
      <c r="CW187" s="1130"/>
      <c r="CX187" s="1130"/>
      <c r="CY187" s="1130"/>
      <c r="CZ187" s="1130"/>
      <c r="DA187" s="1130"/>
      <c r="DB187" s="1130"/>
      <c r="DC187" s="1130"/>
      <c r="DD187" s="1130"/>
      <c r="DE187" s="1130"/>
      <c r="DF187" s="1130"/>
      <c r="DG187" s="1130"/>
      <c r="DH187" s="1130"/>
      <c r="DI187" s="1130"/>
      <c r="DJ187" s="1130"/>
      <c r="DK187" s="1130"/>
      <c r="DL187" s="1130"/>
      <c r="DM187" s="1130"/>
      <c r="DN187" s="1130"/>
      <c r="DO187" s="1130"/>
      <c r="DP187" s="1130"/>
      <c r="DQ187" s="1130"/>
      <c r="DR187" s="1130"/>
      <c r="DS187" s="1130"/>
      <c r="DT187" s="1130"/>
      <c r="DU187" s="1130"/>
      <c r="DV187" s="1130"/>
      <c r="DW187" s="1130"/>
      <c r="DX187" s="1130"/>
      <c r="DY187" s="1130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1" t="s">
        <v>380</v>
      </c>
      <c r="EJ187" s="961"/>
      <c r="EK187" s="961"/>
      <c r="EL187" s="961"/>
      <c r="EM187" s="962"/>
    </row>
    <row r="188" spans="1:143" x14ac:dyDescent="0.25">
      <c r="A188" s="129"/>
      <c r="B188" s="129"/>
      <c r="C188" s="129"/>
      <c r="D188" s="129"/>
      <c r="E188" s="129"/>
      <c r="F188" s="130" t="s">
        <v>381</v>
      </c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3"/>
      <c r="T188" s="963"/>
      <c r="U188" s="1135">
        <v>20</v>
      </c>
      <c r="V188" s="1135"/>
      <c r="W188" s="1136"/>
      <c r="X188" s="1136"/>
      <c r="Y188" s="113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2"/>
      <c r="AR188" s="1133"/>
      <c r="AS188" s="1133"/>
      <c r="AT188" s="1133"/>
      <c r="AU188" s="1134"/>
      <c r="AV188" s="234"/>
      <c r="AW188" s="129"/>
      <c r="AX188" s="129"/>
      <c r="AY188" s="129"/>
      <c r="AZ188" s="129"/>
      <c r="BA188" s="129"/>
      <c r="BB188" s="130" t="s">
        <v>381</v>
      </c>
      <c r="BC188" s="963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1135">
        <v>20</v>
      </c>
      <c r="BR188" s="1135"/>
      <c r="BS188" s="1136"/>
      <c r="BT188" s="1136"/>
      <c r="BU188" s="113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2"/>
      <c r="CN188" s="1133"/>
      <c r="CO188" s="1133"/>
      <c r="CP188" s="1133"/>
      <c r="CQ188" s="1134"/>
      <c r="CR188" s="234"/>
      <c r="CS188" s="129"/>
      <c r="CT188" s="129"/>
      <c r="CU188" s="129"/>
      <c r="CV188" s="129"/>
      <c r="CW188" s="129"/>
      <c r="CX188" s="130" t="s">
        <v>381</v>
      </c>
      <c r="CY188" s="963"/>
      <c r="CZ188" s="963"/>
      <c r="DA188" s="963"/>
      <c r="DB188" s="963"/>
      <c r="DC188" s="963"/>
      <c r="DD188" s="963"/>
      <c r="DE188" s="963"/>
      <c r="DF188" s="963"/>
      <c r="DG188" s="963"/>
      <c r="DH188" s="963"/>
      <c r="DI188" s="963"/>
      <c r="DJ188" s="963"/>
      <c r="DK188" s="963"/>
      <c r="DL188" s="963"/>
      <c r="DM188" s="1135">
        <v>20</v>
      </c>
      <c r="DN188" s="1135"/>
      <c r="DO188" s="1136"/>
      <c r="DP188" s="1136"/>
      <c r="DQ188" s="113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2"/>
      <c r="EJ188" s="1133"/>
      <c r="EK188" s="1133"/>
      <c r="EL188" s="1133"/>
      <c r="EM188" s="1134"/>
    </row>
    <row r="189" spans="1:143" x14ac:dyDescent="0.25">
      <c r="A189" s="129" t="s">
        <v>186</v>
      </c>
      <c r="B189" s="129"/>
      <c r="C189" s="129"/>
      <c r="D189" s="129"/>
      <c r="E189" s="1130"/>
      <c r="F189" s="1130"/>
      <c r="G189" s="1130"/>
      <c r="H189" s="1130"/>
      <c r="I189" s="1130"/>
      <c r="J189" s="1130"/>
      <c r="K189" s="1130"/>
      <c r="L189" s="1130"/>
      <c r="M189" s="1130"/>
      <c r="N189" s="1130"/>
      <c r="O189" s="1130"/>
      <c r="P189" s="1130"/>
      <c r="Q189" s="1130"/>
      <c r="R189" s="1130"/>
      <c r="S189" s="1130"/>
      <c r="T189" s="1130"/>
      <c r="U189" s="1130"/>
      <c r="V189" s="1130"/>
      <c r="W189" s="1130"/>
      <c r="X189" s="1130"/>
      <c r="Y189" s="1130"/>
      <c r="Z189" s="1130"/>
      <c r="AA189" s="1130"/>
      <c r="AB189" s="1130"/>
      <c r="AC189" s="1130"/>
      <c r="AD189" s="1130"/>
      <c r="AE189" s="1130"/>
      <c r="AF189" s="1130"/>
      <c r="AG189" s="1130"/>
      <c r="AH189" s="1130"/>
      <c r="AI189" s="1130"/>
      <c r="AJ189" s="1130"/>
      <c r="AK189" s="317"/>
      <c r="AL189" s="317"/>
      <c r="AM189" s="318"/>
      <c r="AN189" s="318"/>
      <c r="AO189" s="130" t="s">
        <v>187</v>
      </c>
      <c r="AP189" s="129"/>
      <c r="AQ189" s="974"/>
      <c r="AR189" s="975"/>
      <c r="AS189" s="975"/>
      <c r="AT189" s="975"/>
      <c r="AU189" s="976"/>
      <c r="AV189" s="234"/>
      <c r="AW189" s="129" t="s">
        <v>186</v>
      </c>
      <c r="AX189" s="129"/>
      <c r="AY189" s="129"/>
      <c r="AZ189" s="129"/>
      <c r="BA189" s="1130"/>
      <c r="BB189" s="1130"/>
      <c r="BC189" s="1130"/>
      <c r="BD189" s="1130"/>
      <c r="BE189" s="1130"/>
      <c r="BF189" s="1130"/>
      <c r="BG189" s="1130"/>
      <c r="BH189" s="1130"/>
      <c r="BI189" s="1130"/>
      <c r="BJ189" s="1130"/>
      <c r="BK189" s="1130"/>
      <c r="BL189" s="1130"/>
      <c r="BM189" s="1130"/>
      <c r="BN189" s="1130"/>
      <c r="BO189" s="1130"/>
      <c r="BP189" s="1130"/>
      <c r="BQ189" s="1130"/>
      <c r="BR189" s="1130"/>
      <c r="BS189" s="1130"/>
      <c r="BT189" s="1130"/>
      <c r="BU189" s="1130"/>
      <c r="BV189" s="1130"/>
      <c r="BW189" s="1130"/>
      <c r="BX189" s="1130"/>
      <c r="BY189" s="1130"/>
      <c r="BZ189" s="1130"/>
      <c r="CA189" s="1130"/>
      <c r="CB189" s="1130"/>
      <c r="CC189" s="1130"/>
      <c r="CD189" s="1130"/>
      <c r="CE189" s="1130"/>
      <c r="CF189" s="1130"/>
      <c r="CG189" s="317"/>
      <c r="CH189" s="317"/>
      <c r="CI189" s="318"/>
      <c r="CJ189" s="318"/>
      <c r="CK189" s="130" t="s">
        <v>187</v>
      </c>
      <c r="CL189" s="129"/>
      <c r="CM189" s="974"/>
      <c r="CN189" s="975"/>
      <c r="CO189" s="975"/>
      <c r="CP189" s="975"/>
      <c r="CQ189" s="976"/>
      <c r="CR189" s="234"/>
      <c r="CS189" s="129" t="s">
        <v>186</v>
      </c>
      <c r="CT189" s="129"/>
      <c r="CU189" s="129"/>
      <c r="CV189" s="129"/>
      <c r="CW189" s="1130"/>
      <c r="CX189" s="1130"/>
      <c r="CY189" s="1130"/>
      <c r="CZ189" s="1130"/>
      <c r="DA189" s="1130"/>
      <c r="DB189" s="1130"/>
      <c r="DC189" s="1130"/>
      <c r="DD189" s="1130"/>
      <c r="DE189" s="1130"/>
      <c r="DF189" s="1130"/>
      <c r="DG189" s="1130"/>
      <c r="DH189" s="1130"/>
      <c r="DI189" s="1130"/>
      <c r="DJ189" s="1130"/>
      <c r="DK189" s="1130"/>
      <c r="DL189" s="1130"/>
      <c r="DM189" s="1130"/>
      <c r="DN189" s="1130"/>
      <c r="DO189" s="1130"/>
      <c r="DP189" s="1130"/>
      <c r="DQ189" s="1130"/>
      <c r="DR189" s="1130"/>
      <c r="DS189" s="1130"/>
      <c r="DT189" s="1130"/>
      <c r="DU189" s="1130"/>
      <c r="DV189" s="1130"/>
      <c r="DW189" s="1130"/>
      <c r="DX189" s="1130"/>
      <c r="DY189" s="1130"/>
      <c r="DZ189" s="1130"/>
      <c r="EA189" s="1130"/>
      <c r="EB189" s="1130"/>
      <c r="EC189" s="317"/>
      <c r="ED189" s="317"/>
      <c r="EE189" s="318"/>
      <c r="EF189" s="318"/>
      <c r="EG189" s="130" t="s">
        <v>187</v>
      </c>
      <c r="EH189" s="129"/>
      <c r="EI189" s="974"/>
      <c r="EJ189" s="975"/>
      <c r="EK189" s="975"/>
      <c r="EL189" s="975"/>
      <c r="EM189" s="976"/>
    </row>
    <row r="190" spans="1:143" ht="15.75" thickBot="1" x14ac:dyDescent="0.3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5"/>
      <c r="AR190" s="1126"/>
      <c r="AS190" s="1126"/>
      <c r="AT190" s="1126"/>
      <c r="AU190" s="112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5"/>
      <c r="CN190" s="1126"/>
      <c r="CO190" s="1126"/>
      <c r="CP190" s="1126"/>
      <c r="CQ190" s="112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5"/>
      <c r="EJ190" s="1126"/>
      <c r="EK190" s="1126"/>
      <c r="EL190" s="1126"/>
      <c r="EM190" s="1127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7"/>
      <c r="Z191" s="958"/>
      <c r="AA191" s="958"/>
      <c r="AB191" s="958"/>
      <c r="AC191" s="958"/>
      <c r="AD191" s="958"/>
      <c r="AE191" s="958"/>
      <c r="AF191" s="958"/>
      <c r="AG191" s="958"/>
      <c r="AH191" s="958"/>
      <c r="AI191" s="958"/>
      <c r="AJ191" s="958"/>
      <c r="AK191" s="958"/>
      <c r="AL191" s="959"/>
      <c r="AM191" s="129"/>
      <c r="AN191" s="129"/>
      <c r="AO191" s="130" t="s">
        <v>189</v>
      </c>
      <c r="AP191" s="129"/>
      <c r="AQ191" s="1128"/>
      <c r="AR191" s="948"/>
      <c r="AS191" s="948"/>
      <c r="AT191" s="948"/>
      <c r="AU191" s="112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7"/>
      <c r="BV191" s="958"/>
      <c r="BW191" s="958"/>
      <c r="BX191" s="958"/>
      <c r="BY191" s="958"/>
      <c r="BZ191" s="958"/>
      <c r="CA191" s="958"/>
      <c r="CB191" s="958"/>
      <c r="CC191" s="958"/>
      <c r="CD191" s="958"/>
      <c r="CE191" s="958"/>
      <c r="CF191" s="958"/>
      <c r="CG191" s="958"/>
      <c r="CH191" s="959"/>
      <c r="CI191" s="129"/>
      <c r="CJ191" s="129"/>
      <c r="CK191" s="130" t="s">
        <v>189</v>
      </c>
      <c r="CL191" s="129"/>
      <c r="CM191" s="1128"/>
      <c r="CN191" s="948"/>
      <c r="CO191" s="948"/>
      <c r="CP191" s="948"/>
      <c r="CQ191" s="112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7"/>
      <c r="DR191" s="958"/>
      <c r="DS191" s="958"/>
      <c r="DT191" s="958"/>
      <c r="DU191" s="958"/>
      <c r="DV191" s="958"/>
      <c r="DW191" s="958"/>
      <c r="DX191" s="958"/>
      <c r="DY191" s="958"/>
      <c r="DZ191" s="958"/>
      <c r="EA191" s="958"/>
      <c r="EB191" s="958"/>
      <c r="EC191" s="958"/>
      <c r="ED191" s="959"/>
      <c r="EE191" s="129"/>
      <c r="EF191" s="129"/>
      <c r="EG191" s="130" t="s">
        <v>189</v>
      </c>
      <c r="EH191" s="129"/>
      <c r="EI191" s="1128"/>
      <c r="EJ191" s="948"/>
      <c r="EK191" s="948"/>
      <c r="EL191" s="948"/>
      <c r="EM191" s="1129"/>
    </row>
    <row r="192" spans="1:143" x14ac:dyDescent="0.25">
      <c r="A192" s="1120" t="s">
        <v>190</v>
      </c>
      <c r="B192" s="1120"/>
      <c r="C192" s="1120"/>
      <c r="D192" s="1120"/>
      <c r="E192" s="1120"/>
      <c r="F192" s="1120"/>
      <c r="G192" s="1120"/>
      <c r="H192" s="1120"/>
      <c r="I192" s="1120"/>
      <c r="J192" s="1120"/>
      <c r="K192" s="942"/>
      <c r="L192" s="942"/>
      <c r="M192" s="942"/>
      <c r="N192" s="942"/>
      <c r="O192" s="942"/>
      <c r="P192" s="942"/>
      <c r="Q192" s="942"/>
      <c r="R192" s="942"/>
      <c r="S192" s="942"/>
      <c r="T192" s="942"/>
      <c r="U192" s="942"/>
      <c r="V192" s="942"/>
      <c r="W192" s="942"/>
      <c r="X192" s="942"/>
      <c r="Y192" s="942"/>
      <c r="Z192" s="942"/>
      <c r="AA192" s="942"/>
      <c r="AB192" s="942"/>
      <c r="AC192" s="942"/>
      <c r="AD192" s="942"/>
      <c r="AE192" s="942"/>
      <c r="AF192" s="942"/>
      <c r="AG192" s="942"/>
      <c r="AH192" s="942"/>
      <c r="AI192" s="942"/>
      <c r="AJ192" s="942"/>
      <c r="AK192" s="942"/>
      <c r="AL192" s="90"/>
      <c r="AM192" s="80"/>
      <c r="AN192" s="80"/>
      <c r="AO192" s="80"/>
      <c r="AP192" s="80"/>
      <c r="AQ192" s="978"/>
      <c r="AR192" s="979"/>
      <c r="AS192" s="979"/>
      <c r="AT192" s="979"/>
      <c r="AU192" s="980"/>
      <c r="AV192" s="234"/>
      <c r="AW192" s="1120" t="s">
        <v>190</v>
      </c>
      <c r="AX192" s="1120"/>
      <c r="AY192" s="1120"/>
      <c r="AZ192" s="1120"/>
      <c r="BA192" s="1120"/>
      <c r="BB192" s="1120"/>
      <c r="BC192" s="1120"/>
      <c r="BD192" s="1120"/>
      <c r="BE192" s="1120"/>
      <c r="BF192" s="1120"/>
      <c r="BG192" s="942"/>
      <c r="BH192" s="942"/>
      <c r="BI192" s="942"/>
      <c r="BJ192" s="942"/>
      <c r="BK192" s="942"/>
      <c r="BL192" s="942"/>
      <c r="BM192" s="942"/>
      <c r="BN192" s="942"/>
      <c r="BO192" s="942"/>
      <c r="BP192" s="942"/>
      <c r="BQ192" s="942"/>
      <c r="BR192" s="942"/>
      <c r="BS192" s="942"/>
      <c r="BT192" s="942"/>
      <c r="BU192" s="942"/>
      <c r="BV192" s="942"/>
      <c r="BW192" s="942"/>
      <c r="BX192" s="942"/>
      <c r="BY192" s="942"/>
      <c r="BZ192" s="942"/>
      <c r="CA192" s="942"/>
      <c r="CB192" s="942"/>
      <c r="CC192" s="942"/>
      <c r="CD192" s="942"/>
      <c r="CE192" s="942"/>
      <c r="CF192" s="942"/>
      <c r="CG192" s="942"/>
      <c r="CH192" s="90"/>
      <c r="CI192" s="80"/>
      <c r="CJ192" s="80"/>
      <c r="CK192" s="80"/>
      <c r="CL192" s="80"/>
      <c r="CM192" s="978"/>
      <c r="CN192" s="979"/>
      <c r="CO192" s="979"/>
      <c r="CP192" s="979"/>
      <c r="CQ192" s="980"/>
      <c r="CR192" s="234"/>
      <c r="CS192" s="1120" t="s">
        <v>190</v>
      </c>
      <c r="CT192" s="1120"/>
      <c r="CU192" s="1120"/>
      <c r="CV192" s="1120"/>
      <c r="CW192" s="1120"/>
      <c r="CX192" s="1120"/>
      <c r="CY192" s="1120"/>
      <c r="CZ192" s="1120"/>
      <c r="DA192" s="1120"/>
      <c r="DB192" s="1120"/>
      <c r="DC192" s="942"/>
      <c r="DD192" s="942"/>
      <c r="DE192" s="942"/>
      <c r="DF192" s="942"/>
      <c r="DG192" s="942"/>
      <c r="DH192" s="942"/>
      <c r="DI192" s="942"/>
      <c r="DJ192" s="942"/>
      <c r="DK192" s="942"/>
      <c r="DL192" s="942"/>
      <c r="DM192" s="942"/>
      <c r="DN192" s="942"/>
      <c r="DO192" s="942"/>
      <c r="DP192" s="942"/>
      <c r="DQ192" s="942"/>
      <c r="DR192" s="942"/>
      <c r="DS192" s="942"/>
      <c r="DT192" s="942"/>
      <c r="DU192" s="942"/>
      <c r="DV192" s="942"/>
      <c r="DW192" s="942"/>
      <c r="DX192" s="942"/>
      <c r="DY192" s="942"/>
      <c r="DZ192" s="942"/>
      <c r="EA192" s="942"/>
      <c r="EB192" s="942"/>
      <c r="EC192" s="942"/>
      <c r="ED192" s="90"/>
      <c r="EE192" s="80"/>
      <c r="EF192" s="80"/>
      <c r="EG192" s="80"/>
      <c r="EH192" s="80"/>
      <c r="EI192" s="978"/>
      <c r="EJ192" s="979"/>
      <c r="EK192" s="979"/>
      <c r="EL192" s="979"/>
      <c r="EM192" s="980"/>
    </row>
    <row r="193" spans="1:143" ht="15.75" thickBot="1" x14ac:dyDescent="0.3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7" t="s">
        <v>285</v>
      </c>
      <c r="AR193" s="968"/>
      <c r="AS193" s="968"/>
      <c r="AT193" s="968"/>
      <c r="AU193" s="969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7" t="s">
        <v>285</v>
      </c>
      <c r="CN193" s="968"/>
      <c r="CO193" s="968"/>
      <c r="CP193" s="968"/>
      <c r="CQ193" s="969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7" t="s">
        <v>285</v>
      </c>
      <c r="EJ193" s="968"/>
      <c r="EK193" s="968"/>
      <c r="EL193" s="968"/>
      <c r="EM193" s="969"/>
    </row>
    <row r="194" spans="1:143" x14ac:dyDescent="0.2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 x14ac:dyDescent="0.25">
      <c r="A195" s="984" t="s">
        <v>384</v>
      </c>
      <c r="B195" s="985"/>
      <c r="C195" s="985"/>
      <c r="D195" s="985"/>
      <c r="E195" s="985"/>
      <c r="F195" s="985"/>
      <c r="G195" s="985"/>
      <c r="H195" s="985"/>
      <c r="I195" s="986"/>
      <c r="J195" s="80"/>
      <c r="K195" s="80"/>
      <c r="L195" s="80"/>
      <c r="M195" s="984" t="s">
        <v>385</v>
      </c>
      <c r="N195" s="985"/>
      <c r="O195" s="985"/>
      <c r="P195" s="985"/>
      <c r="Q195" s="985"/>
      <c r="R195" s="985"/>
      <c r="S195" s="985"/>
      <c r="T195" s="985"/>
      <c r="U195" s="985"/>
      <c r="V195" s="985"/>
      <c r="W195" s="985"/>
      <c r="X195" s="985"/>
      <c r="Y195" s="985"/>
      <c r="Z195" s="985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6"/>
      <c r="AV195" s="234"/>
      <c r="AW195" s="984" t="s">
        <v>384</v>
      </c>
      <c r="AX195" s="985"/>
      <c r="AY195" s="985"/>
      <c r="AZ195" s="985"/>
      <c r="BA195" s="985"/>
      <c r="BB195" s="985"/>
      <c r="BC195" s="985"/>
      <c r="BD195" s="985"/>
      <c r="BE195" s="986"/>
      <c r="BF195" s="80"/>
      <c r="BG195" s="80"/>
      <c r="BH195" s="80"/>
      <c r="BI195" s="984" t="s">
        <v>385</v>
      </c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  <c r="BU195" s="985"/>
      <c r="BV195" s="985"/>
      <c r="BW195" s="985"/>
      <c r="BX195" s="985"/>
      <c r="BY195" s="985"/>
      <c r="BZ195" s="985"/>
      <c r="CA195" s="985"/>
      <c r="CB195" s="985"/>
      <c r="CC195" s="985"/>
      <c r="CD195" s="985"/>
      <c r="CE195" s="985"/>
      <c r="CF195" s="985"/>
      <c r="CG195" s="985"/>
      <c r="CH195" s="985"/>
      <c r="CI195" s="985"/>
      <c r="CJ195" s="985"/>
      <c r="CK195" s="985"/>
      <c r="CL195" s="985"/>
      <c r="CM195" s="985"/>
      <c r="CN195" s="985"/>
      <c r="CO195" s="985"/>
      <c r="CP195" s="985"/>
      <c r="CQ195" s="986"/>
      <c r="CR195" s="234"/>
      <c r="CS195" s="984" t="s">
        <v>384</v>
      </c>
      <c r="CT195" s="985"/>
      <c r="CU195" s="985"/>
      <c r="CV195" s="985"/>
      <c r="CW195" s="985"/>
      <c r="CX195" s="985"/>
      <c r="CY195" s="985"/>
      <c r="CZ195" s="985"/>
      <c r="DA195" s="986"/>
      <c r="DB195" s="80"/>
      <c r="DC195" s="80"/>
      <c r="DD195" s="80"/>
      <c r="DE195" s="984" t="s">
        <v>385</v>
      </c>
      <c r="DF195" s="985"/>
      <c r="DG195" s="985"/>
      <c r="DH195" s="985"/>
      <c r="DI195" s="985"/>
      <c r="DJ195" s="985"/>
      <c r="DK195" s="985"/>
      <c r="DL195" s="985"/>
      <c r="DM195" s="985"/>
      <c r="DN195" s="985"/>
      <c r="DO195" s="985"/>
      <c r="DP195" s="985"/>
      <c r="DQ195" s="985"/>
      <c r="DR195" s="985"/>
      <c r="DS195" s="985"/>
      <c r="DT195" s="985"/>
      <c r="DU195" s="985"/>
      <c r="DV195" s="985"/>
      <c r="DW195" s="985"/>
      <c r="DX195" s="985"/>
      <c r="DY195" s="985"/>
      <c r="DZ195" s="985"/>
      <c r="EA195" s="985"/>
      <c r="EB195" s="985"/>
      <c r="EC195" s="985"/>
      <c r="ED195" s="985"/>
      <c r="EE195" s="985"/>
      <c r="EF195" s="985"/>
      <c r="EG195" s="985"/>
      <c r="EH195" s="985"/>
      <c r="EI195" s="985"/>
      <c r="EJ195" s="985"/>
      <c r="EK195" s="985"/>
      <c r="EL195" s="985"/>
      <c r="EM195" s="986"/>
    </row>
    <row r="196" spans="1:143" x14ac:dyDescent="0.25">
      <c r="A196" s="1148" t="s">
        <v>230</v>
      </c>
      <c r="B196" s="1148"/>
      <c r="C196" s="1148"/>
      <c r="D196" s="1148"/>
      <c r="E196" s="1148" t="s">
        <v>231</v>
      </c>
      <c r="F196" s="1148"/>
      <c r="G196" s="1148"/>
      <c r="H196" s="1148"/>
      <c r="I196" s="1148"/>
      <c r="J196" s="80"/>
      <c r="K196" s="94"/>
      <c r="L196" s="95"/>
      <c r="M196" s="984" t="s">
        <v>386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6"/>
      <c r="AF196" s="984" t="s">
        <v>387</v>
      </c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1148" t="s">
        <v>230</v>
      </c>
      <c r="AX196" s="1148"/>
      <c r="AY196" s="1148"/>
      <c r="AZ196" s="1148"/>
      <c r="BA196" s="1148" t="s">
        <v>231</v>
      </c>
      <c r="BB196" s="1148"/>
      <c r="BC196" s="1148"/>
      <c r="BD196" s="1148"/>
      <c r="BE196" s="1148"/>
      <c r="BF196" s="80"/>
      <c r="BG196" s="94"/>
      <c r="BH196" s="95"/>
      <c r="BI196" s="984" t="s">
        <v>386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6"/>
      <c r="CB196" s="984" t="s">
        <v>387</v>
      </c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1148" t="s">
        <v>230</v>
      </c>
      <c r="CT196" s="1148"/>
      <c r="CU196" s="1148"/>
      <c r="CV196" s="1148"/>
      <c r="CW196" s="1148" t="s">
        <v>231</v>
      </c>
      <c r="CX196" s="1148"/>
      <c r="CY196" s="1148"/>
      <c r="CZ196" s="1148"/>
      <c r="DA196" s="1148"/>
      <c r="DB196" s="80"/>
      <c r="DC196" s="94"/>
      <c r="DD196" s="95"/>
      <c r="DE196" s="984" t="s">
        <v>386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6"/>
      <c r="DX196" s="984" t="s">
        <v>387</v>
      </c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 x14ac:dyDescent="0.25">
      <c r="A197" s="1011"/>
      <c r="B197" s="1011"/>
      <c r="C197" s="1011"/>
      <c r="D197" s="1011"/>
      <c r="E197" s="1011"/>
      <c r="F197" s="1011"/>
      <c r="G197" s="1011"/>
      <c r="H197" s="1011"/>
      <c r="I197" s="1011"/>
      <c r="J197" s="80"/>
      <c r="K197" s="80"/>
      <c r="L197" s="80"/>
      <c r="M197" s="1012"/>
      <c r="N197" s="1013"/>
      <c r="O197" s="1013"/>
      <c r="P197" s="1013"/>
      <c r="Q197" s="1013"/>
      <c r="R197" s="1013"/>
      <c r="S197" s="1013"/>
      <c r="T197" s="1013"/>
      <c r="U197" s="1013"/>
      <c r="V197" s="1013"/>
      <c r="W197" s="1013"/>
      <c r="X197" s="1013"/>
      <c r="Y197" s="1013"/>
      <c r="Z197" s="1013"/>
      <c r="AA197" s="1013"/>
      <c r="AB197" s="1013"/>
      <c r="AC197" s="1013"/>
      <c r="AD197" s="1013"/>
      <c r="AE197" s="1014"/>
      <c r="AF197" s="1012"/>
      <c r="AG197" s="1013"/>
      <c r="AH197" s="1013"/>
      <c r="AI197" s="1013"/>
      <c r="AJ197" s="1013"/>
      <c r="AK197" s="1013"/>
      <c r="AL197" s="1013"/>
      <c r="AM197" s="1013"/>
      <c r="AN197" s="1013"/>
      <c r="AO197" s="1013"/>
      <c r="AP197" s="1013"/>
      <c r="AQ197" s="1013"/>
      <c r="AR197" s="1013"/>
      <c r="AS197" s="1013"/>
      <c r="AT197" s="1013"/>
      <c r="AU197" s="1014"/>
      <c r="AV197" s="234"/>
      <c r="AW197" s="1011"/>
      <c r="AX197" s="1011"/>
      <c r="AY197" s="1011"/>
      <c r="AZ197" s="1011"/>
      <c r="BA197" s="1011"/>
      <c r="BB197" s="1011"/>
      <c r="BC197" s="1011"/>
      <c r="BD197" s="1011"/>
      <c r="BE197" s="1011"/>
      <c r="BF197" s="80"/>
      <c r="BG197" s="80"/>
      <c r="BH197" s="80"/>
      <c r="BI197" s="1012"/>
      <c r="BJ197" s="1013"/>
      <c r="BK197" s="1013"/>
      <c r="BL197" s="1013"/>
      <c r="BM197" s="1013"/>
      <c r="BN197" s="1013"/>
      <c r="BO197" s="1013"/>
      <c r="BP197" s="1013"/>
      <c r="BQ197" s="1013"/>
      <c r="BR197" s="1013"/>
      <c r="BS197" s="1013"/>
      <c r="BT197" s="1013"/>
      <c r="BU197" s="1013"/>
      <c r="BV197" s="1013"/>
      <c r="BW197" s="1013"/>
      <c r="BX197" s="1013"/>
      <c r="BY197" s="1013"/>
      <c r="BZ197" s="1013"/>
      <c r="CA197" s="1014"/>
      <c r="CB197" s="1012"/>
      <c r="CC197" s="1013"/>
      <c r="CD197" s="1013"/>
      <c r="CE197" s="1013"/>
      <c r="CF197" s="1013"/>
      <c r="CG197" s="1013"/>
      <c r="CH197" s="1013"/>
      <c r="CI197" s="1013"/>
      <c r="CJ197" s="1013"/>
      <c r="CK197" s="1013"/>
      <c r="CL197" s="1013"/>
      <c r="CM197" s="1013"/>
      <c r="CN197" s="1013"/>
      <c r="CO197" s="1013"/>
      <c r="CP197" s="1013"/>
      <c r="CQ197" s="1014"/>
      <c r="CR197" s="234"/>
      <c r="CS197" s="1011"/>
      <c r="CT197" s="1011"/>
      <c r="CU197" s="1011"/>
      <c r="CV197" s="1011"/>
      <c r="CW197" s="1011"/>
      <c r="CX197" s="1011"/>
      <c r="CY197" s="1011"/>
      <c r="CZ197" s="1011"/>
      <c r="DA197" s="1011"/>
      <c r="DB197" s="80"/>
      <c r="DC197" s="80"/>
      <c r="DD197" s="80"/>
      <c r="DE197" s="1012"/>
      <c r="DF197" s="1013"/>
      <c r="DG197" s="1013"/>
      <c r="DH197" s="1013"/>
      <c r="DI197" s="1013"/>
      <c r="DJ197" s="1013"/>
      <c r="DK197" s="1013"/>
      <c r="DL197" s="1013"/>
      <c r="DM197" s="1013"/>
      <c r="DN197" s="1013"/>
      <c r="DO197" s="1013"/>
      <c r="DP197" s="1013"/>
      <c r="DQ197" s="1013"/>
      <c r="DR197" s="1013"/>
      <c r="DS197" s="1013"/>
      <c r="DT197" s="1013"/>
      <c r="DU197" s="1013"/>
      <c r="DV197" s="1013"/>
      <c r="DW197" s="1014"/>
      <c r="DX197" s="1012"/>
      <c r="DY197" s="1013"/>
      <c r="DZ197" s="1013"/>
      <c r="EA197" s="1013"/>
      <c r="EB197" s="1013"/>
      <c r="EC197" s="1013"/>
      <c r="ED197" s="1013"/>
      <c r="EE197" s="1013"/>
      <c r="EF197" s="1013"/>
      <c r="EG197" s="1013"/>
      <c r="EH197" s="1013"/>
      <c r="EI197" s="1013"/>
      <c r="EJ197" s="1013"/>
      <c r="EK197" s="1013"/>
      <c r="EL197" s="1013"/>
      <c r="EM197" s="1014"/>
    </row>
    <row r="198" spans="1:143" x14ac:dyDescent="0.2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 x14ac:dyDescent="0.25">
      <c r="A200" s="991" t="s">
        <v>43</v>
      </c>
      <c r="B200" s="987"/>
      <c r="C200" s="988"/>
      <c r="D200" s="991" t="s">
        <v>141</v>
      </c>
      <c r="E200" s="987"/>
      <c r="F200" s="987"/>
      <c r="G200" s="987"/>
      <c r="H200" s="987"/>
      <c r="I200" s="987"/>
      <c r="J200" s="987"/>
      <c r="K200" s="987"/>
      <c r="L200" s="987"/>
      <c r="M200" s="987"/>
      <c r="N200" s="987"/>
      <c r="O200" s="987"/>
      <c r="P200" s="987"/>
      <c r="Q200" s="988"/>
      <c r="R200" s="984" t="s">
        <v>388</v>
      </c>
      <c r="S200" s="985"/>
      <c r="T200" s="985"/>
      <c r="U200" s="985"/>
      <c r="V200" s="985"/>
      <c r="W200" s="985"/>
      <c r="X200" s="985"/>
      <c r="Y200" s="985"/>
      <c r="Z200" s="985"/>
      <c r="AA200" s="985"/>
      <c r="AB200" s="985"/>
      <c r="AC200" s="985"/>
      <c r="AD200" s="985"/>
      <c r="AE200" s="986"/>
      <c r="AF200" s="991" t="s">
        <v>198</v>
      </c>
      <c r="AG200" s="987"/>
      <c r="AH200" s="987"/>
      <c r="AI200" s="987"/>
      <c r="AJ200" s="987"/>
      <c r="AK200" s="987"/>
      <c r="AL200" s="988"/>
      <c r="AM200" s="991" t="s">
        <v>389</v>
      </c>
      <c r="AN200" s="987"/>
      <c r="AO200" s="987"/>
      <c r="AP200" s="987"/>
      <c r="AQ200" s="987"/>
      <c r="AR200" s="987"/>
      <c r="AS200" s="987"/>
      <c r="AT200" s="987"/>
      <c r="AU200" s="988"/>
      <c r="AV200" s="234"/>
      <c r="AW200" s="991" t="s">
        <v>43</v>
      </c>
      <c r="AX200" s="987"/>
      <c r="AY200" s="988"/>
      <c r="AZ200" s="991" t="s">
        <v>141</v>
      </c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8"/>
      <c r="BN200" s="984" t="s">
        <v>388</v>
      </c>
      <c r="BO200" s="985"/>
      <c r="BP200" s="985"/>
      <c r="BQ200" s="985"/>
      <c r="BR200" s="985"/>
      <c r="BS200" s="985"/>
      <c r="BT200" s="985"/>
      <c r="BU200" s="985"/>
      <c r="BV200" s="985"/>
      <c r="BW200" s="985"/>
      <c r="BX200" s="985"/>
      <c r="BY200" s="985"/>
      <c r="BZ200" s="985"/>
      <c r="CA200" s="986"/>
      <c r="CB200" s="991" t="s">
        <v>198</v>
      </c>
      <c r="CC200" s="987"/>
      <c r="CD200" s="987"/>
      <c r="CE200" s="987"/>
      <c r="CF200" s="987"/>
      <c r="CG200" s="987"/>
      <c r="CH200" s="988"/>
      <c r="CI200" s="991" t="s">
        <v>389</v>
      </c>
      <c r="CJ200" s="987"/>
      <c r="CK200" s="987"/>
      <c r="CL200" s="987"/>
      <c r="CM200" s="987"/>
      <c r="CN200" s="987"/>
      <c r="CO200" s="987"/>
      <c r="CP200" s="987"/>
      <c r="CQ200" s="988"/>
      <c r="CR200" s="234"/>
      <c r="CS200" s="991" t="s">
        <v>43</v>
      </c>
      <c r="CT200" s="987"/>
      <c r="CU200" s="988"/>
      <c r="CV200" s="991" t="s">
        <v>141</v>
      </c>
      <c r="CW200" s="987"/>
      <c r="CX200" s="987"/>
      <c r="CY200" s="987"/>
      <c r="CZ200" s="987"/>
      <c r="DA200" s="987"/>
      <c r="DB200" s="987"/>
      <c r="DC200" s="987"/>
      <c r="DD200" s="987"/>
      <c r="DE200" s="987"/>
      <c r="DF200" s="987"/>
      <c r="DG200" s="987"/>
      <c r="DH200" s="987"/>
      <c r="DI200" s="988"/>
      <c r="DJ200" s="984" t="s">
        <v>388</v>
      </c>
      <c r="DK200" s="985"/>
      <c r="DL200" s="985"/>
      <c r="DM200" s="985"/>
      <c r="DN200" s="985"/>
      <c r="DO200" s="985"/>
      <c r="DP200" s="985"/>
      <c r="DQ200" s="985"/>
      <c r="DR200" s="985"/>
      <c r="DS200" s="985"/>
      <c r="DT200" s="985"/>
      <c r="DU200" s="985"/>
      <c r="DV200" s="985"/>
      <c r="DW200" s="986"/>
      <c r="DX200" s="991" t="s">
        <v>198</v>
      </c>
      <c r="DY200" s="987"/>
      <c r="DZ200" s="987"/>
      <c r="EA200" s="987"/>
      <c r="EB200" s="987"/>
      <c r="EC200" s="987"/>
      <c r="ED200" s="988"/>
      <c r="EE200" s="991" t="s">
        <v>389</v>
      </c>
      <c r="EF200" s="987"/>
      <c r="EG200" s="987"/>
      <c r="EH200" s="987"/>
      <c r="EI200" s="987"/>
      <c r="EJ200" s="987"/>
      <c r="EK200" s="987"/>
      <c r="EL200" s="987"/>
      <c r="EM200" s="988"/>
    </row>
    <row r="201" spans="1:143" x14ac:dyDescent="0.25">
      <c r="A201" s="992"/>
      <c r="B201" s="989"/>
      <c r="C201" s="990"/>
      <c r="D201" s="992"/>
      <c r="E201" s="989"/>
      <c r="F201" s="989"/>
      <c r="G201" s="989"/>
      <c r="H201" s="989"/>
      <c r="I201" s="989"/>
      <c r="J201" s="989"/>
      <c r="K201" s="989"/>
      <c r="L201" s="989"/>
      <c r="M201" s="989"/>
      <c r="N201" s="989"/>
      <c r="O201" s="989"/>
      <c r="P201" s="989"/>
      <c r="Q201" s="990"/>
      <c r="R201" s="981"/>
      <c r="S201" s="982"/>
      <c r="T201" s="982"/>
      <c r="U201" s="982"/>
      <c r="V201" s="982"/>
      <c r="W201" s="982"/>
      <c r="X201" s="983"/>
      <c r="Y201" s="981"/>
      <c r="Z201" s="982"/>
      <c r="AA201" s="982"/>
      <c r="AB201" s="982"/>
      <c r="AC201" s="982"/>
      <c r="AD201" s="982"/>
      <c r="AE201" s="983"/>
      <c r="AF201" s="992"/>
      <c r="AG201" s="989"/>
      <c r="AH201" s="989"/>
      <c r="AI201" s="989"/>
      <c r="AJ201" s="989"/>
      <c r="AK201" s="989"/>
      <c r="AL201" s="990"/>
      <c r="AM201" s="992"/>
      <c r="AN201" s="989"/>
      <c r="AO201" s="989"/>
      <c r="AP201" s="989"/>
      <c r="AQ201" s="989"/>
      <c r="AR201" s="989"/>
      <c r="AS201" s="989"/>
      <c r="AT201" s="989"/>
      <c r="AU201" s="990"/>
      <c r="AV201" s="234"/>
      <c r="AW201" s="992"/>
      <c r="AX201" s="989"/>
      <c r="AY201" s="990"/>
      <c r="AZ201" s="992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90"/>
      <c r="BN201" s="981"/>
      <c r="BO201" s="982"/>
      <c r="BP201" s="982"/>
      <c r="BQ201" s="982"/>
      <c r="BR201" s="982"/>
      <c r="BS201" s="982"/>
      <c r="BT201" s="983"/>
      <c r="BU201" s="981"/>
      <c r="BV201" s="982"/>
      <c r="BW201" s="982"/>
      <c r="BX201" s="982"/>
      <c r="BY201" s="982"/>
      <c r="BZ201" s="982"/>
      <c r="CA201" s="983"/>
      <c r="CB201" s="992"/>
      <c r="CC201" s="989"/>
      <c r="CD201" s="989"/>
      <c r="CE201" s="989"/>
      <c r="CF201" s="989"/>
      <c r="CG201" s="989"/>
      <c r="CH201" s="990"/>
      <c r="CI201" s="992"/>
      <c r="CJ201" s="989"/>
      <c r="CK201" s="989"/>
      <c r="CL201" s="989"/>
      <c r="CM201" s="989"/>
      <c r="CN201" s="989"/>
      <c r="CO201" s="989"/>
      <c r="CP201" s="989"/>
      <c r="CQ201" s="990"/>
      <c r="CR201" s="234"/>
      <c r="CS201" s="992"/>
      <c r="CT201" s="989"/>
      <c r="CU201" s="990"/>
      <c r="CV201" s="992"/>
      <c r="CW201" s="989"/>
      <c r="CX201" s="989"/>
      <c r="CY201" s="989"/>
      <c r="CZ201" s="989"/>
      <c r="DA201" s="989"/>
      <c r="DB201" s="989"/>
      <c r="DC201" s="989"/>
      <c r="DD201" s="989"/>
      <c r="DE201" s="989"/>
      <c r="DF201" s="989"/>
      <c r="DG201" s="989"/>
      <c r="DH201" s="989"/>
      <c r="DI201" s="990"/>
      <c r="DJ201" s="981"/>
      <c r="DK201" s="982"/>
      <c r="DL201" s="982"/>
      <c r="DM201" s="982"/>
      <c r="DN201" s="982"/>
      <c r="DO201" s="982"/>
      <c r="DP201" s="983"/>
      <c r="DQ201" s="981"/>
      <c r="DR201" s="982"/>
      <c r="DS201" s="982"/>
      <c r="DT201" s="982"/>
      <c r="DU201" s="982"/>
      <c r="DV201" s="982"/>
      <c r="DW201" s="983"/>
      <c r="DX201" s="992"/>
      <c r="DY201" s="989"/>
      <c r="DZ201" s="989"/>
      <c r="EA201" s="989"/>
      <c r="EB201" s="989"/>
      <c r="EC201" s="989"/>
      <c r="ED201" s="990"/>
      <c r="EE201" s="992"/>
      <c r="EF201" s="989"/>
      <c r="EG201" s="989"/>
      <c r="EH201" s="989"/>
      <c r="EI201" s="989"/>
      <c r="EJ201" s="989"/>
      <c r="EK201" s="989"/>
      <c r="EL201" s="989"/>
      <c r="EM201" s="990"/>
    </row>
    <row r="202" spans="1:143" x14ac:dyDescent="0.25">
      <c r="A202" s="1176" t="s">
        <v>399</v>
      </c>
      <c r="B202" s="1177"/>
      <c r="C202" s="1177"/>
      <c r="D202" s="1173" t="s">
        <v>400</v>
      </c>
      <c r="E202" s="1174"/>
      <c r="F202" s="1174"/>
      <c r="G202" s="1174"/>
      <c r="H202" s="1174"/>
      <c r="I202" s="1174"/>
      <c r="J202" s="1174"/>
      <c r="K202" s="1174"/>
      <c r="L202" s="1174"/>
      <c r="M202" s="1174"/>
      <c r="N202" s="1174"/>
      <c r="O202" s="1174"/>
      <c r="P202" s="1174"/>
      <c r="Q202" s="1175"/>
      <c r="R202" s="1173" t="s">
        <v>401</v>
      </c>
      <c r="S202" s="1174"/>
      <c r="T202" s="1174"/>
      <c r="U202" s="1174"/>
      <c r="V202" s="1174"/>
      <c r="W202" s="1174"/>
      <c r="X202" s="1175"/>
      <c r="Y202" s="1173" t="s">
        <v>402</v>
      </c>
      <c r="Z202" s="1174"/>
      <c r="AA202" s="1174"/>
      <c r="AB202" s="1174"/>
      <c r="AC202" s="1174"/>
      <c r="AD202" s="1174"/>
      <c r="AE202" s="1175"/>
      <c r="AF202" s="1173" t="s">
        <v>403</v>
      </c>
      <c r="AG202" s="1174"/>
      <c r="AH202" s="1174"/>
      <c r="AI202" s="1174"/>
      <c r="AJ202" s="1174"/>
      <c r="AK202" s="1174"/>
      <c r="AL202" s="1175"/>
      <c r="AM202" s="1173" t="s">
        <v>404</v>
      </c>
      <c r="AN202" s="1174"/>
      <c r="AO202" s="1174"/>
      <c r="AP202" s="1174"/>
      <c r="AQ202" s="1174"/>
      <c r="AR202" s="1174"/>
      <c r="AS202" s="1174"/>
      <c r="AT202" s="1174"/>
      <c r="AU202" s="1175"/>
      <c r="AV202" s="580"/>
      <c r="AW202" s="1176" t="s">
        <v>399</v>
      </c>
      <c r="AX202" s="1177"/>
      <c r="AY202" s="1177"/>
      <c r="AZ202" s="1173" t="s">
        <v>400</v>
      </c>
      <c r="BA202" s="1174"/>
      <c r="BB202" s="1174"/>
      <c r="BC202" s="1174"/>
      <c r="BD202" s="1174"/>
      <c r="BE202" s="1174"/>
      <c r="BF202" s="1174"/>
      <c r="BG202" s="1174"/>
      <c r="BH202" s="1174"/>
      <c r="BI202" s="1174"/>
      <c r="BJ202" s="1174"/>
      <c r="BK202" s="1174"/>
      <c r="BL202" s="1174"/>
      <c r="BM202" s="1175"/>
      <c r="BN202" s="1173" t="s">
        <v>401</v>
      </c>
      <c r="BO202" s="1174"/>
      <c r="BP202" s="1174"/>
      <c r="BQ202" s="1174"/>
      <c r="BR202" s="1174"/>
      <c r="BS202" s="1174"/>
      <c r="BT202" s="1175"/>
      <c r="BU202" s="1173" t="s">
        <v>402</v>
      </c>
      <c r="BV202" s="1174"/>
      <c r="BW202" s="1174"/>
      <c r="BX202" s="1174"/>
      <c r="BY202" s="1174"/>
      <c r="BZ202" s="1174"/>
      <c r="CA202" s="1175"/>
      <c r="CB202" s="1173" t="s">
        <v>403</v>
      </c>
      <c r="CC202" s="1174"/>
      <c r="CD202" s="1174"/>
      <c r="CE202" s="1174"/>
      <c r="CF202" s="1174"/>
      <c r="CG202" s="1174"/>
      <c r="CH202" s="1175"/>
      <c r="CI202" s="1173" t="s">
        <v>404</v>
      </c>
      <c r="CJ202" s="1174"/>
      <c r="CK202" s="1174"/>
      <c r="CL202" s="1174"/>
      <c r="CM202" s="1174"/>
      <c r="CN202" s="1174"/>
      <c r="CO202" s="1174"/>
      <c r="CP202" s="1174"/>
      <c r="CQ202" s="1175"/>
      <c r="CR202" s="580"/>
      <c r="CS202" s="1176" t="s">
        <v>399</v>
      </c>
      <c r="CT202" s="1177"/>
      <c r="CU202" s="1177"/>
      <c r="CV202" s="1173" t="s">
        <v>400</v>
      </c>
      <c r="CW202" s="1174"/>
      <c r="CX202" s="1174"/>
      <c r="CY202" s="1174"/>
      <c r="CZ202" s="1174"/>
      <c r="DA202" s="1174"/>
      <c r="DB202" s="1174"/>
      <c r="DC202" s="1174"/>
      <c r="DD202" s="1174"/>
      <c r="DE202" s="1174"/>
      <c r="DF202" s="1174"/>
      <c r="DG202" s="1174"/>
      <c r="DH202" s="1174"/>
      <c r="DI202" s="1175"/>
      <c r="DJ202" s="1173" t="s">
        <v>401</v>
      </c>
      <c r="DK202" s="1174"/>
      <c r="DL202" s="1174"/>
      <c r="DM202" s="1174"/>
      <c r="DN202" s="1174"/>
      <c r="DO202" s="1174"/>
      <c r="DP202" s="1175"/>
      <c r="DQ202" s="1173" t="s">
        <v>402</v>
      </c>
      <c r="DR202" s="1174"/>
      <c r="DS202" s="1174"/>
      <c r="DT202" s="1174"/>
      <c r="DU202" s="1174"/>
      <c r="DV202" s="1174"/>
      <c r="DW202" s="1175"/>
      <c r="DX202" s="1173" t="s">
        <v>403</v>
      </c>
      <c r="DY202" s="1174"/>
      <c r="DZ202" s="1174"/>
      <c r="EA202" s="1174"/>
      <c r="EB202" s="1174"/>
      <c r="EC202" s="1174"/>
      <c r="ED202" s="1175"/>
      <c r="EE202" s="1173" t="s">
        <v>404</v>
      </c>
      <c r="EF202" s="1174"/>
      <c r="EG202" s="1174"/>
      <c r="EH202" s="1174"/>
      <c r="EI202" s="1174"/>
      <c r="EJ202" s="1174"/>
      <c r="EK202" s="1174"/>
      <c r="EL202" s="1174"/>
      <c r="EM202" s="1175"/>
    </row>
    <row r="203" spans="1:143" ht="15" customHeight="1" x14ac:dyDescent="0.25">
      <c r="A203" s="1001" t="s">
        <v>399</v>
      </c>
      <c r="B203" s="1001"/>
      <c r="C203" s="1001"/>
      <c r="D203" s="1178">
        <f>I$16</f>
        <v>0</v>
      </c>
      <c r="E203" s="1179"/>
      <c r="F203" s="1179"/>
      <c r="G203" s="1179"/>
      <c r="H203" s="1179"/>
      <c r="I203" s="1179"/>
      <c r="J203" s="1179"/>
      <c r="K203" s="1179"/>
      <c r="L203" s="1179"/>
      <c r="M203" s="1179"/>
      <c r="N203" s="1179"/>
      <c r="O203" s="1179"/>
      <c r="P203" s="1179"/>
      <c r="Q203" s="1180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7">
        <f>I$13</f>
        <v>0</v>
      </c>
      <c r="AG203" s="998"/>
      <c r="AH203" s="998"/>
      <c r="AI203" s="998"/>
      <c r="AJ203" s="998"/>
      <c r="AK203" s="998"/>
      <c r="AL203" s="999"/>
      <c r="AM203" s="1138"/>
      <c r="AN203" s="1139"/>
      <c r="AO203" s="1139"/>
      <c r="AP203" s="1139"/>
      <c r="AQ203" s="1139"/>
      <c r="AR203" s="1139"/>
      <c r="AS203" s="1139"/>
      <c r="AT203" s="1139"/>
      <c r="AU203" s="1140"/>
      <c r="AV203" s="234"/>
      <c r="AW203" s="1001" t="s">
        <v>399</v>
      </c>
      <c r="AX203" s="1001"/>
      <c r="AY203" s="1001"/>
      <c r="AZ203" s="1178">
        <f>BE$16</f>
        <v>0</v>
      </c>
      <c r="BA203" s="1179"/>
      <c r="BB203" s="1179"/>
      <c r="BC203" s="1179"/>
      <c r="BD203" s="1179"/>
      <c r="BE203" s="1179"/>
      <c r="BF203" s="1179"/>
      <c r="BG203" s="1179"/>
      <c r="BH203" s="1179"/>
      <c r="BI203" s="1179"/>
      <c r="BJ203" s="1179"/>
      <c r="BK203" s="1179"/>
      <c r="BL203" s="1179"/>
      <c r="BM203" s="1180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7">
        <f>BE$13</f>
        <v>0</v>
      </c>
      <c r="CC203" s="998"/>
      <c r="CD203" s="998"/>
      <c r="CE203" s="998"/>
      <c r="CF203" s="998"/>
      <c r="CG203" s="998"/>
      <c r="CH203" s="999"/>
      <c r="CI203" s="1138"/>
      <c r="CJ203" s="1139"/>
      <c r="CK203" s="1139"/>
      <c r="CL203" s="1139"/>
      <c r="CM203" s="1139"/>
      <c r="CN203" s="1139"/>
      <c r="CO203" s="1139"/>
      <c r="CP203" s="1139"/>
      <c r="CQ203" s="1140"/>
      <c r="CR203" s="234"/>
      <c r="CS203" s="1001" t="s">
        <v>399</v>
      </c>
      <c r="CT203" s="1001"/>
      <c r="CU203" s="1001"/>
      <c r="CV203" s="1178">
        <f>DA$16</f>
        <v>0</v>
      </c>
      <c r="CW203" s="1179"/>
      <c r="CX203" s="1179"/>
      <c r="CY203" s="1179"/>
      <c r="CZ203" s="1179"/>
      <c r="DA203" s="1179"/>
      <c r="DB203" s="1179"/>
      <c r="DC203" s="1179"/>
      <c r="DD203" s="1179"/>
      <c r="DE203" s="1179"/>
      <c r="DF203" s="1179"/>
      <c r="DG203" s="1179"/>
      <c r="DH203" s="1179"/>
      <c r="DI203" s="1180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7">
        <f>DA$13</f>
        <v>0</v>
      </c>
      <c r="DY203" s="998"/>
      <c r="DZ203" s="998"/>
      <c r="EA203" s="998"/>
      <c r="EB203" s="998"/>
      <c r="EC203" s="998"/>
      <c r="ED203" s="999"/>
      <c r="EE203" s="1138"/>
      <c r="EF203" s="1139"/>
      <c r="EG203" s="1139"/>
      <c r="EH203" s="1139"/>
      <c r="EI203" s="1139"/>
      <c r="EJ203" s="1139"/>
      <c r="EK203" s="1139"/>
      <c r="EL203" s="1139"/>
      <c r="EM203" s="1140"/>
    </row>
    <row r="204" spans="1:143" x14ac:dyDescent="0.25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7">
        <f>SUM(AF203:AL203)</f>
        <v>0</v>
      </c>
      <c r="AG204" s="998"/>
      <c r="AH204" s="998"/>
      <c r="AI204" s="998"/>
      <c r="AJ204" s="998"/>
      <c r="AK204" s="998"/>
      <c r="AL204" s="999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7">
        <f>SUM(CB203:CH203)</f>
        <v>0</v>
      </c>
      <c r="CC204" s="998"/>
      <c r="CD204" s="998"/>
      <c r="CE204" s="998"/>
      <c r="CF204" s="998"/>
      <c r="CG204" s="998"/>
      <c r="CH204" s="999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7">
        <f>SUM(DX203:ED203)</f>
        <v>0</v>
      </c>
      <c r="DY204" s="998"/>
      <c r="DZ204" s="998"/>
      <c r="EA204" s="998"/>
      <c r="EB204" s="998"/>
      <c r="EC204" s="998"/>
      <c r="ED204" s="999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 x14ac:dyDescent="0.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 x14ac:dyDescent="0.3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6"/>
      <c r="Q206" s="1017"/>
      <c r="R206" s="1017"/>
      <c r="S206" s="1017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6"/>
      <c r="BM206" s="1017"/>
      <c r="BN206" s="1017"/>
      <c r="BO206" s="1017"/>
      <c r="BP206" s="1017"/>
      <c r="BQ206" s="1017"/>
      <c r="BR206" s="1017"/>
      <c r="BS206" s="1017"/>
      <c r="BT206" s="1017"/>
      <c r="BU206" s="1017"/>
      <c r="BV206" s="1017"/>
      <c r="BW206" s="1017"/>
      <c r="BX206" s="1017"/>
      <c r="BY206" s="1017"/>
      <c r="BZ206" s="1017"/>
      <c r="CA206" s="1017"/>
      <c r="CB206" s="1017"/>
      <c r="CC206" s="1017"/>
      <c r="CD206" s="1017"/>
      <c r="CE206" s="1017"/>
      <c r="CF206" s="1017"/>
      <c r="CG206" s="1017"/>
      <c r="CH206" s="101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6"/>
      <c r="DI206" s="1017"/>
      <c r="DJ206" s="1017"/>
      <c r="DK206" s="1017"/>
      <c r="DL206" s="1017"/>
      <c r="DM206" s="1017"/>
      <c r="DN206" s="1017"/>
      <c r="DO206" s="1017"/>
      <c r="DP206" s="1017"/>
      <c r="DQ206" s="1017"/>
      <c r="DR206" s="1017"/>
      <c r="DS206" s="1017"/>
      <c r="DT206" s="1017"/>
      <c r="DU206" s="1017"/>
      <c r="DV206" s="1017"/>
      <c r="DW206" s="1017"/>
      <c r="DX206" s="1017"/>
      <c r="DY206" s="1017"/>
      <c r="DZ206" s="1017"/>
      <c r="EA206" s="1017"/>
      <c r="EB206" s="1017"/>
      <c r="EC206" s="1017"/>
      <c r="ED206" s="101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6"/>
      <c r="Q208" s="1017"/>
      <c r="R208" s="1017"/>
      <c r="S208" s="1017"/>
      <c r="T208" s="1017"/>
      <c r="U208" s="1017"/>
      <c r="V208" s="1017"/>
      <c r="W208" s="1017"/>
      <c r="X208" s="1017"/>
      <c r="Y208" s="1017"/>
      <c r="Z208" s="1017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6"/>
      <c r="BM208" s="1017"/>
      <c r="BN208" s="1017"/>
      <c r="BO208" s="1017"/>
      <c r="BP208" s="1017"/>
      <c r="BQ208" s="1017"/>
      <c r="BR208" s="1017"/>
      <c r="BS208" s="1017"/>
      <c r="BT208" s="1017"/>
      <c r="BU208" s="1017"/>
      <c r="BV208" s="1017"/>
      <c r="BW208" s="1017"/>
      <c r="BX208" s="1017"/>
      <c r="BY208" s="1017"/>
      <c r="BZ208" s="1017"/>
      <c r="CA208" s="1017"/>
      <c r="CB208" s="1017"/>
      <c r="CC208" s="1017"/>
      <c r="CD208" s="1017"/>
      <c r="CE208" s="1017"/>
      <c r="CF208" s="1017"/>
      <c r="CG208" s="1017"/>
      <c r="CH208" s="101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6"/>
      <c r="DI208" s="1017"/>
      <c r="DJ208" s="1017"/>
      <c r="DK208" s="1017"/>
      <c r="DL208" s="1017"/>
      <c r="DM208" s="1017"/>
      <c r="DN208" s="1017"/>
      <c r="DO208" s="1017"/>
      <c r="DP208" s="1017"/>
      <c r="DQ208" s="1017"/>
      <c r="DR208" s="1017"/>
      <c r="DS208" s="1017"/>
      <c r="DT208" s="1017"/>
      <c r="DU208" s="1017"/>
      <c r="DV208" s="1017"/>
      <c r="DW208" s="1017"/>
      <c r="DX208" s="1017"/>
      <c r="DY208" s="1017"/>
      <c r="DZ208" s="1017"/>
      <c r="EA208" s="1017"/>
      <c r="EB208" s="1017"/>
      <c r="EC208" s="1017"/>
      <c r="ED208" s="101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 x14ac:dyDescent="0.3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6"/>
      <c r="Q210" s="1017"/>
      <c r="R210" s="1017"/>
      <c r="S210" s="1017"/>
      <c r="T210" s="1017"/>
      <c r="U210" s="1017"/>
      <c r="V210" s="1017"/>
      <c r="W210" s="1017"/>
      <c r="X210" s="1017"/>
      <c r="Y210" s="1017"/>
      <c r="Z210" s="1017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6"/>
      <c r="BM210" s="1017"/>
      <c r="BN210" s="1017"/>
      <c r="BO210" s="1017"/>
      <c r="BP210" s="1017"/>
      <c r="BQ210" s="1017"/>
      <c r="BR210" s="1017"/>
      <c r="BS210" s="1017"/>
      <c r="BT210" s="1017"/>
      <c r="BU210" s="1017"/>
      <c r="BV210" s="1017"/>
      <c r="BW210" s="1017"/>
      <c r="BX210" s="1017"/>
      <c r="BY210" s="1017"/>
      <c r="BZ210" s="1017"/>
      <c r="CA210" s="1017"/>
      <c r="CB210" s="1017"/>
      <c r="CC210" s="1017"/>
      <c r="CD210" s="1017"/>
      <c r="CE210" s="1017"/>
      <c r="CF210" s="1017"/>
      <c r="CG210" s="1017"/>
      <c r="CH210" s="101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6"/>
      <c r="DI210" s="1017"/>
      <c r="DJ210" s="1017"/>
      <c r="DK210" s="1017"/>
      <c r="DL210" s="1017"/>
      <c r="DM210" s="1017"/>
      <c r="DN210" s="1017"/>
      <c r="DO210" s="1017"/>
      <c r="DP210" s="1017"/>
      <c r="DQ210" s="1017"/>
      <c r="DR210" s="1017"/>
      <c r="DS210" s="1017"/>
      <c r="DT210" s="1017"/>
      <c r="DU210" s="1017"/>
      <c r="DV210" s="1017"/>
      <c r="DW210" s="1017"/>
      <c r="DX210" s="1017"/>
      <c r="DY210" s="1017"/>
      <c r="DZ210" s="1017"/>
      <c r="EA210" s="1017"/>
      <c r="EB210" s="1017"/>
      <c r="EC210" s="1017"/>
      <c r="ED210" s="101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 x14ac:dyDescent="0.25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 t="s">
        <v>395</v>
      </c>
      <c r="B212" s="81"/>
      <c r="C212" s="234"/>
      <c r="D212" s="234"/>
      <c r="E212" s="942"/>
      <c r="F212" s="942"/>
      <c r="G212" s="942"/>
      <c r="H212" s="321"/>
      <c r="I212" s="942"/>
      <c r="J212" s="942"/>
      <c r="K212" s="942"/>
      <c r="L212" s="942"/>
      <c r="M212" s="942"/>
      <c r="N212" s="942"/>
      <c r="O212" s="942"/>
      <c r="P212" s="942"/>
      <c r="Q212" s="942"/>
      <c r="R212" s="942"/>
      <c r="S212" s="942"/>
      <c r="T212" s="942"/>
      <c r="U212" s="942"/>
      <c r="V212" s="942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2"/>
      <c r="BB212" s="942"/>
      <c r="BC212" s="942"/>
      <c r="BD212" s="321"/>
      <c r="BE212" s="942"/>
      <c r="BF212" s="942"/>
      <c r="BG212" s="942"/>
      <c r="BH212" s="942"/>
      <c r="BI212" s="942"/>
      <c r="BJ212" s="942"/>
      <c r="BK212" s="942"/>
      <c r="BL212" s="942"/>
      <c r="BM212" s="942"/>
      <c r="BN212" s="942"/>
      <c r="BO212" s="942"/>
      <c r="BP212" s="942"/>
      <c r="BQ212" s="942"/>
      <c r="BR212" s="942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2"/>
      <c r="CX212" s="942"/>
      <c r="CY212" s="942"/>
      <c r="CZ212" s="321"/>
      <c r="DA212" s="942"/>
      <c r="DB212" s="942"/>
      <c r="DC212" s="942"/>
      <c r="DD212" s="942"/>
      <c r="DE212" s="942"/>
      <c r="DF212" s="942"/>
      <c r="DG212" s="942"/>
      <c r="DH212" s="942"/>
      <c r="DI212" s="942"/>
      <c r="DJ212" s="942"/>
      <c r="DK212" s="942"/>
      <c r="DL212" s="942"/>
      <c r="DM212" s="942"/>
      <c r="DN212" s="942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 x14ac:dyDescent="0.25">
      <c r="A213" s="81"/>
      <c r="B213" s="81"/>
      <c r="C213" s="234"/>
      <c r="D213" s="234"/>
      <c r="E213" s="1023" t="s">
        <v>5</v>
      </c>
      <c r="F213" s="1023"/>
      <c r="G213" s="1023"/>
      <c r="I213" s="1023" t="s">
        <v>6</v>
      </c>
      <c r="J213" s="1023"/>
      <c r="K213" s="1023"/>
      <c r="L213" s="1023"/>
      <c r="M213" s="1023"/>
      <c r="N213" s="1023"/>
      <c r="O213" s="1023"/>
      <c r="P213" s="1023"/>
      <c r="Q213" s="1023"/>
      <c r="R213" s="1023"/>
      <c r="S213" s="1023"/>
      <c r="T213" s="1023"/>
      <c r="U213" s="1023"/>
      <c r="V213" s="1023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3" t="s">
        <v>5</v>
      </c>
      <c r="BB213" s="1023"/>
      <c r="BC213" s="1023"/>
      <c r="BD213" s="234"/>
      <c r="BE213" s="1023" t="s">
        <v>6</v>
      </c>
      <c r="BF213" s="1023"/>
      <c r="BG213" s="1023"/>
      <c r="BH213" s="1023"/>
      <c r="BI213" s="1023"/>
      <c r="BJ213" s="1023"/>
      <c r="BK213" s="1023"/>
      <c r="BL213" s="1023"/>
      <c r="BM213" s="1023"/>
      <c r="BN213" s="1023"/>
      <c r="BO213" s="1023"/>
      <c r="BP213" s="1023"/>
      <c r="BQ213" s="1023"/>
      <c r="BR213" s="1023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3" t="s">
        <v>5</v>
      </c>
      <c r="CX213" s="1023"/>
      <c r="CY213" s="1023"/>
      <c r="CZ213" s="234"/>
      <c r="DA213" s="1023" t="s">
        <v>6</v>
      </c>
      <c r="DB213" s="1023"/>
      <c r="DC213" s="1023"/>
      <c r="DD213" s="1023"/>
      <c r="DE213" s="1023"/>
      <c r="DF213" s="1023"/>
      <c r="DG213" s="1023"/>
      <c r="DH213" s="1023"/>
      <c r="DI213" s="1023"/>
      <c r="DJ213" s="1023"/>
      <c r="DK213" s="1023"/>
      <c r="DL213" s="1023"/>
      <c r="DM213" s="1023"/>
      <c r="DN213" s="1023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130" t="s">
        <v>179</v>
      </c>
      <c r="B214" s="307"/>
      <c r="C214" s="1022" t="s">
        <v>179</v>
      </c>
      <c r="D214" s="1022"/>
      <c r="E214" s="948"/>
      <c r="F214" s="948"/>
      <c r="G214" s="948"/>
      <c r="H214" s="1021"/>
      <c r="I214" s="1021"/>
      <c r="J214" s="950"/>
      <c r="K214" s="950"/>
      <c r="L214" s="950"/>
      <c r="M214" s="1019" t="s">
        <v>180</v>
      </c>
      <c r="N214" s="1019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2" t="s">
        <v>179</v>
      </c>
      <c r="AZ214" s="1022"/>
      <c r="BA214" s="948"/>
      <c r="BB214" s="948"/>
      <c r="BC214" s="948"/>
      <c r="BD214" s="1021"/>
      <c r="BE214" s="1021"/>
      <c r="BF214" s="950"/>
      <c r="BG214" s="950"/>
      <c r="BH214" s="950"/>
      <c r="BI214" s="1019" t="s">
        <v>180</v>
      </c>
      <c r="BJ214" s="1019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2" t="s">
        <v>179</v>
      </c>
      <c r="CV214" s="1022"/>
      <c r="CW214" s="948"/>
      <c r="CX214" s="948"/>
      <c r="CY214" s="948"/>
      <c r="CZ214" s="1021"/>
      <c r="DA214" s="1021"/>
      <c r="DB214" s="950"/>
      <c r="DC214" s="950"/>
      <c r="DD214" s="950"/>
      <c r="DE214" s="1019" t="s">
        <v>180</v>
      </c>
      <c r="DF214" s="1019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 x14ac:dyDescent="0.25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 x14ac:dyDescent="0.25">
      <c r="A216" s="81" t="s">
        <v>396</v>
      </c>
      <c r="B216" s="81"/>
      <c r="C216" s="81"/>
      <c r="D216" s="81"/>
      <c r="E216" s="1146" t="s">
        <v>140</v>
      </c>
      <c r="F216" s="1146"/>
      <c r="G216" s="1146"/>
      <c r="H216" s="1146"/>
      <c r="I216" s="1146"/>
      <c r="J216" s="81"/>
      <c r="K216" s="81"/>
      <c r="L216" s="949"/>
      <c r="M216" s="949"/>
      <c r="N216" s="949"/>
      <c r="O216" s="949"/>
      <c r="P216" s="949"/>
      <c r="Q216" s="949"/>
      <c r="R216" s="949"/>
      <c r="S216" s="949"/>
      <c r="T216" s="949"/>
      <c r="U216" s="949"/>
      <c r="V216" s="1147" t="str">
        <f ca="1">I$9</f>
        <v/>
      </c>
      <c r="W216" s="951"/>
      <c r="X216" s="951"/>
      <c r="Y216" s="951"/>
      <c r="Z216" s="951"/>
      <c r="AA216" s="951"/>
      <c r="AB216" s="951"/>
      <c r="AC216" s="951"/>
      <c r="AD216" s="951"/>
      <c r="AE216" s="951"/>
      <c r="AF216" s="951"/>
      <c r="AG216" s="951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6" t="s">
        <v>140</v>
      </c>
      <c r="BB216" s="1146"/>
      <c r="BC216" s="1146"/>
      <c r="BD216" s="1146"/>
      <c r="BE216" s="1146"/>
      <c r="BF216" s="81"/>
      <c r="BG216" s="81"/>
      <c r="BH216" s="949"/>
      <c r="BI216" s="949"/>
      <c r="BJ216" s="949"/>
      <c r="BK216" s="949"/>
      <c r="BL216" s="949"/>
      <c r="BM216" s="949"/>
      <c r="BN216" s="949"/>
      <c r="BO216" s="949"/>
      <c r="BP216" s="949"/>
      <c r="BQ216" s="949"/>
      <c r="BR216" s="1147" t="str">
        <f ca="1">BE$9</f>
        <v/>
      </c>
      <c r="BS216" s="951"/>
      <c r="BT216" s="951"/>
      <c r="BU216" s="951"/>
      <c r="BV216" s="951"/>
      <c r="BW216" s="951"/>
      <c r="BX216" s="951"/>
      <c r="BY216" s="951"/>
      <c r="BZ216" s="951"/>
      <c r="CA216" s="951"/>
      <c r="CB216" s="951"/>
      <c r="CC216" s="951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6" t="s">
        <v>140</v>
      </c>
      <c r="CX216" s="1146"/>
      <c r="CY216" s="1146"/>
      <c r="CZ216" s="1146"/>
      <c r="DA216" s="1146"/>
      <c r="DB216" s="81"/>
      <c r="DC216" s="81"/>
      <c r="DD216" s="949"/>
      <c r="DE216" s="949"/>
      <c r="DF216" s="949"/>
      <c r="DG216" s="949"/>
      <c r="DH216" s="949"/>
      <c r="DI216" s="949"/>
      <c r="DJ216" s="949"/>
      <c r="DK216" s="949"/>
      <c r="DL216" s="949"/>
      <c r="DM216" s="949"/>
      <c r="DN216" s="1147" t="str">
        <f ca="1">DA$9</f>
        <v/>
      </c>
      <c r="DO216" s="951"/>
      <c r="DP216" s="951"/>
      <c r="DQ216" s="951"/>
      <c r="DR216" s="951"/>
      <c r="DS216" s="951"/>
      <c r="DT216" s="951"/>
      <c r="DU216" s="951"/>
      <c r="DV216" s="951"/>
      <c r="DW216" s="951"/>
      <c r="DX216" s="951"/>
      <c r="DY216" s="951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x14ac:dyDescent="0.25">
      <c r="A217" s="81"/>
      <c r="B217" s="81"/>
      <c r="C217" s="81"/>
      <c r="D217" s="81"/>
      <c r="E217" s="1023"/>
      <c r="F217" s="1023"/>
      <c r="G217" s="1023"/>
      <c r="H217" s="1023"/>
      <c r="I217" s="1023"/>
      <c r="J217" s="81"/>
      <c r="K217" s="81"/>
      <c r="L217" s="1023" t="s">
        <v>5</v>
      </c>
      <c r="M217" s="1023"/>
      <c r="N217" s="1023"/>
      <c r="O217" s="1023"/>
      <c r="P217" s="1023"/>
      <c r="Q217" s="1023"/>
      <c r="R217" s="1023"/>
      <c r="S217" s="1023"/>
      <c r="T217" s="1023"/>
      <c r="U217" s="1023"/>
      <c r="V217" s="1023"/>
      <c r="W217" s="1023"/>
      <c r="X217" s="1023"/>
      <c r="Y217" s="1023"/>
      <c r="Z217" s="1023"/>
      <c r="AA217" s="1023"/>
      <c r="AB217" s="1023"/>
      <c r="AC217" s="1023"/>
      <c r="AD217" s="1023"/>
      <c r="AE217" s="1023"/>
      <c r="AF217" s="1023"/>
      <c r="AG217" s="1023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3"/>
      <c r="BB217" s="1023"/>
      <c r="BC217" s="1023"/>
      <c r="BD217" s="1023"/>
      <c r="BE217" s="1023"/>
      <c r="BF217" s="81"/>
      <c r="BG217" s="81"/>
      <c r="BH217" s="1023" t="s">
        <v>5</v>
      </c>
      <c r="BI217" s="1023"/>
      <c r="BJ217" s="1023"/>
      <c r="BK217" s="1023"/>
      <c r="BL217" s="1023"/>
      <c r="BM217" s="1023"/>
      <c r="BN217" s="1023"/>
      <c r="BO217" s="1023"/>
      <c r="BP217" s="1023"/>
      <c r="BQ217" s="1023"/>
      <c r="BR217" s="1023"/>
      <c r="BS217" s="1023"/>
      <c r="BT217" s="1023"/>
      <c r="BU217" s="1023"/>
      <c r="BV217" s="1023"/>
      <c r="BW217" s="1023"/>
      <c r="BX217" s="1023"/>
      <c r="BY217" s="1023"/>
      <c r="BZ217" s="1023"/>
      <c r="CA217" s="1023"/>
      <c r="CB217" s="1023"/>
      <c r="CC217" s="1023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3"/>
      <c r="CX217" s="1023"/>
      <c r="CY217" s="1023"/>
      <c r="CZ217" s="1023"/>
      <c r="DA217" s="1023"/>
      <c r="DB217" s="81"/>
      <c r="DC217" s="81"/>
      <c r="DD217" s="1023" t="s">
        <v>5</v>
      </c>
      <c r="DE217" s="1023"/>
      <c r="DF217" s="1023"/>
      <c r="DG217" s="1023"/>
      <c r="DH217" s="1023"/>
      <c r="DI217" s="1023"/>
      <c r="DJ217" s="1023"/>
      <c r="DK217" s="1023"/>
      <c r="DL217" s="1023"/>
      <c r="DM217" s="1023"/>
      <c r="DN217" s="1023"/>
      <c r="DO217" s="1023"/>
      <c r="DP217" s="1023"/>
      <c r="DQ217" s="1023"/>
      <c r="DR217" s="1023"/>
      <c r="DS217" s="1023"/>
      <c r="DT217" s="1023"/>
      <c r="DU217" s="1023"/>
      <c r="DV217" s="1023"/>
      <c r="DW217" s="1023"/>
      <c r="DX217" s="1023"/>
      <c r="DY217" s="1023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9" t="s">
        <v>179</v>
      </c>
      <c r="B218" s="307"/>
      <c r="C218" s="1022" t="s">
        <v>179</v>
      </c>
      <c r="D218" s="1022"/>
      <c r="E218" s="948"/>
      <c r="F218" s="948"/>
      <c r="G218" s="948"/>
      <c r="H218" s="1021"/>
      <c r="I218" s="1021"/>
      <c r="J218" s="950"/>
      <c r="K218" s="950"/>
      <c r="L218" s="950"/>
      <c r="M218" s="1019" t="s">
        <v>180</v>
      </c>
      <c r="N218" s="1019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2" t="s">
        <v>179</v>
      </c>
      <c r="AZ218" s="1022"/>
      <c r="BA218" s="948"/>
      <c r="BB218" s="948"/>
      <c r="BC218" s="948"/>
      <c r="BD218" s="1021"/>
      <c r="BE218" s="1021"/>
      <c r="BF218" s="950"/>
      <c r="BG218" s="950"/>
      <c r="BH218" s="950"/>
      <c r="BI218" s="1019" t="s">
        <v>180</v>
      </c>
      <c r="BJ218" s="1019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2" t="s">
        <v>179</v>
      </c>
      <c r="CV218" s="1022"/>
      <c r="CW218" s="948"/>
      <c r="CX218" s="948"/>
      <c r="CY218" s="948"/>
      <c r="CZ218" s="1021"/>
      <c r="DA218" s="1021"/>
      <c r="DB218" s="950"/>
      <c r="DC218" s="950"/>
      <c r="DD218" s="950"/>
      <c r="DE218" s="1019" t="s">
        <v>180</v>
      </c>
      <c r="DF218" s="1019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1" t="s">
        <v>397</v>
      </c>
      <c r="B220" s="81"/>
      <c r="C220" s="81"/>
      <c r="D220" s="81"/>
      <c r="E220" s="942"/>
      <c r="F220" s="942"/>
      <c r="G220" s="942"/>
      <c r="H220" s="942"/>
      <c r="I220" s="81"/>
      <c r="J220" s="81"/>
      <c r="K220" s="942"/>
      <c r="L220" s="942"/>
      <c r="M220" s="942"/>
      <c r="N220" s="942"/>
      <c r="O220" s="942"/>
      <c r="P220" s="942"/>
      <c r="Q220" s="942"/>
      <c r="R220" s="942"/>
      <c r="S220" s="942"/>
      <c r="T220" s="942"/>
      <c r="U220" s="942"/>
      <c r="V220" s="942"/>
      <c r="W220" s="942"/>
      <c r="X220" s="942"/>
      <c r="Y220" s="942"/>
      <c r="Z220" s="942"/>
      <c r="AA220" s="942"/>
      <c r="AB220" s="942"/>
      <c r="AC220" s="942"/>
      <c r="AD220" s="942"/>
      <c r="AE220" s="942"/>
      <c r="AF220" s="942"/>
      <c r="AG220" s="942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2"/>
      <c r="BB220" s="942"/>
      <c r="BC220" s="942"/>
      <c r="BD220" s="942"/>
      <c r="BE220" s="81"/>
      <c r="BF220" s="81"/>
      <c r="BG220" s="942"/>
      <c r="BH220" s="942"/>
      <c r="BI220" s="942"/>
      <c r="BJ220" s="942"/>
      <c r="BK220" s="942"/>
      <c r="BL220" s="942"/>
      <c r="BM220" s="942"/>
      <c r="BN220" s="942"/>
      <c r="BO220" s="942"/>
      <c r="BP220" s="942"/>
      <c r="BQ220" s="942"/>
      <c r="BR220" s="942"/>
      <c r="BS220" s="942"/>
      <c r="BT220" s="942"/>
      <c r="BU220" s="942"/>
      <c r="BV220" s="942"/>
      <c r="BW220" s="942"/>
      <c r="BX220" s="942"/>
      <c r="BY220" s="942"/>
      <c r="BZ220" s="942"/>
      <c r="CA220" s="942"/>
      <c r="CB220" s="942"/>
      <c r="CC220" s="942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2"/>
      <c r="CX220" s="942"/>
      <c r="CY220" s="942"/>
      <c r="CZ220" s="942"/>
      <c r="DA220" s="81"/>
      <c r="DB220" s="81"/>
      <c r="DC220" s="942"/>
      <c r="DD220" s="942"/>
      <c r="DE220" s="942"/>
      <c r="DF220" s="942"/>
      <c r="DG220" s="942"/>
      <c r="DH220" s="942"/>
      <c r="DI220" s="942"/>
      <c r="DJ220" s="942"/>
      <c r="DK220" s="942"/>
      <c r="DL220" s="942"/>
      <c r="DM220" s="942"/>
      <c r="DN220" s="942"/>
      <c r="DO220" s="942"/>
      <c r="DP220" s="942"/>
      <c r="DQ220" s="942"/>
      <c r="DR220" s="942"/>
      <c r="DS220" s="942"/>
      <c r="DT220" s="942"/>
      <c r="DU220" s="942"/>
      <c r="DV220" s="942"/>
      <c r="DW220" s="942"/>
      <c r="DX220" s="942"/>
      <c r="DY220" s="942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/>
      <c r="B221" s="81"/>
      <c r="C221" s="81"/>
      <c r="D221" s="81"/>
      <c r="E221" s="1023"/>
      <c r="F221" s="1023"/>
      <c r="G221" s="1023"/>
      <c r="H221" s="1023"/>
      <c r="I221" s="81"/>
      <c r="J221" s="81"/>
      <c r="K221" s="1023" t="s">
        <v>5</v>
      </c>
      <c r="L221" s="1023"/>
      <c r="M221" s="1023"/>
      <c r="N221" s="1023"/>
      <c r="O221" s="1023"/>
      <c r="P221" s="1023"/>
      <c r="Q221" s="1023"/>
      <c r="R221" s="1023"/>
      <c r="S221" s="1023"/>
      <c r="T221" s="1023"/>
      <c r="U221" s="1023"/>
      <c r="V221" s="1023"/>
      <c r="W221" s="1023"/>
      <c r="X221" s="1023"/>
      <c r="Y221" s="1023"/>
      <c r="Z221" s="1023"/>
      <c r="AA221" s="1023"/>
      <c r="AB221" s="1023"/>
      <c r="AC221" s="1023"/>
      <c r="AD221" s="1023"/>
      <c r="AE221" s="1023"/>
      <c r="AF221" s="1023"/>
      <c r="AG221" s="1023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3"/>
      <c r="BB221" s="1023"/>
      <c r="BC221" s="1023"/>
      <c r="BD221" s="1023"/>
      <c r="BE221" s="81"/>
      <c r="BF221" s="81"/>
      <c r="BG221" s="1023" t="s">
        <v>5</v>
      </c>
      <c r="BH221" s="1023"/>
      <c r="BI221" s="1023"/>
      <c r="BJ221" s="1023"/>
      <c r="BK221" s="1023"/>
      <c r="BL221" s="1023"/>
      <c r="BM221" s="1023"/>
      <c r="BN221" s="1023"/>
      <c r="BO221" s="1023"/>
      <c r="BP221" s="1023"/>
      <c r="BQ221" s="1023"/>
      <c r="BR221" s="1023"/>
      <c r="BS221" s="1023"/>
      <c r="BT221" s="1023"/>
      <c r="BU221" s="1023"/>
      <c r="BV221" s="1023"/>
      <c r="BW221" s="1023"/>
      <c r="BX221" s="1023"/>
      <c r="BY221" s="1023"/>
      <c r="BZ221" s="1023"/>
      <c r="CA221" s="1023"/>
      <c r="CB221" s="1023"/>
      <c r="CC221" s="1023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3"/>
      <c r="CX221" s="1023"/>
      <c r="CY221" s="1023"/>
      <c r="CZ221" s="1023"/>
      <c r="DA221" s="81"/>
      <c r="DB221" s="81"/>
      <c r="DC221" s="1023" t="s">
        <v>5</v>
      </c>
      <c r="DD221" s="1023"/>
      <c r="DE221" s="1023"/>
      <c r="DF221" s="1023"/>
      <c r="DG221" s="1023"/>
      <c r="DH221" s="1023"/>
      <c r="DI221" s="1023"/>
      <c r="DJ221" s="1023"/>
      <c r="DK221" s="1023"/>
      <c r="DL221" s="1023"/>
      <c r="DM221" s="1023"/>
      <c r="DN221" s="1023"/>
      <c r="DO221" s="1023"/>
      <c r="DP221" s="1023"/>
      <c r="DQ221" s="1023"/>
      <c r="DR221" s="1023"/>
      <c r="DS221" s="1023"/>
      <c r="DT221" s="1023"/>
      <c r="DU221" s="1023"/>
      <c r="DV221" s="1023"/>
      <c r="DW221" s="1023"/>
      <c r="DX221" s="1023"/>
      <c r="DY221" s="1023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 t="s">
        <v>398</v>
      </c>
      <c r="B222" s="81"/>
      <c r="C222" s="81"/>
      <c r="D222" s="81"/>
      <c r="E222" s="942"/>
      <c r="F222" s="942"/>
      <c r="G222" s="942"/>
      <c r="H222" s="942"/>
      <c r="I222" s="106"/>
      <c r="J222" s="106"/>
      <c r="K222" s="942"/>
      <c r="L222" s="942"/>
      <c r="M222" s="942"/>
      <c r="N222" s="942"/>
      <c r="O222" s="942"/>
      <c r="P222" s="942"/>
      <c r="Q222" s="942"/>
      <c r="R222" s="942"/>
      <c r="S222" s="942"/>
      <c r="T222" s="942"/>
      <c r="U222" s="942"/>
      <c r="V222" s="942"/>
      <c r="W222" s="942"/>
      <c r="X222" s="942"/>
      <c r="Y222" s="942"/>
      <c r="Z222" s="942"/>
      <c r="AA222" s="942"/>
      <c r="AB222" s="942"/>
      <c r="AC222" s="942"/>
      <c r="AD222" s="942"/>
      <c r="AE222" s="942"/>
      <c r="AF222" s="942"/>
      <c r="AG222" s="942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2"/>
      <c r="BB222" s="942"/>
      <c r="BC222" s="942"/>
      <c r="BD222" s="942"/>
      <c r="BE222" s="106"/>
      <c r="BF222" s="106"/>
      <c r="BG222" s="942"/>
      <c r="BH222" s="942"/>
      <c r="BI222" s="942"/>
      <c r="BJ222" s="942"/>
      <c r="BK222" s="942"/>
      <c r="BL222" s="942"/>
      <c r="BM222" s="942"/>
      <c r="BN222" s="942"/>
      <c r="BO222" s="942"/>
      <c r="BP222" s="942"/>
      <c r="BQ222" s="942"/>
      <c r="BR222" s="942"/>
      <c r="BS222" s="942"/>
      <c r="BT222" s="942"/>
      <c r="BU222" s="942"/>
      <c r="BV222" s="942"/>
      <c r="BW222" s="942"/>
      <c r="BX222" s="942"/>
      <c r="BY222" s="942"/>
      <c r="BZ222" s="942"/>
      <c r="CA222" s="942"/>
      <c r="CB222" s="942"/>
      <c r="CC222" s="942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2"/>
      <c r="CX222" s="942"/>
      <c r="CY222" s="942"/>
      <c r="CZ222" s="942"/>
      <c r="DA222" s="106"/>
      <c r="DB222" s="106"/>
      <c r="DC222" s="942"/>
      <c r="DD222" s="942"/>
      <c r="DE222" s="942"/>
      <c r="DF222" s="942"/>
      <c r="DG222" s="942"/>
      <c r="DH222" s="942"/>
      <c r="DI222" s="942"/>
      <c r="DJ222" s="942"/>
      <c r="DK222" s="942"/>
      <c r="DL222" s="942"/>
      <c r="DM222" s="942"/>
      <c r="DN222" s="942"/>
      <c r="DO222" s="942"/>
      <c r="DP222" s="942"/>
      <c r="DQ222" s="942"/>
      <c r="DR222" s="942"/>
      <c r="DS222" s="942"/>
      <c r="DT222" s="942"/>
      <c r="DU222" s="942"/>
      <c r="DV222" s="942"/>
      <c r="DW222" s="942"/>
      <c r="DX222" s="942"/>
      <c r="DY222" s="942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/>
      <c r="B223" s="81"/>
      <c r="C223" s="81"/>
      <c r="D223" s="81"/>
      <c r="E223" s="1023"/>
      <c r="F223" s="1023"/>
      <c r="G223" s="1023"/>
      <c r="H223" s="1023"/>
      <c r="I223" s="81"/>
      <c r="J223" s="81"/>
      <c r="K223" s="1023" t="s">
        <v>5</v>
      </c>
      <c r="L223" s="1023"/>
      <c r="M223" s="1023"/>
      <c r="N223" s="1023"/>
      <c r="O223" s="1023"/>
      <c r="P223" s="1023"/>
      <c r="Q223" s="1023"/>
      <c r="R223" s="1023"/>
      <c r="S223" s="1023"/>
      <c r="T223" s="1023"/>
      <c r="U223" s="1023"/>
      <c r="V223" s="1023"/>
      <c r="W223" s="1023"/>
      <c r="X223" s="1023"/>
      <c r="Y223" s="1023"/>
      <c r="Z223" s="1023"/>
      <c r="AA223" s="1023"/>
      <c r="AB223" s="1023"/>
      <c r="AC223" s="1023"/>
      <c r="AD223" s="1023"/>
      <c r="AE223" s="1023"/>
      <c r="AF223" s="1023"/>
      <c r="AG223" s="1023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3"/>
      <c r="BB223" s="1023"/>
      <c r="BC223" s="1023"/>
      <c r="BD223" s="1023"/>
      <c r="BE223" s="81"/>
      <c r="BF223" s="81"/>
      <c r="BG223" s="1023" t="s">
        <v>5</v>
      </c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  <c r="BT223" s="1023"/>
      <c r="BU223" s="1023"/>
      <c r="BV223" s="1023"/>
      <c r="BW223" s="1023"/>
      <c r="BX223" s="1023"/>
      <c r="BY223" s="1023"/>
      <c r="BZ223" s="1023"/>
      <c r="CA223" s="1023"/>
      <c r="CB223" s="1023"/>
      <c r="CC223" s="1023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3"/>
      <c r="CX223" s="1023"/>
      <c r="CY223" s="1023"/>
      <c r="CZ223" s="1023"/>
      <c r="DA223" s="81"/>
      <c r="DB223" s="81"/>
      <c r="DC223" s="1023" t="s">
        <v>5</v>
      </c>
      <c r="DD223" s="1023"/>
      <c r="DE223" s="1023"/>
      <c r="DF223" s="1023"/>
      <c r="DG223" s="1023"/>
      <c r="DH223" s="1023"/>
      <c r="DI223" s="1023"/>
      <c r="DJ223" s="1023"/>
      <c r="DK223" s="1023"/>
      <c r="DL223" s="1023"/>
      <c r="DM223" s="1023"/>
      <c r="DN223" s="1023"/>
      <c r="DO223" s="1023"/>
      <c r="DP223" s="1023"/>
      <c r="DQ223" s="1023"/>
      <c r="DR223" s="1023"/>
      <c r="DS223" s="1023"/>
      <c r="DT223" s="1023"/>
      <c r="DU223" s="1023"/>
      <c r="DV223" s="1023"/>
      <c r="DW223" s="1023"/>
      <c r="DX223" s="1023"/>
      <c r="DY223" s="1023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130" t="s">
        <v>179</v>
      </c>
      <c r="B224" s="307"/>
      <c r="C224" s="1022" t="s">
        <v>179</v>
      </c>
      <c r="D224" s="1022"/>
      <c r="E224" s="948"/>
      <c r="F224" s="948"/>
      <c r="G224" s="948"/>
      <c r="H224" s="1021"/>
      <c r="I224" s="1021"/>
      <c r="J224" s="950"/>
      <c r="K224" s="950"/>
      <c r="L224" s="950"/>
      <c r="M224" s="1019" t="s">
        <v>180</v>
      </c>
      <c r="N224" s="1019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2" t="s">
        <v>179</v>
      </c>
      <c r="AZ224" s="1022"/>
      <c r="BA224" s="948"/>
      <c r="BB224" s="948"/>
      <c r="BC224" s="948"/>
      <c r="BD224" s="1021"/>
      <c r="BE224" s="1021"/>
      <c r="BF224" s="950"/>
      <c r="BG224" s="950"/>
      <c r="BH224" s="950"/>
      <c r="BI224" s="1019" t="s">
        <v>180</v>
      </c>
      <c r="BJ224" s="1019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2" t="s">
        <v>179</v>
      </c>
      <c r="CV224" s="1022"/>
      <c r="CW224" s="948"/>
      <c r="CX224" s="948"/>
      <c r="CY224" s="948"/>
      <c r="CZ224" s="1021"/>
      <c r="DA224" s="1021"/>
      <c r="DB224" s="950"/>
      <c r="DC224" s="950"/>
      <c r="DD224" s="950"/>
      <c r="DE224" s="1019" t="s">
        <v>180</v>
      </c>
      <c r="DF224" s="1019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7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 x14ac:dyDescent="0.3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80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 x14ac:dyDescent="0.3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.75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8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18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ht="15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9" t="s">
        <v>523</v>
      </c>
      <c r="J5" s="1100"/>
      <c r="K5" s="1100"/>
      <c r="L5" s="1100"/>
      <c r="M5" s="490" t="s">
        <v>524</v>
      </c>
      <c r="N5" s="491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1"/>
      <c r="AK5" s="1100"/>
      <c r="AL5" s="1100"/>
      <c r="AM5" s="1100"/>
      <c r="AN5" s="1100"/>
      <c r="AO5" s="1100"/>
      <c r="AP5" s="1100"/>
      <c r="AQ5" s="1100"/>
      <c r="AR5" s="1100"/>
      <c r="AS5" s="1100"/>
      <c r="AT5" s="491"/>
      <c r="AU5" s="492" t="s">
        <v>375</v>
      </c>
      <c r="AV5" s="493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9" t="s">
        <v>523</v>
      </c>
      <c r="BF5" s="1100"/>
      <c r="BG5" s="1100"/>
      <c r="BH5" s="1100"/>
      <c r="BI5" s="490" t="s">
        <v>524</v>
      </c>
      <c r="BJ5" s="491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1"/>
      <c r="CG5" s="1100"/>
      <c r="CH5" s="1100"/>
      <c r="CI5" s="1100"/>
      <c r="CJ5" s="1100"/>
      <c r="CK5" s="1100"/>
      <c r="CL5" s="1100"/>
      <c r="CM5" s="1100"/>
      <c r="CN5" s="1100"/>
      <c r="CO5" s="1100"/>
      <c r="CP5" s="491"/>
      <c r="CQ5" s="492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9" t="s">
        <v>523</v>
      </c>
      <c r="DB5" s="1100"/>
      <c r="DC5" s="1100"/>
      <c r="DD5" s="1100"/>
      <c r="DE5" s="490" t="s">
        <v>524</v>
      </c>
      <c r="DF5" s="491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1"/>
      <c r="EC5" s="1100"/>
      <c r="ED5" s="1100"/>
      <c r="EE5" s="1100"/>
      <c r="EF5" s="1100"/>
      <c r="EG5" s="1100"/>
      <c r="EH5" s="1100"/>
      <c r="EI5" s="1100"/>
      <c r="EJ5" s="1100"/>
      <c r="EK5" s="1100"/>
      <c r="EL5" s="491"/>
      <c r="EM5" s="492" t="s">
        <v>375</v>
      </c>
    </row>
    <row r="6" spans="1:143" ht="15" customHeight="1" x14ac:dyDescent="0.3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18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5" customHeight="1" x14ac:dyDescent="0.3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18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3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18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6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18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 x14ac:dyDescent="0.3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4" t="s">
        <v>523</v>
      </c>
      <c r="J11" s="1100"/>
      <c r="K11" s="1100"/>
      <c r="L11" s="1100"/>
      <c r="M11" s="525" t="s">
        <v>524</v>
      </c>
      <c r="N11" s="526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6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6"/>
      <c r="AU11" s="527" t="s">
        <v>375</v>
      </c>
      <c r="AV11" s="18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4" t="s">
        <v>523</v>
      </c>
      <c r="BF11" s="1100"/>
      <c r="BG11" s="1100"/>
      <c r="BH11" s="1100"/>
      <c r="BI11" s="525" t="s">
        <v>524</v>
      </c>
      <c r="BJ11" s="526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6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6"/>
      <c r="CQ11" s="527" t="s">
        <v>375</v>
      </c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4" t="s">
        <v>523</v>
      </c>
      <c r="DB11" s="1100"/>
      <c r="DC11" s="1100"/>
      <c r="DD11" s="1100"/>
      <c r="DE11" s="525" t="s">
        <v>524</v>
      </c>
      <c r="DF11" s="526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6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6"/>
      <c r="EM11" s="527" t="s">
        <v>375</v>
      </c>
    </row>
    <row r="12" spans="1:143" ht="15" customHeight="1" x14ac:dyDescent="0.3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4" t="s">
        <v>523</v>
      </c>
      <c r="J12" s="1100"/>
      <c r="K12" s="1100"/>
      <c r="L12" s="1100"/>
      <c r="M12" s="528" t="s">
        <v>524</v>
      </c>
      <c r="N12" s="526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6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6"/>
      <c r="AU12" s="527" t="s">
        <v>375</v>
      </c>
      <c r="AV12" s="18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4" t="s">
        <v>523</v>
      </c>
      <c r="BF12" s="1100"/>
      <c r="BG12" s="1100"/>
      <c r="BH12" s="1100"/>
      <c r="BI12" s="528" t="s">
        <v>524</v>
      </c>
      <c r="BJ12" s="526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6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6"/>
      <c r="CQ12" s="527" t="s">
        <v>375</v>
      </c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4" t="s">
        <v>523</v>
      </c>
      <c r="DB12" s="1100"/>
      <c r="DC12" s="1100"/>
      <c r="DD12" s="1100"/>
      <c r="DE12" s="528" t="s">
        <v>524</v>
      </c>
      <c r="DF12" s="526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6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6"/>
      <c r="EM12" s="527" t="s">
        <v>375</v>
      </c>
    </row>
    <row r="13" spans="1:143" ht="15" customHeight="1" x14ac:dyDescent="0.3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8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15" customHeight="1" x14ac:dyDescent="0.3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8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28.5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4" t="s">
        <v>523</v>
      </c>
      <c r="J15" s="1100"/>
      <c r="K15" s="1100"/>
      <c r="L15" s="1100"/>
      <c r="M15" s="528" t="s">
        <v>524</v>
      </c>
      <c r="N15" s="526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6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6"/>
      <c r="AU15" s="527" t="s">
        <v>375</v>
      </c>
      <c r="AV15" s="18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4" t="s">
        <v>523</v>
      </c>
      <c r="BF15" s="1100"/>
      <c r="BG15" s="1100"/>
      <c r="BH15" s="1100"/>
      <c r="BI15" s="528" t="s">
        <v>524</v>
      </c>
      <c r="BJ15" s="526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6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6"/>
      <c r="CQ15" s="527" t="s">
        <v>375</v>
      </c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4" t="s">
        <v>523</v>
      </c>
      <c r="DB15" s="1100"/>
      <c r="DC15" s="1100"/>
      <c r="DD15" s="1100"/>
      <c r="DE15" s="528" t="s">
        <v>524</v>
      </c>
      <c r="DF15" s="526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6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6"/>
      <c r="EM15" s="527" t="s">
        <v>375</v>
      </c>
    </row>
    <row r="16" spans="1:143" ht="15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8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18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18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18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15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8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8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8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18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8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3.75" customHeight="1" x14ac:dyDescent="0.3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18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9" customHeight="1" x14ac:dyDescent="0.3">
      <c r="A26" s="1101" t="s">
        <v>840</v>
      </c>
      <c r="B26" s="1101"/>
      <c r="C26" s="1101"/>
      <c r="D26" s="1101"/>
      <c r="E26" s="1101"/>
      <c r="F26" s="1101"/>
      <c r="G26" s="1101"/>
      <c r="H26" s="1101"/>
      <c r="I26" s="524" t="s">
        <v>523</v>
      </c>
      <c r="J26" s="1100"/>
      <c r="K26" s="1100"/>
      <c r="L26" s="1100"/>
      <c r="M26" s="528" t="s">
        <v>524</v>
      </c>
      <c r="N26" s="526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6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6"/>
      <c r="AU26" s="527" t="s">
        <v>375</v>
      </c>
      <c r="AV26" s="180"/>
      <c r="AW26" s="1101" t="s">
        <v>840</v>
      </c>
      <c r="AX26" s="1101"/>
      <c r="AY26" s="1101"/>
      <c r="AZ26" s="1101"/>
      <c r="BA26" s="1101"/>
      <c r="BB26" s="1101"/>
      <c r="BC26" s="1101"/>
      <c r="BD26" s="1101"/>
      <c r="BE26" s="524" t="s">
        <v>523</v>
      </c>
      <c r="BF26" s="1100"/>
      <c r="BG26" s="1100"/>
      <c r="BH26" s="1100"/>
      <c r="BI26" s="528" t="s">
        <v>524</v>
      </c>
      <c r="BJ26" s="526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6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6"/>
      <c r="CQ26" s="527" t="s">
        <v>375</v>
      </c>
      <c r="CS26" s="1101" t="s">
        <v>840</v>
      </c>
      <c r="CT26" s="1101"/>
      <c r="CU26" s="1101"/>
      <c r="CV26" s="1101"/>
      <c r="CW26" s="1101"/>
      <c r="CX26" s="1101"/>
      <c r="CY26" s="1101"/>
      <c r="CZ26" s="1101"/>
      <c r="DA26" s="524" t="s">
        <v>523</v>
      </c>
      <c r="DB26" s="1100"/>
      <c r="DC26" s="1100"/>
      <c r="DD26" s="1100"/>
      <c r="DE26" s="528" t="s">
        <v>524</v>
      </c>
      <c r="DF26" s="526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6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6"/>
      <c r="EM26" s="527" t="s">
        <v>375</v>
      </c>
    </row>
    <row r="27" spans="1:143" ht="54" customHeight="1" x14ac:dyDescent="0.3">
      <c r="A27" s="1101" t="s">
        <v>842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180"/>
      <c r="AW27" s="1101" t="s">
        <v>842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S27" s="1101" t="s">
        <v>842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 x14ac:dyDescent="0.2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 x14ac:dyDescent="0.3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 x14ac:dyDescent="0.3">
      <c r="A33" s="170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0"/>
      <c r="AA33" s="170"/>
      <c r="AB33" s="170"/>
      <c r="AC33" s="1091" t="s">
        <v>551</v>
      </c>
      <c r="AD33" s="1091"/>
      <c r="AE33" s="1091"/>
      <c r="AF33" s="1037">
        <f>J$5</f>
        <v>0</v>
      </c>
      <c r="AG33" s="1037"/>
      <c r="AH33" s="191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7">
        <f>AK$5</f>
        <v>0</v>
      </c>
      <c r="AQ33" s="1037"/>
      <c r="AR33" s="1037"/>
      <c r="AS33" s="1037"/>
      <c r="AT33" s="1038" t="s">
        <v>375</v>
      </c>
      <c r="AU33" s="1038"/>
      <c r="AW33" s="170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0"/>
      <c r="BW33" s="170"/>
      <c r="BX33" s="170"/>
      <c r="BY33" s="1091" t="s">
        <v>551</v>
      </c>
      <c r="BZ33" s="1091"/>
      <c r="CA33" s="1091"/>
      <c r="CB33" s="1037">
        <f>BF$5</f>
        <v>0</v>
      </c>
      <c r="CC33" s="1037"/>
      <c r="CD33" s="191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7">
        <f>CG$5</f>
        <v>0</v>
      </c>
      <c r="CM33" s="1037"/>
      <c r="CN33" s="1037"/>
      <c r="CO33" s="1037"/>
      <c r="CP33" s="1038" t="s">
        <v>375</v>
      </c>
      <c r="CQ33" s="1038"/>
      <c r="CS33" s="170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0"/>
      <c r="DS33" s="170"/>
      <c r="DT33" s="170"/>
      <c r="DU33" s="1091" t="s">
        <v>551</v>
      </c>
      <c r="DV33" s="1091"/>
      <c r="DW33" s="1091"/>
      <c r="DX33" s="1037">
        <f>DB$5</f>
        <v>0</v>
      </c>
      <c r="DY33" s="1037"/>
      <c r="DZ33" s="191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7">
        <f>EC$5</f>
        <v>0</v>
      </c>
      <c r="EI33" s="1037"/>
      <c r="EJ33" s="1037"/>
      <c r="EK33" s="1037"/>
      <c r="EL33" s="1038" t="s">
        <v>375</v>
      </c>
      <c r="EM33" s="1038"/>
    </row>
    <row r="34" spans="1:143" ht="30" customHeight="1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 x14ac:dyDescent="0.3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 x14ac:dyDescent="0.25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60" customHeight="1" x14ac:dyDescent="0.25">
      <c r="A38" s="178"/>
      <c r="B38" s="1026" t="s">
        <v>740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740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740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 x14ac:dyDescent="0.3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2.75" customHeight="1" x14ac:dyDescent="0.25">
      <c r="A40" s="178"/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178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178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 x14ac:dyDescent="0.2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 x14ac:dyDescent="0.25">
      <c r="A42" s="178"/>
      <c r="B42" s="186"/>
      <c r="C42" s="186"/>
      <c r="D42" s="1096" t="s">
        <v>557</v>
      </c>
      <c r="E42" s="1096"/>
      <c r="F42" s="1160" t="s">
        <v>742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742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742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77.25" customHeight="1" x14ac:dyDescent="0.25">
      <c r="A43" s="178"/>
      <c r="B43" s="1065" t="s">
        <v>743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743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743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 x14ac:dyDescent="0.3">
      <c r="A44" s="178"/>
      <c r="B44" s="186"/>
      <c r="C44" s="186"/>
      <c r="D44" s="1096" t="s">
        <v>560</v>
      </c>
      <c r="E44" s="1096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 x14ac:dyDescent="0.25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 x14ac:dyDescent="0.3">
      <c r="A46" s="178"/>
      <c r="B46" s="186"/>
      <c r="C46" s="186"/>
      <c r="D46" s="1096" t="s">
        <v>562</v>
      </c>
      <c r="E46" s="1096"/>
      <c r="F46" s="1030" t="s">
        <v>745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745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745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 x14ac:dyDescent="0.3">
      <c r="A47" s="178"/>
      <c r="B47" s="186"/>
      <c r="C47" s="186"/>
      <c r="D47" s="1096" t="s">
        <v>565</v>
      </c>
      <c r="E47" s="1096"/>
      <c r="F47" s="1030" t="s">
        <v>746</v>
      </c>
      <c r="G47" s="1030"/>
      <c r="H47" s="1030"/>
      <c r="I47" s="1030"/>
      <c r="J47" s="1030"/>
      <c r="K47" s="1030"/>
      <c r="L47" s="1030"/>
      <c r="M47" s="1030"/>
      <c r="N47" s="1030"/>
      <c r="O47" s="1030"/>
      <c r="P47" s="1030"/>
      <c r="Q47" s="1030"/>
      <c r="R47" s="1030"/>
      <c r="S47" s="1030"/>
      <c r="T47" s="1030"/>
      <c r="U47" s="1030"/>
      <c r="V47" s="1030"/>
      <c r="W47" s="1030"/>
      <c r="X47" s="1030"/>
      <c r="Y47" s="1030"/>
      <c r="Z47" s="1030"/>
      <c r="AA47" s="1030"/>
      <c r="AB47" s="1030"/>
      <c r="AC47" s="1030"/>
      <c r="AD47" s="1030"/>
      <c r="AE47" s="1030"/>
      <c r="AF47" s="1030"/>
      <c r="AG47" s="1030"/>
      <c r="AH47" s="1030"/>
      <c r="AI47" s="1030"/>
      <c r="AJ47" s="1030"/>
      <c r="AK47" s="1030"/>
      <c r="AL47" s="1030"/>
      <c r="AM47" s="1030"/>
      <c r="AN47" s="1030"/>
      <c r="AO47" s="1030"/>
      <c r="AP47" s="1030"/>
      <c r="AQ47" s="1030"/>
      <c r="AR47" s="1030"/>
      <c r="AS47" s="1030"/>
      <c r="AT47" s="1030"/>
      <c r="AU47" s="187"/>
      <c r="AW47" s="178"/>
      <c r="AX47" s="186"/>
      <c r="AY47" s="186"/>
      <c r="AZ47" s="1096" t="s">
        <v>565</v>
      </c>
      <c r="BA47" s="1096"/>
      <c r="BB47" s="1030" t="s">
        <v>746</v>
      </c>
      <c r="BC47" s="1030"/>
      <c r="BD47" s="1030"/>
      <c r="BE47" s="1030"/>
      <c r="BF47" s="1030"/>
      <c r="BG47" s="1030"/>
      <c r="BH47" s="1030"/>
      <c r="BI47" s="1030"/>
      <c r="BJ47" s="1030"/>
      <c r="BK47" s="1030"/>
      <c r="BL47" s="1030"/>
      <c r="BM47" s="1030"/>
      <c r="BN47" s="1030"/>
      <c r="BO47" s="1030"/>
      <c r="BP47" s="1030"/>
      <c r="BQ47" s="1030"/>
      <c r="BR47" s="1030"/>
      <c r="BS47" s="1030"/>
      <c r="BT47" s="1030"/>
      <c r="BU47" s="1030"/>
      <c r="BV47" s="1030"/>
      <c r="BW47" s="1030"/>
      <c r="BX47" s="1030"/>
      <c r="BY47" s="1030"/>
      <c r="BZ47" s="1030"/>
      <c r="CA47" s="1030"/>
      <c r="CB47" s="1030"/>
      <c r="CC47" s="1030"/>
      <c r="CD47" s="1030"/>
      <c r="CE47" s="1030"/>
      <c r="CF47" s="1030"/>
      <c r="CG47" s="1030"/>
      <c r="CH47" s="1030"/>
      <c r="CI47" s="1030"/>
      <c r="CJ47" s="1030"/>
      <c r="CK47" s="1030"/>
      <c r="CL47" s="1030"/>
      <c r="CM47" s="1030"/>
      <c r="CN47" s="1030"/>
      <c r="CO47" s="1030"/>
      <c r="CP47" s="1030"/>
      <c r="CQ47" s="187"/>
      <c r="CS47" s="178"/>
      <c r="CT47" s="186"/>
      <c r="CU47" s="186"/>
      <c r="CV47" s="1096" t="s">
        <v>565</v>
      </c>
      <c r="CW47" s="1096"/>
      <c r="CX47" s="1030" t="s">
        <v>746</v>
      </c>
      <c r="CY47" s="1030"/>
      <c r="CZ47" s="1030"/>
      <c r="DA47" s="1030"/>
      <c r="DB47" s="1030"/>
      <c r="DC47" s="1030"/>
      <c r="DD47" s="1030"/>
      <c r="DE47" s="1030"/>
      <c r="DF47" s="1030"/>
      <c r="DG47" s="1030"/>
      <c r="DH47" s="1030"/>
      <c r="DI47" s="1030"/>
      <c r="DJ47" s="1030"/>
      <c r="DK47" s="1030"/>
      <c r="DL47" s="1030"/>
      <c r="DM47" s="1030"/>
      <c r="DN47" s="1030"/>
      <c r="DO47" s="1030"/>
      <c r="DP47" s="1030"/>
      <c r="DQ47" s="1030"/>
      <c r="DR47" s="1030"/>
      <c r="DS47" s="1030"/>
      <c r="DT47" s="1030"/>
      <c r="DU47" s="1030"/>
      <c r="DV47" s="1030"/>
      <c r="DW47" s="1030"/>
      <c r="DX47" s="1030"/>
      <c r="DY47" s="1030"/>
      <c r="DZ47" s="1030"/>
      <c r="EA47" s="1030"/>
      <c r="EB47" s="1030"/>
      <c r="EC47" s="1030"/>
      <c r="ED47" s="1030"/>
      <c r="EE47" s="1030"/>
      <c r="EF47" s="1030"/>
      <c r="EG47" s="1030"/>
      <c r="EH47" s="1030"/>
      <c r="EI47" s="1030"/>
      <c r="EJ47" s="1030"/>
      <c r="EK47" s="1030"/>
      <c r="EL47" s="1030"/>
      <c r="EM47" s="187"/>
    </row>
    <row r="48" spans="1:143" ht="18.75" customHeight="1" x14ac:dyDescent="0.3">
      <c r="A48" s="178"/>
      <c r="B48" s="1094" t="s">
        <v>579</v>
      </c>
      <c r="C48" s="1094"/>
      <c r="D48" s="1089">
        <f>J$11</f>
        <v>0</v>
      </c>
      <c r="E48" s="1089"/>
      <c r="F48" s="191" t="s">
        <v>524</v>
      </c>
      <c r="G48" s="1089">
        <f>O$11</f>
        <v>0</v>
      </c>
      <c r="H48" s="1089"/>
      <c r="I48" s="1089"/>
      <c r="J48" s="1089"/>
      <c r="K48" s="1089"/>
      <c r="L48" s="1089"/>
      <c r="M48" s="1089"/>
      <c r="N48" s="1089"/>
      <c r="O48" s="170"/>
      <c r="P48" s="1092">
        <f>AK$11</f>
        <v>0</v>
      </c>
      <c r="Q48" s="1092"/>
      <c r="R48" s="1092"/>
      <c r="S48" s="1092"/>
      <c r="T48" s="1093" t="s">
        <v>580</v>
      </c>
      <c r="U48" s="1093"/>
      <c r="V48" s="1093"/>
      <c r="W48" s="1093"/>
      <c r="X48" s="1093"/>
      <c r="Y48" s="1089">
        <f>J$12</f>
        <v>0</v>
      </c>
      <c r="Z48" s="1089"/>
      <c r="AA48" s="191" t="s">
        <v>524</v>
      </c>
      <c r="AB48" s="1089">
        <f>O$12</f>
        <v>0</v>
      </c>
      <c r="AC48" s="1089"/>
      <c r="AD48" s="1089"/>
      <c r="AE48" s="1089"/>
      <c r="AF48" s="1089"/>
      <c r="AG48" s="1089"/>
      <c r="AH48" s="1089"/>
      <c r="AI48" s="1089"/>
      <c r="AJ48" s="170"/>
      <c r="AK48" s="1092">
        <f>AK$12</f>
        <v>0</v>
      </c>
      <c r="AL48" s="1092"/>
      <c r="AM48" s="1092"/>
      <c r="AN48" s="1092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4" t="s">
        <v>579</v>
      </c>
      <c r="AY48" s="1094"/>
      <c r="AZ48" s="1089">
        <f>BF$11</f>
        <v>0</v>
      </c>
      <c r="BA48" s="1089"/>
      <c r="BB48" s="191" t="s">
        <v>524</v>
      </c>
      <c r="BC48" s="1089">
        <f>BK$11</f>
        <v>0</v>
      </c>
      <c r="BD48" s="1089"/>
      <c r="BE48" s="1089"/>
      <c r="BF48" s="1089"/>
      <c r="BG48" s="1089"/>
      <c r="BH48" s="1089"/>
      <c r="BI48" s="1089"/>
      <c r="BJ48" s="1089"/>
      <c r="BK48" s="170"/>
      <c r="BL48" s="1092">
        <f>CG$11</f>
        <v>0</v>
      </c>
      <c r="BM48" s="1092"/>
      <c r="BN48" s="1092"/>
      <c r="BO48" s="1092"/>
      <c r="BP48" s="1093" t="s">
        <v>580</v>
      </c>
      <c r="BQ48" s="1093"/>
      <c r="BR48" s="1093"/>
      <c r="BS48" s="1093"/>
      <c r="BT48" s="1093"/>
      <c r="BU48" s="1089">
        <f>BF$12</f>
        <v>0</v>
      </c>
      <c r="BV48" s="1089"/>
      <c r="BW48" s="191" t="s">
        <v>524</v>
      </c>
      <c r="BX48" s="1089">
        <f>BK$12</f>
        <v>0</v>
      </c>
      <c r="BY48" s="1089"/>
      <c r="BZ48" s="1089"/>
      <c r="CA48" s="1089"/>
      <c r="CB48" s="1089"/>
      <c r="CC48" s="1089"/>
      <c r="CD48" s="1089"/>
      <c r="CE48" s="1089"/>
      <c r="CF48" s="170"/>
      <c r="CG48" s="1092">
        <f>CG$12</f>
        <v>0</v>
      </c>
      <c r="CH48" s="1092"/>
      <c r="CI48" s="1092"/>
      <c r="CJ48" s="1092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4" t="s">
        <v>579</v>
      </c>
      <c r="CU48" s="1094"/>
      <c r="CV48" s="1089">
        <f>DB$11</f>
        <v>0</v>
      </c>
      <c r="CW48" s="1089"/>
      <c r="CX48" s="191" t="s">
        <v>524</v>
      </c>
      <c r="CY48" s="1089">
        <f>DG$11</f>
        <v>0</v>
      </c>
      <c r="CZ48" s="1089"/>
      <c r="DA48" s="1089"/>
      <c r="DB48" s="1089"/>
      <c r="DC48" s="1089"/>
      <c r="DD48" s="1089"/>
      <c r="DE48" s="1089"/>
      <c r="DF48" s="1089"/>
      <c r="DG48" s="170"/>
      <c r="DH48" s="1092">
        <f>EC$11</f>
        <v>0</v>
      </c>
      <c r="DI48" s="1092"/>
      <c r="DJ48" s="1092"/>
      <c r="DK48" s="1092"/>
      <c r="DL48" s="1093" t="s">
        <v>580</v>
      </c>
      <c r="DM48" s="1093"/>
      <c r="DN48" s="1093"/>
      <c r="DO48" s="1093"/>
      <c r="DP48" s="1093"/>
      <c r="DQ48" s="1089">
        <f>DB$12</f>
        <v>0</v>
      </c>
      <c r="DR48" s="1089"/>
      <c r="DS48" s="191" t="s">
        <v>524</v>
      </c>
      <c r="DT48" s="1089">
        <f>DG$12</f>
        <v>0</v>
      </c>
      <c r="DU48" s="1089"/>
      <c r="DV48" s="1089"/>
      <c r="DW48" s="1089"/>
      <c r="DX48" s="1089"/>
      <c r="DY48" s="1089"/>
      <c r="DZ48" s="1089"/>
      <c r="EA48" s="1089"/>
      <c r="EB48" s="170"/>
      <c r="EC48" s="1092">
        <f>EC$12</f>
        <v>0</v>
      </c>
      <c r="ED48" s="1092"/>
      <c r="EE48" s="1092"/>
      <c r="EF48" s="1092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 x14ac:dyDescent="0.25">
      <c r="A49" s="178"/>
      <c r="B49" s="1069" t="s">
        <v>747</v>
      </c>
      <c r="C49" s="1069"/>
      <c r="D49" s="1069"/>
      <c r="E49" s="1069"/>
      <c r="F49" s="1069"/>
      <c r="G49" s="1069"/>
      <c r="H49" s="1069"/>
      <c r="I49" s="1069"/>
      <c r="J49" s="1069"/>
      <c r="K49" s="1069"/>
      <c r="L49" s="1069"/>
      <c r="M49" s="1069"/>
      <c r="N49" s="1069"/>
      <c r="O49" s="1069"/>
      <c r="P49" s="1069"/>
      <c r="Q49" s="1069"/>
      <c r="R49" s="1069"/>
      <c r="S49" s="1069"/>
      <c r="T49" s="1069"/>
      <c r="U49" s="1069"/>
      <c r="V49" s="1069"/>
      <c r="W49" s="1069"/>
      <c r="X49" s="1069"/>
      <c r="Y49" s="1069"/>
      <c r="Z49" s="1069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W49" s="178"/>
      <c r="AX49" s="1069" t="s">
        <v>747</v>
      </c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069"/>
      <c r="BL49" s="1069"/>
      <c r="BM49" s="1069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  <c r="BX49" s="1069"/>
      <c r="BY49" s="1069"/>
      <c r="BZ49" s="1069"/>
      <c r="CA49" s="1069"/>
      <c r="CB49" s="1069"/>
      <c r="CC49" s="1069"/>
      <c r="CD49" s="1069"/>
      <c r="CE49" s="1069"/>
      <c r="CF49" s="1069"/>
      <c r="CG49" s="1069"/>
      <c r="CH49" s="1069"/>
      <c r="CI49" s="1069"/>
      <c r="CJ49" s="1069"/>
      <c r="CK49" s="1069"/>
      <c r="CL49" s="1069"/>
      <c r="CM49" s="1069"/>
      <c r="CN49" s="1069"/>
      <c r="CO49" s="1069"/>
      <c r="CP49" s="1069"/>
      <c r="CQ49" s="1069"/>
      <c r="CS49" s="178"/>
      <c r="CT49" s="1069" t="s">
        <v>747</v>
      </c>
      <c r="CU49" s="1069"/>
      <c r="CV49" s="1069"/>
      <c r="CW49" s="1069"/>
      <c r="CX49" s="1069"/>
      <c r="CY49" s="1069"/>
      <c r="CZ49" s="1069"/>
      <c r="DA49" s="1069"/>
      <c r="DB49" s="1069"/>
      <c r="DC49" s="1069"/>
      <c r="DD49" s="1069"/>
      <c r="DE49" s="1069"/>
      <c r="DF49" s="1069"/>
      <c r="DG49" s="1069"/>
      <c r="DH49" s="1069"/>
      <c r="DI49" s="1069"/>
      <c r="DJ49" s="1069"/>
      <c r="DK49" s="1069"/>
      <c r="DL49" s="1069"/>
      <c r="DM49" s="1069"/>
      <c r="DN49" s="1069"/>
      <c r="DO49" s="1069"/>
      <c r="DP49" s="1069"/>
      <c r="DQ49" s="1069"/>
      <c r="DR49" s="1069"/>
      <c r="DS49" s="1069"/>
      <c r="DT49" s="1069"/>
      <c r="DU49" s="1069"/>
      <c r="DV49" s="1069"/>
      <c r="DW49" s="1069"/>
      <c r="DX49" s="1069"/>
      <c r="DY49" s="1069"/>
      <c r="DZ49" s="1069"/>
      <c r="EA49" s="1069"/>
      <c r="EB49" s="1069"/>
      <c r="EC49" s="1069"/>
      <c r="ED49" s="1069"/>
      <c r="EE49" s="1069"/>
      <c r="EF49" s="1069"/>
      <c r="EG49" s="1069"/>
      <c r="EH49" s="1069"/>
      <c r="EI49" s="1069"/>
      <c r="EJ49" s="1069"/>
      <c r="EK49" s="1069"/>
      <c r="EL49" s="1069"/>
      <c r="EM49" s="1069"/>
    </row>
    <row r="50" spans="1:143" ht="18.75" customHeight="1" x14ac:dyDescent="0.25">
      <c r="A50" s="178"/>
      <c r="B50" s="190"/>
      <c r="C50" s="190"/>
      <c r="D50" s="1027" t="s">
        <v>582</v>
      </c>
      <c r="E50" s="1027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7" t="s">
        <v>582</v>
      </c>
      <c r="BA50" s="1027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7" t="s">
        <v>582</v>
      </c>
      <c r="CW50" s="1027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 x14ac:dyDescent="0.25">
      <c r="A51" s="178"/>
      <c r="B51" s="1065" t="s">
        <v>749</v>
      </c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W51" s="178"/>
      <c r="AX51" s="1065" t="s">
        <v>749</v>
      </c>
      <c r="AY51" s="1065"/>
      <c r="AZ51" s="1065"/>
      <c r="BA51" s="1065"/>
      <c r="BB51" s="1065"/>
      <c r="BC51" s="1065"/>
      <c r="BD51" s="1065"/>
      <c r="BE51" s="1065"/>
      <c r="BF51" s="1065"/>
      <c r="BG51" s="1065"/>
      <c r="BH51" s="1065"/>
      <c r="BI51" s="1065"/>
      <c r="BJ51" s="1065"/>
      <c r="BK51" s="1065"/>
      <c r="BL51" s="1065"/>
      <c r="BM51" s="1065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  <c r="BX51" s="1065"/>
      <c r="BY51" s="1065"/>
      <c r="BZ51" s="1065"/>
      <c r="CA51" s="1065"/>
      <c r="CB51" s="1065"/>
      <c r="CC51" s="1065"/>
      <c r="CD51" s="1065"/>
      <c r="CE51" s="1065"/>
      <c r="CF51" s="1065"/>
      <c r="CG51" s="1065"/>
      <c r="CH51" s="1065"/>
      <c r="CI51" s="1065"/>
      <c r="CJ51" s="1065"/>
      <c r="CK51" s="1065"/>
      <c r="CL51" s="1065"/>
      <c r="CM51" s="1065"/>
      <c r="CN51" s="1065"/>
      <c r="CO51" s="1065"/>
      <c r="CP51" s="1065"/>
      <c r="CQ51" s="1065"/>
      <c r="CS51" s="178"/>
      <c r="CT51" s="1065" t="s">
        <v>749</v>
      </c>
      <c r="CU51" s="1065"/>
      <c r="CV51" s="1065"/>
      <c r="CW51" s="1065"/>
      <c r="CX51" s="1065"/>
      <c r="CY51" s="1065"/>
      <c r="CZ51" s="1065"/>
      <c r="DA51" s="1065"/>
      <c r="DB51" s="1065"/>
      <c r="DC51" s="1065"/>
      <c r="DD51" s="1065"/>
      <c r="DE51" s="1065"/>
      <c r="DF51" s="1065"/>
      <c r="DG51" s="1065"/>
      <c r="DH51" s="1065"/>
      <c r="DI51" s="1065"/>
      <c r="DJ51" s="1065"/>
      <c r="DK51" s="1065"/>
      <c r="DL51" s="1065"/>
      <c r="DM51" s="1065"/>
      <c r="DN51" s="1065"/>
      <c r="DO51" s="1065"/>
      <c r="DP51" s="1065"/>
      <c r="DQ51" s="1065"/>
      <c r="DR51" s="1065"/>
      <c r="DS51" s="1065"/>
      <c r="DT51" s="1065"/>
      <c r="DU51" s="1065"/>
      <c r="DV51" s="1065"/>
      <c r="DW51" s="1065"/>
      <c r="DX51" s="1065"/>
      <c r="DY51" s="1065"/>
      <c r="DZ51" s="1065"/>
      <c r="EA51" s="1065"/>
      <c r="EB51" s="1065"/>
      <c r="EC51" s="1065"/>
      <c r="ED51" s="1065"/>
      <c r="EE51" s="1065"/>
      <c r="EF51" s="1065"/>
      <c r="EG51" s="1065"/>
      <c r="EH51" s="1065"/>
      <c r="EI51" s="1065"/>
      <c r="EJ51" s="1065"/>
      <c r="EK51" s="1065"/>
      <c r="EL51" s="1065"/>
      <c r="EM51" s="1065"/>
    </row>
    <row r="52" spans="1:143" ht="18.75" customHeight="1" x14ac:dyDescent="0.25">
      <c r="A52" s="178"/>
      <c r="B52" s="1065" t="s">
        <v>750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750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750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18.75" customHeight="1" x14ac:dyDescent="0.25">
      <c r="A53" s="178"/>
      <c r="B53" s="1065" t="s">
        <v>751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751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751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39.75" customHeight="1" x14ac:dyDescent="0.25">
      <c r="A54" s="178"/>
      <c r="B54" s="1065" t="s">
        <v>752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752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752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81" customHeight="1" x14ac:dyDescent="0.25">
      <c r="A55" s="178"/>
      <c r="B55" s="1065" t="s">
        <v>753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753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753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 x14ac:dyDescent="0.25">
      <c r="A56" s="178"/>
      <c r="B56" s="1065" t="s">
        <v>754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754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754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18.75" customHeight="1" x14ac:dyDescent="0.25">
      <c r="A57" s="178"/>
      <c r="B57" s="190"/>
      <c r="C57" s="190"/>
      <c r="D57" s="1027" t="s">
        <v>589</v>
      </c>
      <c r="E57" s="1027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7" t="s">
        <v>589</v>
      </c>
      <c r="BA57" s="1027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7" t="s">
        <v>589</v>
      </c>
      <c r="CW57" s="1027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 x14ac:dyDescent="0.25">
      <c r="A58" s="178"/>
      <c r="B58" s="1065" t="s">
        <v>756</v>
      </c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W58" s="178"/>
      <c r="AX58" s="1065" t="s">
        <v>756</v>
      </c>
      <c r="AY58" s="1065"/>
      <c r="AZ58" s="1065"/>
      <c r="BA58" s="1065"/>
      <c r="BB58" s="1065"/>
      <c r="BC58" s="1065"/>
      <c r="BD58" s="1065"/>
      <c r="BE58" s="1065"/>
      <c r="BF58" s="1065"/>
      <c r="BG58" s="1065"/>
      <c r="BH58" s="1065"/>
      <c r="BI58" s="1065"/>
      <c r="BJ58" s="1065"/>
      <c r="BK58" s="1065"/>
      <c r="BL58" s="1065"/>
      <c r="BM58" s="1065"/>
      <c r="BN58" s="1065"/>
      <c r="BO58" s="1065"/>
      <c r="BP58" s="1065"/>
      <c r="BQ58" s="1065"/>
      <c r="BR58" s="1065"/>
      <c r="BS58" s="1065"/>
      <c r="BT58" s="1065"/>
      <c r="BU58" s="1065"/>
      <c r="BV58" s="1065"/>
      <c r="BW58" s="1065"/>
      <c r="BX58" s="1065"/>
      <c r="BY58" s="1065"/>
      <c r="BZ58" s="1065"/>
      <c r="CA58" s="1065"/>
      <c r="CB58" s="1065"/>
      <c r="CC58" s="1065"/>
      <c r="CD58" s="1065"/>
      <c r="CE58" s="1065"/>
      <c r="CF58" s="1065"/>
      <c r="CG58" s="1065"/>
      <c r="CH58" s="1065"/>
      <c r="CI58" s="1065"/>
      <c r="CJ58" s="1065"/>
      <c r="CK58" s="1065"/>
      <c r="CL58" s="1065"/>
      <c r="CM58" s="1065"/>
      <c r="CN58" s="1065"/>
      <c r="CO58" s="1065"/>
      <c r="CP58" s="1065"/>
      <c r="CQ58" s="1065"/>
      <c r="CS58" s="178"/>
      <c r="CT58" s="1065" t="s">
        <v>756</v>
      </c>
      <c r="CU58" s="1065"/>
      <c r="CV58" s="1065"/>
      <c r="CW58" s="1065"/>
      <c r="CX58" s="1065"/>
      <c r="CY58" s="1065"/>
      <c r="CZ58" s="1065"/>
      <c r="DA58" s="1065"/>
      <c r="DB58" s="1065"/>
      <c r="DC58" s="1065"/>
      <c r="DD58" s="1065"/>
      <c r="DE58" s="1065"/>
      <c r="DF58" s="1065"/>
      <c r="DG58" s="1065"/>
      <c r="DH58" s="1065"/>
      <c r="DI58" s="1065"/>
      <c r="DJ58" s="1065"/>
      <c r="DK58" s="1065"/>
      <c r="DL58" s="1065"/>
      <c r="DM58" s="1065"/>
      <c r="DN58" s="1065"/>
      <c r="DO58" s="1065"/>
      <c r="DP58" s="1065"/>
      <c r="DQ58" s="1065"/>
      <c r="DR58" s="1065"/>
      <c r="DS58" s="1065"/>
      <c r="DT58" s="1065"/>
      <c r="DU58" s="1065"/>
      <c r="DV58" s="1065"/>
      <c r="DW58" s="1065"/>
      <c r="DX58" s="1065"/>
      <c r="DY58" s="1065"/>
      <c r="DZ58" s="1065"/>
      <c r="EA58" s="1065"/>
      <c r="EB58" s="1065"/>
      <c r="EC58" s="1065"/>
      <c r="ED58" s="1065"/>
      <c r="EE58" s="1065"/>
      <c r="EF58" s="1065"/>
      <c r="EG58" s="1065"/>
      <c r="EH58" s="1065"/>
      <c r="EI58" s="1065"/>
      <c r="EJ58" s="1065"/>
      <c r="EK58" s="1065"/>
      <c r="EL58" s="1065"/>
      <c r="EM58" s="1065"/>
    </row>
    <row r="59" spans="1:143" ht="57" customHeight="1" x14ac:dyDescent="0.25">
      <c r="A59" s="178"/>
      <c r="B59" s="1065" t="s">
        <v>757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757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757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42.75" customHeight="1" x14ac:dyDescent="0.25">
      <c r="A60" s="178"/>
      <c r="B60" s="1065" t="s">
        <v>758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758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758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16.5" x14ac:dyDescent="0.25">
      <c r="A61" s="178"/>
      <c r="B61" s="1069" t="s">
        <v>759</v>
      </c>
      <c r="C61" s="1069"/>
      <c r="D61" s="1069"/>
      <c r="E61" s="1069"/>
      <c r="F61" s="1069"/>
      <c r="G61" s="1069"/>
      <c r="H61" s="1069"/>
      <c r="I61" s="1069"/>
      <c r="J61" s="1069"/>
      <c r="K61" s="1069"/>
      <c r="L61" s="1069"/>
      <c r="M61" s="1069"/>
      <c r="N61" s="1069"/>
      <c r="O61" s="1069"/>
      <c r="P61" s="1069"/>
      <c r="Q61" s="1069"/>
      <c r="R61" s="1069"/>
      <c r="S61" s="1069"/>
      <c r="T61" s="1069"/>
      <c r="U61" s="1069"/>
      <c r="V61" s="1069"/>
      <c r="W61" s="1069"/>
      <c r="X61" s="1069"/>
      <c r="Y61" s="1069"/>
      <c r="Z61" s="1069"/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069"/>
      <c r="AO61" s="1069"/>
      <c r="AP61" s="1069"/>
      <c r="AQ61" s="1069"/>
      <c r="AR61" s="1069"/>
      <c r="AS61" s="1069"/>
      <c r="AT61" s="1069"/>
      <c r="AU61" s="1069"/>
      <c r="AW61" s="178"/>
      <c r="AX61" s="1069" t="s">
        <v>759</v>
      </c>
      <c r="AY61" s="1069"/>
      <c r="AZ61" s="1069"/>
      <c r="BA61" s="1069"/>
      <c r="BB61" s="1069"/>
      <c r="BC61" s="1069"/>
      <c r="BD61" s="1069"/>
      <c r="BE61" s="1069"/>
      <c r="BF61" s="1069"/>
      <c r="BG61" s="1069"/>
      <c r="BH61" s="1069"/>
      <c r="BI61" s="1069"/>
      <c r="BJ61" s="1069"/>
      <c r="BK61" s="1069"/>
      <c r="BL61" s="1069"/>
      <c r="BM61" s="1069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  <c r="BX61" s="1069"/>
      <c r="BY61" s="1069"/>
      <c r="BZ61" s="1069"/>
      <c r="CA61" s="1069"/>
      <c r="CB61" s="1069"/>
      <c r="CC61" s="1069"/>
      <c r="CD61" s="1069"/>
      <c r="CE61" s="1069"/>
      <c r="CF61" s="1069"/>
      <c r="CG61" s="1069"/>
      <c r="CH61" s="1069"/>
      <c r="CI61" s="1069"/>
      <c r="CJ61" s="1069"/>
      <c r="CK61" s="1069"/>
      <c r="CL61" s="1069"/>
      <c r="CM61" s="1069"/>
      <c r="CN61" s="1069"/>
      <c r="CO61" s="1069"/>
      <c r="CP61" s="1069"/>
      <c r="CQ61" s="1069"/>
      <c r="CS61" s="178"/>
      <c r="CT61" s="1069" t="s">
        <v>759</v>
      </c>
      <c r="CU61" s="1069"/>
      <c r="CV61" s="1069"/>
      <c r="CW61" s="1069"/>
      <c r="CX61" s="1069"/>
      <c r="CY61" s="1069"/>
      <c r="CZ61" s="1069"/>
      <c r="DA61" s="1069"/>
      <c r="DB61" s="1069"/>
      <c r="DC61" s="1069"/>
      <c r="DD61" s="1069"/>
      <c r="DE61" s="1069"/>
      <c r="DF61" s="1069"/>
      <c r="DG61" s="1069"/>
      <c r="DH61" s="1069"/>
      <c r="DI61" s="1069"/>
      <c r="DJ61" s="1069"/>
      <c r="DK61" s="1069"/>
      <c r="DL61" s="1069"/>
      <c r="DM61" s="1069"/>
      <c r="DN61" s="1069"/>
      <c r="DO61" s="1069"/>
      <c r="DP61" s="1069"/>
      <c r="DQ61" s="1069"/>
      <c r="DR61" s="1069"/>
      <c r="DS61" s="1069"/>
      <c r="DT61" s="1069"/>
      <c r="DU61" s="1069"/>
      <c r="DV61" s="1069"/>
      <c r="DW61" s="1069"/>
      <c r="DX61" s="1069"/>
      <c r="DY61" s="1069"/>
      <c r="DZ61" s="1069"/>
      <c r="EA61" s="1069"/>
      <c r="EB61" s="1069"/>
      <c r="EC61" s="1069"/>
      <c r="ED61" s="1069"/>
      <c r="EE61" s="1069"/>
      <c r="EF61" s="1069"/>
      <c r="EG61" s="1069"/>
      <c r="EH61" s="1069"/>
      <c r="EI61" s="1069"/>
      <c r="EJ61" s="1069"/>
      <c r="EK61" s="1069"/>
      <c r="EL61" s="1069"/>
      <c r="EM61" s="1069"/>
    </row>
    <row r="62" spans="1:143" ht="18.75" customHeight="1" x14ac:dyDescent="0.25">
      <c r="A62" s="178"/>
      <c r="B62" s="190"/>
      <c r="C62" s="190"/>
      <c r="D62" s="1027" t="s">
        <v>601</v>
      </c>
      <c r="E62" s="1027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7" t="s">
        <v>601</v>
      </c>
      <c r="BA62" s="1027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7" t="s">
        <v>601</v>
      </c>
      <c r="CW62" s="1027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 x14ac:dyDescent="0.25">
      <c r="A63" s="178"/>
      <c r="B63" s="1027" t="s">
        <v>761</v>
      </c>
      <c r="C63" s="1027"/>
      <c r="D63" s="1027"/>
      <c r="E63" s="1027"/>
      <c r="F63" s="1027"/>
      <c r="G63" s="1027"/>
      <c r="H63" s="1027"/>
      <c r="I63" s="1027"/>
      <c r="J63" s="1027"/>
      <c r="K63" s="1027"/>
      <c r="L63" s="1027"/>
      <c r="M63" s="1027"/>
      <c r="N63" s="1027"/>
      <c r="O63" s="1027"/>
      <c r="P63" s="1027"/>
      <c r="Q63" s="1027"/>
      <c r="R63" s="1027"/>
      <c r="S63" s="1027"/>
      <c r="T63" s="1027"/>
      <c r="U63" s="1027"/>
      <c r="V63" s="1027"/>
      <c r="W63" s="1027"/>
      <c r="X63" s="1027"/>
      <c r="Y63" s="1027"/>
      <c r="Z63" s="1027"/>
      <c r="AA63" s="1027"/>
      <c r="AB63" s="1027"/>
      <c r="AC63" s="1027"/>
      <c r="AD63" s="1027"/>
      <c r="AE63" s="1027"/>
      <c r="AF63" s="1027"/>
      <c r="AG63" s="1027"/>
      <c r="AH63" s="1027"/>
      <c r="AI63" s="1027"/>
      <c r="AJ63" s="1027"/>
      <c r="AK63" s="1027"/>
      <c r="AL63" s="1027"/>
      <c r="AM63" s="1027"/>
      <c r="AN63" s="1027"/>
      <c r="AO63" s="187"/>
      <c r="AP63" s="1088">
        <f>I$13</f>
        <v>0</v>
      </c>
      <c r="AQ63" s="1088"/>
      <c r="AR63" s="1088"/>
      <c r="AS63" s="1088"/>
      <c r="AT63" s="1088"/>
      <c r="AU63" s="1088"/>
      <c r="AW63" s="178"/>
      <c r="AX63" s="1027" t="s">
        <v>761</v>
      </c>
      <c r="AY63" s="1027"/>
      <c r="AZ63" s="1027"/>
      <c r="BA63" s="1027"/>
      <c r="BB63" s="1027"/>
      <c r="BC63" s="1027"/>
      <c r="BD63" s="1027"/>
      <c r="BE63" s="1027"/>
      <c r="BF63" s="1027"/>
      <c r="BG63" s="1027"/>
      <c r="BH63" s="1027"/>
      <c r="BI63" s="1027"/>
      <c r="BJ63" s="1027"/>
      <c r="BK63" s="1027"/>
      <c r="BL63" s="1027"/>
      <c r="BM63" s="1027"/>
      <c r="BN63" s="1027"/>
      <c r="BO63" s="1027"/>
      <c r="BP63" s="1027"/>
      <c r="BQ63" s="1027"/>
      <c r="BR63" s="1027"/>
      <c r="BS63" s="1027"/>
      <c r="BT63" s="1027"/>
      <c r="BU63" s="1027"/>
      <c r="BV63" s="1027"/>
      <c r="BW63" s="1027"/>
      <c r="BX63" s="1027"/>
      <c r="BY63" s="1027"/>
      <c r="BZ63" s="1027"/>
      <c r="CA63" s="1027"/>
      <c r="CB63" s="1027"/>
      <c r="CC63" s="1027"/>
      <c r="CD63" s="1027"/>
      <c r="CE63" s="1027"/>
      <c r="CF63" s="1027"/>
      <c r="CG63" s="1027"/>
      <c r="CH63" s="1027"/>
      <c r="CI63" s="1027"/>
      <c r="CJ63" s="1027"/>
      <c r="CK63" s="187"/>
      <c r="CL63" s="1088">
        <f>BE$13</f>
        <v>0</v>
      </c>
      <c r="CM63" s="1088"/>
      <c r="CN63" s="1088"/>
      <c r="CO63" s="1088"/>
      <c r="CP63" s="1088"/>
      <c r="CQ63" s="1088"/>
      <c r="CS63" s="178"/>
      <c r="CT63" s="1027" t="s">
        <v>761</v>
      </c>
      <c r="CU63" s="1027"/>
      <c r="CV63" s="1027"/>
      <c r="CW63" s="1027"/>
      <c r="CX63" s="1027"/>
      <c r="CY63" s="1027"/>
      <c r="CZ63" s="1027"/>
      <c r="DA63" s="1027"/>
      <c r="DB63" s="1027"/>
      <c r="DC63" s="1027"/>
      <c r="DD63" s="1027"/>
      <c r="DE63" s="1027"/>
      <c r="DF63" s="1027"/>
      <c r="DG63" s="1027"/>
      <c r="DH63" s="1027"/>
      <c r="DI63" s="1027"/>
      <c r="DJ63" s="1027"/>
      <c r="DK63" s="1027"/>
      <c r="DL63" s="1027"/>
      <c r="DM63" s="1027"/>
      <c r="DN63" s="1027"/>
      <c r="DO63" s="1027"/>
      <c r="DP63" s="1027"/>
      <c r="DQ63" s="1027"/>
      <c r="DR63" s="1027"/>
      <c r="DS63" s="1027"/>
      <c r="DT63" s="1027"/>
      <c r="DU63" s="1027"/>
      <c r="DV63" s="1027"/>
      <c r="DW63" s="1027"/>
      <c r="DX63" s="1027"/>
      <c r="DY63" s="1027"/>
      <c r="DZ63" s="1027"/>
      <c r="EA63" s="1027"/>
      <c r="EB63" s="1027"/>
      <c r="EC63" s="1027"/>
      <c r="ED63" s="1027"/>
      <c r="EE63" s="1027"/>
      <c r="EF63" s="1027"/>
      <c r="EG63" s="187"/>
      <c r="EH63" s="1088">
        <f>DA$13</f>
        <v>0</v>
      </c>
      <c r="EI63" s="1088"/>
      <c r="EJ63" s="1088"/>
      <c r="EK63" s="1088"/>
      <c r="EL63" s="1088"/>
      <c r="EM63" s="1088"/>
    </row>
    <row r="64" spans="1:143" ht="18.75" customHeight="1" x14ac:dyDescent="0.25">
      <c r="A64" s="178"/>
      <c r="B64" s="195" t="s">
        <v>586</v>
      </c>
      <c r="C64" s="1089">
        <f>I14</f>
        <v>0</v>
      </c>
      <c r="D64" s="1089"/>
      <c r="E64" s="1089"/>
      <c r="F64" s="1089"/>
      <c r="G64" s="1089"/>
      <c r="H64" s="1089"/>
      <c r="I64" s="1089"/>
      <c r="J64" s="1089"/>
      <c r="K64" s="1089"/>
      <c r="L64" s="1089"/>
      <c r="M64" s="1089"/>
      <c r="N64" s="1089"/>
      <c r="O64" s="1089"/>
      <c r="P64" s="1089"/>
      <c r="Q64" s="1089"/>
      <c r="R64" s="1089"/>
      <c r="S64" s="1089"/>
      <c r="T64" s="1089"/>
      <c r="U64" s="1089"/>
      <c r="V64" s="1089"/>
      <c r="W64" s="1089"/>
      <c r="X64" s="1089"/>
      <c r="Y64" s="1089"/>
      <c r="Z64" s="1089"/>
      <c r="AA64" s="1089"/>
      <c r="AB64" s="1089"/>
      <c r="AC64" s="1089"/>
      <c r="AD64" s="1089"/>
      <c r="AE64" s="1089"/>
      <c r="AF64" s="1166" t="s">
        <v>762</v>
      </c>
      <c r="AG64" s="1166"/>
      <c r="AH64" s="1166"/>
      <c r="AI64" s="1166"/>
      <c r="AJ64" s="1166"/>
      <c r="AK64" s="1166"/>
      <c r="AL64" s="1166"/>
      <c r="AM64" s="1166"/>
      <c r="AN64" s="1166"/>
      <c r="AO64" s="1166"/>
      <c r="AP64" s="1166"/>
      <c r="AQ64" s="1166"/>
      <c r="AR64" s="1166"/>
      <c r="AS64" s="1166"/>
      <c r="AT64" s="1166"/>
      <c r="AU64" s="1166"/>
      <c r="AW64" s="178"/>
      <c r="AX64" s="195" t="s">
        <v>586</v>
      </c>
      <c r="AY64" s="1089">
        <f>BE14</f>
        <v>0</v>
      </c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  <c r="BX64" s="1089"/>
      <c r="BY64" s="1089"/>
      <c r="BZ64" s="1089"/>
      <c r="CA64" s="1089"/>
      <c r="CB64" s="1166" t="s">
        <v>762</v>
      </c>
      <c r="CC64" s="1166"/>
      <c r="CD64" s="1166"/>
      <c r="CE64" s="1166"/>
      <c r="CF64" s="1166"/>
      <c r="CG64" s="1166"/>
      <c r="CH64" s="1166"/>
      <c r="CI64" s="1166"/>
      <c r="CJ64" s="1166"/>
      <c r="CK64" s="1166"/>
      <c r="CL64" s="1166"/>
      <c r="CM64" s="1166"/>
      <c r="CN64" s="1166"/>
      <c r="CO64" s="1166"/>
      <c r="CP64" s="1166"/>
      <c r="CQ64" s="1166"/>
      <c r="CS64" s="178"/>
      <c r="CT64" s="195" t="s">
        <v>586</v>
      </c>
      <c r="CU64" s="1089">
        <f>DA14</f>
        <v>0</v>
      </c>
      <c r="CV64" s="1089"/>
      <c r="CW64" s="1089"/>
      <c r="CX64" s="1089"/>
      <c r="CY64" s="1089"/>
      <c r="CZ64" s="1089"/>
      <c r="DA64" s="1089"/>
      <c r="DB64" s="1089"/>
      <c r="DC64" s="1089"/>
      <c r="DD64" s="1089"/>
      <c r="DE64" s="1089"/>
      <c r="DF64" s="1089"/>
      <c r="DG64" s="1089"/>
      <c r="DH64" s="1089"/>
      <c r="DI64" s="1089"/>
      <c r="DJ64" s="1089"/>
      <c r="DK64" s="1089"/>
      <c r="DL64" s="1089"/>
      <c r="DM64" s="1089"/>
      <c r="DN64" s="1089"/>
      <c r="DO64" s="1089"/>
      <c r="DP64" s="1089"/>
      <c r="DQ64" s="1089"/>
      <c r="DR64" s="1089"/>
      <c r="DS64" s="1089"/>
      <c r="DT64" s="1089"/>
      <c r="DU64" s="1089"/>
      <c r="DV64" s="1089"/>
      <c r="DW64" s="1089"/>
      <c r="DX64" s="1166" t="s">
        <v>762</v>
      </c>
      <c r="DY64" s="1166"/>
      <c r="DZ64" s="1166"/>
      <c r="EA64" s="1166"/>
      <c r="EB64" s="1166"/>
      <c r="EC64" s="1166"/>
      <c r="ED64" s="1166"/>
      <c r="EE64" s="1166"/>
      <c r="EF64" s="1166"/>
      <c r="EG64" s="1166"/>
      <c r="EH64" s="1166"/>
      <c r="EI64" s="1166"/>
      <c r="EJ64" s="1166"/>
      <c r="EK64" s="1166"/>
      <c r="EL64" s="1166"/>
      <c r="EM64" s="1166"/>
    </row>
    <row r="65" spans="1:143" ht="18.75" customHeight="1" x14ac:dyDescent="0.3">
      <c r="A65" s="178"/>
      <c r="B65" s="190"/>
      <c r="C65" s="190"/>
      <c r="D65" s="1027" t="s">
        <v>609</v>
      </c>
      <c r="E65" s="1027"/>
      <c r="F65" s="1030" t="s">
        <v>763</v>
      </c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W65" s="178"/>
      <c r="AX65" s="190"/>
      <c r="AY65" s="190"/>
      <c r="AZ65" s="1027" t="s">
        <v>609</v>
      </c>
      <c r="BA65" s="1027"/>
      <c r="BB65" s="1030" t="s">
        <v>763</v>
      </c>
      <c r="BC65" s="1030"/>
      <c r="BD65" s="1030"/>
      <c r="BE65" s="1030"/>
      <c r="BF65" s="1030"/>
      <c r="BG65" s="1030"/>
      <c r="BH65" s="1030"/>
      <c r="BI65" s="1030"/>
      <c r="BJ65" s="1030"/>
      <c r="BK65" s="1030"/>
      <c r="BL65" s="1030"/>
      <c r="BM65" s="1030"/>
      <c r="BN65" s="1030"/>
      <c r="BO65" s="1030"/>
      <c r="BP65" s="1030"/>
      <c r="BQ65" s="1030"/>
      <c r="BR65" s="1030"/>
      <c r="BS65" s="1030"/>
      <c r="BT65" s="1030"/>
      <c r="BU65" s="1030"/>
      <c r="BV65" s="1030"/>
      <c r="BW65" s="1030"/>
      <c r="BX65" s="1030"/>
      <c r="BY65" s="1030"/>
      <c r="BZ65" s="1030"/>
      <c r="CA65" s="1030"/>
      <c r="CB65" s="1030"/>
      <c r="CC65" s="1030"/>
      <c r="CD65" s="1030"/>
      <c r="CE65" s="1030"/>
      <c r="CF65" s="1030"/>
      <c r="CG65" s="1030"/>
      <c r="CH65" s="1030"/>
      <c r="CI65" s="1030"/>
      <c r="CJ65" s="1030"/>
      <c r="CK65" s="1030"/>
      <c r="CL65" s="1030"/>
      <c r="CM65" s="1030"/>
      <c r="CN65" s="1030"/>
      <c r="CO65" s="1030"/>
      <c r="CP65" s="1030"/>
      <c r="CQ65" s="1030"/>
      <c r="CS65" s="178"/>
      <c r="CT65" s="190"/>
      <c r="CU65" s="190"/>
      <c r="CV65" s="1027" t="s">
        <v>609</v>
      </c>
      <c r="CW65" s="1027"/>
      <c r="CX65" s="1030" t="s">
        <v>763</v>
      </c>
      <c r="CY65" s="1030"/>
      <c r="CZ65" s="1030"/>
      <c r="DA65" s="1030"/>
      <c r="DB65" s="1030"/>
      <c r="DC65" s="1030"/>
      <c r="DD65" s="1030"/>
      <c r="DE65" s="1030"/>
      <c r="DF65" s="1030"/>
      <c r="DG65" s="1030"/>
      <c r="DH65" s="1030"/>
      <c r="DI65" s="1030"/>
      <c r="DJ65" s="1030"/>
      <c r="DK65" s="1030"/>
      <c r="DL65" s="1030"/>
      <c r="DM65" s="1030"/>
      <c r="DN65" s="1030"/>
      <c r="DO65" s="1030"/>
      <c r="DP65" s="1030"/>
      <c r="DQ65" s="1030"/>
      <c r="DR65" s="1030"/>
      <c r="DS65" s="1030"/>
      <c r="DT65" s="1030"/>
      <c r="DU65" s="1030"/>
      <c r="DV65" s="1030"/>
      <c r="DW65" s="1030"/>
      <c r="DX65" s="1030"/>
      <c r="DY65" s="1030"/>
      <c r="DZ65" s="1030"/>
      <c r="EA65" s="1030"/>
      <c r="EB65" s="1030"/>
      <c r="EC65" s="1030"/>
      <c r="ED65" s="1030"/>
      <c r="EE65" s="1030"/>
      <c r="EF65" s="1030"/>
      <c r="EG65" s="1030"/>
      <c r="EH65" s="1030"/>
      <c r="EI65" s="1030"/>
      <c r="EJ65" s="1030"/>
      <c r="EK65" s="1030"/>
      <c r="EL65" s="1030"/>
      <c r="EM65" s="1030"/>
    </row>
    <row r="66" spans="1:143" ht="18.75" customHeight="1" x14ac:dyDescent="0.25">
      <c r="A66" s="178"/>
      <c r="B66" s="1065" t="s">
        <v>764</v>
      </c>
      <c r="C66" s="1065"/>
      <c r="D66" s="1065"/>
      <c r="E66" s="1065"/>
      <c r="F66" s="1065"/>
      <c r="G66" s="1065"/>
      <c r="H66" s="1065"/>
      <c r="I66" s="1065"/>
      <c r="J66" s="1065"/>
      <c r="K66" s="1065"/>
      <c r="L66" s="1065"/>
      <c r="M66" s="1065"/>
      <c r="N66" s="1065"/>
      <c r="O66" s="1065"/>
      <c r="P66" s="1065"/>
      <c r="Q66" s="1065"/>
      <c r="R66" s="1065"/>
      <c r="S66" s="1065"/>
      <c r="T66" s="1065"/>
      <c r="U66" s="1065"/>
      <c r="V66" s="1065"/>
      <c r="W66" s="1065"/>
      <c r="X66" s="1065"/>
      <c r="Y66" s="1065"/>
      <c r="Z66" s="1065"/>
      <c r="AA66" s="1065"/>
      <c r="AB66" s="1065"/>
      <c r="AC66" s="1065"/>
      <c r="AD66" s="1065"/>
      <c r="AE66" s="1065"/>
      <c r="AF66" s="1065"/>
      <c r="AG66" s="1065"/>
      <c r="AH66" s="1065"/>
      <c r="AI66" s="1065"/>
      <c r="AJ66" s="1065"/>
      <c r="AK66" s="1065"/>
      <c r="AL66" s="1065"/>
      <c r="AM66" s="1065"/>
      <c r="AN66" s="1065"/>
      <c r="AO66" s="1065"/>
      <c r="AP66" s="1065"/>
      <c r="AQ66" s="1065"/>
      <c r="AR66" s="1065"/>
      <c r="AS66" s="1065"/>
      <c r="AT66" s="1065"/>
      <c r="AU66" s="1065"/>
      <c r="AW66" s="178"/>
      <c r="AX66" s="1065" t="s">
        <v>764</v>
      </c>
      <c r="AY66" s="1065"/>
      <c r="AZ66" s="1065"/>
      <c r="BA66" s="1065"/>
      <c r="BB66" s="1065"/>
      <c r="BC66" s="1065"/>
      <c r="BD66" s="1065"/>
      <c r="BE66" s="1065"/>
      <c r="BF66" s="1065"/>
      <c r="BG66" s="1065"/>
      <c r="BH66" s="1065"/>
      <c r="BI66" s="1065"/>
      <c r="BJ66" s="1065"/>
      <c r="BK66" s="1065"/>
      <c r="BL66" s="1065"/>
      <c r="BM66" s="1065"/>
      <c r="BN66" s="1065"/>
      <c r="BO66" s="1065"/>
      <c r="BP66" s="1065"/>
      <c r="BQ66" s="1065"/>
      <c r="BR66" s="1065"/>
      <c r="BS66" s="1065"/>
      <c r="BT66" s="1065"/>
      <c r="BU66" s="1065"/>
      <c r="BV66" s="1065"/>
      <c r="BW66" s="1065"/>
      <c r="BX66" s="1065"/>
      <c r="BY66" s="1065"/>
      <c r="BZ66" s="1065"/>
      <c r="CA66" s="1065"/>
      <c r="CB66" s="1065"/>
      <c r="CC66" s="1065"/>
      <c r="CD66" s="1065"/>
      <c r="CE66" s="1065"/>
      <c r="CF66" s="1065"/>
      <c r="CG66" s="1065"/>
      <c r="CH66" s="1065"/>
      <c r="CI66" s="1065"/>
      <c r="CJ66" s="1065"/>
      <c r="CK66" s="1065"/>
      <c r="CL66" s="1065"/>
      <c r="CM66" s="1065"/>
      <c r="CN66" s="1065"/>
      <c r="CO66" s="1065"/>
      <c r="CP66" s="1065"/>
      <c r="CQ66" s="1065"/>
      <c r="CS66" s="178"/>
      <c r="CT66" s="1065" t="s">
        <v>764</v>
      </c>
      <c r="CU66" s="1065"/>
      <c r="CV66" s="1065"/>
      <c r="CW66" s="1065"/>
      <c r="CX66" s="1065"/>
      <c r="CY66" s="1065"/>
      <c r="CZ66" s="1065"/>
      <c r="DA66" s="1065"/>
      <c r="DB66" s="1065"/>
      <c r="DC66" s="1065"/>
      <c r="DD66" s="1065"/>
      <c r="DE66" s="1065"/>
      <c r="DF66" s="1065"/>
      <c r="DG66" s="1065"/>
      <c r="DH66" s="1065"/>
      <c r="DI66" s="1065"/>
      <c r="DJ66" s="1065"/>
      <c r="DK66" s="1065"/>
      <c r="DL66" s="1065"/>
      <c r="DM66" s="1065"/>
      <c r="DN66" s="1065"/>
      <c r="DO66" s="1065"/>
      <c r="DP66" s="1065"/>
      <c r="DQ66" s="1065"/>
      <c r="DR66" s="1065"/>
      <c r="DS66" s="1065"/>
      <c r="DT66" s="1065"/>
      <c r="DU66" s="1065"/>
      <c r="DV66" s="1065"/>
      <c r="DW66" s="1065"/>
      <c r="DX66" s="1065"/>
      <c r="DY66" s="1065"/>
      <c r="DZ66" s="1065"/>
      <c r="EA66" s="1065"/>
      <c r="EB66" s="1065"/>
      <c r="EC66" s="1065"/>
      <c r="ED66" s="1065"/>
      <c r="EE66" s="1065"/>
      <c r="EF66" s="1065"/>
      <c r="EG66" s="1065"/>
      <c r="EH66" s="1065"/>
      <c r="EI66" s="1065"/>
      <c r="EJ66" s="1065"/>
      <c r="EK66" s="1065"/>
      <c r="EL66" s="1065"/>
      <c r="EM66" s="1065"/>
    </row>
    <row r="67" spans="1:143" ht="18.75" customHeight="1" x14ac:dyDescent="0.3">
      <c r="A67" s="178"/>
      <c r="B67" s="190"/>
      <c r="C67" s="190"/>
      <c r="D67" s="1027" t="s">
        <v>635</v>
      </c>
      <c r="E67" s="1027"/>
      <c r="F67" s="1030" t="s">
        <v>765</v>
      </c>
      <c r="G67" s="1030" t="s">
        <v>766</v>
      </c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W67" s="178"/>
      <c r="AX67" s="190"/>
      <c r="AY67" s="190"/>
      <c r="AZ67" s="1027" t="s">
        <v>635</v>
      </c>
      <c r="BA67" s="1027"/>
      <c r="BB67" s="1030" t="s">
        <v>765</v>
      </c>
      <c r="BC67" s="1030" t="s">
        <v>766</v>
      </c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78"/>
      <c r="CT67" s="190"/>
      <c r="CU67" s="190"/>
      <c r="CV67" s="1027" t="s">
        <v>635</v>
      </c>
      <c r="CW67" s="1027"/>
      <c r="CX67" s="1030" t="s">
        <v>765</v>
      </c>
      <c r="CY67" s="1030" t="s">
        <v>766</v>
      </c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s="234" customFormat="1" ht="22.5" customHeight="1" x14ac:dyDescent="0.25">
      <c r="A68" s="178"/>
      <c r="B68" s="1065" t="s">
        <v>938</v>
      </c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W68" s="178"/>
      <c r="AX68" s="1065" t="s">
        <v>938</v>
      </c>
      <c r="AY68" s="1065"/>
      <c r="AZ68" s="1065"/>
      <c r="BA68" s="1065"/>
      <c r="BB68" s="1065"/>
      <c r="BC68" s="1065"/>
      <c r="BD68" s="1065"/>
      <c r="BE68" s="1065"/>
      <c r="BF68" s="1065"/>
      <c r="BG68" s="1065"/>
      <c r="BH68" s="1065"/>
      <c r="BI68" s="1065"/>
      <c r="BJ68" s="1065"/>
      <c r="BK68" s="1065"/>
      <c r="BL68" s="1065"/>
      <c r="BM68" s="1065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  <c r="BX68" s="1065"/>
      <c r="BY68" s="1065"/>
      <c r="BZ68" s="1065"/>
      <c r="CA68" s="1065"/>
      <c r="CB68" s="1065"/>
      <c r="CC68" s="1065"/>
      <c r="CD68" s="1065"/>
      <c r="CE68" s="1065"/>
      <c r="CF68" s="1065"/>
      <c r="CG68" s="1065"/>
      <c r="CH68" s="1065"/>
      <c r="CI68" s="1065"/>
      <c r="CJ68" s="1065"/>
      <c r="CK68" s="1065"/>
      <c r="CL68" s="1065"/>
      <c r="CM68" s="1065"/>
      <c r="CN68" s="1065"/>
      <c r="CO68" s="1065"/>
      <c r="CP68" s="1065"/>
      <c r="CQ68" s="1065"/>
      <c r="CS68" s="178"/>
      <c r="CT68" s="1065" t="s">
        <v>938</v>
      </c>
      <c r="CU68" s="1065"/>
      <c r="CV68" s="1065"/>
      <c r="CW68" s="1065"/>
      <c r="CX68" s="1065"/>
      <c r="CY68" s="1065"/>
      <c r="CZ68" s="1065"/>
      <c r="DA68" s="1065"/>
      <c r="DB68" s="1065"/>
      <c r="DC68" s="1065"/>
      <c r="DD68" s="1065"/>
      <c r="DE68" s="1065"/>
      <c r="DF68" s="1065"/>
      <c r="DG68" s="1065"/>
      <c r="DH68" s="1065"/>
      <c r="DI68" s="1065"/>
      <c r="DJ68" s="1065"/>
      <c r="DK68" s="1065"/>
      <c r="DL68" s="1065"/>
      <c r="DM68" s="1065"/>
      <c r="DN68" s="1065"/>
      <c r="DO68" s="1065"/>
      <c r="DP68" s="1065"/>
      <c r="DQ68" s="1065"/>
      <c r="DR68" s="1065"/>
      <c r="DS68" s="1065"/>
      <c r="DT68" s="1065"/>
      <c r="DU68" s="1065"/>
      <c r="DV68" s="1065"/>
      <c r="DW68" s="1065"/>
      <c r="DX68" s="1065"/>
      <c r="DY68" s="1065"/>
      <c r="DZ68" s="1065"/>
      <c r="EA68" s="1065"/>
      <c r="EB68" s="1065"/>
      <c r="EC68" s="1065"/>
      <c r="ED68" s="1065"/>
      <c r="EE68" s="1065"/>
      <c r="EF68" s="1065"/>
      <c r="EG68" s="1065"/>
      <c r="EH68" s="1065"/>
      <c r="EI68" s="1065"/>
      <c r="EJ68" s="1065"/>
      <c r="EK68" s="1065"/>
      <c r="EL68" s="1065"/>
      <c r="EM68" s="1065"/>
    </row>
    <row r="69" spans="1:143" s="234" customFormat="1" ht="57" customHeight="1" x14ac:dyDescent="0.25">
      <c r="A69" s="178"/>
      <c r="B69" s="1025">
        <f>B31</f>
        <v>0</v>
      </c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  <c r="AA69" s="1025"/>
      <c r="AB69" s="1025"/>
      <c r="AC69" s="1025"/>
      <c r="AD69" s="1025"/>
      <c r="AE69" s="1025"/>
      <c r="AF69" s="1025"/>
      <c r="AG69" s="1025"/>
      <c r="AH69" s="1025"/>
      <c r="AI69" s="1025"/>
      <c r="AJ69" s="1025"/>
      <c r="AK69" s="1025"/>
      <c r="AL69" s="1025"/>
      <c r="AM69" s="1025"/>
      <c r="AN69" s="1025"/>
      <c r="AO69" s="1025"/>
      <c r="AP69" s="1025"/>
      <c r="AQ69" s="1025"/>
      <c r="AR69" s="1025"/>
      <c r="AS69" s="1025"/>
      <c r="AT69" s="1025"/>
      <c r="AU69" s="1025"/>
      <c r="AW69" s="178"/>
      <c r="AX69" s="1025">
        <f>AX31</f>
        <v>0</v>
      </c>
      <c r="AY69" s="1025"/>
      <c r="AZ69" s="1025"/>
      <c r="BA69" s="1025"/>
      <c r="BB69" s="1025"/>
      <c r="BC69" s="1025"/>
      <c r="BD69" s="1025"/>
      <c r="BE69" s="1025"/>
      <c r="BF69" s="1025"/>
      <c r="BG69" s="1025"/>
      <c r="BH69" s="1025"/>
      <c r="BI69" s="1025"/>
      <c r="BJ69" s="1025"/>
      <c r="BK69" s="1025"/>
      <c r="BL69" s="1025"/>
      <c r="BM69" s="1025"/>
      <c r="BN69" s="1025"/>
      <c r="BO69" s="1025"/>
      <c r="BP69" s="1025"/>
      <c r="BQ69" s="1025"/>
      <c r="BR69" s="1025"/>
      <c r="BS69" s="1025"/>
      <c r="BT69" s="1025"/>
      <c r="BU69" s="1025"/>
      <c r="BV69" s="1025"/>
      <c r="BW69" s="1025"/>
      <c r="BX69" s="1025"/>
      <c r="BY69" s="1025"/>
      <c r="BZ69" s="1025"/>
      <c r="CA69" s="1025"/>
      <c r="CB69" s="1025"/>
      <c r="CC69" s="1025"/>
      <c r="CD69" s="1025"/>
      <c r="CE69" s="1025"/>
      <c r="CF69" s="1025"/>
      <c r="CG69" s="1025"/>
      <c r="CH69" s="1025"/>
      <c r="CI69" s="1025"/>
      <c r="CJ69" s="1025"/>
      <c r="CK69" s="1025"/>
      <c r="CL69" s="1025"/>
      <c r="CM69" s="1025"/>
      <c r="CN69" s="1025"/>
      <c r="CO69" s="1025"/>
      <c r="CP69" s="1025"/>
      <c r="CQ69" s="1025"/>
      <c r="CS69" s="178"/>
      <c r="CT69" s="1025">
        <f>CT31</f>
        <v>0</v>
      </c>
      <c r="CU69" s="1025"/>
      <c r="CV69" s="1025"/>
      <c r="CW69" s="1025"/>
      <c r="CX69" s="1025"/>
      <c r="CY69" s="1025"/>
      <c r="CZ69" s="1025"/>
      <c r="DA69" s="1025"/>
      <c r="DB69" s="1025"/>
      <c r="DC69" s="1025"/>
      <c r="DD69" s="1025"/>
      <c r="DE69" s="1025"/>
      <c r="DF69" s="1025"/>
      <c r="DG69" s="1025"/>
      <c r="DH69" s="1025"/>
      <c r="DI69" s="1025"/>
      <c r="DJ69" s="1025"/>
      <c r="DK69" s="1025"/>
      <c r="DL69" s="1025"/>
      <c r="DM69" s="1025"/>
      <c r="DN69" s="1025"/>
      <c r="DO69" s="1025"/>
      <c r="DP69" s="1025"/>
      <c r="DQ69" s="1025"/>
      <c r="DR69" s="1025"/>
      <c r="DS69" s="1025"/>
      <c r="DT69" s="1025"/>
      <c r="DU69" s="1025"/>
      <c r="DV69" s="1025"/>
      <c r="DW69" s="1025"/>
      <c r="DX69" s="1025"/>
      <c r="DY69" s="1025"/>
      <c r="DZ69" s="1025"/>
      <c r="EA69" s="1025"/>
      <c r="EB69" s="1025"/>
      <c r="EC69" s="1025"/>
      <c r="ED69" s="1025"/>
      <c r="EE69" s="1025"/>
      <c r="EF69" s="1025"/>
      <c r="EG69" s="1025"/>
      <c r="EH69" s="1025"/>
      <c r="EI69" s="1025"/>
      <c r="EJ69" s="1025"/>
      <c r="EK69" s="1025"/>
      <c r="EL69" s="1025"/>
      <c r="EM69" s="1025"/>
    </row>
    <row r="70" spans="1:143" ht="18.75" customHeight="1" x14ac:dyDescent="0.25">
      <c r="A70" s="178"/>
      <c r="B70" s="1165" t="s">
        <v>767</v>
      </c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085" t="e">
        <f>I$6</f>
        <v>#VALUE!</v>
      </c>
      <c r="V70" s="1085"/>
      <c r="W70" s="1085"/>
      <c r="X70" s="1085"/>
      <c r="Y70" s="1087" t="s">
        <v>768</v>
      </c>
      <c r="Z70" s="1087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W70" s="178"/>
      <c r="AX70" s="1165" t="s">
        <v>767</v>
      </c>
      <c r="AY70" s="1165"/>
      <c r="AZ70" s="1165"/>
      <c r="BA70" s="1165"/>
      <c r="BB70" s="1165"/>
      <c r="BC70" s="1165"/>
      <c r="BD70" s="1165"/>
      <c r="BE70" s="1165"/>
      <c r="BF70" s="1165"/>
      <c r="BG70" s="1165"/>
      <c r="BH70" s="1165"/>
      <c r="BI70" s="1165"/>
      <c r="BJ70" s="1165"/>
      <c r="BK70" s="1165"/>
      <c r="BL70" s="1165"/>
      <c r="BM70" s="1165"/>
      <c r="BN70" s="1165"/>
      <c r="BO70" s="1165"/>
      <c r="BP70" s="1165"/>
      <c r="BQ70" s="1085" t="e">
        <f>BE$6</f>
        <v>#VALUE!</v>
      </c>
      <c r="BR70" s="1085"/>
      <c r="BS70" s="1085"/>
      <c r="BT70" s="1085"/>
      <c r="BU70" s="1087" t="s">
        <v>768</v>
      </c>
      <c r="BV70" s="1087"/>
      <c r="BW70" s="1087"/>
      <c r="BX70" s="1087"/>
      <c r="BY70" s="1087"/>
      <c r="BZ70" s="1087"/>
      <c r="CA70" s="1087"/>
      <c r="CB70" s="1087"/>
      <c r="CC70" s="1087"/>
      <c r="CD70" s="1087"/>
      <c r="CE70" s="1087"/>
      <c r="CF70" s="1087"/>
      <c r="CG70" s="1087"/>
      <c r="CH70" s="1087"/>
      <c r="CI70" s="1087"/>
      <c r="CJ70" s="1087"/>
      <c r="CK70" s="1087"/>
      <c r="CL70" s="1087"/>
      <c r="CM70" s="1087"/>
      <c r="CN70" s="1087"/>
      <c r="CO70" s="1087"/>
      <c r="CP70" s="1087"/>
      <c r="CQ70" s="1087"/>
      <c r="CS70" s="178"/>
      <c r="CT70" s="1165" t="s">
        <v>767</v>
      </c>
      <c r="CU70" s="1165"/>
      <c r="CV70" s="1165"/>
      <c r="CW70" s="1165"/>
      <c r="CX70" s="1165"/>
      <c r="CY70" s="1165"/>
      <c r="CZ70" s="1165"/>
      <c r="DA70" s="1165"/>
      <c r="DB70" s="1165"/>
      <c r="DC70" s="1165"/>
      <c r="DD70" s="1165"/>
      <c r="DE70" s="1165"/>
      <c r="DF70" s="1165"/>
      <c r="DG70" s="1165"/>
      <c r="DH70" s="1165"/>
      <c r="DI70" s="1165"/>
      <c r="DJ70" s="1165"/>
      <c r="DK70" s="1165"/>
      <c r="DL70" s="1165"/>
      <c r="DM70" s="1085" t="e">
        <f>DA$6</f>
        <v>#VALUE!</v>
      </c>
      <c r="DN70" s="1085"/>
      <c r="DO70" s="1085"/>
      <c r="DP70" s="1085"/>
      <c r="DQ70" s="1087" t="s">
        <v>768</v>
      </c>
      <c r="DR70" s="1087"/>
      <c r="DS70" s="1087"/>
      <c r="DT70" s="1087"/>
      <c r="DU70" s="1087"/>
      <c r="DV70" s="1087"/>
      <c r="DW70" s="1087"/>
      <c r="DX70" s="1087"/>
      <c r="DY70" s="1087"/>
      <c r="DZ70" s="1087"/>
      <c r="EA70" s="1087"/>
      <c r="EB70" s="1087"/>
      <c r="EC70" s="1087"/>
      <c r="ED70" s="1087"/>
      <c r="EE70" s="1087"/>
      <c r="EF70" s="1087"/>
      <c r="EG70" s="1087"/>
      <c r="EH70" s="1087"/>
      <c r="EI70" s="1087"/>
      <c r="EJ70" s="1087"/>
      <c r="EK70" s="1087"/>
      <c r="EL70" s="1087"/>
      <c r="EM70" s="1087"/>
    </row>
    <row r="71" spans="1:143" ht="39" customHeight="1" x14ac:dyDescent="0.25">
      <c r="A71" s="178"/>
      <c r="B71" s="1065" t="s">
        <v>769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W71" s="178"/>
      <c r="AX71" s="1065" t="s">
        <v>769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769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ht="18.75" customHeight="1" x14ac:dyDescent="0.3">
      <c r="A72" s="178"/>
      <c r="B72" s="190"/>
      <c r="C72" s="190"/>
      <c r="D72" s="1027" t="s">
        <v>640</v>
      </c>
      <c r="E72" s="1027"/>
      <c r="F72" s="193"/>
      <c r="G72" s="1030" t="s">
        <v>770</v>
      </c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W72" s="178"/>
      <c r="AX72" s="190"/>
      <c r="AY72" s="190"/>
      <c r="AZ72" s="1027" t="s">
        <v>640</v>
      </c>
      <c r="BA72" s="1027"/>
      <c r="BB72" s="306"/>
      <c r="BC72" s="1030" t="s">
        <v>770</v>
      </c>
      <c r="BD72" s="1030"/>
      <c r="BE72" s="1030"/>
      <c r="BF72" s="1030"/>
      <c r="BG72" s="1030"/>
      <c r="BH72" s="1030"/>
      <c r="BI72" s="1030"/>
      <c r="BJ72" s="1030"/>
      <c r="BK72" s="1030"/>
      <c r="BL72" s="1030"/>
      <c r="BM72" s="1030"/>
      <c r="BN72" s="1030"/>
      <c r="BO72" s="1030"/>
      <c r="BP72" s="1030"/>
      <c r="BQ72" s="1030"/>
      <c r="BR72" s="1030"/>
      <c r="BS72" s="1030"/>
      <c r="BT72" s="1030"/>
      <c r="BU72" s="1030"/>
      <c r="BV72" s="1030"/>
      <c r="BW72" s="1030"/>
      <c r="BX72" s="1030"/>
      <c r="BY72" s="1030"/>
      <c r="BZ72" s="1030"/>
      <c r="CA72" s="1030"/>
      <c r="CB72" s="1030"/>
      <c r="CC72" s="1030"/>
      <c r="CD72" s="1030"/>
      <c r="CE72" s="1030"/>
      <c r="CF72" s="1030"/>
      <c r="CG72" s="1030"/>
      <c r="CH72" s="1030"/>
      <c r="CI72" s="1030"/>
      <c r="CJ72" s="1030"/>
      <c r="CK72" s="1030"/>
      <c r="CL72" s="1030"/>
      <c r="CM72" s="1030"/>
      <c r="CN72" s="1030"/>
      <c r="CO72" s="1030"/>
      <c r="CP72" s="1030"/>
      <c r="CQ72" s="1030"/>
      <c r="CS72" s="178"/>
      <c r="CT72" s="190"/>
      <c r="CU72" s="190"/>
      <c r="CV72" s="1027" t="s">
        <v>640</v>
      </c>
      <c r="CW72" s="1027"/>
      <c r="CX72" s="306"/>
      <c r="CY72" s="1030" t="s">
        <v>770</v>
      </c>
      <c r="CZ72" s="1030"/>
      <c r="DA72" s="1030"/>
      <c r="DB72" s="1030"/>
      <c r="DC72" s="1030"/>
      <c r="DD72" s="1030"/>
      <c r="DE72" s="1030"/>
      <c r="DF72" s="1030"/>
      <c r="DG72" s="1030"/>
      <c r="DH72" s="1030"/>
      <c r="DI72" s="1030"/>
      <c r="DJ72" s="1030"/>
      <c r="DK72" s="1030"/>
      <c r="DL72" s="1030"/>
      <c r="DM72" s="1030"/>
      <c r="DN72" s="1030"/>
      <c r="DO72" s="1030"/>
      <c r="DP72" s="1030"/>
      <c r="DQ72" s="1030"/>
      <c r="DR72" s="1030"/>
      <c r="DS72" s="1030"/>
      <c r="DT72" s="1030"/>
      <c r="DU72" s="1030"/>
      <c r="DV72" s="1030"/>
      <c r="DW72" s="1030"/>
      <c r="DX72" s="1030"/>
      <c r="DY72" s="1030"/>
      <c r="DZ72" s="1030"/>
      <c r="EA72" s="1030"/>
      <c r="EB72" s="1030"/>
      <c r="EC72" s="1030"/>
      <c r="ED72" s="1030"/>
      <c r="EE72" s="1030"/>
      <c r="EF72" s="1030"/>
      <c r="EG72" s="1030"/>
      <c r="EH72" s="1030"/>
      <c r="EI72" s="1030"/>
      <c r="EJ72" s="1030"/>
      <c r="EK72" s="1030"/>
      <c r="EL72" s="1030"/>
      <c r="EM72" s="1030"/>
    </row>
    <row r="73" spans="1:143" ht="42" customHeight="1" x14ac:dyDescent="0.25">
      <c r="A73" s="178"/>
      <c r="B73" s="1065" t="s">
        <v>599</v>
      </c>
      <c r="C73" s="1065"/>
      <c r="D73" s="1065"/>
      <c r="E73" s="1065"/>
      <c r="F73" s="1065"/>
      <c r="G73" s="1065"/>
      <c r="H73" s="1065"/>
      <c r="I73" s="1065"/>
      <c r="J73" s="1065"/>
      <c r="K73" s="1065"/>
      <c r="L73" s="1065"/>
      <c r="M73" s="1065"/>
      <c r="N73" s="1065"/>
      <c r="O73" s="1065"/>
      <c r="P73" s="1065"/>
      <c r="Q73" s="1065"/>
      <c r="R73" s="1065"/>
      <c r="S73" s="1065"/>
      <c r="T73" s="1065"/>
      <c r="U73" s="1065"/>
      <c r="V73" s="1065"/>
      <c r="W73" s="1065"/>
      <c r="X73" s="1065"/>
      <c r="Y73" s="1065"/>
      <c r="Z73" s="1065"/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W73" s="178"/>
      <c r="AX73" s="1065" t="s">
        <v>599</v>
      </c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065"/>
      <c r="BL73" s="1065"/>
      <c r="BM73" s="1065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  <c r="BX73" s="1065"/>
      <c r="BY73" s="1065"/>
      <c r="BZ73" s="1065"/>
      <c r="CA73" s="1065"/>
      <c r="CB73" s="1065"/>
      <c r="CC73" s="1065"/>
      <c r="CD73" s="1065"/>
      <c r="CE73" s="1065"/>
      <c r="CF73" s="1065"/>
      <c r="CG73" s="1065"/>
      <c r="CH73" s="1065"/>
      <c r="CI73" s="1065"/>
      <c r="CJ73" s="1065"/>
      <c r="CK73" s="1065"/>
      <c r="CL73" s="1065"/>
      <c r="CM73" s="1065"/>
      <c r="CN73" s="1065"/>
      <c r="CO73" s="1065"/>
      <c r="CP73" s="1065"/>
      <c r="CQ73" s="1065"/>
      <c r="CS73" s="178"/>
      <c r="CT73" s="1065" t="s">
        <v>599</v>
      </c>
      <c r="CU73" s="1065"/>
      <c r="CV73" s="1065"/>
      <c r="CW73" s="1065"/>
      <c r="CX73" s="1065"/>
      <c r="CY73" s="1065"/>
      <c r="CZ73" s="1065"/>
      <c r="DA73" s="1065"/>
      <c r="DB73" s="1065"/>
      <c r="DC73" s="1065"/>
      <c r="DD73" s="1065"/>
      <c r="DE73" s="1065"/>
      <c r="DF73" s="1065"/>
      <c r="DG73" s="1065"/>
      <c r="DH73" s="1065"/>
      <c r="DI73" s="1065"/>
      <c r="DJ73" s="1065"/>
      <c r="DK73" s="1065"/>
      <c r="DL73" s="1065"/>
      <c r="DM73" s="1065"/>
      <c r="DN73" s="1065"/>
      <c r="DO73" s="1065"/>
      <c r="DP73" s="1065"/>
      <c r="DQ73" s="1065"/>
      <c r="DR73" s="1065"/>
      <c r="DS73" s="1065"/>
      <c r="DT73" s="1065"/>
      <c r="DU73" s="1065"/>
      <c r="DV73" s="1065"/>
      <c r="DW73" s="1065"/>
      <c r="DX73" s="1065"/>
      <c r="DY73" s="1065"/>
      <c r="DZ73" s="1065"/>
      <c r="EA73" s="1065"/>
      <c r="EB73" s="1065"/>
      <c r="EC73" s="1065"/>
      <c r="ED73" s="1065"/>
      <c r="EE73" s="1065"/>
      <c r="EF73" s="1065"/>
      <c r="EG73" s="1065"/>
      <c r="EH73" s="1065"/>
      <c r="EI73" s="1065"/>
      <c r="EJ73" s="1065"/>
      <c r="EK73" s="1065"/>
      <c r="EL73" s="1065"/>
      <c r="EM73" s="1065"/>
    </row>
    <row r="74" spans="1:143" ht="16.5" x14ac:dyDescent="0.25">
      <c r="A74" s="178"/>
      <c r="B74" s="1069" t="s">
        <v>771</v>
      </c>
      <c r="C74" s="1069"/>
      <c r="D74" s="1069"/>
      <c r="E74" s="1069"/>
      <c r="F74" s="1069"/>
      <c r="G74" s="1069"/>
      <c r="H74" s="1069"/>
      <c r="I74" s="1069"/>
      <c r="J74" s="1069"/>
      <c r="K74" s="1069"/>
      <c r="L74" s="1069"/>
      <c r="M74" s="1069"/>
      <c r="N74" s="1069"/>
      <c r="O74" s="1069"/>
      <c r="P74" s="1069"/>
      <c r="Q74" s="1069"/>
      <c r="R74" s="1069"/>
      <c r="S74" s="1069"/>
      <c r="T74" s="1069"/>
      <c r="U74" s="1069"/>
      <c r="V74" s="1069"/>
      <c r="W74" s="1069"/>
      <c r="X74" s="1069"/>
      <c r="Y74" s="1069"/>
      <c r="Z74" s="1069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W74" s="178"/>
      <c r="AX74" s="1069" t="s">
        <v>771</v>
      </c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  <c r="BX74" s="1069"/>
      <c r="BY74" s="1069"/>
      <c r="BZ74" s="1069"/>
      <c r="CA74" s="1069"/>
      <c r="CB74" s="1069"/>
      <c r="CC74" s="1069"/>
      <c r="CD74" s="1069"/>
      <c r="CE74" s="1069"/>
      <c r="CF74" s="1069"/>
      <c r="CG74" s="1069"/>
      <c r="CH74" s="1069"/>
      <c r="CI74" s="1069"/>
      <c r="CJ74" s="1069"/>
      <c r="CK74" s="1069"/>
      <c r="CL74" s="1069"/>
      <c r="CM74" s="1069"/>
      <c r="CN74" s="1069"/>
      <c r="CO74" s="1069"/>
      <c r="CP74" s="1069"/>
      <c r="CQ74" s="1069"/>
      <c r="CS74" s="178"/>
      <c r="CT74" s="1069" t="s">
        <v>771</v>
      </c>
      <c r="CU74" s="1069"/>
      <c r="CV74" s="1069"/>
      <c r="CW74" s="1069"/>
      <c r="CX74" s="1069"/>
      <c r="CY74" s="1069"/>
      <c r="CZ74" s="1069"/>
      <c r="DA74" s="1069"/>
      <c r="DB74" s="1069"/>
      <c r="DC74" s="1069"/>
      <c r="DD74" s="1069"/>
      <c r="DE74" s="1069"/>
      <c r="DF74" s="1069"/>
      <c r="DG74" s="1069"/>
      <c r="DH74" s="1069"/>
      <c r="DI74" s="1069"/>
      <c r="DJ74" s="1069"/>
      <c r="DK74" s="1069"/>
      <c r="DL74" s="1069"/>
      <c r="DM74" s="1069"/>
      <c r="DN74" s="1069"/>
      <c r="DO74" s="1069"/>
      <c r="DP74" s="1069"/>
      <c r="DQ74" s="1069"/>
      <c r="DR74" s="1069"/>
      <c r="DS74" s="1069"/>
      <c r="DT74" s="1069"/>
      <c r="DU74" s="1069"/>
      <c r="DV74" s="1069"/>
      <c r="DW74" s="1069"/>
      <c r="DX74" s="1069"/>
      <c r="DY74" s="1069"/>
      <c r="DZ74" s="1069"/>
      <c r="EA74" s="1069"/>
      <c r="EB74" s="1069"/>
      <c r="EC74" s="1069"/>
      <c r="ED74" s="1069"/>
      <c r="EE74" s="1069"/>
      <c r="EF74" s="1069"/>
      <c r="EG74" s="1069"/>
      <c r="EH74" s="1069"/>
      <c r="EI74" s="1069"/>
      <c r="EJ74" s="1069"/>
      <c r="EK74" s="1069"/>
      <c r="EL74" s="1069"/>
      <c r="EM74" s="1069"/>
    </row>
    <row r="75" spans="1:143" ht="18.75" customHeight="1" x14ac:dyDescent="0.3">
      <c r="A75" s="178"/>
      <c r="B75" s="190"/>
      <c r="C75" s="190"/>
      <c r="D75" s="1027" t="s">
        <v>273</v>
      </c>
      <c r="E75" s="1027"/>
      <c r="F75" s="1030" t="s">
        <v>655</v>
      </c>
      <c r="G75" s="1030"/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W75" s="178"/>
      <c r="AX75" s="190"/>
      <c r="AY75" s="190"/>
      <c r="AZ75" s="1027" t="s">
        <v>273</v>
      </c>
      <c r="BA75" s="1027"/>
      <c r="BB75" s="1030" t="s">
        <v>655</v>
      </c>
      <c r="BC75" s="1030"/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273</v>
      </c>
      <c r="CW75" s="1027"/>
      <c r="CX75" s="1030" t="s">
        <v>655</v>
      </c>
      <c r="CY75" s="1030"/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18.75" customHeight="1" x14ac:dyDescent="0.25">
      <c r="A76" s="178"/>
      <c r="B76" s="1065" t="s">
        <v>772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W76" s="178"/>
      <c r="AX76" s="1065" t="s">
        <v>772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772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8.75" customHeight="1" x14ac:dyDescent="0.25">
      <c r="A77" s="178"/>
      <c r="B77" s="1027" t="s">
        <v>773</v>
      </c>
      <c r="C77" s="1027"/>
      <c r="D77" s="1027"/>
      <c r="E77" s="1027"/>
      <c r="F77" s="1027"/>
      <c r="G77" s="1027"/>
      <c r="H77" s="1027"/>
      <c r="I77" s="1027"/>
      <c r="J77" s="1027"/>
      <c r="K77" s="1027"/>
      <c r="L77" s="1027"/>
      <c r="M77" s="1027"/>
      <c r="N77" s="1027"/>
      <c r="O77" s="1027"/>
      <c r="P77" s="1027"/>
      <c r="Q77" s="1027"/>
      <c r="R77" s="1027"/>
      <c r="S77" s="1027"/>
      <c r="T77" s="1027"/>
      <c r="U77" s="1027"/>
      <c r="V77" s="1027"/>
      <c r="W77" s="1027"/>
      <c r="X77" s="1027"/>
      <c r="Y77" s="1027"/>
      <c r="Z77" s="1027"/>
      <c r="AA77" s="1027"/>
      <c r="AB77" s="1037">
        <f>J$15</f>
        <v>0</v>
      </c>
      <c r="AC77" s="1037"/>
      <c r="AD77" s="191" t="s">
        <v>524</v>
      </c>
      <c r="AE77" s="1037">
        <f>O$15</f>
        <v>0</v>
      </c>
      <c r="AF77" s="1037"/>
      <c r="AG77" s="1037"/>
      <c r="AH77" s="1037"/>
      <c r="AI77" s="1037"/>
      <c r="AJ77" s="1037"/>
      <c r="AK77" s="1037"/>
      <c r="AL77" s="1037"/>
      <c r="AM77" s="1037"/>
      <c r="AN77" s="1037"/>
      <c r="AO77" s="1037"/>
      <c r="AP77" s="1037">
        <f>AK$15</f>
        <v>0</v>
      </c>
      <c r="AQ77" s="1037"/>
      <c r="AR77" s="1037"/>
      <c r="AS77" s="1037"/>
      <c r="AT77" s="301"/>
      <c r="AU77" s="301" t="s">
        <v>375</v>
      </c>
      <c r="AW77" s="178"/>
      <c r="AX77" s="1027" t="s">
        <v>773</v>
      </c>
      <c r="AY77" s="1027"/>
      <c r="AZ77" s="1027"/>
      <c r="BA77" s="1027"/>
      <c r="BB77" s="1027"/>
      <c r="BC77" s="1027"/>
      <c r="BD77" s="1027"/>
      <c r="BE77" s="1027"/>
      <c r="BF77" s="1027"/>
      <c r="BG77" s="1027"/>
      <c r="BH77" s="1027"/>
      <c r="BI77" s="1027"/>
      <c r="BJ77" s="1027"/>
      <c r="BK77" s="1027"/>
      <c r="BL77" s="1027"/>
      <c r="BM77" s="1027"/>
      <c r="BN77" s="1027"/>
      <c r="BO77" s="1027"/>
      <c r="BP77" s="1027"/>
      <c r="BQ77" s="1027"/>
      <c r="BR77" s="1027"/>
      <c r="BS77" s="1027"/>
      <c r="BT77" s="1027"/>
      <c r="BU77" s="1027"/>
      <c r="BV77" s="1027"/>
      <c r="BW77" s="1027"/>
      <c r="BX77" s="1037">
        <f>BF$15</f>
        <v>0</v>
      </c>
      <c r="BY77" s="1037"/>
      <c r="BZ77" s="191" t="s">
        <v>524</v>
      </c>
      <c r="CA77" s="1037">
        <f>BK$15</f>
        <v>0</v>
      </c>
      <c r="CB77" s="1037"/>
      <c r="CC77" s="1037"/>
      <c r="CD77" s="1037"/>
      <c r="CE77" s="1037"/>
      <c r="CF77" s="1037"/>
      <c r="CG77" s="1037"/>
      <c r="CH77" s="1037"/>
      <c r="CI77" s="1037"/>
      <c r="CJ77" s="1037"/>
      <c r="CK77" s="1037"/>
      <c r="CL77" s="1037">
        <f>CG$15</f>
        <v>0</v>
      </c>
      <c r="CM77" s="1037"/>
      <c r="CN77" s="1037"/>
      <c r="CO77" s="1037"/>
      <c r="CP77" s="301"/>
      <c r="CQ77" s="301" t="s">
        <v>375</v>
      </c>
      <c r="CS77" s="178"/>
      <c r="CT77" s="1027" t="s">
        <v>773</v>
      </c>
      <c r="CU77" s="1027"/>
      <c r="CV77" s="1027"/>
      <c r="CW77" s="1027"/>
      <c r="CX77" s="1027"/>
      <c r="CY77" s="1027"/>
      <c r="CZ77" s="1027"/>
      <c r="DA77" s="1027"/>
      <c r="DB77" s="1027"/>
      <c r="DC77" s="1027"/>
      <c r="DD77" s="1027"/>
      <c r="DE77" s="1027"/>
      <c r="DF77" s="1027"/>
      <c r="DG77" s="1027"/>
      <c r="DH77" s="1027"/>
      <c r="DI77" s="1027"/>
      <c r="DJ77" s="1027"/>
      <c r="DK77" s="1027"/>
      <c r="DL77" s="1027"/>
      <c r="DM77" s="1027"/>
      <c r="DN77" s="1027"/>
      <c r="DO77" s="1027"/>
      <c r="DP77" s="1027"/>
      <c r="DQ77" s="1027"/>
      <c r="DR77" s="1027"/>
      <c r="DS77" s="1027"/>
      <c r="DT77" s="1037">
        <f>DB$15</f>
        <v>0</v>
      </c>
      <c r="DU77" s="1037"/>
      <c r="DV77" s="191" t="s">
        <v>524</v>
      </c>
      <c r="DW77" s="1037">
        <f>DG$15</f>
        <v>0</v>
      </c>
      <c r="DX77" s="1037"/>
      <c r="DY77" s="1037"/>
      <c r="DZ77" s="1037"/>
      <c r="EA77" s="1037"/>
      <c r="EB77" s="1037"/>
      <c r="EC77" s="1037"/>
      <c r="ED77" s="1037"/>
      <c r="EE77" s="1037"/>
      <c r="EF77" s="1037"/>
      <c r="EG77" s="1037"/>
      <c r="EH77" s="1037">
        <f>EC$15</f>
        <v>0</v>
      </c>
      <c r="EI77" s="1037"/>
      <c r="EJ77" s="1037"/>
      <c r="EK77" s="1037"/>
      <c r="EL77" s="301"/>
      <c r="EM77" s="301" t="s">
        <v>375</v>
      </c>
    </row>
    <row r="78" spans="1:143" ht="18.75" customHeight="1" x14ac:dyDescent="0.3">
      <c r="A78" s="178"/>
      <c r="B78" s="305"/>
      <c r="C78" s="305"/>
      <c r="D78" s="1166" t="s">
        <v>274</v>
      </c>
      <c r="E78" s="1166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6" t="s">
        <v>274</v>
      </c>
      <c r="BA78" s="1166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6" t="s">
        <v>274</v>
      </c>
      <c r="CW78" s="1166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 x14ac:dyDescent="0.25">
      <c r="A79" s="178"/>
      <c r="B79" s="1181" t="s">
        <v>660</v>
      </c>
      <c r="C79" s="1181"/>
      <c r="D79" s="1181"/>
      <c r="E79" s="1181"/>
      <c r="F79" s="1181"/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  <c r="AE79" s="1181"/>
      <c r="AF79" s="1181"/>
      <c r="AG79" s="1181"/>
      <c r="AH79" s="1181"/>
      <c r="AI79" s="1181"/>
      <c r="AJ79" s="1181"/>
      <c r="AK79" s="1181"/>
      <c r="AL79" s="1181"/>
      <c r="AM79" s="1181"/>
      <c r="AN79" s="1181"/>
      <c r="AO79" s="1181"/>
      <c r="AP79" s="1181"/>
      <c r="AQ79" s="1181"/>
      <c r="AR79" s="1181"/>
      <c r="AS79" s="1181"/>
      <c r="AT79" s="1181"/>
      <c r="AU79" s="1181"/>
      <c r="AW79" s="178"/>
      <c r="AX79" s="1181" t="s">
        <v>660</v>
      </c>
      <c r="AY79" s="1181"/>
      <c r="AZ79" s="1181"/>
      <c r="BA79" s="1181"/>
      <c r="BB79" s="1181"/>
      <c r="BC79" s="1181"/>
      <c r="BD79" s="1181"/>
      <c r="BE79" s="1181"/>
      <c r="BF79" s="1181"/>
      <c r="BG79" s="1181"/>
      <c r="BH79" s="1181"/>
      <c r="BI79" s="1181"/>
      <c r="BJ79" s="1181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  <c r="BU79" s="1181"/>
      <c r="BV79" s="1181"/>
      <c r="BW79" s="1181"/>
      <c r="BX79" s="1181"/>
      <c r="BY79" s="1181"/>
      <c r="BZ79" s="1181"/>
      <c r="CA79" s="1181"/>
      <c r="CB79" s="1181"/>
      <c r="CC79" s="1181"/>
      <c r="CD79" s="1181"/>
      <c r="CE79" s="1181"/>
      <c r="CF79" s="1181"/>
      <c r="CG79" s="1181"/>
      <c r="CH79" s="1181"/>
      <c r="CI79" s="1181"/>
      <c r="CJ79" s="1181"/>
      <c r="CK79" s="1181"/>
      <c r="CL79" s="1181"/>
      <c r="CM79" s="1181"/>
      <c r="CN79" s="1181"/>
      <c r="CO79" s="1181"/>
      <c r="CP79" s="1181"/>
      <c r="CQ79" s="1181"/>
      <c r="CS79" s="178"/>
      <c r="CT79" s="1181" t="s">
        <v>660</v>
      </c>
      <c r="CU79" s="1181"/>
      <c r="CV79" s="1181"/>
      <c r="CW79" s="1181"/>
      <c r="CX79" s="1181"/>
      <c r="CY79" s="1181"/>
      <c r="CZ79" s="1181"/>
      <c r="DA79" s="1181"/>
      <c r="DB79" s="1181"/>
      <c r="DC79" s="1181"/>
      <c r="DD79" s="1181"/>
      <c r="DE79" s="1181"/>
      <c r="DF79" s="1181"/>
      <c r="DG79" s="1181"/>
      <c r="DH79" s="1181"/>
      <c r="DI79" s="1181"/>
      <c r="DJ79" s="1181"/>
      <c r="DK79" s="1181"/>
      <c r="DL79" s="1181"/>
      <c r="DM79" s="1181"/>
      <c r="DN79" s="1181"/>
      <c r="DO79" s="1181"/>
      <c r="DP79" s="1181"/>
      <c r="DQ79" s="1181"/>
      <c r="DR79" s="1181"/>
      <c r="DS79" s="1181"/>
      <c r="DT79" s="1181"/>
      <c r="DU79" s="1181"/>
      <c r="DV79" s="1181"/>
      <c r="DW79" s="1181"/>
      <c r="DX79" s="1181"/>
      <c r="DY79" s="1181"/>
      <c r="DZ79" s="1181"/>
      <c r="EA79" s="1181"/>
      <c r="EB79" s="1181"/>
      <c r="EC79" s="1181"/>
      <c r="ED79" s="1181"/>
      <c r="EE79" s="1181"/>
      <c r="EF79" s="1181"/>
      <c r="EG79" s="1181"/>
      <c r="EH79" s="1181"/>
      <c r="EI79" s="1181"/>
      <c r="EJ79" s="1181"/>
      <c r="EK79" s="1181"/>
      <c r="EL79" s="1181"/>
      <c r="EM79" s="1181"/>
    </row>
    <row r="80" spans="1:143" ht="18.75" customHeight="1" x14ac:dyDescent="0.3">
      <c r="A80" s="178"/>
      <c r="B80" s="190"/>
      <c r="C80" s="190"/>
      <c r="D80" s="1027" t="s">
        <v>275</v>
      </c>
      <c r="E80" s="1027"/>
      <c r="F80" s="1030" t="s">
        <v>662</v>
      </c>
      <c r="G80" s="1030"/>
      <c r="H80" s="1030"/>
      <c r="I80" s="1030"/>
      <c r="J80" s="1030"/>
      <c r="K80" s="1030"/>
      <c r="L80" s="1030"/>
      <c r="M80" s="1030"/>
      <c r="N80" s="1030"/>
      <c r="O80" s="1030"/>
      <c r="P80" s="1030"/>
      <c r="Q80" s="1030"/>
      <c r="R80" s="1030"/>
      <c r="S80" s="1030"/>
      <c r="T80" s="1030"/>
      <c r="U80" s="1030"/>
      <c r="V80" s="1030"/>
      <c r="W80" s="1030"/>
      <c r="X80" s="1030"/>
      <c r="Y80" s="1030"/>
      <c r="Z80" s="1030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W80" s="178"/>
      <c r="AX80" s="190"/>
      <c r="AY80" s="190"/>
      <c r="AZ80" s="1027" t="s">
        <v>275</v>
      </c>
      <c r="BA80" s="1027"/>
      <c r="BB80" s="1030" t="s">
        <v>662</v>
      </c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  <c r="BT80" s="1030"/>
      <c r="BU80" s="1030"/>
      <c r="BV80" s="1030"/>
      <c r="BW80" s="1030"/>
      <c r="BX80" s="1030"/>
      <c r="BY80" s="1030"/>
      <c r="BZ80" s="1030"/>
      <c r="CA80" s="1030"/>
      <c r="CB80" s="1030"/>
      <c r="CC80" s="1030"/>
      <c r="CD80" s="1030"/>
      <c r="CE80" s="1030"/>
      <c r="CF80" s="1030"/>
      <c r="CG80" s="1030"/>
      <c r="CH80" s="1030"/>
      <c r="CI80" s="1030"/>
      <c r="CJ80" s="1030"/>
      <c r="CK80" s="1030"/>
      <c r="CL80" s="1030"/>
      <c r="CM80" s="1030"/>
      <c r="CN80" s="1030"/>
      <c r="CO80" s="1030"/>
      <c r="CP80" s="1030"/>
      <c r="CQ80" s="1030"/>
      <c r="CS80" s="178"/>
      <c r="CT80" s="190"/>
      <c r="CU80" s="190"/>
      <c r="CV80" s="1027" t="s">
        <v>275</v>
      </c>
      <c r="CW80" s="1027"/>
      <c r="CX80" s="1030" t="s">
        <v>662</v>
      </c>
      <c r="CY80" s="1030"/>
      <c r="CZ80" s="1030"/>
      <c r="DA80" s="1030"/>
      <c r="DB80" s="1030"/>
      <c r="DC80" s="1030"/>
      <c r="DD80" s="1030"/>
      <c r="DE80" s="1030"/>
      <c r="DF80" s="1030"/>
      <c r="DG80" s="1030"/>
      <c r="DH80" s="1030"/>
      <c r="DI80" s="1030"/>
      <c r="DJ80" s="1030"/>
      <c r="DK80" s="1030"/>
      <c r="DL80" s="1030"/>
      <c r="DM80" s="1030"/>
      <c r="DN80" s="1030"/>
      <c r="DO80" s="1030"/>
      <c r="DP80" s="1030"/>
      <c r="DQ80" s="1030"/>
      <c r="DR80" s="1030"/>
      <c r="DS80" s="1030"/>
      <c r="DT80" s="1030"/>
      <c r="DU80" s="1030"/>
      <c r="DV80" s="1030"/>
      <c r="DW80" s="1030"/>
      <c r="DX80" s="1030"/>
      <c r="DY80" s="1030"/>
      <c r="DZ80" s="1030"/>
      <c r="EA80" s="1030"/>
      <c r="EB80" s="1030"/>
      <c r="EC80" s="1030"/>
      <c r="ED80" s="1030"/>
      <c r="EE80" s="1030"/>
      <c r="EF80" s="1030"/>
      <c r="EG80" s="1030"/>
      <c r="EH80" s="1030"/>
      <c r="EI80" s="1030"/>
      <c r="EJ80" s="1030"/>
      <c r="EK80" s="1030"/>
      <c r="EL80" s="1030"/>
      <c r="EM80" s="1030"/>
    </row>
    <row r="81" spans="1:143" ht="95.25" customHeight="1" x14ac:dyDescent="0.25">
      <c r="A81" s="178"/>
      <c r="B81" s="1068" t="s">
        <v>774</v>
      </c>
      <c r="C81" s="1068"/>
      <c r="D81" s="1068"/>
      <c r="E81" s="1068"/>
      <c r="F81" s="1068"/>
      <c r="G81" s="1068"/>
      <c r="H81" s="1068"/>
      <c r="I81" s="1068"/>
      <c r="J81" s="1068"/>
      <c r="K81" s="1068"/>
      <c r="L81" s="1068"/>
      <c r="M81" s="1068"/>
      <c r="N81" s="1068"/>
      <c r="O81" s="1068"/>
      <c r="P81" s="1068"/>
      <c r="Q81" s="1068"/>
      <c r="R81" s="1068"/>
      <c r="S81" s="1068"/>
      <c r="T81" s="1068"/>
      <c r="U81" s="1068"/>
      <c r="V81" s="1068"/>
      <c r="W81" s="1068"/>
      <c r="X81" s="1068"/>
      <c r="Y81" s="1068"/>
      <c r="Z81" s="1068"/>
      <c r="AA81" s="1068"/>
      <c r="AB81" s="1068"/>
      <c r="AC81" s="1068"/>
      <c r="AD81" s="1068"/>
      <c r="AE81" s="1068"/>
      <c r="AF81" s="1068"/>
      <c r="AG81" s="1068"/>
      <c r="AH81" s="1068"/>
      <c r="AI81" s="1068"/>
      <c r="AJ81" s="1068"/>
      <c r="AK81" s="1068"/>
      <c r="AL81" s="1068"/>
      <c r="AM81" s="1068"/>
      <c r="AN81" s="1068"/>
      <c r="AO81" s="1068"/>
      <c r="AP81" s="1068"/>
      <c r="AQ81" s="1068"/>
      <c r="AR81" s="1068"/>
      <c r="AS81" s="1068"/>
      <c r="AT81" s="1068"/>
      <c r="AU81" s="1068"/>
      <c r="AV81" s="488"/>
      <c r="AW81" s="487"/>
      <c r="AX81" s="1068" t="s">
        <v>774</v>
      </c>
      <c r="AY81" s="1068"/>
      <c r="AZ81" s="1068"/>
      <c r="BA81" s="1068"/>
      <c r="BB81" s="1068"/>
      <c r="BC81" s="1068"/>
      <c r="BD81" s="1068"/>
      <c r="BE81" s="1068"/>
      <c r="BF81" s="1068"/>
      <c r="BG81" s="1068"/>
      <c r="BH81" s="1068"/>
      <c r="BI81" s="1068"/>
      <c r="BJ81" s="1068"/>
      <c r="BK81" s="1068"/>
      <c r="BL81" s="1068"/>
      <c r="BM81" s="1068"/>
      <c r="BN81" s="1068"/>
      <c r="BO81" s="1068"/>
      <c r="BP81" s="1068"/>
      <c r="BQ81" s="1068"/>
      <c r="BR81" s="1068"/>
      <c r="BS81" s="1068"/>
      <c r="BT81" s="1068"/>
      <c r="BU81" s="1068"/>
      <c r="BV81" s="1068"/>
      <c r="BW81" s="1068"/>
      <c r="BX81" s="1068"/>
      <c r="BY81" s="1068"/>
      <c r="BZ81" s="1068"/>
      <c r="CA81" s="1068"/>
      <c r="CB81" s="1068"/>
      <c r="CC81" s="1068"/>
      <c r="CD81" s="1068"/>
      <c r="CE81" s="1068"/>
      <c r="CF81" s="1068"/>
      <c r="CG81" s="1068"/>
      <c r="CH81" s="1068"/>
      <c r="CI81" s="1068"/>
      <c r="CJ81" s="1068"/>
      <c r="CK81" s="1068"/>
      <c r="CL81" s="1068"/>
      <c r="CM81" s="1068"/>
      <c r="CN81" s="1068"/>
      <c r="CO81" s="1068"/>
      <c r="CP81" s="1068"/>
      <c r="CQ81" s="1068"/>
      <c r="CR81" s="488"/>
      <c r="CS81" s="487"/>
      <c r="CT81" s="1068" t="s">
        <v>774</v>
      </c>
      <c r="CU81" s="1068"/>
      <c r="CV81" s="1068"/>
      <c r="CW81" s="1068"/>
      <c r="CX81" s="1068"/>
      <c r="CY81" s="1068"/>
      <c r="CZ81" s="1068"/>
      <c r="DA81" s="1068"/>
      <c r="DB81" s="1068"/>
      <c r="DC81" s="1068"/>
      <c r="DD81" s="1068"/>
      <c r="DE81" s="1068"/>
      <c r="DF81" s="1068"/>
      <c r="DG81" s="1068"/>
      <c r="DH81" s="1068"/>
      <c r="DI81" s="1068"/>
      <c r="DJ81" s="1068"/>
      <c r="DK81" s="1068"/>
      <c r="DL81" s="1068"/>
      <c r="DM81" s="1068"/>
      <c r="DN81" s="1068"/>
      <c r="DO81" s="1068"/>
      <c r="DP81" s="1068"/>
      <c r="DQ81" s="1068"/>
      <c r="DR81" s="1068"/>
      <c r="DS81" s="1068"/>
      <c r="DT81" s="1068"/>
      <c r="DU81" s="1068"/>
      <c r="DV81" s="1068"/>
      <c r="DW81" s="1068"/>
      <c r="DX81" s="1068"/>
      <c r="DY81" s="1068"/>
      <c r="DZ81" s="1068"/>
      <c r="EA81" s="1068"/>
      <c r="EB81" s="1068"/>
      <c r="EC81" s="1068"/>
      <c r="ED81" s="1068"/>
      <c r="EE81" s="1068"/>
      <c r="EF81" s="1068"/>
      <c r="EG81" s="1068"/>
      <c r="EH81" s="1068"/>
      <c r="EI81" s="1068"/>
      <c r="EJ81" s="1068"/>
      <c r="EK81" s="1068"/>
      <c r="EL81" s="1068"/>
      <c r="EM81" s="1068"/>
    </row>
    <row r="82" spans="1:143" ht="16.5" x14ac:dyDescent="0.25">
      <c r="A82" s="178"/>
      <c r="B82" s="1069" t="s">
        <v>775</v>
      </c>
      <c r="C82" s="1069"/>
      <c r="D82" s="1069"/>
      <c r="E82" s="1069"/>
      <c r="F82" s="1069"/>
      <c r="G82" s="1069"/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69"/>
      <c r="U82" s="1069"/>
      <c r="V82" s="1069"/>
      <c r="W82" s="1069"/>
      <c r="X82" s="1069"/>
      <c r="Y82" s="1069"/>
      <c r="Z82" s="1069"/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1069"/>
      <c r="AO82" s="1069"/>
      <c r="AP82" s="1069"/>
      <c r="AQ82" s="1069"/>
      <c r="AR82" s="1069"/>
      <c r="AS82" s="1069"/>
      <c r="AT82" s="1069"/>
      <c r="AU82" s="1069"/>
      <c r="AW82" s="178"/>
      <c r="AX82" s="1069" t="s">
        <v>775</v>
      </c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  <c r="BX82" s="1069"/>
      <c r="BY82" s="1069"/>
      <c r="BZ82" s="1069"/>
      <c r="CA82" s="1069"/>
      <c r="CB82" s="1069"/>
      <c r="CC82" s="1069"/>
      <c r="CD82" s="1069"/>
      <c r="CE82" s="1069"/>
      <c r="CF82" s="1069"/>
      <c r="CG82" s="1069"/>
      <c r="CH82" s="1069"/>
      <c r="CI82" s="1069"/>
      <c r="CJ82" s="1069"/>
      <c r="CK82" s="1069"/>
      <c r="CL82" s="1069"/>
      <c r="CM82" s="1069"/>
      <c r="CN82" s="1069"/>
      <c r="CO82" s="1069"/>
      <c r="CP82" s="1069"/>
      <c r="CQ82" s="1069"/>
      <c r="CS82" s="178"/>
      <c r="CT82" s="1069" t="s">
        <v>775</v>
      </c>
      <c r="CU82" s="1069"/>
      <c r="CV82" s="1069"/>
      <c r="CW82" s="1069"/>
      <c r="CX82" s="1069"/>
      <c r="CY82" s="1069"/>
      <c r="CZ82" s="1069"/>
      <c r="DA82" s="1069"/>
      <c r="DB82" s="1069"/>
      <c r="DC82" s="1069"/>
      <c r="DD82" s="1069"/>
      <c r="DE82" s="1069"/>
      <c r="DF82" s="1069"/>
      <c r="DG82" s="1069"/>
      <c r="DH82" s="1069"/>
      <c r="DI82" s="1069"/>
      <c r="DJ82" s="1069"/>
      <c r="DK82" s="1069"/>
      <c r="DL82" s="1069"/>
      <c r="DM82" s="1069"/>
      <c r="DN82" s="1069"/>
      <c r="DO82" s="1069"/>
      <c r="DP82" s="1069"/>
      <c r="DQ82" s="1069"/>
      <c r="DR82" s="1069"/>
      <c r="DS82" s="1069"/>
      <c r="DT82" s="1069"/>
      <c r="DU82" s="1069"/>
      <c r="DV82" s="1069"/>
      <c r="DW82" s="1069"/>
      <c r="DX82" s="1069"/>
      <c r="DY82" s="1069"/>
      <c r="DZ82" s="1069"/>
      <c r="EA82" s="1069"/>
      <c r="EB82" s="1069"/>
      <c r="EC82" s="1069"/>
      <c r="ED82" s="1069"/>
      <c r="EE82" s="1069"/>
      <c r="EF82" s="1069"/>
      <c r="EG82" s="1069"/>
      <c r="EH82" s="1069"/>
      <c r="EI82" s="1069"/>
      <c r="EJ82" s="1069"/>
      <c r="EK82" s="1069"/>
      <c r="EL82" s="1069"/>
      <c r="EM82" s="1069"/>
    </row>
    <row r="83" spans="1:143" ht="18.75" customHeight="1" x14ac:dyDescent="0.3">
      <c r="A83" s="178"/>
      <c r="B83" s="190"/>
      <c r="C83" s="190"/>
      <c r="D83" s="1027" t="s">
        <v>654</v>
      </c>
      <c r="E83" s="1027"/>
      <c r="F83" s="1030" t="s">
        <v>649</v>
      </c>
      <c r="G83" s="1030"/>
      <c r="H83" s="1030"/>
      <c r="I83" s="1030"/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W83" s="178"/>
      <c r="AX83" s="190"/>
      <c r="AY83" s="190"/>
      <c r="AZ83" s="1027" t="s">
        <v>654</v>
      </c>
      <c r="BA83" s="1027"/>
      <c r="BB83" s="1030" t="s">
        <v>649</v>
      </c>
      <c r="BC83" s="1030"/>
      <c r="BD83" s="1030"/>
      <c r="BE83" s="1030"/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27" t="s">
        <v>654</v>
      </c>
      <c r="CW83" s="1027"/>
      <c r="CX83" s="1030" t="s">
        <v>649</v>
      </c>
      <c r="CY83" s="1030"/>
      <c r="CZ83" s="1030"/>
      <c r="DA83" s="1030"/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37.5" customHeight="1" x14ac:dyDescent="0.25">
      <c r="A84" s="178"/>
      <c r="B84" s="1065" t="s">
        <v>650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W84" s="178"/>
      <c r="AX84" s="1065" t="s">
        <v>650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650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 x14ac:dyDescent="0.3">
      <c r="A85" s="178"/>
      <c r="B85" s="190"/>
      <c r="C85" s="190"/>
      <c r="D85" s="1027" t="s">
        <v>658</v>
      </c>
      <c r="E85" s="1027"/>
      <c r="F85" s="1030" t="s">
        <v>651</v>
      </c>
      <c r="G85" s="1030"/>
      <c r="H85" s="1030"/>
      <c r="I85" s="1030"/>
      <c r="J85" s="1030"/>
      <c r="K85" s="1030"/>
      <c r="L85" s="1030"/>
      <c r="M85" s="1030"/>
      <c r="N85" s="1030"/>
      <c r="O85" s="1030"/>
      <c r="P85" s="1030"/>
      <c r="Q85" s="1030"/>
      <c r="R85" s="1030"/>
      <c r="S85" s="1030"/>
      <c r="T85" s="1030"/>
      <c r="U85" s="1030"/>
      <c r="V85" s="1030"/>
      <c r="W85" s="1030"/>
      <c r="X85" s="1030"/>
      <c r="Y85" s="1030"/>
      <c r="Z85" s="1030"/>
      <c r="AA85" s="1030"/>
      <c r="AB85" s="1030"/>
      <c r="AC85" s="1030"/>
      <c r="AD85" s="1030"/>
      <c r="AE85" s="1030"/>
      <c r="AF85" s="1030"/>
      <c r="AG85" s="1030"/>
      <c r="AH85" s="1030"/>
      <c r="AI85" s="1030"/>
      <c r="AJ85" s="1030"/>
      <c r="AK85" s="1030"/>
      <c r="AL85" s="1030"/>
      <c r="AM85" s="1030"/>
      <c r="AN85" s="1030"/>
      <c r="AO85" s="1030"/>
      <c r="AP85" s="1030"/>
      <c r="AQ85" s="1030"/>
      <c r="AR85" s="1030"/>
      <c r="AS85" s="1030"/>
      <c r="AT85" s="1030"/>
      <c r="AU85" s="1030"/>
      <c r="AW85" s="178"/>
      <c r="AX85" s="190"/>
      <c r="AY85" s="190"/>
      <c r="AZ85" s="1027" t="s">
        <v>658</v>
      </c>
      <c r="BA85" s="1027"/>
      <c r="BB85" s="1030" t="s">
        <v>651</v>
      </c>
      <c r="BC85" s="1030"/>
      <c r="BD85" s="1030"/>
      <c r="BE85" s="1030"/>
      <c r="BF85" s="1030"/>
      <c r="BG85" s="1030"/>
      <c r="BH85" s="1030"/>
      <c r="BI85" s="1030"/>
      <c r="BJ85" s="1030"/>
      <c r="BK85" s="1030"/>
      <c r="BL85" s="1030"/>
      <c r="BM85" s="1030"/>
      <c r="BN85" s="1030"/>
      <c r="BO85" s="1030"/>
      <c r="BP85" s="1030"/>
      <c r="BQ85" s="1030"/>
      <c r="BR85" s="1030"/>
      <c r="BS85" s="1030"/>
      <c r="BT85" s="1030"/>
      <c r="BU85" s="1030"/>
      <c r="BV85" s="1030"/>
      <c r="BW85" s="1030"/>
      <c r="BX85" s="1030"/>
      <c r="BY85" s="1030"/>
      <c r="BZ85" s="1030"/>
      <c r="CA85" s="1030"/>
      <c r="CB85" s="1030"/>
      <c r="CC85" s="1030"/>
      <c r="CD85" s="1030"/>
      <c r="CE85" s="1030"/>
      <c r="CF85" s="1030"/>
      <c r="CG85" s="1030"/>
      <c r="CH85" s="1030"/>
      <c r="CI85" s="1030"/>
      <c r="CJ85" s="1030"/>
      <c r="CK85" s="1030"/>
      <c r="CL85" s="1030"/>
      <c r="CM85" s="1030"/>
      <c r="CN85" s="1030"/>
      <c r="CO85" s="1030"/>
      <c r="CP85" s="1030"/>
      <c r="CQ85" s="1030"/>
      <c r="CS85" s="178"/>
      <c r="CT85" s="190"/>
      <c r="CU85" s="190"/>
      <c r="CV85" s="1027" t="s">
        <v>658</v>
      </c>
      <c r="CW85" s="1027"/>
      <c r="CX85" s="1030" t="s">
        <v>651</v>
      </c>
      <c r="CY85" s="1030"/>
      <c r="CZ85" s="1030"/>
      <c r="DA85" s="1030"/>
      <c r="DB85" s="1030"/>
      <c r="DC85" s="1030"/>
      <c r="DD85" s="1030"/>
      <c r="DE85" s="1030"/>
      <c r="DF85" s="1030"/>
      <c r="DG85" s="1030"/>
      <c r="DH85" s="1030"/>
      <c r="DI85" s="1030"/>
      <c r="DJ85" s="1030"/>
      <c r="DK85" s="1030"/>
      <c r="DL85" s="1030"/>
      <c r="DM85" s="1030"/>
      <c r="DN85" s="1030"/>
      <c r="DO85" s="1030"/>
      <c r="DP85" s="1030"/>
      <c r="DQ85" s="1030"/>
      <c r="DR85" s="1030"/>
      <c r="DS85" s="1030"/>
      <c r="DT85" s="1030"/>
      <c r="DU85" s="1030"/>
      <c r="DV85" s="1030"/>
      <c r="DW85" s="1030"/>
      <c r="DX85" s="1030"/>
      <c r="DY85" s="1030"/>
      <c r="DZ85" s="1030"/>
      <c r="EA85" s="1030"/>
      <c r="EB85" s="1030"/>
      <c r="EC85" s="1030"/>
      <c r="ED85" s="1030"/>
      <c r="EE85" s="1030"/>
      <c r="EF85" s="1030"/>
      <c r="EG85" s="1030"/>
      <c r="EH85" s="1030"/>
      <c r="EI85" s="1030"/>
      <c r="EJ85" s="1030"/>
      <c r="EK85" s="1030"/>
      <c r="EL85" s="1030"/>
      <c r="EM85" s="1030"/>
    </row>
    <row r="86" spans="1:143" ht="38.25" customHeight="1" x14ac:dyDescent="0.25">
      <c r="A86" s="178"/>
      <c r="B86" s="1065" t="s">
        <v>652</v>
      </c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W86" s="178"/>
      <c r="AX86" s="1065" t="s">
        <v>652</v>
      </c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  <c r="BX86" s="1065"/>
      <c r="BY86" s="1065"/>
      <c r="BZ86" s="1065"/>
      <c r="CA86" s="1065"/>
      <c r="CB86" s="1065"/>
      <c r="CC86" s="1065"/>
      <c r="CD86" s="1065"/>
      <c r="CE86" s="1065"/>
      <c r="CF86" s="1065"/>
      <c r="CG86" s="1065"/>
      <c r="CH86" s="1065"/>
      <c r="CI86" s="1065"/>
      <c r="CJ86" s="1065"/>
      <c r="CK86" s="1065"/>
      <c r="CL86" s="1065"/>
      <c r="CM86" s="1065"/>
      <c r="CN86" s="1065"/>
      <c r="CO86" s="1065"/>
      <c r="CP86" s="1065"/>
      <c r="CQ86" s="1065"/>
      <c r="CS86" s="178"/>
      <c r="CT86" s="1065" t="s">
        <v>652</v>
      </c>
      <c r="CU86" s="1065"/>
      <c r="CV86" s="1065"/>
      <c r="CW86" s="1065"/>
      <c r="CX86" s="1065"/>
      <c r="CY86" s="1065"/>
      <c r="CZ86" s="1065"/>
      <c r="DA86" s="1065"/>
      <c r="DB86" s="1065"/>
      <c r="DC86" s="1065"/>
      <c r="DD86" s="1065"/>
      <c r="DE86" s="1065"/>
      <c r="DF86" s="1065"/>
      <c r="DG86" s="1065"/>
      <c r="DH86" s="1065"/>
      <c r="DI86" s="1065"/>
      <c r="DJ86" s="1065"/>
      <c r="DK86" s="1065"/>
      <c r="DL86" s="1065"/>
      <c r="DM86" s="1065"/>
      <c r="DN86" s="1065"/>
      <c r="DO86" s="1065"/>
      <c r="DP86" s="1065"/>
      <c r="DQ86" s="1065"/>
      <c r="DR86" s="1065"/>
      <c r="DS86" s="1065"/>
      <c r="DT86" s="1065"/>
      <c r="DU86" s="1065"/>
      <c r="DV86" s="1065"/>
      <c r="DW86" s="1065"/>
      <c r="DX86" s="1065"/>
      <c r="DY86" s="1065"/>
      <c r="DZ86" s="1065"/>
      <c r="EA86" s="1065"/>
      <c r="EB86" s="1065"/>
      <c r="EC86" s="1065"/>
      <c r="ED86" s="1065"/>
      <c r="EE86" s="1065"/>
      <c r="EF86" s="1065"/>
      <c r="EG86" s="1065"/>
      <c r="EH86" s="1065"/>
      <c r="EI86" s="1065"/>
      <c r="EJ86" s="1065"/>
      <c r="EK86" s="1065"/>
      <c r="EL86" s="1065"/>
      <c r="EM86" s="1065"/>
    </row>
    <row r="87" spans="1:143" ht="16.5" x14ac:dyDescent="0.25">
      <c r="A87" s="178"/>
      <c r="B87" s="1069" t="s">
        <v>664</v>
      </c>
      <c r="C87" s="1069"/>
      <c r="D87" s="1069"/>
      <c r="E87" s="1069"/>
      <c r="F87" s="1069"/>
      <c r="G87" s="1069"/>
      <c r="H87" s="1069"/>
      <c r="I87" s="1069"/>
      <c r="J87" s="1069"/>
      <c r="K87" s="1069"/>
      <c r="L87" s="1069"/>
      <c r="M87" s="1069"/>
      <c r="N87" s="1069"/>
      <c r="O87" s="1069"/>
      <c r="P87" s="1069"/>
      <c r="Q87" s="1069"/>
      <c r="R87" s="1069"/>
      <c r="S87" s="1069"/>
      <c r="T87" s="1069"/>
      <c r="U87" s="1069"/>
      <c r="V87" s="1069"/>
      <c r="W87" s="1069"/>
      <c r="X87" s="1069"/>
      <c r="Y87" s="1069"/>
      <c r="Z87" s="1069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W87" s="178"/>
      <c r="AX87" s="1069" t="s">
        <v>664</v>
      </c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  <c r="BX87" s="1069"/>
      <c r="BY87" s="1069"/>
      <c r="BZ87" s="1069"/>
      <c r="CA87" s="1069"/>
      <c r="CB87" s="1069"/>
      <c r="CC87" s="1069"/>
      <c r="CD87" s="1069"/>
      <c r="CE87" s="1069"/>
      <c r="CF87" s="1069"/>
      <c r="CG87" s="1069"/>
      <c r="CH87" s="1069"/>
      <c r="CI87" s="1069"/>
      <c r="CJ87" s="1069"/>
      <c r="CK87" s="1069"/>
      <c r="CL87" s="1069"/>
      <c r="CM87" s="1069"/>
      <c r="CN87" s="1069"/>
      <c r="CO87" s="1069"/>
      <c r="CP87" s="1069"/>
      <c r="CQ87" s="1069"/>
      <c r="CS87" s="178"/>
      <c r="CT87" s="1069" t="s">
        <v>664</v>
      </c>
      <c r="CU87" s="1069"/>
      <c r="CV87" s="1069"/>
      <c r="CW87" s="1069"/>
      <c r="CX87" s="1069"/>
      <c r="CY87" s="1069"/>
      <c r="CZ87" s="1069"/>
      <c r="DA87" s="1069"/>
      <c r="DB87" s="1069"/>
      <c r="DC87" s="1069"/>
      <c r="DD87" s="1069"/>
      <c r="DE87" s="1069"/>
      <c r="DF87" s="1069"/>
      <c r="DG87" s="1069"/>
      <c r="DH87" s="1069"/>
      <c r="DI87" s="1069"/>
      <c r="DJ87" s="1069"/>
      <c r="DK87" s="1069"/>
      <c r="DL87" s="1069"/>
      <c r="DM87" s="1069"/>
      <c r="DN87" s="1069"/>
      <c r="DO87" s="1069"/>
      <c r="DP87" s="1069"/>
      <c r="DQ87" s="1069"/>
      <c r="DR87" s="1069"/>
      <c r="DS87" s="1069"/>
      <c r="DT87" s="1069"/>
      <c r="DU87" s="1069"/>
      <c r="DV87" s="1069"/>
      <c r="DW87" s="1069"/>
      <c r="DX87" s="1069"/>
      <c r="DY87" s="1069"/>
      <c r="DZ87" s="1069"/>
      <c r="EA87" s="1069"/>
      <c r="EB87" s="1069"/>
      <c r="EC87" s="1069"/>
      <c r="ED87" s="1069"/>
      <c r="EE87" s="1069"/>
      <c r="EF87" s="1069"/>
      <c r="EG87" s="1069"/>
      <c r="EH87" s="1069"/>
      <c r="EI87" s="1069"/>
      <c r="EJ87" s="1069"/>
      <c r="EK87" s="1069"/>
      <c r="EL87" s="1069"/>
      <c r="EM87" s="1069"/>
    </row>
    <row r="88" spans="1:143" ht="18.75" customHeight="1" x14ac:dyDescent="0.3">
      <c r="A88" s="178"/>
      <c r="B88" s="190"/>
      <c r="C88" s="190"/>
      <c r="D88" s="1070" t="s">
        <v>665</v>
      </c>
      <c r="E88" s="1070"/>
      <c r="F88" s="1030" t="s">
        <v>669</v>
      </c>
      <c r="G88" s="1030"/>
      <c r="H88" s="1030"/>
      <c r="I88" s="1030"/>
      <c r="J88" s="1030"/>
      <c r="K88" s="1030"/>
      <c r="L88" s="1030"/>
      <c r="M88" s="1030"/>
      <c r="N88" s="1030"/>
      <c r="O88" s="1030"/>
      <c r="P88" s="1030"/>
      <c r="Q88" s="1030"/>
      <c r="R88" s="1030"/>
      <c r="S88" s="1030"/>
      <c r="T88" s="1030"/>
      <c r="U88" s="1030"/>
      <c r="V88" s="1030"/>
      <c r="W88" s="1030"/>
      <c r="X88" s="1030"/>
      <c r="Y88" s="1030"/>
      <c r="Z88" s="1030"/>
      <c r="AA88" s="1030"/>
      <c r="AB88" s="1030"/>
      <c r="AC88" s="1030"/>
      <c r="AD88" s="1030"/>
      <c r="AE88" s="1030"/>
      <c r="AF88" s="1030"/>
      <c r="AG88" s="1030"/>
      <c r="AH88" s="1030"/>
      <c r="AI88" s="1030"/>
      <c r="AJ88" s="1030"/>
      <c r="AK88" s="1030"/>
      <c r="AL88" s="1030"/>
      <c r="AM88" s="1030"/>
      <c r="AN88" s="1030"/>
      <c r="AO88" s="1030"/>
      <c r="AP88" s="1030"/>
      <c r="AQ88" s="1030"/>
      <c r="AR88" s="1030"/>
      <c r="AS88" s="1030"/>
      <c r="AT88" s="1030"/>
      <c r="AU88" s="1030"/>
      <c r="AW88" s="178"/>
      <c r="AX88" s="190"/>
      <c r="AY88" s="190"/>
      <c r="AZ88" s="1070" t="s">
        <v>665</v>
      </c>
      <c r="BA88" s="1070"/>
      <c r="BB88" s="1030" t="s">
        <v>669</v>
      </c>
      <c r="BC88" s="1030"/>
      <c r="BD88" s="1030"/>
      <c r="BE88" s="1030"/>
      <c r="BF88" s="1030"/>
      <c r="BG88" s="1030"/>
      <c r="BH88" s="1030"/>
      <c r="BI88" s="1030"/>
      <c r="BJ88" s="1030"/>
      <c r="BK88" s="1030"/>
      <c r="BL88" s="1030"/>
      <c r="BM88" s="1030"/>
      <c r="BN88" s="1030"/>
      <c r="BO88" s="1030"/>
      <c r="BP88" s="1030"/>
      <c r="BQ88" s="1030"/>
      <c r="BR88" s="1030"/>
      <c r="BS88" s="1030"/>
      <c r="BT88" s="1030"/>
      <c r="BU88" s="1030"/>
      <c r="BV88" s="1030"/>
      <c r="BW88" s="1030"/>
      <c r="BX88" s="1030"/>
      <c r="BY88" s="1030"/>
      <c r="BZ88" s="1030"/>
      <c r="CA88" s="1030"/>
      <c r="CB88" s="1030"/>
      <c r="CC88" s="1030"/>
      <c r="CD88" s="1030"/>
      <c r="CE88" s="1030"/>
      <c r="CF88" s="1030"/>
      <c r="CG88" s="1030"/>
      <c r="CH88" s="1030"/>
      <c r="CI88" s="1030"/>
      <c r="CJ88" s="1030"/>
      <c r="CK88" s="1030"/>
      <c r="CL88" s="1030"/>
      <c r="CM88" s="1030"/>
      <c r="CN88" s="1030"/>
      <c r="CO88" s="1030"/>
      <c r="CP88" s="1030"/>
      <c r="CQ88" s="1030"/>
      <c r="CS88" s="178"/>
      <c r="CT88" s="190"/>
      <c r="CU88" s="190"/>
      <c r="CV88" s="1070" t="s">
        <v>665</v>
      </c>
      <c r="CW88" s="1070"/>
      <c r="CX88" s="1030" t="s">
        <v>669</v>
      </c>
      <c r="CY88" s="1030"/>
      <c r="CZ88" s="1030"/>
      <c r="DA88" s="1030"/>
      <c r="DB88" s="1030"/>
      <c r="DC88" s="1030"/>
      <c r="DD88" s="1030"/>
      <c r="DE88" s="1030"/>
      <c r="DF88" s="1030"/>
      <c r="DG88" s="1030"/>
      <c r="DH88" s="1030"/>
      <c r="DI88" s="1030"/>
      <c r="DJ88" s="1030"/>
      <c r="DK88" s="1030"/>
      <c r="DL88" s="1030"/>
      <c r="DM88" s="1030"/>
      <c r="DN88" s="1030"/>
      <c r="DO88" s="1030"/>
      <c r="DP88" s="1030"/>
      <c r="DQ88" s="1030"/>
      <c r="DR88" s="1030"/>
      <c r="DS88" s="1030"/>
      <c r="DT88" s="1030"/>
      <c r="DU88" s="1030"/>
      <c r="DV88" s="1030"/>
      <c r="DW88" s="1030"/>
      <c r="DX88" s="1030"/>
      <c r="DY88" s="1030"/>
      <c r="DZ88" s="1030"/>
      <c r="EA88" s="1030"/>
      <c r="EB88" s="1030"/>
      <c r="EC88" s="1030"/>
      <c r="ED88" s="1030"/>
      <c r="EE88" s="1030"/>
      <c r="EF88" s="1030"/>
      <c r="EG88" s="1030"/>
      <c r="EH88" s="1030"/>
      <c r="EI88" s="1030"/>
      <c r="EJ88" s="1030"/>
      <c r="EK88" s="1030"/>
      <c r="EL88" s="1030"/>
      <c r="EM88" s="1030"/>
    </row>
    <row r="89" spans="1:143" ht="39.75" customHeight="1" x14ac:dyDescent="0.25">
      <c r="A89" s="178"/>
      <c r="B89" s="1065" t="s">
        <v>670</v>
      </c>
      <c r="C89" s="1065"/>
      <c r="D89" s="1065"/>
      <c r="E89" s="1065"/>
      <c r="F89" s="1065"/>
      <c r="G89" s="1065"/>
      <c r="H89" s="1065"/>
      <c r="I89" s="1065"/>
      <c r="J89" s="1065"/>
      <c r="K89" s="1065"/>
      <c r="L89" s="1065"/>
      <c r="M89" s="1065"/>
      <c r="N89" s="1065"/>
      <c r="O89" s="1065"/>
      <c r="P89" s="1065"/>
      <c r="Q89" s="1065"/>
      <c r="R89" s="1065"/>
      <c r="S89" s="1065"/>
      <c r="T89" s="1065"/>
      <c r="U89" s="1065"/>
      <c r="V89" s="1065"/>
      <c r="W89" s="1065"/>
      <c r="X89" s="1065"/>
      <c r="Y89" s="1065"/>
      <c r="Z89" s="1065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065"/>
      <c r="AO89" s="1065"/>
      <c r="AP89" s="1065"/>
      <c r="AQ89" s="1065"/>
      <c r="AR89" s="1065"/>
      <c r="AS89" s="1065"/>
      <c r="AT89" s="1065"/>
      <c r="AU89" s="1065"/>
      <c r="AW89" s="178"/>
      <c r="AX89" s="1065" t="s">
        <v>670</v>
      </c>
      <c r="AY89" s="1065"/>
      <c r="AZ89" s="1065"/>
      <c r="BA89" s="1065"/>
      <c r="BB89" s="1065"/>
      <c r="BC89" s="1065"/>
      <c r="BD89" s="1065"/>
      <c r="BE89" s="1065"/>
      <c r="BF89" s="1065"/>
      <c r="BG89" s="1065"/>
      <c r="BH89" s="1065"/>
      <c r="BI89" s="1065"/>
      <c r="BJ89" s="1065"/>
      <c r="BK89" s="1065"/>
      <c r="BL89" s="1065"/>
      <c r="BM89" s="1065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  <c r="BX89" s="1065"/>
      <c r="BY89" s="1065"/>
      <c r="BZ89" s="1065"/>
      <c r="CA89" s="1065"/>
      <c r="CB89" s="1065"/>
      <c r="CC89" s="1065"/>
      <c r="CD89" s="1065"/>
      <c r="CE89" s="1065"/>
      <c r="CF89" s="1065"/>
      <c r="CG89" s="1065"/>
      <c r="CH89" s="1065"/>
      <c r="CI89" s="1065"/>
      <c r="CJ89" s="1065"/>
      <c r="CK89" s="1065"/>
      <c r="CL89" s="1065"/>
      <c r="CM89" s="1065"/>
      <c r="CN89" s="1065"/>
      <c r="CO89" s="1065"/>
      <c r="CP89" s="1065"/>
      <c r="CQ89" s="1065"/>
      <c r="CS89" s="178"/>
      <c r="CT89" s="1065" t="s">
        <v>670</v>
      </c>
      <c r="CU89" s="1065"/>
      <c r="CV89" s="1065"/>
      <c r="CW89" s="1065"/>
      <c r="CX89" s="1065"/>
      <c r="CY89" s="1065"/>
      <c r="CZ89" s="1065"/>
      <c r="DA89" s="1065"/>
      <c r="DB89" s="1065"/>
      <c r="DC89" s="1065"/>
      <c r="DD89" s="1065"/>
      <c r="DE89" s="1065"/>
      <c r="DF89" s="1065"/>
      <c r="DG89" s="1065"/>
      <c r="DH89" s="1065"/>
      <c r="DI89" s="1065"/>
      <c r="DJ89" s="1065"/>
      <c r="DK89" s="1065"/>
      <c r="DL89" s="1065"/>
      <c r="DM89" s="1065"/>
      <c r="DN89" s="1065"/>
      <c r="DO89" s="1065"/>
      <c r="DP89" s="1065"/>
      <c r="DQ89" s="1065"/>
      <c r="DR89" s="1065"/>
      <c r="DS89" s="1065"/>
      <c r="DT89" s="1065"/>
      <c r="DU89" s="1065"/>
      <c r="DV89" s="1065"/>
      <c r="DW89" s="1065"/>
      <c r="DX89" s="1065"/>
      <c r="DY89" s="1065"/>
      <c r="DZ89" s="1065"/>
      <c r="EA89" s="1065"/>
      <c r="EB89" s="1065"/>
      <c r="EC89" s="1065"/>
      <c r="ED89" s="1065"/>
      <c r="EE89" s="1065"/>
      <c r="EF89" s="1065"/>
      <c r="EG89" s="1065"/>
      <c r="EH89" s="1065"/>
      <c r="EI89" s="1065"/>
      <c r="EJ89" s="1065"/>
      <c r="EK89" s="1065"/>
      <c r="EL89" s="1065"/>
      <c r="EM89" s="1065"/>
    </row>
    <row r="90" spans="1:143" ht="18.75" customHeight="1" x14ac:dyDescent="0.3">
      <c r="A90" s="178"/>
      <c r="B90" s="190"/>
      <c r="C90" s="190"/>
      <c r="D90" s="1027" t="s">
        <v>668</v>
      </c>
      <c r="E90" s="1027"/>
      <c r="F90" s="1030" t="s">
        <v>776</v>
      </c>
      <c r="G90" s="1030"/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W90" s="178"/>
      <c r="AX90" s="190"/>
      <c r="AY90" s="190"/>
      <c r="AZ90" s="1027" t="s">
        <v>668</v>
      </c>
      <c r="BA90" s="1027"/>
      <c r="BB90" s="1030" t="s">
        <v>776</v>
      </c>
      <c r="BC90" s="1030"/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27" t="s">
        <v>668</v>
      </c>
      <c r="CW90" s="1027"/>
      <c r="CX90" s="1030" t="s">
        <v>776</v>
      </c>
      <c r="CY90" s="1030"/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9.5" customHeight="1" x14ac:dyDescent="0.25">
      <c r="A91" s="178"/>
      <c r="B91" s="1065" t="s">
        <v>777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W91" s="178"/>
      <c r="AX91" s="1065" t="s">
        <v>777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777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 x14ac:dyDescent="0.3">
      <c r="A92" s="178"/>
      <c r="B92" s="190"/>
      <c r="C92" s="190"/>
      <c r="D92" s="1027" t="s">
        <v>671</v>
      </c>
      <c r="E92" s="1027"/>
      <c r="F92" s="1030" t="s">
        <v>672</v>
      </c>
      <c r="G92" s="1030"/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W92" s="178"/>
      <c r="AX92" s="190"/>
      <c r="AY92" s="190"/>
      <c r="AZ92" s="1027" t="s">
        <v>671</v>
      </c>
      <c r="BA92" s="1027"/>
      <c r="BB92" s="1030" t="s">
        <v>672</v>
      </c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27" t="s">
        <v>671</v>
      </c>
      <c r="CW92" s="1027"/>
      <c r="CX92" s="1030" t="s">
        <v>672</v>
      </c>
      <c r="CY92" s="1030"/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57.75" customHeight="1" x14ac:dyDescent="0.25">
      <c r="A93" s="178"/>
      <c r="B93" s="1065" t="s">
        <v>778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W93" s="178"/>
      <c r="AX93" s="1065" t="s">
        <v>778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778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6.5" x14ac:dyDescent="0.25">
      <c r="A94" s="178"/>
      <c r="B94" s="1066" t="s">
        <v>674</v>
      </c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W94" s="178"/>
      <c r="AX94" s="1066" t="s">
        <v>674</v>
      </c>
      <c r="AY94" s="1066"/>
      <c r="AZ94" s="1066"/>
      <c r="BA94" s="1066"/>
      <c r="BB94" s="1066"/>
      <c r="BC94" s="1066"/>
      <c r="BD94" s="1066"/>
      <c r="BE94" s="1066"/>
      <c r="BF94" s="1066"/>
      <c r="BG94" s="1066"/>
      <c r="BH94" s="1066"/>
      <c r="BI94" s="1066"/>
      <c r="BJ94" s="1066"/>
      <c r="BK94" s="1066"/>
      <c r="BL94" s="1066"/>
      <c r="BM94" s="1066"/>
      <c r="BN94" s="1066"/>
      <c r="BO94" s="1066"/>
      <c r="BP94" s="1066"/>
      <c r="BQ94" s="1066"/>
      <c r="BR94" s="1066"/>
      <c r="BS94" s="1066"/>
      <c r="BT94" s="1066"/>
      <c r="BU94" s="1066"/>
      <c r="BV94" s="1066"/>
      <c r="BW94" s="1066"/>
      <c r="BX94" s="1066"/>
      <c r="BY94" s="1066"/>
      <c r="BZ94" s="1066"/>
      <c r="CA94" s="1066"/>
      <c r="CB94" s="1066"/>
      <c r="CC94" s="1066"/>
      <c r="CD94" s="1066"/>
      <c r="CE94" s="1066"/>
      <c r="CF94" s="1066"/>
      <c r="CG94" s="1066"/>
      <c r="CH94" s="1066"/>
      <c r="CI94" s="1066"/>
      <c r="CJ94" s="1066"/>
      <c r="CK94" s="1066"/>
      <c r="CL94" s="1066"/>
      <c r="CM94" s="1066"/>
      <c r="CN94" s="1066"/>
      <c r="CO94" s="1066"/>
      <c r="CP94" s="1066"/>
      <c r="CQ94" s="1066"/>
      <c r="CS94" s="178"/>
      <c r="CT94" s="1066" t="s">
        <v>674</v>
      </c>
      <c r="CU94" s="1066"/>
      <c r="CV94" s="1066"/>
      <c r="CW94" s="1066"/>
      <c r="CX94" s="1066"/>
      <c r="CY94" s="1066"/>
      <c r="CZ94" s="1066"/>
      <c r="DA94" s="1066"/>
      <c r="DB94" s="1066"/>
      <c r="DC94" s="1066"/>
      <c r="DD94" s="1066"/>
      <c r="DE94" s="1066"/>
      <c r="DF94" s="1066"/>
      <c r="DG94" s="1066"/>
      <c r="DH94" s="1066"/>
      <c r="DI94" s="1066"/>
      <c r="DJ94" s="1066"/>
      <c r="DK94" s="1066"/>
      <c r="DL94" s="1066"/>
      <c r="DM94" s="1066"/>
      <c r="DN94" s="1066"/>
      <c r="DO94" s="1066"/>
      <c r="DP94" s="1066"/>
      <c r="DQ94" s="1066"/>
      <c r="DR94" s="1066"/>
      <c r="DS94" s="1066"/>
      <c r="DT94" s="1066"/>
      <c r="DU94" s="1066"/>
      <c r="DV94" s="1066"/>
      <c r="DW94" s="1066"/>
      <c r="DX94" s="1066"/>
      <c r="DY94" s="1066"/>
      <c r="DZ94" s="1066"/>
      <c r="EA94" s="1066"/>
      <c r="EB94" s="1066"/>
      <c r="EC94" s="1066"/>
      <c r="ED94" s="1066"/>
      <c r="EE94" s="1066"/>
      <c r="EF94" s="1066"/>
      <c r="EG94" s="1066"/>
      <c r="EH94" s="1066"/>
      <c r="EI94" s="1066"/>
      <c r="EJ94" s="1066"/>
      <c r="EK94" s="1066"/>
      <c r="EL94" s="1066"/>
      <c r="EM94" s="1066"/>
    </row>
    <row r="95" spans="1:143" ht="16.5" x14ac:dyDescent="0.2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 x14ac:dyDescent="0.25">
      <c r="A96" s="178"/>
      <c r="B96" s="1067" t="s">
        <v>779</v>
      </c>
      <c r="C96" s="1067"/>
      <c r="D96" s="1067"/>
      <c r="E96" s="1067"/>
      <c r="F96" s="1067"/>
      <c r="G96" s="1067"/>
      <c r="H96" s="1067"/>
      <c r="I96" s="1067"/>
      <c r="J96" s="1067"/>
      <c r="K96" s="1067"/>
      <c r="L96" s="1067"/>
      <c r="M96" s="1067"/>
      <c r="N96" s="1067"/>
      <c r="O96" s="1067"/>
      <c r="P96" s="1067"/>
      <c r="Q96" s="1067"/>
      <c r="R96" s="1067"/>
      <c r="S96" s="1067"/>
      <c r="T96" s="1067"/>
      <c r="U96" s="1067"/>
      <c r="V96" s="1067"/>
      <c r="W96" s="1067"/>
      <c r="X96" s="1067"/>
      <c r="Y96" s="1067" t="s">
        <v>780</v>
      </c>
      <c r="Z96" s="1067"/>
      <c r="AA96" s="1067"/>
      <c r="AB96" s="1067"/>
      <c r="AC96" s="1067"/>
      <c r="AD96" s="1067"/>
      <c r="AE96" s="1067"/>
      <c r="AF96" s="1067"/>
      <c r="AG96" s="1067"/>
      <c r="AH96" s="1067"/>
      <c r="AI96" s="1067"/>
      <c r="AJ96" s="1067"/>
      <c r="AK96" s="1067"/>
      <c r="AL96" s="1067"/>
      <c r="AM96" s="1067"/>
      <c r="AN96" s="1067"/>
      <c r="AO96" s="1067"/>
      <c r="AP96" s="1067"/>
      <c r="AQ96" s="1067"/>
      <c r="AR96" s="1067"/>
      <c r="AS96" s="1067"/>
      <c r="AT96" s="1067"/>
      <c r="AU96" s="1067"/>
      <c r="AW96" s="178"/>
      <c r="AX96" s="1067" t="s">
        <v>779</v>
      </c>
      <c r="AY96" s="1067"/>
      <c r="AZ96" s="1067"/>
      <c r="BA96" s="1067"/>
      <c r="BB96" s="1067"/>
      <c r="BC96" s="1067"/>
      <c r="BD96" s="1067"/>
      <c r="BE96" s="1067"/>
      <c r="BF96" s="1067"/>
      <c r="BG96" s="1067"/>
      <c r="BH96" s="1067"/>
      <c r="BI96" s="1067"/>
      <c r="BJ96" s="1067"/>
      <c r="BK96" s="1067"/>
      <c r="BL96" s="1067"/>
      <c r="BM96" s="1067"/>
      <c r="BN96" s="1067"/>
      <c r="BO96" s="1067"/>
      <c r="BP96" s="1067"/>
      <c r="BQ96" s="1067"/>
      <c r="BR96" s="1067"/>
      <c r="BS96" s="1067"/>
      <c r="BT96" s="1067"/>
      <c r="BU96" s="1067" t="s">
        <v>780</v>
      </c>
      <c r="BV96" s="1067"/>
      <c r="BW96" s="1067"/>
      <c r="BX96" s="1067"/>
      <c r="BY96" s="1067"/>
      <c r="BZ96" s="1067"/>
      <c r="CA96" s="1067"/>
      <c r="CB96" s="1067"/>
      <c r="CC96" s="1067"/>
      <c r="CD96" s="1067"/>
      <c r="CE96" s="1067"/>
      <c r="CF96" s="1067"/>
      <c r="CG96" s="1067"/>
      <c r="CH96" s="1067"/>
      <c r="CI96" s="1067"/>
      <c r="CJ96" s="1067"/>
      <c r="CK96" s="1067"/>
      <c r="CL96" s="1067"/>
      <c r="CM96" s="1067"/>
      <c r="CN96" s="1067"/>
      <c r="CO96" s="1067"/>
      <c r="CP96" s="1067"/>
      <c r="CQ96" s="1067"/>
      <c r="CS96" s="178"/>
      <c r="CT96" s="1067" t="s">
        <v>779</v>
      </c>
      <c r="CU96" s="1067"/>
      <c r="CV96" s="1067"/>
      <c r="CW96" s="1067"/>
      <c r="CX96" s="1067"/>
      <c r="CY96" s="1067"/>
      <c r="CZ96" s="1067"/>
      <c r="DA96" s="1067"/>
      <c r="DB96" s="1067"/>
      <c r="DC96" s="1067"/>
      <c r="DD96" s="1067"/>
      <c r="DE96" s="1067"/>
      <c r="DF96" s="1067"/>
      <c r="DG96" s="1067"/>
      <c r="DH96" s="1067"/>
      <c r="DI96" s="1067"/>
      <c r="DJ96" s="1067"/>
      <c r="DK96" s="1067"/>
      <c r="DL96" s="1067"/>
      <c r="DM96" s="1067"/>
      <c r="DN96" s="1067"/>
      <c r="DO96" s="1067"/>
      <c r="DP96" s="1067"/>
      <c r="DQ96" s="1067" t="s">
        <v>780</v>
      </c>
      <c r="DR96" s="1067"/>
      <c r="DS96" s="1067"/>
      <c r="DT96" s="1067"/>
      <c r="DU96" s="1067"/>
      <c r="DV96" s="1067"/>
      <c r="DW96" s="1067"/>
      <c r="DX96" s="1067"/>
      <c r="DY96" s="1067"/>
      <c r="DZ96" s="1067"/>
      <c r="EA96" s="1067"/>
      <c r="EB96" s="1067"/>
      <c r="EC96" s="1067"/>
      <c r="ED96" s="1067"/>
      <c r="EE96" s="1067"/>
      <c r="EF96" s="1067"/>
      <c r="EG96" s="1067"/>
      <c r="EH96" s="1067"/>
      <c r="EI96" s="1067"/>
      <c r="EJ96" s="1067"/>
      <c r="EK96" s="1067"/>
      <c r="EL96" s="1067"/>
      <c r="EM96" s="1067"/>
    </row>
    <row r="97" spans="1:143" ht="15.75" x14ac:dyDescent="0.2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 x14ac:dyDescent="0.25">
      <c r="A98" s="178"/>
      <c r="B98" s="1055" t="s">
        <v>781</v>
      </c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205"/>
      <c r="Y98" s="1053" t="s">
        <v>677</v>
      </c>
      <c r="Z98" s="1053"/>
      <c r="AA98" s="1053"/>
      <c r="AB98" s="1053"/>
      <c r="AC98" s="1054">
        <f>I$16</f>
        <v>0</v>
      </c>
      <c r="AD98" s="1054"/>
      <c r="AE98" s="1054"/>
      <c r="AF98" s="1054"/>
      <c r="AG98" s="1054"/>
      <c r="AH98" s="1054"/>
      <c r="AI98" s="1054"/>
      <c r="AJ98" s="1054"/>
      <c r="AK98" s="1054"/>
      <c r="AL98" s="1054"/>
      <c r="AM98" s="1054"/>
      <c r="AN98" s="1054"/>
      <c r="AO98" s="1054"/>
      <c r="AP98" s="1054"/>
      <c r="AQ98" s="1054"/>
      <c r="AR98" s="1054"/>
      <c r="AS98" s="1054"/>
      <c r="AT98" s="1054"/>
      <c r="AU98" s="1054"/>
      <c r="AW98" s="178"/>
      <c r="AX98" s="1055" t="s">
        <v>781</v>
      </c>
      <c r="AY98" s="1055"/>
      <c r="AZ98" s="1055"/>
      <c r="BA98" s="1055"/>
      <c r="BB98" s="1055"/>
      <c r="BC98" s="1055"/>
      <c r="BD98" s="1055"/>
      <c r="BE98" s="1055"/>
      <c r="BF98" s="1055"/>
      <c r="BG98" s="1055"/>
      <c r="BH98" s="1055"/>
      <c r="BI98" s="1055"/>
      <c r="BJ98" s="1055"/>
      <c r="BK98" s="1055"/>
      <c r="BL98" s="1055"/>
      <c r="BM98" s="1055"/>
      <c r="BN98" s="1055"/>
      <c r="BO98" s="1055"/>
      <c r="BP98" s="1055"/>
      <c r="BQ98" s="1055"/>
      <c r="BR98" s="1055"/>
      <c r="BS98" s="1055"/>
      <c r="BT98" s="205"/>
      <c r="BU98" s="1053" t="s">
        <v>677</v>
      </c>
      <c r="BV98" s="1053"/>
      <c r="BW98" s="1053"/>
      <c r="BX98" s="1053"/>
      <c r="BY98" s="1054">
        <f>BE$16</f>
        <v>0</v>
      </c>
      <c r="BZ98" s="1054"/>
      <c r="CA98" s="1054"/>
      <c r="CB98" s="1054"/>
      <c r="CC98" s="1054"/>
      <c r="CD98" s="1054"/>
      <c r="CE98" s="1054"/>
      <c r="CF98" s="1054"/>
      <c r="CG98" s="1054"/>
      <c r="CH98" s="1054"/>
      <c r="CI98" s="1054"/>
      <c r="CJ98" s="1054"/>
      <c r="CK98" s="1054"/>
      <c r="CL98" s="1054"/>
      <c r="CM98" s="1054"/>
      <c r="CN98" s="1054"/>
      <c r="CO98" s="1054"/>
      <c r="CP98" s="1054"/>
      <c r="CQ98" s="1054"/>
      <c r="CS98" s="178"/>
      <c r="CT98" s="1055" t="s">
        <v>781</v>
      </c>
      <c r="CU98" s="1055"/>
      <c r="CV98" s="1055"/>
      <c r="CW98" s="1055"/>
      <c r="CX98" s="1055"/>
      <c r="CY98" s="1055"/>
      <c r="CZ98" s="1055"/>
      <c r="DA98" s="1055"/>
      <c r="DB98" s="1055"/>
      <c r="DC98" s="1055"/>
      <c r="DD98" s="1055"/>
      <c r="DE98" s="1055"/>
      <c r="DF98" s="1055"/>
      <c r="DG98" s="1055"/>
      <c r="DH98" s="1055"/>
      <c r="DI98" s="1055"/>
      <c r="DJ98" s="1055"/>
      <c r="DK98" s="1055"/>
      <c r="DL98" s="1055"/>
      <c r="DM98" s="1055"/>
      <c r="DN98" s="1055"/>
      <c r="DO98" s="1055"/>
      <c r="DP98" s="205"/>
      <c r="DQ98" s="1053" t="s">
        <v>677</v>
      </c>
      <c r="DR98" s="1053"/>
      <c r="DS98" s="1053"/>
      <c r="DT98" s="1053"/>
      <c r="DU98" s="1054">
        <f>DA$16</f>
        <v>0</v>
      </c>
      <c r="DV98" s="1054"/>
      <c r="DW98" s="1054"/>
      <c r="DX98" s="1054"/>
      <c r="DY98" s="1054"/>
      <c r="DZ98" s="1054"/>
      <c r="EA98" s="1054"/>
      <c r="EB98" s="1054"/>
      <c r="EC98" s="1054"/>
      <c r="ED98" s="1054"/>
      <c r="EE98" s="1054"/>
      <c r="EF98" s="1054"/>
      <c r="EG98" s="1054"/>
      <c r="EH98" s="1054"/>
      <c r="EI98" s="1054"/>
      <c r="EJ98" s="1054"/>
      <c r="EK98" s="1054"/>
      <c r="EL98" s="1054"/>
      <c r="EM98" s="1054"/>
    </row>
    <row r="99" spans="1:143" ht="16.5" customHeight="1" x14ac:dyDescent="0.25">
      <c r="A99" s="178"/>
      <c r="B99" s="1163" t="s">
        <v>782</v>
      </c>
      <c r="C99" s="1163"/>
      <c r="D99" s="1163"/>
      <c r="E99" s="1163"/>
      <c r="F99" s="1163"/>
      <c r="G99" s="1163"/>
      <c r="H99" s="1163"/>
      <c r="I99" s="1163"/>
      <c r="J99" s="1163"/>
      <c r="K99" s="1163"/>
      <c r="L99" s="1163"/>
      <c r="M99" s="1163"/>
      <c r="N99" s="1163"/>
      <c r="O99" s="1164" t="e">
        <f>I$6</f>
        <v>#VALUE!</v>
      </c>
      <c r="P99" s="1164"/>
      <c r="Q99" s="1164"/>
      <c r="R99" s="1164"/>
      <c r="S99" s="1164"/>
      <c r="T99" s="1164"/>
      <c r="U99" s="1164"/>
      <c r="V99" s="1164"/>
      <c r="W99" s="1164"/>
      <c r="X99" s="206"/>
      <c r="Y99" s="1053" t="s">
        <v>684</v>
      </c>
      <c r="Z99" s="1053"/>
      <c r="AA99" s="1053"/>
      <c r="AB99" s="1053"/>
      <c r="AC99" s="1053"/>
      <c r="AD99" s="1053"/>
      <c r="AE99" s="1053"/>
      <c r="AF99" s="1053"/>
      <c r="AG99" s="1053"/>
      <c r="AH99" s="1056">
        <f>I$22</f>
        <v>0</v>
      </c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163" t="s">
        <v>782</v>
      </c>
      <c r="AY99" s="1163"/>
      <c r="AZ99" s="1163"/>
      <c r="BA99" s="1163"/>
      <c r="BB99" s="1163"/>
      <c r="BC99" s="1163"/>
      <c r="BD99" s="1163"/>
      <c r="BE99" s="1163"/>
      <c r="BF99" s="1163"/>
      <c r="BG99" s="1163"/>
      <c r="BH99" s="1163"/>
      <c r="BI99" s="1163"/>
      <c r="BJ99" s="1163"/>
      <c r="BK99" s="1164" t="e">
        <f>BE$6</f>
        <v>#VALUE!</v>
      </c>
      <c r="BL99" s="1164"/>
      <c r="BM99" s="1164"/>
      <c r="BN99" s="1164"/>
      <c r="BO99" s="1164"/>
      <c r="BP99" s="1164"/>
      <c r="BQ99" s="1164"/>
      <c r="BR99" s="1164"/>
      <c r="BS99" s="1164"/>
      <c r="BT99" s="206"/>
      <c r="BU99" s="1053" t="s">
        <v>684</v>
      </c>
      <c r="BV99" s="1053"/>
      <c r="BW99" s="1053"/>
      <c r="BX99" s="1053"/>
      <c r="BY99" s="1053"/>
      <c r="BZ99" s="1053"/>
      <c r="CA99" s="1053"/>
      <c r="CB99" s="1053"/>
      <c r="CC99" s="1053"/>
      <c r="CD99" s="1056">
        <f>BE$22</f>
        <v>0</v>
      </c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163" t="s">
        <v>782</v>
      </c>
      <c r="CU99" s="1163"/>
      <c r="CV99" s="1163"/>
      <c r="CW99" s="1163"/>
      <c r="CX99" s="1163"/>
      <c r="CY99" s="1163"/>
      <c r="CZ99" s="1163"/>
      <c r="DA99" s="1163"/>
      <c r="DB99" s="1163"/>
      <c r="DC99" s="1163"/>
      <c r="DD99" s="1163"/>
      <c r="DE99" s="1163"/>
      <c r="DF99" s="1163"/>
      <c r="DG99" s="1164" t="e">
        <f>DA$6</f>
        <v>#VALUE!</v>
      </c>
      <c r="DH99" s="1164"/>
      <c r="DI99" s="1164"/>
      <c r="DJ99" s="1164"/>
      <c r="DK99" s="1164"/>
      <c r="DL99" s="1164"/>
      <c r="DM99" s="1164"/>
      <c r="DN99" s="1164"/>
      <c r="DO99" s="1164"/>
      <c r="DP99" s="206"/>
      <c r="DQ99" s="1053" t="s">
        <v>684</v>
      </c>
      <c r="DR99" s="1053"/>
      <c r="DS99" s="1053"/>
      <c r="DT99" s="1053"/>
      <c r="DU99" s="1053"/>
      <c r="DV99" s="1053"/>
      <c r="DW99" s="1053"/>
      <c r="DX99" s="1053"/>
      <c r="DY99" s="1053"/>
      <c r="DZ99" s="1056">
        <f>DA$22</f>
        <v>0</v>
      </c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 x14ac:dyDescent="0.25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3" t="s">
        <v>683</v>
      </c>
      <c r="Z100" s="1053"/>
      <c r="AA100" s="1053"/>
      <c r="AB100" s="1053"/>
      <c r="AC100" s="1164">
        <f>I$21</f>
        <v>0</v>
      </c>
      <c r="AD100" s="1164"/>
      <c r="AE100" s="1164"/>
      <c r="AF100" s="1164"/>
      <c r="AG100" s="1164"/>
      <c r="AH100" s="1164"/>
      <c r="AI100" s="1164"/>
      <c r="AJ100" s="1164"/>
      <c r="AK100" s="1164"/>
      <c r="AL100" s="1164"/>
      <c r="AM100" s="1164"/>
      <c r="AN100" s="1164"/>
      <c r="AO100" s="1164"/>
      <c r="AP100" s="1164"/>
      <c r="AQ100" s="1164"/>
      <c r="AR100" s="1164"/>
      <c r="AS100" s="1164"/>
      <c r="AT100" s="1164"/>
      <c r="AU100" s="1164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3" t="s">
        <v>683</v>
      </c>
      <c r="BV100" s="1053"/>
      <c r="BW100" s="1053"/>
      <c r="BX100" s="1053"/>
      <c r="BY100" s="1164">
        <f>BE$21</f>
        <v>0</v>
      </c>
      <c r="BZ100" s="1164"/>
      <c r="CA100" s="1164"/>
      <c r="CB100" s="1164"/>
      <c r="CC100" s="1164"/>
      <c r="CD100" s="1164"/>
      <c r="CE100" s="1164"/>
      <c r="CF100" s="1164"/>
      <c r="CG100" s="1164"/>
      <c r="CH100" s="1164"/>
      <c r="CI100" s="1164"/>
      <c r="CJ100" s="1164"/>
      <c r="CK100" s="1164"/>
      <c r="CL100" s="1164"/>
      <c r="CM100" s="1164"/>
      <c r="CN100" s="1164"/>
      <c r="CO100" s="1164"/>
      <c r="CP100" s="1164"/>
      <c r="CQ100" s="1164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3" t="s">
        <v>683</v>
      </c>
      <c r="DR100" s="1053"/>
      <c r="DS100" s="1053"/>
      <c r="DT100" s="1053"/>
      <c r="DU100" s="1164">
        <f>DA$21</f>
        <v>0</v>
      </c>
      <c r="DV100" s="1164"/>
      <c r="DW100" s="1164"/>
      <c r="DX100" s="1164"/>
      <c r="DY100" s="1164"/>
      <c r="DZ100" s="1164"/>
      <c r="EA100" s="1164"/>
      <c r="EB100" s="1164"/>
      <c r="EC100" s="1164"/>
      <c r="ED100" s="1164"/>
      <c r="EE100" s="1164"/>
      <c r="EF100" s="1164"/>
      <c r="EG100" s="1164"/>
      <c r="EH100" s="1164"/>
      <c r="EI100" s="1164"/>
      <c r="EJ100" s="1164"/>
      <c r="EK100" s="1164"/>
      <c r="EL100" s="1164"/>
      <c r="EM100" s="1164"/>
    </row>
    <row r="101" spans="1:143" ht="16.5" customHeight="1" x14ac:dyDescent="0.25">
      <c r="A101" s="178"/>
      <c r="B101" s="1057" t="s">
        <v>151</v>
      </c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206"/>
      <c r="Z101" s="206"/>
      <c r="AA101" s="206"/>
      <c r="AB101" s="206"/>
      <c r="AC101" s="1164"/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1057" t="s">
        <v>151</v>
      </c>
      <c r="AY101" s="1057"/>
      <c r="AZ101" s="1057"/>
      <c r="BA101" s="1057"/>
      <c r="BB101" s="1057"/>
      <c r="BC101" s="1057"/>
      <c r="BD101" s="1057"/>
      <c r="BE101" s="1057"/>
      <c r="BF101" s="1057"/>
      <c r="BG101" s="1057"/>
      <c r="BH101" s="1057"/>
      <c r="BI101" s="1057"/>
      <c r="BJ101" s="1057"/>
      <c r="BK101" s="1057"/>
      <c r="BL101" s="1057"/>
      <c r="BM101" s="1057"/>
      <c r="BN101" s="1057"/>
      <c r="BO101" s="1057"/>
      <c r="BP101" s="1057"/>
      <c r="BQ101" s="1057"/>
      <c r="BR101" s="1057"/>
      <c r="BS101" s="1057"/>
      <c r="BT101" s="1057"/>
      <c r="BU101" s="206"/>
      <c r="BV101" s="206"/>
      <c r="BW101" s="206"/>
      <c r="BX101" s="206"/>
      <c r="BY101" s="1164"/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1057" t="s">
        <v>151</v>
      </c>
      <c r="CU101" s="1057"/>
      <c r="CV101" s="1057"/>
      <c r="CW101" s="1057"/>
      <c r="CX101" s="1057"/>
      <c r="CY101" s="1057"/>
      <c r="CZ101" s="1057"/>
      <c r="DA101" s="1057"/>
      <c r="DB101" s="1057"/>
      <c r="DC101" s="1057"/>
      <c r="DD101" s="1057"/>
      <c r="DE101" s="1057"/>
      <c r="DF101" s="1057"/>
      <c r="DG101" s="1057"/>
      <c r="DH101" s="1057"/>
      <c r="DI101" s="1057"/>
      <c r="DJ101" s="1057"/>
      <c r="DK101" s="1057"/>
      <c r="DL101" s="1057"/>
      <c r="DM101" s="1057"/>
      <c r="DN101" s="1057"/>
      <c r="DO101" s="1057"/>
      <c r="DP101" s="1057"/>
      <c r="DQ101" s="206"/>
      <c r="DR101" s="206"/>
      <c r="DS101" s="206"/>
      <c r="DT101" s="206"/>
      <c r="DU101" s="1164"/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 x14ac:dyDescent="0.25">
      <c r="A102" s="178"/>
      <c r="Y102" s="1053" t="s">
        <v>679</v>
      </c>
      <c r="Z102" s="1053"/>
      <c r="AA102" s="1053"/>
      <c r="AB102" s="1053"/>
      <c r="AC102" s="1053"/>
      <c r="AD102" s="1053"/>
      <c r="AE102" s="1053"/>
      <c r="AF102" s="1053"/>
      <c r="AG102" s="1053"/>
      <c r="AH102" s="1054">
        <f>I$17</f>
        <v>0</v>
      </c>
      <c r="AI102" s="1054"/>
      <c r="AJ102" s="1054"/>
      <c r="AK102" s="1054"/>
      <c r="AL102" s="1054"/>
      <c r="AM102" s="1055" t="s">
        <v>680</v>
      </c>
      <c r="AN102" s="1055"/>
      <c r="AO102" s="1054">
        <f>I$18</f>
        <v>0</v>
      </c>
      <c r="AP102" s="1054"/>
      <c r="AQ102" s="1054"/>
      <c r="AR102" s="1054"/>
      <c r="AS102" s="1054"/>
      <c r="AT102" s="1054"/>
      <c r="AU102" s="1054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3" t="s">
        <v>679</v>
      </c>
      <c r="BV102" s="1053"/>
      <c r="BW102" s="1053"/>
      <c r="BX102" s="1053"/>
      <c r="BY102" s="1053"/>
      <c r="BZ102" s="1053"/>
      <c r="CA102" s="1053"/>
      <c r="CB102" s="1053"/>
      <c r="CC102" s="1053"/>
      <c r="CD102" s="1054">
        <f>BE$17</f>
        <v>0</v>
      </c>
      <c r="CE102" s="1054"/>
      <c r="CF102" s="1054"/>
      <c r="CG102" s="1054"/>
      <c r="CH102" s="1054"/>
      <c r="CI102" s="1055" t="s">
        <v>680</v>
      </c>
      <c r="CJ102" s="1055"/>
      <c r="CK102" s="1054">
        <f>BE$18</f>
        <v>0</v>
      </c>
      <c r="CL102" s="1054"/>
      <c r="CM102" s="1054"/>
      <c r="CN102" s="1054"/>
      <c r="CO102" s="1054"/>
      <c r="CP102" s="1054"/>
      <c r="CQ102" s="1054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3" t="s">
        <v>679</v>
      </c>
      <c r="DR102" s="1053"/>
      <c r="DS102" s="1053"/>
      <c r="DT102" s="1053"/>
      <c r="DU102" s="1053"/>
      <c r="DV102" s="1053"/>
      <c r="DW102" s="1053"/>
      <c r="DX102" s="1053"/>
      <c r="DY102" s="1053"/>
      <c r="DZ102" s="1054">
        <f>DA$17</f>
        <v>0</v>
      </c>
      <c r="EA102" s="1054"/>
      <c r="EB102" s="1054"/>
      <c r="EC102" s="1054"/>
      <c r="ED102" s="1054"/>
      <c r="EE102" s="1055" t="s">
        <v>680</v>
      </c>
      <c r="EF102" s="1055"/>
      <c r="EG102" s="1054">
        <f>DA$18</f>
        <v>0</v>
      </c>
      <c r="EH102" s="1054"/>
      <c r="EI102" s="1054"/>
      <c r="EJ102" s="1054"/>
      <c r="EK102" s="1054"/>
      <c r="EL102" s="1054"/>
      <c r="EM102" s="1054"/>
    </row>
    <row r="103" spans="1:143" ht="16.5" customHeight="1" x14ac:dyDescent="0.25">
      <c r="A103" s="178"/>
      <c r="Y103" s="1053" t="s">
        <v>681</v>
      </c>
      <c r="Z103" s="1053"/>
      <c r="AA103" s="1053"/>
      <c r="AB103" s="1053"/>
      <c r="AC103" s="1053"/>
      <c r="AD103" s="1164">
        <f>I$19</f>
        <v>0</v>
      </c>
      <c r="AE103" s="1164"/>
      <c r="AF103" s="1164"/>
      <c r="AG103" s="1164"/>
      <c r="AH103" s="1164"/>
      <c r="AI103" s="1164"/>
      <c r="AJ103" s="1164"/>
      <c r="AK103" s="1164"/>
      <c r="AL103" s="1164"/>
      <c r="AM103" s="1164"/>
      <c r="AN103" s="1164"/>
      <c r="AO103" s="1164"/>
      <c r="AP103" s="1164"/>
      <c r="AQ103" s="1164"/>
      <c r="AR103" s="1164"/>
      <c r="AS103" s="1164"/>
      <c r="AT103" s="1164"/>
      <c r="AU103" s="116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681</v>
      </c>
      <c r="BV103" s="1053"/>
      <c r="BW103" s="1053"/>
      <c r="BX103" s="1053"/>
      <c r="BY103" s="1053"/>
      <c r="BZ103" s="1164">
        <f>BE$19</f>
        <v>0</v>
      </c>
      <c r="CA103" s="1164"/>
      <c r="CB103" s="1164"/>
      <c r="CC103" s="1164"/>
      <c r="CD103" s="1164"/>
      <c r="CE103" s="1164"/>
      <c r="CF103" s="1164"/>
      <c r="CG103" s="1164"/>
      <c r="CH103" s="1164"/>
      <c r="CI103" s="1164"/>
      <c r="CJ103" s="1164"/>
      <c r="CK103" s="1164"/>
      <c r="CL103" s="1164"/>
      <c r="CM103" s="1164"/>
      <c r="CN103" s="1164"/>
      <c r="CO103" s="1164"/>
      <c r="CP103" s="1164"/>
      <c r="CQ103" s="116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681</v>
      </c>
      <c r="DR103" s="1053"/>
      <c r="DS103" s="1053"/>
      <c r="DT103" s="1053"/>
      <c r="DU103" s="1053"/>
      <c r="DV103" s="1164">
        <f>DA$19</f>
        <v>0</v>
      </c>
      <c r="DW103" s="1164"/>
      <c r="DX103" s="1164"/>
      <c r="DY103" s="1164"/>
      <c r="DZ103" s="1164"/>
      <c r="EA103" s="1164"/>
      <c r="EB103" s="1164"/>
      <c r="EC103" s="1164"/>
      <c r="ED103" s="1164"/>
      <c r="EE103" s="1164"/>
      <c r="EF103" s="1164"/>
      <c r="EG103" s="1164"/>
      <c r="EH103" s="1164"/>
      <c r="EI103" s="1164"/>
      <c r="EJ103" s="1164"/>
      <c r="EK103" s="1164"/>
      <c r="EL103" s="1164"/>
      <c r="EM103" s="1164"/>
    </row>
    <row r="104" spans="1:143" ht="61.5" customHeight="1" x14ac:dyDescent="0.25">
      <c r="A104" s="178"/>
      <c r="B104" s="1151"/>
      <c r="C104" s="1151"/>
      <c r="D104" s="1151"/>
      <c r="E104" s="1151"/>
      <c r="F104" s="1151"/>
      <c r="G104" s="1151"/>
      <c r="H104" s="1151"/>
      <c r="I104" s="1151"/>
      <c r="J104" s="1151"/>
      <c r="K104" s="1151"/>
      <c r="L104" s="1151"/>
      <c r="M104" s="1151"/>
      <c r="N104" s="1153" t="str">
        <f ca="1">I$9</f>
        <v/>
      </c>
      <c r="O104" s="1153"/>
      <c r="P104" s="1153"/>
      <c r="Q104" s="1153"/>
      <c r="R104" s="1153"/>
      <c r="S104" s="1153"/>
      <c r="T104" s="1153"/>
      <c r="U104" s="1153"/>
      <c r="V104" s="1153"/>
      <c r="W104" s="1153"/>
      <c r="X104" s="206"/>
      <c r="Y104" s="206"/>
      <c r="Z104" s="206"/>
      <c r="AA104" s="206"/>
      <c r="AB104" s="206"/>
      <c r="AC104" s="206"/>
      <c r="AD104" s="1164"/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3" t="str">
        <f ca="1">BE$9</f>
        <v/>
      </c>
      <c r="BK104" s="1153"/>
      <c r="BL104" s="1153"/>
      <c r="BM104" s="1153"/>
      <c r="BN104" s="1153"/>
      <c r="BO104" s="1153"/>
      <c r="BP104" s="1153"/>
      <c r="BQ104" s="1153"/>
      <c r="BR104" s="1153"/>
      <c r="BS104" s="1153"/>
      <c r="BT104" s="206"/>
      <c r="BU104" s="206"/>
      <c r="BV104" s="206"/>
      <c r="BW104" s="206"/>
      <c r="BX104" s="206"/>
      <c r="BY104" s="206"/>
      <c r="BZ104" s="1164"/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1151"/>
      <c r="CU104" s="1151"/>
      <c r="CV104" s="1151"/>
      <c r="CW104" s="1151"/>
      <c r="CX104" s="1151"/>
      <c r="CY104" s="1151"/>
      <c r="CZ104" s="1151"/>
      <c r="DA104" s="1151"/>
      <c r="DB104" s="1151"/>
      <c r="DC104" s="1151"/>
      <c r="DD104" s="1151"/>
      <c r="DE104" s="1151"/>
      <c r="DF104" s="1153" t="str">
        <f ca="1">DA$9</f>
        <v/>
      </c>
      <c r="DG104" s="1153"/>
      <c r="DH104" s="1153"/>
      <c r="DI104" s="1153"/>
      <c r="DJ104" s="1153"/>
      <c r="DK104" s="1153"/>
      <c r="DL104" s="1153"/>
      <c r="DM104" s="1153"/>
      <c r="DN104" s="1153"/>
      <c r="DO104" s="1153"/>
      <c r="DP104" s="206"/>
      <c r="DQ104" s="206"/>
      <c r="DR104" s="206"/>
      <c r="DS104" s="206"/>
      <c r="DT104" s="206"/>
      <c r="DU104" s="206"/>
      <c r="DV104" s="1164"/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16.5" x14ac:dyDescent="0.25">
      <c r="A105" s="178"/>
      <c r="B105" s="1155" t="s">
        <v>5</v>
      </c>
      <c r="C105" s="1155"/>
      <c r="D105" s="1155"/>
      <c r="E105" s="1155"/>
      <c r="F105" s="1155"/>
      <c r="G105" s="1155"/>
      <c r="H105" s="1155"/>
      <c r="I105" s="1155"/>
      <c r="J105" s="1155"/>
      <c r="K105" s="1155"/>
      <c r="L105" s="1155"/>
      <c r="M105" s="1155"/>
      <c r="N105" s="1152" t="s">
        <v>688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2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5" t="s">
        <v>5</v>
      </c>
      <c r="AY105" s="1155"/>
      <c r="AZ105" s="1155"/>
      <c r="BA105" s="1155"/>
      <c r="BB105" s="1155"/>
      <c r="BC105" s="1155"/>
      <c r="BD105" s="1155"/>
      <c r="BE105" s="1155"/>
      <c r="BF105" s="1155"/>
      <c r="BG105" s="1155"/>
      <c r="BH105" s="1155"/>
      <c r="BI105" s="1155"/>
      <c r="BJ105" s="1152" t="s">
        <v>688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2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5" t="s">
        <v>5</v>
      </c>
      <c r="CU105" s="1155"/>
      <c r="CV105" s="1155"/>
      <c r="CW105" s="1155"/>
      <c r="CX105" s="1155"/>
      <c r="CY105" s="1155"/>
      <c r="CZ105" s="1155"/>
      <c r="DA105" s="1155"/>
      <c r="DB105" s="1155"/>
      <c r="DC105" s="1155"/>
      <c r="DD105" s="1155"/>
      <c r="DE105" s="1155"/>
      <c r="DF105" s="1152" t="s">
        <v>688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2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customHeight="1" x14ac:dyDescent="0.25">
      <c r="A106" s="178"/>
      <c r="B106" s="1052"/>
      <c r="C106" s="1052"/>
      <c r="D106" s="1052"/>
      <c r="E106" s="1052"/>
      <c r="F106" s="1052"/>
      <c r="G106" s="1052"/>
      <c r="H106" s="1052"/>
      <c r="I106" s="1052"/>
      <c r="J106" s="1052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3" t="s">
        <v>685</v>
      </c>
      <c r="Z106" s="1053"/>
      <c r="AA106" s="1053"/>
      <c r="AB106" s="1053"/>
      <c r="AC106" s="1162">
        <f>I$23</f>
        <v>0</v>
      </c>
      <c r="AD106" s="1162"/>
      <c r="AE106" s="1162"/>
      <c r="AF106" s="1162"/>
      <c r="AG106" s="1162"/>
      <c r="AH106" s="1162"/>
      <c r="AI106" s="1162"/>
      <c r="AJ106" s="1162"/>
      <c r="AK106" s="1162"/>
      <c r="AL106" s="1162"/>
      <c r="AM106" s="1162"/>
      <c r="AN106" s="1162"/>
      <c r="AO106" s="1162"/>
      <c r="AP106" s="1162"/>
      <c r="AQ106" s="1162"/>
      <c r="AR106" s="1162"/>
      <c r="AS106" s="1162"/>
      <c r="AT106" s="1162"/>
      <c r="AU106" s="1162"/>
      <c r="AW106" s="178"/>
      <c r="AX106" s="1052"/>
      <c r="AY106" s="1052"/>
      <c r="AZ106" s="1052"/>
      <c r="BA106" s="1052"/>
      <c r="BB106" s="1052"/>
      <c r="BC106" s="1052"/>
      <c r="BD106" s="1052"/>
      <c r="BE106" s="1052"/>
      <c r="BF106" s="1052"/>
      <c r="BG106" s="1052"/>
      <c r="BH106" s="1052"/>
      <c r="BI106" s="1052"/>
      <c r="BJ106" s="1052"/>
      <c r="BK106" s="1052"/>
      <c r="BL106" s="1052"/>
      <c r="BM106" s="1052"/>
      <c r="BN106" s="1052"/>
      <c r="BO106" s="1052"/>
      <c r="BP106" s="1052"/>
      <c r="BQ106" s="1052"/>
      <c r="BR106" s="1052"/>
      <c r="BS106" s="1052"/>
      <c r="BT106" s="1052"/>
      <c r="BU106" s="1053" t="s">
        <v>685</v>
      </c>
      <c r="BV106" s="1053"/>
      <c r="BW106" s="1053"/>
      <c r="BX106" s="1053"/>
      <c r="BY106" s="1162">
        <f>BE$23</f>
        <v>0</v>
      </c>
      <c r="BZ106" s="1162"/>
      <c r="CA106" s="1162"/>
      <c r="CB106" s="1162"/>
      <c r="CC106" s="1162"/>
      <c r="CD106" s="1162"/>
      <c r="CE106" s="1162"/>
      <c r="CF106" s="1162"/>
      <c r="CG106" s="1162"/>
      <c r="CH106" s="1162"/>
      <c r="CI106" s="1162"/>
      <c r="CJ106" s="1162"/>
      <c r="CK106" s="1162"/>
      <c r="CL106" s="1162"/>
      <c r="CM106" s="1162"/>
      <c r="CN106" s="1162"/>
      <c r="CO106" s="1162"/>
      <c r="CP106" s="1162"/>
      <c r="CQ106" s="1162"/>
      <c r="CS106" s="178"/>
      <c r="CT106" s="1052"/>
      <c r="CU106" s="1052"/>
      <c r="CV106" s="1052"/>
      <c r="CW106" s="1052"/>
      <c r="CX106" s="1052"/>
      <c r="CY106" s="1052"/>
      <c r="CZ106" s="1052"/>
      <c r="DA106" s="1052"/>
      <c r="DB106" s="1052"/>
      <c r="DC106" s="1052"/>
      <c r="DD106" s="1052"/>
      <c r="DE106" s="1052"/>
      <c r="DF106" s="1052"/>
      <c r="DG106" s="1052"/>
      <c r="DH106" s="1052"/>
      <c r="DI106" s="1052"/>
      <c r="DJ106" s="1052"/>
      <c r="DK106" s="1052"/>
      <c r="DL106" s="1052"/>
      <c r="DM106" s="1052"/>
      <c r="DN106" s="1052"/>
      <c r="DO106" s="1052"/>
      <c r="DP106" s="1052"/>
      <c r="DQ106" s="1053" t="s">
        <v>685</v>
      </c>
      <c r="DR106" s="1053"/>
      <c r="DS106" s="1053"/>
      <c r="DT106" s="1053"/>
      <c r="DU106" s="1162">
        <f>DA$23</f>
        <v>0</v>
      </c>
      <c r="DV106" s="1162"/>
      <c r="DW106" s="1162"/>
      <c r="DX106" s="1162"/>
      <c r="DY106" s="1162"/>
      <c r="DZ106" s="1162"/>
      <c r="EA106" s="1162"/>
      <c r="EB106" s="1162"/>
      <c r="EC106" s="1162"/>
      <c r="ED106" s="1162"/>
      <c r="EE106" s="1162"/>
      <c r="EF106" s="1162"/>
      <c r="EG106" s="1162"/>
      <c r="EH106" s="1162"/>
      <c r="EI106" s="1162"/>
      <c r="EJ106" s="1162"/>
      <c r="EK106" s="1162"/>
      <c r="EL106" s="1162"/>
      <c r="EM106" s="1162"/>
    </row>
    <row r="107" spans="1:143" ht="16.5" customHeight="1" x14ac:dyDescent="0.25">
      <c r="A107" s="178"/>
      <c r="B107" s="1043" t="s">
        <v>980</v>
      </c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53" t="s">
        <v>686</v>
      </c>
      <c r="Z107" s="1053"/>
      <c r="AA107" s="1053"/>
      <c r="AB107" s="1053"/>
      <c r="AC107" s="1053"/>
      <c r="AD107" s="1053"/>
      <c r="AE107" s="1162">
        <f>I$24</f>
        <v>0</v>
      </c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43" t="s">
        <v>980</v>
      </c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  <c r="BT107" s="1044"/>
      <c r="BU107" s="1053" t="s">
        <v>686</v>
      </c>
      <c r="BV107" s="1053"/>
      <c r="BW107" s="1053"/>
      <c r="BX107" s="1053"/>
      <c r="BY107" s="1053"/>
      <c r="BZ107" s="1053"/>
      <c r="CA107" s="1162">
        <f>BE$24</f>
        <v>0</v>
      </c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43" t="s">
        <v>980</v>
      </c>
      <c r="CU107" s="1044"/>
      <c r="CV107" s="1044"/>
      <c r="CW107" s="1044"/>
      <c r="CX107" s="1044"/>
      <c r="CY107" s="1044"/>
      <c r="CZ107" s="1044"/>
      <c r="DA107" s="1044"/>
      <c r="DB107" s="1044"/>
      <c r="DC107" s="1044"/>
      <c r="DD107" s="1044"/>
      <c r="DE107" s="1044"/>
      <c r="DF107" s="1044"/>
      <c r="DG107" s="1044"/>
      <c r="DH107" s="1044"/>
      <c r="DI107" s="1044"/>
      <c r="DJ107" s="1044"/>
      <c r="DK107" s="1044"/>
      <c r="DL107" s="1044"/>
      <c r="DM107" s="1044"/>
      <c r="DN107" s="1044"/>
      <c r="DO107" s="1044"/>
      <c r="DP107" s="1044"/>
      <c r="DQ107" s="1053" t="s">
        <v>686</v>
      </c>
      <c r="DR107" s="1053"/>
      <c r="DS107" s="1053"/>
      <c r="DT107" s="1053"/>
      <c r="DU107" s="1053"/>
      <c r="DV107" s="1053"/>
      <c r="DW107" s="1162">
        <f>DA$24</f>
        <v>0</v>
      </c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 x14ac:dyDescent="0.25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1" t="s">
        <v>369</v>
      </c>
      <c r="U108" s="1041"/>
      <c r="V108" s="1041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1" t="s">
        <v>369</v>
      </c>
      <c r="BQ108" s="1041"/>
      <c r="BR108" s="1041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1" t="s">
        <v>369</v>
      </c>
      <c r="DM108" s="1041"/>
      <c r="DN108" s="1041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 x14ac:dyDescent="0.25">
      <c r="A109" s="178"/>
      <c r="Y109" s="1058"/>
      <c r="Z109" s="1058"/>
      <c r="AA109" s="1058"/>
      <c r="AB109" s="1058"/>
      <c r="AC109" s="1058"/>
      <c r="AD109" s="1058"/>
      <c r="AE109" s="1058"/>
      <c r="AF109" s="1058"/>
      <c r="AG109" s="1058"/>
      <c r="AH109" s="1058"/>
      <c r="AI109" s="1058"/>
      <c r="AJ109" s="1058"/>
      <c r="AK109" s="1058"/>
      <c r="AL109" s="1059">
        <f>I$16</f>
        <v>0</v>
      </c>
      <c r="AM109" s="1059"/>
      <c r="AN109" s="1059"/>
      <c r="AO109" s="1059"/>
      <c r="AP109" s="1059"/>
      <c r="AQ109" s="1059"/>
      <c r="AR109" s="1059"/>
      <c r="AS109" s="1059"/>
      <c r="AT109" s="1059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8"/>
      <c r="BV109" s="1058"/>
      <c r="BW109" s="1058"/>
      <c r="BX109" s="1058"/>
      <c r="BY109" s="1058"/>
      <c r="BZ109" s="1058"/>
      <c r="CA109" s="1058"/>
      <c r="CB109" s="1058"/>
      <c r="CC109" s="1058"/>
      <c r="CD109" s="1058"/>
      <c r="CE109" s="1058"/>
      <c r="CF109" s="1058"/>
      <c r="CG109" s="1058"/>
      <c r="CH109" s="1059">
        <f>BE$16</f>
        <v>0</v>
      </c>
      <c r="CI109" s="1059"/>
      <c r="CJ109" s="1059"/>
      <c r="CK109" s="1059"/>
      <c r="CL109" s="1059"/>
      <c r="CM109" s="1059"/>
      <c r="CN109" s="1059"/>
      <c r="CO109" s="1059"/>
      <c r="CP109" s="1059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8"/>
      <c r="DR109" s="1058"/>
      <c r="DS109" s="1058"/>
      <c r="DT109" s="1058"/>
      <c r="DU109" s="1058"/>
      <c r="DV109" s="1058"/>
      <c r="DW109" s="1058"/>
      <c r="DX109" s="1058"/>
      <c r="DY109" s="1058"/>
      <c r="DZ109" s="1058"/>
      <c r="EA109" s="1058"/>
      <c r="EB109" s="1058"/>
      <c r="EC109" s="1058"/>
      <c r="ED109" s="1059">
        <f>DA$16</f>
        <v>0</v>
      </c>
      <c r="EE109" s="1059"/>
      <c r="EF109" s="1059"/>
      <c r="EG109" s="1059"/>
      <c r="EH109" s="1059"/>
      <c r="EI109" s="1059"/>
      <c r="EJ109" s="1059"/>
      <c r="EK109" s="1059"/>
      <c r="EL109" s="1059"/>
      <c r="EM109" s="211"/>
    </row>
    <row r="110" spans="1:143" x14ac:dyDescent="0.25">
      <c r="A110" s="178"/>
      <c r="Y110" s="1049" t="s">
        <v>5</v>
      </c>
      <c r="Z110" s="1049"/>
      <c r="AA110" s="1049"/>
      <c r="AB110" s="1049"/>
      <c r="AC110" s="1049"/>
      <c r="AD110" s="1049"/>
      <c r="AE110" s="1049"/>
      <c r="AF110" s="1049"/>
      <c r="AG110" s="1049"/>
      <c r="AH110" s="1049"/>
      <c r="AI110" s="1049"/>
      <c r="AJ110" s="1049"/>
      <c r="AK110" s="1049"/>
      <c r="AL110" s="1049" t="s">
        <v>688</v>
      </c>
      <c r="AM110" s="1049"/>
      <c r="AN110" s="1049"/>
      <c r="AO110" s="1049"/>
      <c r="AP110" s="1049"/>
      <c r="AQ110" s="1049"/>
      <c r="AR110" s="1049"/>
      <c r="AS110" s="1049"/>
      <c r="AT110" s="104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49" t="s">
        <v>5</v>
      </c>
      <c r="BV110" s="1049"/>
      <c r="BW110" s="1049"/>
      <c r="BX110" s="1049"/>
      <c r="BY110" s="1049"/>
      <c r="BZ110" s="1049"/>
      <c r="CA110" s="1049"/>
      <c r="CB110" s="1049"/>
      <c r="CC110" s="1049"/>
      <c r="CD110" s="1049"/>
      <c r="CE110" s="1049"/>
      <c r="CF110" s="1049"/>
      <c r="CG110" s="1049"/>
      <c r="CH110" s="1049" t="s">
        <v>688</v>
      </c>
      <c r="CI110" s="1049"/>
      <c r="CJ110" s="1049"/>
      <c r="CK110" s="1049"/>
      <c r="CL110" s="1049"/>
      <c r="CM110" s="1049"/>
      <c r="CN110" s="1049"/>
      <c r="CO110" s="1049"/>
      <c r="CP110" s="104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49" t="s">
        <v>5</v>
      </c>
      <c r="DR110" s="1049"/>
      <c r="DS110" s="1049"/>
      <c r="DT110" s="1049"/>
      <c r="DU110" s="1049"/>
      <c r="DV110" s="1049"/>
      <c r="DW110" s="1049"/>
      <c r="DX110" s="1049"/>
      <c r="DY110" s="1049"/>
      <c r="DZ110" s="1049"/>
      <c r="EA110" s="1049"/>
      <c r="EB110" s="1049"/>
      <c r="EC110" s="1049"/>
      <c r="ED110" s="1049" t="s">
        <v>688</v>
      </c>
      <c r="EE110" s="1049"/>
      <c r="EF110" s="1049"/>
      <c r="EG110" s="1049"/>
      <c r="EH110" s="1049"/>
      <c r="EI110" s="1049"/>
      <c r="EJ110" s="1049"/>
      <c r="EK110" s="1049"/>
      <c r="EL110" s="1049"/>
      <c r="EM110" s="212"/>
    </row>
    <row r="111" spans="1:143" ht="15.75" x14ac:dyDescent="0.25">
      <c r="A111" s="178"/>
      <c r="Y111" s="1051"/>
      <c r="Z111" s="1051"/>
      <c r="AA111" s="1051"/>
      <c r="AB111" s="1051"/>
      <c r="AC111" s="1051"/>
      <c r="AD111" s="1051"/>
      <c r="AE111" s="1051"/>
      <c r="AF111" s="1051"/>
      <c r="AG111" s="1051"/>
      <c r="AH111" s="1051"/>
      <c r="AI111" s="1051"/>
      <c r="AJ111" s="1051"/>
      <c r="AK111" s="1051"/>
      <c r="AL111" s="1051"/>
      <c r="AM111" s="1051"/>
      <c r="AN111" s="1051"/>
      <c r="AO111" s="1051"/>
      <c r="AP111" s="1051"/>
      <c r="AQ111" s="1051"/>
      <c r="AR111" s="1051"/>
      <c r="AS111" s="1051"/>
      <c r="AT111" s="1051"/>
      <c r="AU111" s="105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1"/>
      <c r="BV111" s="1051"/>
      <c r="BW111" s="1051"/>
      <c r="BX111" s="1051"/>
      <c r="BY111" s="1051"/>
      <c r="BZ111" s="1051"/>
      <c r="CA111" s="1051"/>
      <c r="CB111" s="1051"/>
      <c r="CC111" s="1051"/>
      <c r="CD111" s="1051"/>
      <c r="CE111" s="1051"/>
      <c r="CF111" s="1051"/>
      <c r="CG111" s="1051"/>
      <c r="CH111" s="1051"/>
      <c r="CI111" s="1051"/>
      <c r="CJ111" s="1051"/>
      <c r="CK111" s="1051"/>
      <c r="CL111" s="1051"/>
      <c r="CM111" s="1051"/>
      <c r="CN111" s="1051"/>
      <c r="CO111" s="1051"/>
      <c r="CP111" s="1051"/>
      <c r="CQ111" s="105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1"/>
      <c r="DR111" s="1051"/>
      <c r="DS111" s="1051"/>
      <c r="DT111" s="1051"/>
      <c r="DU111" s="1051"/>
      <c r="DV111" s="1051"/>
      <c r="DW111" s="1051"/>
      <c r="DX111" s="1051"/>
      <c r="DY111" s="1051"/>
      <c r="DZ111" s="1051"/>
      <c r="EA111" s="1051"/>
      <c r="EB111" s="1051"/>
      <c r="EC111" s="1051"/>
      <c r="ED111" s="1051"/>
      <c r="EE111" s="1051"/>
      <c r="EF111" s="1051"/>
      <c r="EG111" s="1051"/>
      <c r="EH111" s="1051"/>
      <c r="EI111" s="1051"/>
      <c r="EJ111" s="1051"/>
      <c r="EK111" s="1051"/>
      <c r="EL111" s="1051"/>
      <c r="EM111" s="1051"/>
    </row>
    <row r="112" spans="1:143" ht="15.75" customHeight="1" x14ac:dyDescent="0.25">
      <c r="A112" s="178"/>
      <c r="Y112" s="1043" t="s">
        <v>980</v>
      </c>
      <c r="Z112" s="1044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3" t="s">
        <v>980</v>
      </c>
      <c r="BV112" s="1044"/>
      <c r="BW112" s="1044"/>
      <c r="BX112" s="1044"/>
      <c r="BY112" s="1044"/>
      <c r="BZ112" s="1044"/>
      <c r="CA112" s="1044"/>
      <c r="CB112" s="1044"/>
      <c r="CC112" s="1044"/>
      <c r="CD112" s="1044"/>
      <c r="CE112" s="1044"/>
      <c r="CF112" s="1044"/>
      <c r="CG112" s="1044"/>
      <c r="CH112" s="1044"/>
      <c r="CI112" s="1044"/>
      <c r="CJ112" s="1044"/>
      <c r="CK112" s="1044"/>
      <c r="CL112" s="1044"/>
      <c r="CM112" s="1044"/>
      <c r="CN112" s="1044"/>
      <c r="CO112" s="1044"/>
      <c r="CP112" s="1044"/>
      <c r="CQ112" s="1044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3" t="s">
        <v>980</v>
      </c>
      <c r="DR112" s="1044"/>
      <c r="DS112" s="1044"/>
      <c r="DT112" s="1044"/>
      <c r="DU112" s="1044"/>
      <c r="DV112" s="1044"/>
      <c r="DW112" s="1044"/>
      <c r="DX112" s="1044"/>
      <c r="DY112" s="1044"/>
      <c r="DZ112" s="1044"/>
      <c r="EA112" s="1044"/>
      <c r="EB112" s="1044"/>
      <c r="EC112" s="1044"/>
      <c r="ED112" s="1044"/>
      <c r="EE112" s="1044"/>
      <c r="EF112" s="1044"/>
      <c r="EG112" s="1044"/>
      <c r="EH112" s="1044"/>
      <c r="EI112" s="1044"/>
      <c r="EJ112" s="1044"/>
      <c r="EK112" s="1044"/>
      <c r="EL112" s="1044"/>
      <c r="EM112" s="1044"/>
    </row>
    <row r="113" spans="1:143" ht="16.5" x14ac:dyDescent="0.2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1"/>
      <c r="AI113" s="1041"/>
      <c r="AJ113" s="1041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1"/>
      <c r="CE113" s="1041"/>
      <c r="CF113" s="1041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1"/>
      <c r="EA113" s="1041"/>
      <c r="EB113" s="1041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 x14ac:dyDescent="0.2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5" t="s">
        <v>843</v>
      </c>
      <c r="X115" s="1045"/>
      <c r="Y115" s="1045"/>
      <c r="Z115" s="1045"/>
      <c r="AA115" s="1045"/>
      <c r="AB115" s="1045"/>
      <c r="AC115" s="1045"/>
      <c r="AD115" s="1045"/>
      <c r="AE115" s="1045"/>
      <c r="AF115" s="1045"/>
      <c r="AG115" s="1045"/>
      <c r="AH115" s="1045"/>
      <c r="AI115" s="1045"/>
      <c r="AJ115" s="1045"/>
      <c r="AK115" s="1045"/>
      <c r="AL115" s="1045"/>
      <c r="AM115" s="1045"/>
      <c r="AN115" s="1045"/>
      <c r="AO115" s="1045"/>
      <c r="AP115" s="1045"/>
      <c r="AQ115" s="1045"/>
      <c r="AR115" s="1045"/>
      <c r="AS115" s="1045"/>
      <c r="AT115" s="1045"/>
      <c r="AU115" s="1045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5" t="s">
        <v>843</v>
      </c>
      <c r="BT115" s="1045"/>
      <c r="BU115" s="1045"/>
      <c r="BV115" s="1045"/>
      <c r="BW115" s="1045"/>
      <c r="BX115" s="1045"/>
      <c r="BY115" s="1045"/>
      <c r="BZ115" s="1045"/>
      <c r="CA115" s="1045"/>
      <c r="CB115" s="1045"/>
      <c r="CC115" s="1045"/>
      <c r="CD115" s="1045"/>
      <c r="CE115" s="1045"/>
      <c r="CF115" s="1045"/>
      <c r="CG115" s="1045"/>
      <c r="CH115" s="1045"/>
      <c r="CI115" s="1045"/>
      <c r="CJ115" s="1045"/>
      <c r="CK115" s="1045"/>
      <c r="CL115" s="1045"/>
      <c r="CM115" s="1045"/>
      <c r="CN115" s="1045"/>
      <c r="CO115" s="1045"/>
      <c r="CP115" s="1045"/>
      <c r="CQ115" s="1045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5" t="s">
        <v>843</v>
      </c>
      <c r="DP115" s="1045"/>
      <c r="DQ115" s="1045"/>
      <c r="DR115" s="1045"/>
      <c r="DS115" s="1045"/>
      <c r="DT115" s="1045"/>
      <c r="DU115" s="1045"/>
      <c r="DV115" s="1045"/>
      <c r="DW115" s="1045"/>
      <c r="DX115" s="1045"/>
      <c r="DY115" s="1045"/>
      <c r="DZ115" s="1045"/>
      <c r="EA115" s="1045"/>
      <c r="EB115" s="1045"/>
      <c r="EC115" s="1045"/>
      <c r="ED115" s="1045"/>
      <c r="EE115" s="1045"/>
      <c r="EF115" s="1045"/>
      <c r="EG115" s="1045"/>
      <c r="EH115" s="1045"/>
      <c r="EI115" s="1045"/>
      <c r="EJ115" s="1045"/>
      <c r="EK115" s="1045"/>
      <c r="EL115" s="1045"/>
      <c r="EM115" s="1045"/>
    </row>
    <row r="116" spans="1:143" ht="16.5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7" t="s">
        <v>551</v>
      </c>
      <c r="X116" s="1047"/>
      <c r="Y116" s="1047"/>
      <c r="Z116" s="1040">
        <f>$AF$33</f>
        <v>0</v>
      </c>
      <c r="AA116" s="1040"/>
      <c r="AB116" s="215" t="s">
        <v>524</v>
      </c>
      <c r="AC116" s="1040">
        <f>$AI$33</f>
        <v>0</v>
      </c>
      <c r="AD116" s="1040"/>
      <c r="AE116" s="1040"/>
      <c r="AF116" s="1040"/>
      <c r="AG116" s="1040"/>
      <c r="AH116" s="1040"/>
      <c r="AI116" s="1040"/>
      <c r="AJ116" s="1040">
        <f>$AP$33</f>
        <v>0</v>
      </c>
      <c r="AK116" s="1040"/>
      <c r="AL116" s="1040"/>
      <c r="AM116" s="1040"/>
      <c r="AN116" s="1048" t="s">
        <v>375</v>
      </c>
      <c r="AO116" s="1048"/>
      <c r="AP116" s="1039" t="s">
        <v>680</v>
      </c>
      <c r="AQ116" s="1039"/>
      <c r="AR116" s="1040">
        <f>$AB$29</f>
        <v>0</v>
      </c>
      <c r="AS116" s="1040"/>
      <c r="AT116" s="1040"/>
      <c r="AU116" s="1040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7" t="s">
        <v>551</v>
      </c>
      <c r="BT116" s="1047"/>
      <c r="BU116" s="1047"/>
      <c r="BV116" s="1040">
        <f>$AF$33</f>
        <v>0</v>
      </c>
      <c r="BW116" s="1040"/>
      <c r="BX116" s="215" t="s">
        <v>524</v>
      </c>
      <c r="BY116" s="1040">
        <f>$AI$33</f>
        <v>0</v>
      </c>
      <c r="BZ116" s="1040"/>
      <c r="CA116" s="1040"/>
      <c r="CB116" s="1040"/>
      <c r="CC116" s="1040"/>
      <c r="CD116" s="1040"/>
      <c r="CE116" s="1040"/>
      <c r="CF116" s="1040">
        <f>$AP$33</f>
        <v>0</v>
      </c>
      <c r="CG116" s="1040"/>
      <c r="CH116" s="1040"/>
      <c r="CI116" s="1040"/>
      <c r="CJ116" s="1048" t="s">
        <v>375</v>
      </c>
      <c r="CK116" s="1048"/>
      <c r="CL116" s="1039" t="s">
        <v>680</v>
      </c>
      <c r="CM116" s="1039"/>
      <c r="CN116" s="1040">
        <f>$AB$29</f>
        <v>0</v>
      </c>
      <c r="CO116" s="1040"/>
      <c r="CP116" s="1040"/>
      <c r="CQ116" s="1040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7" t="s">
        <v>551</v>
      </c>
      <c r="DP116" s="1047"/>
      <c r="DQ116" s="1047"/>
      <c r="DR116" s="1040">
        <f>$AF$33</f>
        <v>0</v>
      </c>
      <c r="DS116" s="1040"/>
      <c r="DT116" s="215" t="s">
        <v>524</v>
      </c>
      <c r="DU116" s="1040">
        <f>$AI$33</f>
        <v>0</v>
      </c>
      <c r="DV116" s="1040"/>
      <c r="DW116" s="1040"/>
      <c r="DX116" s="1040"/>
      <c r="DY116" s="1040"/>
      <c r="DZ116" s="1040"/>
      <c r="EA116" s="1040"/>
      <c r="EB116" s="1040">
        <f>$AP$33</f>
        <v>0</v>
      </c>
      <c r="EC116" s="1040"/>
      <c r="ED116" s="1040"/>
      <c r="EE116" s="1040"/>
      <c r="EF116" s="1048" t="s">
        <v>375</v>
      </c>
      <c r="EG116" s="1048"/>
      <c r="EH116" s="1039" t="s">
        <v>680</v>
      </c>
      <c r="EI116" s="1039"/>
      <c r="EJ116" s="1040">
        <f>$AB$29</f>
        <v>0</v>
      </c>
      <c r="EK116" s="1040"/>
      <c r="EL116" s="1040"/>
      <c r="EM116" s="1040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1"/>
      <c r="AI118" s="1041"/>
      <c r="AJ118" s="1041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1"/>
      <c r="CE118" s="1041"/>
      <c r="CF118" s="1041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1"/>
      <c r="EA118" s="1041"/>
      <c r="EB118" s="1041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 x14ac:dyDescent="0.25">
      <c r="A120" s="178"/>
      <c r="B120" s="1042" t="s">
        <v>784</v>
      </c>
      <c r="C120" s="1042"/>
      <c r="D120" s="1042"/>
      <c r="E120" s="1042"/>
      <c r="F120" s="1042"/>
      <c r="G120" s="1042"/>
      <c r="H120" s="1042"/>
      <c r="I120" s="1042"/>
      <c r="J120" s="1042"/>
      <c r="K120" s="1042"/>
      <c r="L120" s="1042"/>
      <c r="M120" s="1042"/>
      <c r="N120" s="1042"/>
      <c r="O120" s="1042"/>
      <c r="P120" s="1042"/>
      <c r="Q120" s="1042"/>
      <c r="R120" s="1042"/>
      <c r="S120" s="1042"/>
      <c r="T120" s="1042"/>
      <c r="U120" s="1042"/>
      <c r="V120" s="1042"/>
      <c r="W120" s="1042"/>
      <c r="X120" s="1042"/>
      <c r="Y120" s="1042"/>
      <c r="Z120" s="1042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W120" s="178"/>
      <c r="AX120" s="1042" t="s">
        <v>784</v>
      </c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  <c r="BT120" s="1042"/>
      <c r="BU120" s="1042"/>
      <c r="BV120" s="1042"/>
      <c r="BW120" s="1042"/>
      <c r="BX120" s="1042"/>
      <c r="BY120" s="1042"/>
      <c r="BZ120" s="1042"/>
      <c r="CA120" s="1042"/>
      <c r="CB120" s="1042"/>
      <c r="CC120" s="1042"/>
      <c r="CD120" s="1042"/>
      <c r="CE120" s="1042"/>
      <c r="CF120" s="1042"/>
      <c r="CG120" s="1042"/>
      <c r="CH120" s="1042"/>
      <c r="CI120" s="1042"/>
      <c r="CJ120" s="1042"/>
      <c r="CK120" s="1042"/>
      <c r="CL120" s="1042"/>
      <c r="CM120" s="1042"/>
      <c r="CN120" s="1042"/>
      <c r="CO120" s="1042"/>
      <c r="CP120" s="1042"/>
      <c r="CQ120" s="1042"/>
      <c r="CS120" s="178"/>
      <c r="CT120" s="1042" t="s">
        <v>784</v>
      </c>
      <c r="CU120" s="1042"/>
      <c r="CV120" s="1042"/>
      <c r="CW120" s="1042"/>
      <c r="CX120" s="1042"/>
      <c r="CY120" s="1042"/>
      <c r="CZ120" s="1042"/>
      <c r="DA120" s="1042"/>
      <c r="DB120" s="1042"/>
      <c r="DC120" s="1042"/>
      <c r="DD120" s="1042"/>
      <c r="DE120" s="1042"/>
      <c r="DF120" s="1042"/>
      <c r="DG120" s="1042"/>
      <c r="DH120" s="1042"/>
      <c r="DI120" s="1042"/>
      <c r="DJ120" s="1042"/>
      <c r="DK120" s="1042"/>
      <c r="DL120" s="1042"/>
      <c r="DM120" s="1042"/>
      <c r="DN120" s="1042"/>
      <c r="DO120" s="1042"/>
      <c r="DP120" s="1042"/>
      <c r="DQ120" s="1042"/>
      <c r="DR120" s="1042"/>
      <c r="DS120" s="1042"/>
      <c r="DT120" s="1042"/>
      <c r="DU120" s="1042"/>
      <c r="DV120" s="1042"/>
      <c r="DW120" s="1042"/>
      <c r="DX120" s="1042"/>
      <c r="DY120" s="1042"/>
      <c r="DZ120" s="1042"/>
      <c r="EA120" s="1042"/>
      <c r="EB120" s="1042"/>
      <c r="EC120" s="1042"/>
      <c r="ED120" s="1042"/>
      <c r="EE120" s="1042"/>
      <c r="EF120" s="1042"/>
      <c r="EG120" s="1042"/>
      <c r="EH120" s="1042"/>
      <c r="EI120" s="1042"/>
      <c r="EJ120" s="1042"/>
      <c r="EK120" s="1042"/>
      <c r="EL120" s="1042"/>
      <c r="EM120" s="1042"/>
    </row>
    <row r="121" spans="1:143" ht="16.5" customHeight="1" x14ac:dyDescent="0.25">
      <c r="A121" s="178"/>
      <c r="B121" s="1042" t="s">
        <v>785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785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785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6.5" x14ac:dyDescent="0.25">
      <c r="A122" s="178"/>
      <c r="B122" s="1042"/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/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/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s="302" customFormat="1" ht="18.75" customHeight="1" x14ac:dyDescent="0.3">
      <c r="A123" s="170"/>
      <c r="B123" s="1035">
        <f>I$25</f>
        <v>0</v>
      </c>
      <c r="C123" s="1035"/>
      <c r="D123" s="1035"/>
      <c r="E123" s="1035"/>
      <c r="F123" s="1035"/>
      <c r="G123" s="1035"/>
      <c r="H123" s="1035"/>
      <c r="I123" s="1035"/>
      <c r="J123" s="1035"/>
      <c r="K123" s="1035"/>
      <c r="L123" s="1035"/>
      <c r="M123" s="1035"/>
      <c r="N123" s="1035"/>
      <c r="O123" s="1035"/>
      <c r="P123" s="1035"/>
      <c r="Q123" s="1035"/>
      <c r="R123" s="1035"/>
      <c r="S123" s="1035"/>
      <c r="T123" s="1035"/>
      <c r="U123" s="1035"/>
      <c r="V123" s="1035"/>
      <c r="W123" s="1035"/>
      <c r="X123" s="1035"/>
      <c r="Y123" s="1035"/>
      <c r="Z123" s="170"/>
      <c r="AA123" s="170"/>
      <c r="AB123" s="170"/>
      <c r="AC123" s="1091" t="s">
        <v>845</v>
      </c>
      <c r="AD123" s="1091"/>
      <c r="AE123" s="1091"/>
      <c r="AF123" s="1037">
        <f>J$26</f>
        <v>0</v>
      </c>
      <c r="AG123" s="1037"/>
      <c r="AH123" s="191" t="s">
        <v>524</v>
      </c>
      <c r="AI123" s="1037">
        <f>O$26</f>
        <v>0</v>
      </c>
      <c r="AJ123" s="1037"/>
      <c r="AK123" s="1037"/>
      <c r="AL123" s="1037"/>
      <c r="AM123" s="1037"/>
      <c r="AN123" s="1037"/>
      <c r="AO123" s="1037"/>
      <c r="AP123" s="1037">
        <f>AK$26</f>
        <v>0</v>
      </c>
      <c r="AQ123" s="1037"/>
      <c r="AR123" s="1037"/>
      <c r="AS123" s="1037"/>
      <c r="AT123" s="1038" t="s">
        <v>375</v>
      </c>
      <c r="AU123" s="1038"/>
      <c r="AW123" s="170"/>
      <c r="AX123" s="1035">
        <f>BE$25</f>
        <v>0</v>
      </c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  <c r="BT123" s="1035"/>
      <c r="BU123" s="1035"/>
      <c r="BV123" s="170"/>
      <c r="BW123" s="170"/>
      <c r="BX123" s="170"/>
      <c r="BY123" s="1091" t="s">
        <v>845</v>
      </c>
      <c r="BZ123" s="1091"/>
      <c r="CA123" s="1091"/>
      <c r="CB123" s="1037">
        <f>BF$26</f>
        <v>0</v>
      </c>
      <c r="CC123" s="1037"/>
      <c r="CD123" s="191" t="s">
        <v>524</v>
      </c>
      <c r="CE123" s="1037">
        <f>BK$26</f>
        <v>0</v>
      </c>
      <c r="CF123" s="1037"/>
      <c r="CG123" s="1037"/>
      <c r="CH123" s="1037"/>
      <c r="CI123" s="1037"/>
      <c r="CJ123" s="1037"/>
      <c r="CK123" s="1037"/>
      <c r="CL123" s="1037">
        <f>CG$26</f>
        <v>0</v>
      </c>
      <c r="CM123" s="1037"/>
      <c r="CN123" s="1037"/>
      <c r="CO123" s="1037"/>
      <c r="CP123" s="1038" t="s">
        <v>375</v>
      </c>
      <c r="CQ123" s="1038"/>
      <c r="CS123" s="170"/>
      <c r="CT123" s="1035">
        <f>DA$25</f>
        <v>0</v>
      </c>
      <c r="CU123" s="1035"/>
      <c r="CV123" s="1035"/>
      <c r="CW123" s="1035"/>
      <c r="CX123" s="1035"/>
      <c r="CY123" s="1035"/>
      <c r="CZ123" s="1035"/>
      <c r="DA123" s="1035"/>
      <c r="DB123" s="1035"/>
      <c r="DC123" s="1035"/>
      <c r="DD123" s="1035"/>
      <c r="DE123" s="1035"/>
      <c r="DF123" s="1035"/>
      <c r="DG123" s="1035"/>
      <c r="DH123" s="1035"/>
      <c r="DI123" s="1035"/>
      <c r="DJ123" s="1035"/>
      <c r="DK123" s="1035"/>
      <c r="DL123" s="1035"/>
      <c r="DM123" s="1035"/>
      <c r="DN123" s="1035"/>
      <c r="DO123" s="1035"/>
      <c r="DP123" s="1035"/>
      <c r="DQ123" s="1035"/>
      <c r="DR123" s="170"/>
      <c r="DS123" s="170"/>
      <c r="DT123" s="170"/>
      <c r="DU123" s="1091" t="s">
        <v>845</v>
      </c>
      <c r="DV123" s="1091"/>
      <c r="DW123" s="1091"/>
      <c r="DX123" s="1037">
        <f>DB$26</f>
        <v>0</v>
      </c>
      <c r="DY123" s="1037"/>
      <c r="DZ123" s="191" t="s">
        <v>524</v>
      </c>
      <c r="EA123" s="1037">
        <f>DG$26</f>
        <v>0</v>
      </c>
      <c r="EB123" s="1037"/>
      <c r="EC123" s="1037"/>
      <c r="ED123" s="1037"/>
      <c r="EE123" s="1037"/>
      <c r="EF123" s="1037"/>
      <c r="EG123" s="1037"/>
      <c r="EH123" s="1037">
        <f>EC$26</f>
        <v>0</v>
      </c>
      <c r="EI123" s="1037"/>
      <c r="EJ123" s="1037"/>
      <c r="EK123" s="1037"/>
      <c r="EL123" s="1038" t="s">
        <v>375</v>
      </c>
      <c r="EM123" s="1038"/>
    </row>
    <row r="124" spans="1:143" ht="16.5" x14ac:dyDescent="0.2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 x14ac:dyDescent="0.3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7" t="e">
        <f>I$6</f>
        <v>#VALUE!</v>
      </c>
      <c r="AT125" s="1157"/>
      <c r="AU125" s="1157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7" t="e">
        <f>BE$6</f>
        <v>#VALUE!</v>
      </c>
      <c r="CP125" s="1157"/>
      <c r="CQ125" s="1157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7" t="e">
        <f>DA$6</f>
        <v>#VALUE!</v>
      </c>
      <c r="EL125" s="1157"/>
      <c r="EM125" s="1157"/>
    </row>
    <row r="126" spans="1:143" ht="18.75" x14ac:dyDescent="0.3">
      <c r="A126" s="178"/>
      <c r="B126" s="1158" t="s">
        <v>738</v>
      </c>
      <c r="C126" s="1158"/>
      <c r="D126" s="1158"/>
      <c r="E126" s="1158"/>
      <c r="F126" s="1158"/>
      <c r="G126" s="1158"/>
      <c r="H126" s="1158"/>
      <c r="I126" s="1158"/>
      <c r="J126" s="1158"/>
      <c r="K126" s="1158"/>
      <c r="L126" s="1158"/>
      <c r="M126" s="1158"/>
      <c r="N126" s="1158"/>
      <c r="O126" s="1158"/>
      <c r="P126" s="1158"/>
      <c r="Q126" s="1158"/>
      <c r="R126" s="1158"/>
      <c r="S126" s="1158"/>
      <c r="T126" s="1158"/>
      <c r="U126" s="1158"/>
      <c r="V126" s="1158"/>
      <c r="W126" s="1158"/>
      <c r="X126" s="1158"/>
      <c r="Y126" s="1158"/>
      <c r="Z126" s="1158"/>
      <c r="AA126" s="1158"/>
      <c r="AB126" s="1158"/>
      <c r="AC126" s="1158"/>
      <c r="AD126" s="1158"/>
      <c r="AE126" s="1158"/>
      <c r="AF126" s="1158"/>
      <c r="AG126" s="1158"/>
      <c r="AH126" s="1158"/>
      <c r="AI126" s="1158"/>
      <c r="AJ126" s="1158"/>
      <c r="AK126" s="1158"/>
      <c r="AL126" s="1158"/>
      <c r="AM126" s="1158"/>
      <c r="AN126" s="1158"/>
      <c r="AO126" s="1158"/>
      <c r="AP126" s="1158"/>
      <c r="AQ126" s="1158"/>
      <c r="AR126" s="1158"/>
      <c r="AS126" s="1158"/>
      <c r="AT126" s="1158"/>
      <c r="AU126" s="1158"/>
      <c r="AW126" s="178"/>
      <c r="AX126" s="1158" t="s">
        <v>738</v>
      </c>
      <c r="AY126" s="1158"/>
      <c r="AZ126" s="1158"/>
      <c r="BA126" s="1158"/>
      <c r="BB126" s="1158"/>
      <c r="BC126" s="1158"/>
      <c r="BD126" s="1158"/>
      <c r="BE126" s="1158"/>
      <c r="BF126" s="1158"/>
      <c r="BG126" s="1158"/>
      <c r="BH126" s="1158"/>
      <c r="BI126" s="1158"/>
      <c r="BJ126" s="1158"/>
      <c r="BK126" s="1158"/>
      <c r="BL126" s="1158"/>
      <c r="BM126" s="1158"/>
      <c r="BN126" s="1158"/>
      <c r="BO126" s="1158"/>
      <c r="BP126" s="1158"/>
      <c r="BQ126" s="1158"/>
      <c r="BR126" s="1158"/>
      <c r="BS126" s="1158"/>
      <c r="BT126" s="1158"/>
      <c r="BU126" s="1158"/>
      <c r="BV126" s="1158"/>
      <c r="BW126" s="1158"/>
      <c r="BX126" s="1158"/>
      <c r="BY126" s="1158"/>
      <c r="BZ126" s="1158"/>
      <c r="CA126" s="1158"/>
      <c r="CB126" s="1158"/>
      <c r="CC126" s="1158"/>
      <c r="CD126" s="1158"/>
      <c r="CE126" s="1158"/>
      <c r="CF126" s="1158"/>
      <c r="CG126" s="1158"/>
      <c r="CH126" s="1158"/>
      <c r="CI126" s="1158"/>
      <c r="CJ126" s="1158"/>
      <c r="CK126" s="1158"/>
      <c r="CL126" s="1158"/>
      <c r="CM126" s="1158"/>
      <c r="CN126" s="1158"/>
      <c r="CO126" s="1158"/>
      <c r="CP126" s="1158"/>
      <c r="CQ126" s="1158"/>
      <c r="CS126" s="178"/>
      <c r="CT126" s="1158" t="s">
        <v>738</v>
      </c>
      <c r="CU126" s="1158"/>
      <c r="CV126" s="1158"/>
      <c r="CW126" s="1158"/>
      <c r="CX126" s="1158"/>
      <c r="CY126" s="1158"/>
      <c r="CZ126" s="1158"/>
      <c r="DA126" s="1158"/>
      <c r="DB126" s="1158"/>
      <c r="DC126" s="1158"/>
      <c r="DD126" s="1158"/>
      <c r="DE126" s="1158"/>
      <c r="DF126" s="1158"/>
      <c r="DG126" s="1158"/>
      <c r="DH126" s="1158"/>
      <c r="DI126" s="1158"/>
      <c r="DJ126" s="1158"/>
      <c r="DK126" s="1158"/>
      <c r="DL126" s="1158"/>
      <c r="DM126" s="1158"/>
      <c r="DN126" s="1158"/>
      <c r="DO126" s="1158"/>
      <c r="DP126" s="1158"/>
      <c r="DQ126" s="1158"/>
      <c r="DR126" s="1158"/>
      <c r="DS126" s="1158"/>
      <c r="DT126" s="1158"/>
      <c r="DU126" s="1158"/>
      <c r="DV126" s="1158"/>
      <c r="DW126" s="1158"/>
      <c r="DX126" s="1158"/>
      <c r="DY126" s="1158"/>
      <c r="DZ126" s="1158"/>
      <c r="EA126" s="1158"/>
      <c r="EB126" s="1158"/>
      <c r="EC126" s="1158"/>
      <c r="ED126" s="1158"/>
      <c r="EE126" s="1158"/>
      <c r="EF126" s="1158"/>
      <c r="EG126" s="1158"/>
      <c r="EH126" s="1158"/>
      <c r="EI126" s="1158"/>
      <c r="EJ126" s="1158"/>
      <c r="EK126" s="1158"/>
      <c r="EL126" s="1158"/>
      <c r="EM126" s="1158"/>
    </row>
    <row r="127" spans="1:143" ht="18.75" customHeight="1" x14ac:dyDescent="0.25">
      <c r="A127" s="178"/>
      <c r="B127" s="1149">
        <f>I$10</f>
        <v>0</v>
      </c>
      <c r="C127" s="1149"/>
      <c r="D127" s="1149"/>
      <c r="E127" s="1149"/>
      <c r="F127" s="1149"/>
      <c r="G127" s="1149"/>
      <c r="H127" s="1149"/>
      <c r="I127" s="1149"/>
      <c r="J127" s="1149"/>
      <c r="K127" s="1149"/>
      <c r="L127" s="1149"/>
      <c r="M127" s="1149"/>
      <c r="N127" s="1149"/>
      <c r="O127" s="1149"/>
      <c r="P127" s="1149"/>
      <c r="Q127" s="1149"/>
      <c r="R127" s="1149"/>
      <c r="S127" s="1149"/>
      <c r="T127" s="1149"/>
      <c r="U127" s="1149"/>
      <c r="V127" s="1149"/>
      <c r="W127" s="1149"/>
      <c r="X127" s="1149"/>
      <c r="Y127" s="1149"/>
      <c r="Z127" s="1149"/>
      <c r="AA127" s="1149"/>
      <c r="AB127" s="1149"/>
      <c r="AC127" s="1149"/>
      <c r="AD127" s="1149"/>
      <c r="AE127" s="1149"/>
      <c r="AF127" s="1149"/>
      <c r="AG127" s="1149"/>
      <c r="AH127" s="1149"/>
      <c r="AI127" s="1149"/>
      <c r="AJ127" s="1150" t="s">
        <v>739</v>
      </c>
      <c r="AK127" s="1150"/>
      <c r="AL127" s="1150"/>
      <c r="AM127" s="1150"/>
      <c r="AN127" s="1150"/>
      <c r="AO127" s="1150"/>
      <c r="AP127" s="1150"/>
      <c r="AQ127" s="1150"/>
      <c r="AR127" s="1150"/>
      <c r="AS127" s="1150"/>
      <c r="AT127" s="1150"/>
      <c r="AU127" s="1150"/>
      <c r="AW127" s="178"/>
      <c r="AX127" s="1149">
        <f>BE$10</f>
        <v>0</v>
      </c>
      <c r="AY127" s="1149"/>
      <c r="AZ127" s="1149"/>
      <c r="BA127" s="1149"/>
      <c r="BB127" s="1149"/>
      <c r="BC127" s="1149"/>
      <c r="BD127" s="1149"/>
      <c r="BE127" s="1149"/>
      <c r="BF127" s="1149"/>
      <c r="BG127" s="1149"/>
      <c r="BH127" s="1149"/>
      <c r="BI127" s="1149"/>
      <c r="BJ127" s="1149"/>
      <c r="BK127" s="1149"/>
      <c r="BL127" s="1149"/>
      <c r="BM127" s="1149"/>
      <c r="BN127" s="1149"/>
      <c r="BO127" s="1149"/>
      <c r="BP127" s="1149"/>
      <c r="BQ127" s="1149"/>
      <c r="BR127" s="1149"/>
      <c r="BS127" s="1149"/>
      <c r="BT127" s="1149"/>
      <c r="BU127" s="1149"/>
      <c r="BV127" s="1149"/>
      <c r="BW127" s="1149"/>
      <c r="BX127" s="1149"/>
      <c r="BY127" s="1149"/>
      <c r="BZ127" s="1149"/>
      <c r="CA127" s="1149"/>
      <c r="CB127" s="1149"/>
      <c r="CC127" s="1149"/>
      <c r="CD127" s="1149"/>
      <c r="CE127" s="1149"/>
      <c r="CF127" s="1150" t="s">
        <v>739</v>
      </c>
      <c r="CG127" s="1150"/>
      <c r="CH127" s="1150"/>
      <c r="CI127" s="1150"/>
      <c r="CJ127" s="1150"/>
      <c r="CK127" s="1150"/>
      <c r="CL127" s="1150"/>
      <c r="CM127" s="1150"/>
      <c r="CN127" s="1150"/>
      <c r="CO127" s="1150"/>
      <c r="CP127" s="1150"/>
      <c r="CQ127" s="1150"/>
      <c r="CS127" s="178"/>
      <c r="CT127" s="1149">
        <f>DA$10</f>
        <v>0</v>
      </c>
      <c r="CU127" s="1149"/>
      <c r="CV127" s="1149"/>
      <c r="CW127" s="1149"/>
      <c r="CX127" s="1149"/>
      <c r="CY127" s="1149"/>
      <c r="CZ127" s="1149"/>
      <c r="DA127" s="1149"/>
      <c r="DB127" s="1149"/>
      <c r="DC127" s="1149"/>
      <c r="DD127" s="1149"/>
      <c r="DE127" s="1149"/>
      <c r="DF127" s="1149"/>
      <c r="DG127" s="1149"/>
      <c r="DH127" s="1149"/>
      <c r="DI127" s="1149"/>
      <c r="DJ127" s="1149"/>
      <c r="DK127" s="1149"/>
      <c r="DL127" s="1149"/>
      <c r="DM127" s="1149"/>
      <c r="DN127" s="1149"/>
      <c r="DO127" s="1149"/>
      <c r="DP127" s="1149"/>
      <c r="DQ127" s="1149"/>
      <c r="DR127" s="1149"/>
      <c r="DS127" s="1149"/>
      <c r="DT127" s="1149"/>
      <c r="DU127" s="1149"/>
      <c r="DV127" s="1149"/>
      <c r="DW127" s="1149"/>
      <c r="DX127" s="1149"/>
      <c r="DY127" s="1149"/>
      <c r="DZ127" s="1149"/>
      <c r="EA127" s="1149"/>
      <c r="EB127" s="1150" t="s">
        <v>739</v>
      </c>
      <c r="EC127" s="1150"/>
      <c r="ED127" s="1150"/>
      <c r="EE127" s="1150"/>
      <c r="EF127" s="1150"/>
      <c r="EG127" s="1150"/>
      <c r="EH127" s="1150"/>
      <c r="EI127" s="1150"/>
      <c r="EJ127" s="1150"/>
      <c r="EK127" s="1150"/>
      <c r="EL127" s="1150"/>
      <c r="EM127" s="1150"/>
    </row>
    <row r="128" spans="1:143" ht="60" customHeight="1" x14ac:dyDescent="0.25">
      <c r="A128" s="178"/>
      <c r="B128" s="1026" t="s">
        <v>786</v>
      </c>
      <c r="C128" s="1026"/>
      <c r="D128" s="1026"/>
      <c r="E128" s="1026"/>
      <c r="F128" s="1026"/>
      <c r="G128" s="1026"/>
      <c r="H128" s="1026"/>
      <c r="I128" s="1026"/>
      <c r="J128" s="1026"/>
      <c r="K128" s="1026"/>
      <c r="L128" s="1026"/>
      <c r="M128" s="1026"/>
      <c r="N128" s="1026"/>
      <c r="O128" s="1026"/>
      <c r="P128" s="1026"/>
      <c r="Q128" s="1026"/>
      <c r="R128" s="1026"/>
      <c r="S128" s="1026"/>
      <c r="T128" s="1026"/>
      <c r="U128" s="1026"/>
      <c r="V128" s="1026"/>
      <c r="W128" s="1026"/>
      <c r="X128" s="1026"/>
      <c r="Y128" s="1026"/>
      <c r="Z128" s="1026"/>
      <c r="AA128" s="1026"/>
      <c r="AB128" s="1026"/>
      <c r="AC128" s="1026"/>
      <c r="AD128" s="1026"/>
      <c r="AE128" s="1026"/>
      <c r="AF128" s="1026"/>
      <c r="AG128" s="1026"/>
      <c r="AH128" s="1026"/>
      <c r="AI128" s="1026"/>
      <c r="AJ128" s="1026"/>
      <c r="AK128" s="1026"/>
      <c r="AL128" s="1026"/>
      <c r="AM128" s="1026"/>
      <c r="AN128" s="1026"/>
      <c r="AO128" s="1026"/>
      <c r="AP128" s="1026"/>
      <c r="AQ128" s="1026"/>
      <c r="AR128" s="1026"/>
      <c r="AS128" s="1026"/>
      <c r="AT128" s="1026"/>
      <c r="AU128" s="1026"/>
      <c r="AW128" s="178"/>
      <c r="AX128" s="1026" t="s">
        <v>786</v>
      </c>
      <c r="AY128" s="1026"/>
      <c r="AZ128" s="1026"/>
      <c r="BA128" s="1026"/>
      <c r="BB128" s="1026"/>
      <c r="BC128" s="1026"/>
      <c r="BD128" s="1026"/>
      <c r="BE128" s="1026"/>
      <c r="BF128" s="1026"/>
      <c r="BG128" s="1026"/>
      <c r="BH128" s="1026"/>
      <c r="BI128" s="1026"/>
      <c r="BJ128" s="1026"/>
      <c r="BK128" s="1026"/>
      <c r="BL128" s="1026"/>
      <c r="BM128" s="1026"/>
      <c r="BN128" s="1026"/>
      <c r="BO128" s="1026"/>
      <c r="BP128" s="1026"/>
      <c r="BQ128" s="1026"/>
      <c r="BR128" s="1026"/>
      <c r="BS128" s="1026"/>
      <c r="BT128" s="1026"/>
      <c r="BU128" s="1026"/>
      <c r="BV128" s="1026"/>
      <c r="BW128" s="1026"/>
      <c r="BX128" s="1026"/>
      <c r="BY128" s="1026"/>
      <c r="BZ128" s="1026"/>
      <c r="CA128" s="1026"/>
      <c r="CB128" s="1026"/>
      <c r="CC128" s="1026"/>
      <c r="CD128" s="1026"/>
      <c r="CE128" s="1026"/>
      <c r="CF128" s="1026"/>
      <c r="CG128" s="1026"/>
      <c r="CH128" s="1026"/>
      <c r="CI128" s="1026"/>
      <c r="CJ128" s="1026"/>
      <c r="CK128" s="1026"/>
      <c r="CL128" s="1026"/>
      <c r="CM128" s="1026"/>
      <c r="CN128" s="1026"/>
      <c r="CO128" s="1026"/>
      <c r="CP128" s="1026"/>
      <c r="CQ128" s="1026"/>
      <c r="CS128" s="178"/>
      <c r="CT128" s="1026" t="s">
        <v>786</v>
      </c>
      <c r="CU128" s="1026"/>
      <c r="CV128" s="1026"/>
      <c r="CW128" s="1026"/>
      <c r="CX128" s="1026"/>
      <c r="CY128" s="1026"/>
      <c r="CZ128" s="1026"/>
      <c r="DA128" s="1026"/>
      <c r="DB128" s="1026"/>
      <c r="DC128" s="1026"/>
      <c r="DD128" s="1026"/>
      <c r="DE128" s="1026"/>
      <c r="DF128" s="1026"/>
      <c r="DG128" s="1026"/>
      <c r="DH128" s="1026"/>
      <c r="DI128" s="1026"/>
      <c r="DJ128" s="1026"/>
      <c r="DK128" s="1026"/>
      <c r="DL128" s="1026"/>
      <c r="DM128" s="1026"/>
      <c r="DN128" s="1026"/>
      <c r="DO128" s="1026"/>
      <c r="DP128" s="1026"/>
      <c r="DQ128" s="1026"/>
      <c r="DR128" s="1026"/>
      <c r="DS128" s="1026"/>
      <c r="DT128" s="1026"/>
      <c r="DU128" s="1026"/>
      <c r="DV128" s="1026"/>
      <c r="DW128" s="1026"/>
      <c r="DX128" s="1026"/>
      <c r="DY128" s="1026"/>
      <c r="DZ128" s="1026"/>
      <c r="EA128" s="1026"/>
      <c r="EB128" s="1026"/>
      <c r="EC128" s="1026"/>
      <c r="ED128" s="1026"/>
      <c r="EE128" s="1026"/>
      <c r="EF128" s="1026"/>
      <c r="EG128" s="1026"/>
      <c r="EH128" s="1026"/>
      <c r="EI128" s="1026"/>
      <c r="EJ128" s="1026"/>
      <c r="EK128" s="1026"/>
      <c r="EL128" s="1026"/>
      <c r="EM128" s="1026"/>
    </row>
    <row r="129" spans="1:143" ht="18.75" x14ac:dyDescent="0.3">
      <c r="A129" s="178"/>
      <c r="B129" s="1082">
        <f>I$16</f>
        <v>0</v>
      </c>
      <c r="C129" s="1082"/>
      <c r="D129" s="1082"/>
      <c r="E129" s="1082"/>
      <c r="F129" s="1082"/>
      <c r="G129" s="1082"/>
      <c r="H129" s="1082"/>
      <c r="I129" s="1082"/>
      <c r="J129" s="1082"/>
      <c r="K129" s="1082"/>
      <c r="L129" s="1082"/>
      <c r="M129" s="1082"/>
      <c r="N129" s="1082"/>
      <c r="O129" s="1082"/>
      <c r="P129" s="1082"/>
      <c r="Q129" s="1082"/>
      <c r="R129" s="1082"/>
      <c r="S129" s="1082"/>
      <c r="T129" s="1082"/>
      <c r="U129" s="1082"/>
      <c r="V129" s="1082"/>
      <c r="W129" s="1082"/>
      <c r="X129" s="1082"/>
      <c r="Y129" s="1082"/>
      <c r="Z129" s="1082"/>
      <c r="AA129" s="1082"/>
      <c r="AB129" s="1082"/>
      <c r="AC129" s="1082"/>
      <c r="AD129" s="1082"/>
      <c r="AE129" s="1082"/>
      <c r="AF129" s="1082"/>
      <c r="AG129" s="1082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2">
        <f>BE$16</f>
        <v>0</v>
      </c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  <c r="BX129" s="1082"/>
      <c r="BY129" s="1082"/>
      <c r="BZ129" s="1082"/>
      <c r="CA129" s="1082"/>
      <c r="CB129" s="1082"/>
      <c r="CC129" s="1082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2">
        <f>DA$16</f>
        <v>0</v>
      </c>
      <c r="CU129" s="1082"/>
      <c r="CV129" s="1082"/>
      <c r="CW129" s="1082"/>
      <c r="CX129" s="1082"/>
      <c r="CY129" s="1082"/>
      <c r="CZ129" s="1082"/>
      <c r="DA129" s="1082"/>
      <c r="DB129" s="1082"/>
      <c r="DC129" s="1082"/>
      <c r="DD129" s="1082"/>
      <c r="DE129" s="1082"/>
      <c r="DF129" s="1082"/>
      <c r="DG129" s="1082"/>
      <c r="DH129" s="1082"/>
      <c r="DI129" s="1082"/>
      <c r="DJ129" s="1082"/>
      <c r="DK129" s="1082"/>
      <c r="DL129" s="1082"/>
      <c r="DM129" s="1082"/>
      <c r="DN129" s="1082"/>
      <c r="DO129" s="1082"/>
      <c r="DP129" s="1082"/>
      <c r="DQ129" s="1082"/>
      <c r="DR129" s="1082"/>
      <c r="DS129" s="1082"/>
      <c r="DT129" s="1082"/>
      <c r="DU129" s="1082"/>
      <c r="DV129" s="1082"/>
      <c r="DW129" s="1082"/>
      <c r="DX129" s="1082"/>
      <c r="DY129" s="1082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 x14ac:dyDescent="0.25">
      <c r="A130" s="178"/>
      <c r="B130" s="1026" t="s">
        <v>788</v>
      </c>
      <c r="C130" s="1026"/>
      <c r="D130" s="1026"/>
      <c r="E130" s="1026"/>
      <c r="F130" s="1026"/>
      <c r="G130" s="1026"/>
      <c r="H130" s="1026"/>
      <c r="I130" s="1026"/>
      <c r="J130" s="1026"/>
      <c r="K130" s="1026"/>
      <c r="L130" s="1026"/>
      <c r="M130" s="1026"/>
      <c r="N130" s="1026"/>
      <c r="O130" s="1026"/>
      <c r="P130" s="1026"/>
      <c r="Q130" s="1026"/>
      <c r="R130" s="1026"/>
      <c r="S130" s="1026"/>
      <c r="T130" s="1026"/>
      <c r="U130" s="1026"/>
      <c r="V130" s="1026"/>
      <c r="W130" s="1026"/>
      <c r="X130" s="1026"/>
      <c r="Y130" s="1026"/>
      <c r="Z130" s="1026"/>
      <c r="AA130" s="1026"/>
      <c r="AB130" s="1026"/>
      <c r="AC130" s="1026"/>
      <c r="AD130" s="1026"/>
      <c r="AE130" s="1026"/>
      <c r="AF130" s="1026"/>
      <c r="AG130" s="1026"/>
      <c r="AH130" s="1026"/>
      <c r="AI130" s="1026"/>
      <c r="AJ130" s="1026"/>
      <c r="AK130" s="1026"/>
      <c r="AL130" s="1026"/>
      <c r="AM130" s="1026"/>
      <c r="AN130" s="1026"/>
      <c r="AO130" s="1026"/>
      <c r="AP130" s="1026"/>
      <c r="AQ130" s="1026"/>
      <c r="AR130" s="1026"/>
      <c r="AS130" s="1026"/>
      <c r="AT130" s="1026"/>
      <c r="AU130" s="1026"/>
      <c r="AW130" s="178"/>
      <c r="AX130" s="1026" t="s">
        <v>788</v>
      </c>
      <c r="AY130" s="1026"/>
      <c r="AZ130" s="1026"/>
      <c r="BA130" s="1026"/>
      <c r="BB130" s="1026"/>
      <c r="BC130" s="1026"/>
      <c r="BD130" s="1026"/>
      <c r="BE130" s="1026"/>
      <c r="BF130" s="1026"/>
      <c r="BG130" s="1026"/>
      <c r="BH130" s="1026"/>
      <c r="BI130" s="1026"/>
      <c r="BJ130" s="1026"/>
      <c r="BK130" s="1026"/>
      <c r="BL130" s="1026"/>
      <c r="BM130" s="1026"/>
      <c r="BN130" s="1026"/>
      <c r="BO130" s="1026"/>
      <c r="BP130" s="1026"/>
      <c r="BQ130" s="1026"/>
      <c r="BR130" s="1026"/>
      <c r="BS130" s="1026"/>
      <c r="BT130" s="1026"/>
      <c r="BU130" s="1026"/>
      <c r="BV130" s="1026"/>
      <c r="BW130" s="1026"/>
      <c r="BX130" s="1026"/>
      <c r="BY130" s="1026"/>
      <c r="BZ130" s="1026"/>
      <c r="CA130" s="1026"/>
      <c r="CB130" s="1026"/>
      <c r="CC130" s="1026"/>
      <c r="CD130" s="1026"/>
      <c r="CE130" s="1026"/>
      <c r="CF130" s="1026"/>
      <c r="CG130" s="1026"/>
      <c r="CH130" s="1026"/>
      <c r="CI130" s="1026"/>
      <c r="CJ130" s="1026"/>
      <c r="CK130" s="1026"/>
      <c r="CL130" s="1026"/>
      <c r="CM130" s="1026"/>
      <c r="CN130" s="1026"/>
      <c r="CO130" s="1026"/>
      <c r="CP130" s="1026"/>
      <c r="CQ130" s="1026"/>
      <c r="CS130" s="178"/>
      <c r="CT130" s="1026" t="s">
        <v>788</v>
      </c>
      <c r="CU130" s="1026"/>
      <c r="CV130" s="1026"/>
      <c r="CW130" s="1026"/>
      <c r="CX130" s="1026"/>
      <c r="CY130" s="1026"/>
      <c r="CZ130" s="1026"/>
      <c r="DA130" s="1026"/>
      <c r="DB130" s="1026"/>
      <c r="DC130" s="1026"/>
      <c r="DD130" s="1026"/>
      <c r="DE130" s="1026"/>
      <c r="DF130" s="1026"/>
      <c r="DG130" s="1026"/>
      <c r="DH130" s="1026"/>
      <c r="DI130" s="1026"/>
      <c r="DJ130" s="1026"/>
      <c r="DK130" s="1026"/>
      <c r="DL130" s="1026"/>
      <c r="DM130" s="1026"/>
      <c r="DN130" s="1026"/>
      <c r="DO130" s="1026"/>
      <c r="DP130" s="1026"/>
      <c r="DQ130" s="1026"/>
      <c r="DR130" s="1026"/>
      <c r="DS130" s="1026"/>
      <c r="DT130" s="1026"/>
      <c r="DU130" s="1026"/>
      <c r="DV130" s="1026"/>
      <c r="DW130" s="1026"/>
      <c r="DX130" s="1026"/>
      <c r="DY130" s="1026"/>
      <c r="DZ130" s="1026"/>
      <c r="EA130" s="1026"/>
      <c r="EB130" s="1026"/>
      <c r="EC130" s="1026"/>
      <c r="ED130" s="1026"/>
      <c r="EE130" s="1026"/>
      <c r="EF130" s="1026"/>
      <c r="EG130" s="1026"/>
      <c r="EH130" s="1026"/>
      <c r="EI130" s="1026"/>
      <c r="EJ130" s="1026"/>
      <c r="EK130" s="1026"/>
      <c r="EL130" s="1026"/>
      <c r="EM130" s="1026"/>
    </row>
    <row r="131" spans="1:143" ht="18.75" customHeight="1" x14ac:dyDescent="0.25">
      <c r="A131" s="178"/>
      <c r="B131" s="1076" t="s">
        <v>789</v>
      </c>
      <c r="C131" s="1076"/>
      <c r="D131" s="1076"/>
      <c r="E131" s="1076"/>
      <c r="F131" s="1076"/>
      <c r="G131" s="1076"/>
      <c r="H131" s="1076"/>
      <c r="I131" s="1076"/>
      <c r="J131" s="1076"/>
      <c r="K131" s="1076"/>
      <c r="L131" s="1076"/>
      <c r="M131" s="1076"/>
      <c r="N131" s="1077" t="str">
        <f>"c "&amp;J$11&amp;" "&amp;O11&amp;" "&amp;AK11&amp;" года"</f>
        <v>c    года</v>
      </c>
      <c r="O131" s="1077"/>
      <c r="P131" s="1077"/>
      <c r="Q131" s="1077"/>
      <c r="R131" s="1077"/>
      <c r="S131" s="1077"/>
      <c r="T131" s="1077"/>
      <c r="U131" s="1077"/>
      <c r="V131" s="1077"/>
      <c r="W131" s="1077"/>
      <c r="X131" s="1077"/>
      <c r="Y131" s="1077"/>
      <c r="Z131" s="1077"/>
      <c r="AA131" s="1077"/>
      <c r="AB131" s="1077"/>
      <c r="AC131" s="1076" t="s">
        <v>790</v>
      </c>
      <c r="AD131" s="1076"/>
      <c r="AE131" s="1076"/>
      <c r="AF131" s="1077" t="str">
        <f>J$12&amp;" "&amp;O12&amp;" "&amp;AK12&amp;" года"</f>
        <v xml:space="preserve">   года</v>
      </c>
      <c r="AG131" s="1077"/>
      <c r="AH131" s="1077"/>
      <c r="AI131" s="1077"/>
      <c r="AJ131" s="1077"/>
      <c r="AK131" s="1077"/>
      <c r="AL131" s="1077"/>
      <c r="AM131" s="1077"/>
      <c r="AN131" s="1077"/>
      <c r="AO131" s="1077"/>
      <c r="AP131" s="1077"/>
      <c r="AQ131" s="1077"/>
      <c r="AR131" s="1077"/>
      <c r="AS131" s="1077"/>
      <c r="AT131" s="1077"/>
      <c r="AU131" s="1077"/>
      <c r="AW131" s="178"/>
      <c r="AX131" s="1076" t="s">
        <v>789</v>
      </c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7" t="str">
        <f>"c "&amp;BF$11&amp;" "&amp;BK11&amp;" "&amp;CG11&amp;" года"</f>
        <v>c    года</v>
      </c>
      <c r="BK131" s="1077"/>
      <c r="BL131" s="1077"/>
      <c r="BM131" s="107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  <c r="BX131" s="1077"/>
      <c r="BY131" s="1076" t="s">
        <v>790</v>
      </c>
      <c r="BZ131" s="1076"/>
      <c r="CA131" s="1076"/>
      <c r="CB131" s="1077" t="str">
        <f>BF$12&amp;" "&amp;BK12&amp;" "&amp;CG12&amp;" года"</f>
        <v xml:space="preserve">   года</v>
      </c>
      <c r="CC131" s="1077"/>
      <c r="CD131" s="1077"/>
      <c r="CE131" s="1077"/>
      <c r="CF131" s="1077"/>
      <c r="CG131" s="1077"/>
      <c r="CH131" s="1077"/>
      <c r="CI131" s="1077"/>
      <c r="CJ131" s="1077"/>
      <c r="CK131" s="1077"/>
      <c r="CL131" s="1077"/>
      <c r="CM131" s="1077"/>
      <c r="CN131" s="1077"/>
      <c r="CO131" s="1077"/>
      <c r="CP131" s="1077"/>
      <c r="CQ131" s="1077"/>
      <c r="CS131" s="178"/>
      <c r="CT131" s="1076" t="s">
        <v>789</v>
      </c>
      <c r="CU131" s="1076"/>
      <c r="CV131" s="1076"/>
      <c r="CW131" s="1076"/>
      <c r="CX131" s="1076"/>
      <c r="CY131" s="1076"/>
      <c r="CZ131" s="1076"/>
      <c r="DA131" s="1076"/>
      <c r="DB131" s="1076"/>
      <c r="DC131" s="1076"/>
      <c r="DD131" s="1076"/>
      <c r="DE131" s="1076"/>
      <c r="DF131" s="1077" t="str">
        <f>"c "&amp;DB$11&amp;" "&amp;DG11&amp;" "&amp;EC11&amp;" года"</f>
        <v>c    года</v>
      </c>
      <c r="DG131" s="1077"/>
      <c r="DH131" s="1077"/>
      <c r="DI131" s="1077"/>
      <c r="DJ131" s="1077"/>
      <c r="DK131" s="1077"/>
      <c r="DL131" s="1077"/>
      <c r="DM131" s="1077"/>
      <c r="DN131" s="1077"/>
      <c r="DO131" s="1077"/>
      <c r="DP131" s="1077"/>
      <c r="DQ131" s="1077"/>
      <c r="DR131" s="1077"/>
      <c r="DS131" s="1077"/>
      <c r="DT131" s="1077"/>
      <c r="DU131" s="1076" t="s">
        <v>790</v>
      </c>
      <c r="DV131" s="1076"/>
      <c r="DW131" s="1076"/>
      <c r="DX131" s="1077" t="str">
        <f>DB$12&amp;" "&amp;DG12&amp;" "&amp;EC12&amp;" года"</f>
        <v xml:space="preserve">   года</v>
      </c>
      <c r="DY131" s="1077"/>
      <c r="DZ131" s="1077"/>
      <c r="EA131" s="1077"/>
      <c r="EB131" s="1077"/>
      <c r="EC131" s="1077"/>
      <c r="ED131" s="1077"/>
      <c r="EE131" s="1077"/>
      <c r="EF131" s="1077"/>
      <c r="EG131" s="1077"/>
      <c r="EH131" s="1077"/>
      <c r="EI131" s="1077"/>
      <c r="EJ131" s="1077"/>
      <c r="EK131" s="1077"/>
      <c r="EL131" s="1077"/>
      <c r="EM131" s="1077"/>
    </row>
    <row r="132" spans="1:143" ht="18.75" customHeight="1" x14ac:dyDescent="0.25">
      <c r="A132" s="178"/>
      <c r="B132" s="1078" t="s">
        <v>791</v>
      </c>
      <c r="C132" s="1078"/>
      <c r="D132" s="1078"/>
      <c r="E132" s="1078"/>
      <c r="F132" s="1078"/>
      <c r="G132" s="1078"/>
      <c r="H132" s="1078"/>
      <c r="I132" s="1078"/>
      <c r="J132" s="1078"/>
      <c r="K132" s="1078"/>
      <c r="L132" s="1078"/>
      <c r="M132" s="1078"/>
      <c r="N132" s="1078"/>
      <c r="O132" s="1078"/>
      <c r="P132" s="1078"/>
      <c r="Q132" s="1078"/>
      <c r="R132" s="1078"/>
      <c r="S132" s="1078"/>
      <c r="T132" s="1078"/>
      <c r="U132" s="1078"/>
      <c r="V132" s="1078"/>
      <c r="W132" s="1078"/>
      <c r="X132" s="1078"/>
      <c r="Y132" s="1078"/>
      <c r="Z132" s="1078"/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078"/>
      <c r="AO132" s="1078"/>
      <c r="AP132" s="1078"/>
      <c r="AQ132" s="1078"/>
      <c r="AR132" s="1078"/>
      <c r="AS132" s="1078"/>
      <c r="AT132" s="1078"/>
      <c r="AU132" s="1078"/>
      <c r="AW132" s="178"/>
      <c r="AX132" s="1078" t="s">
        <v>791</v>
      </c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  <c r="BX132" s="1078"/>
      <c r="BY132" s="1078"/>
      <c r="BZ132" s="1078"/>
      <c r="CA132" s="1078"/>
      <c r="CB132" s="1078"/>
      <c r="CC132" s="1078"/>
      <c r="CD132" s="1078"/>
      <c r="CE132" s="1078"/>
      <c r="CF132" s="1078"/>
      <c r="CG132" s="1078"/>
      <c r="CH132" s="1078"/>
      <c r="CI132" s="1078"/>
      <c r="CJ132" s="1078"/>
      <c r="CK132" s="1078"/>
      <c r="CL132" s="1078"/>
      <c r="CM132" s="1078"/>
      <c r="CN132" s="1078"/>
      <c r="CO132" s="1078"/>
      <c r="CP132" s="1078"/>
      <c r="CQ132" s="1078"/>
      <c r="CS132" s="178"/>
      <c r="CT132" s="1078" t="s">
        <v>791</v>
      </c>
      <c r="CU132" s="1078"/>
      <c r="CV132" s="1078"/>
      <c r="CW132" s="1078"/>
      <c r="CX132" s="1078"/>
      <c r="CY132" s="1078"/>
      <c r="CZ132" s="1078"/>
      <c r="DA132" s="1078"/>
      <c r="DB132" s="1078"/>
      <c r="DC132" s="1078"/>
      <c r="DD132" s="1078"/>
      <c r="DE132" s="1078"/>
      <c r="DF132" s="1078"/>
      <c r="DG132" s="1078"/>
      <c r="DH132" s="1078"/>
      <c r="DI132" s="1078"/>
      <c r="DJ132" s="1078"/>
      <c r="DK132" s="1078"/>
      <c r="DL132" s="1078"/>
      <c r="DM132" s="1078"/>
      <c r="DN132" s="1078"/>
      <c r="DO132" s="1078"/>
      <c r="DP132" s="1078"/>
      <c r="DQ132" s="1078"/>
      <c r="DR132" s="1078"/>
      <c r="DS132" s="1078"/>
      <c r="DT132" s="1078"/>
      <c r="DU132" s="1078"/>
      <c r="DV132" s="1078"/>
      <c r="DW132" s="1078"/>
      <c r="DX132" s="1078"/>
      <c r="DY132" s="1078"/>
      <c r="DZ132" s="1078"/>
      <c r="EA132" s="1078"/>
      <c r="EB132" s="1078"/>
      <c r="EC132" s="1078"/>
      <c r="ED132" s="1078"/>
      <c r="EE132" s="1078"/>
      <c r="EF132" s="1078"/>
      <c r="EG132" s="1078"/>
      <c r="EH132" s="1078"/>
      <c r="EI132" s="1078"/>
      <c r="EJ132" s="1078"/>
      <c r="EK132" s="1078"/>
      <c r="EL132" s="1078"/>
      <c r="EM132" s="1078"/>
    </row>
    <row r="133" spans="1:143" ht="49.5" customHeight="1" x14ac:dyDescent="0.25">
      <c r="A133" s="178"/>
      <c r="B133" s="1025">
        <f>I$27</f>
        <v>0</v>
      </c>
      <c r="C133" s="1025"/>
      <c r="D133" s="1025"/>
      <c r="E133" s="1025"/>
      <c r="F133" s="1025"/>
      <c r="G133" s="1025"/>
      <c r="H133" s="1025"/>
      <c r="I133" s="1025"/>
      <c r="J133" s="1025"/>
      <c r="K133" s="1025"/>
      <c r="L133" s="1025"/>
      <c r="M133" s="1025"/>
      <c r="N133" s="1025"/>
      <c r="O133" s="1025"/>
      <c r="P133" s="1025"/>
      <c r="Q133" s="1025"/>
      <c r="R133" s="1025"/>
      <c r="S133" s="1025"/>
      <c r="T133" s="1025"/>
      <c r="U133" s="1025"/>
      <c r="V133" s="1025"/>
      <c r="W133" s="1025"/>
      <c r="X133" s="1025"/>
      <c r="Y133" s="1025"/>
      <c r="Z133" s="1025"/>
      <c r="AA133" s="1025"/>
      <c r="AB133" s="1025"/>
      <c r="AC133" s="1025"/>
      <c r="AD133" s="1025"/>
      <c r="AE133" s="1025"/>
      <c r="AF133" s="1025"/>
      <c r="AG133" s="1025"/>
      <c r="AH133" s="1025"/>
      <c r="AI133" s="1025"/>
      <c r="AJ133" s="1025"/>
      <c r="AK133" s="1025"/>
      <c r="AL133" s="1025"/>
      <c r="AM133" s="1025"/>
      <c r="AN133" s="1025"/>
      <c r="AO133" s="1025"/>
      <c r="AP133" s="1025"/>
      <c r="AQ133" s="1025"/>
      <c r="AR133" s="1025"/>
      <c r="AS133" s="1025"/>
      <c r="AT133" s="1025"/>
      <c r="AU133" s="1025"/>
      <c r="AW133" s="178"/>
      <c r="AX133" s="1025">
        <f>BE$27</f>
        <v>0</v>
      </c>
      <c r="AY133" s="1025"/>
      <c r="AZ133" s="1025"/>
      <c r="BA133" s="1025"/>
      <c r="BB133" s="1025"/>
      <c r="BC133" s="1025"/>
      <c r="BD133" s="1025"/>
      <c r="BE133" s="1025"/>
      <c r="BF133" s="1025"/>
      <c r="BG133" s="1025"/>
      <c r="BH133" s="1025"/>
      <c r="BI133" s="1025"/>
      <c r="BJ133" s="1025"/>
      <c r="BK133" s="1025"/>
      <c r="BL133" s="1025"/>
      <c r="BM133" s="1025"/>
      <c r="BN133" s="1025"/>
      <c r="BO133" s="1025"/>
      <c r="BP133" s="1025"/>
      <c r="BQ133" s="1025"/>
      <c r="BR133" s="1025"/>
      <c r="BS133" s="1025"/>
      <c r="BT133" s="1025"/>
      <c r="BU133" s="1025"/>
      <c r="BV133" s="1025"/>
      <c r="BW133" s="1025"/>
      <c r="BX133" s="1025"/>
      <c r="BY133" s="1025"/>
      <c r="BZ133" s="1025"/>
      <c r="CA133" s="1025"/>
      <c r="CB133" s="1025"/>
      <c r="CC133" s="1025"/>
      <c r="CD133" s="1025"/>
      <c r="CE133" s="1025"/>
      <c r="CF133" s="1025"/>
      <c r="CG133" s="1025"/>
      <c r="CH133" s="1025"/>
      <c r="CI133" s="1025"/>
      <c r="CJ133" s="1025"/>
      <c r="CK133" s="1025"/>
      <c r="CL133" s="1025"/>
      <c r="CM133" s="1025"/>
      <c r="CN133" s="1025"/>
      <c r="CO133" s="1025"/>
      <c r="CP133" s="1025"/>
      <c r="CQ133" s="1025"/>
      <c r="CS133" s="178"/>
      <c r="CT133" s="1025">
        <f>DA$27</f>
        <v>0</v>
      </c>
      <c r="CU133" s="1025"/>
      <c r="CV133" s="1025"/>
      <c r="CW133" s="1025"/>
      <c r="CX133" s="1025"/>
      <c r="CY133" s="1025"/>
      <c r="CZ133" s="1025"/>
      <c r="DA133" s="1025"/>
      <c r="DB133" s="1025"/>
      <c r="DC133" s="1025"/>
      <c r="DD133" s="1025"/>
      <c r="DE133" s="1025"/>
      <c r="DF133" s="1025"/>
      <c r="DG133" s="1025"/>
      <c r="DH133" s="1025"/>
      <c r="DI133" s="1025"/>
      <c r="DJ133" s="1025"/>
      <c r="DK133" s="1025"/>
      <c r="DL133" s="1025"/>
      <c r="DM133" s="1025"/>
      <c r="DN133" s="1025"/>
      <c r="DO133" s="1025"/>
      <c r="DP133" s="1025"/>
      <c r="DQ133" s="1025"/>
      <c r="DR133" s="1025"/>
      <c r="DS133" s="1025"/>
      <c r="DT133" s="1025"/>
      <c r="DU133" s="1025"/>
      <c r="DV133" s="1025"/>
      <c r="DW133" s="1025"/>
      <c r="DX133" s="1025"/>
      <c r="DY133" s="1025"/>
      <c r="DZ133" s="1025"/>
      <c r="EA133" s="1025"/>
      <c r="EB133" s="1025"/>
      <c r="EC133" s="1025"/>
      <c r="ED133" s="1025"/>
      <c r="EE133" s="1025"/>
      <c r="EF133" s="1025"/>
      <c r="EG133" s="1025"/>
      <c r="EH133" s="1025"/>
      <c r="EI133" s="1025"/>
      <c r="EJ133" s="1025"/>
      <c r="EK133" s="1025"/>
      <c r="EL133" s="1025"/>
      <c r="EM133" s="1025"/>
    </row>
    <row r="134" spans="1:143" ht="18.75" x14ac:dyDescent="0.3">
      <c r="A134" s="178"/>
      <c r="B134" s="190"/>
      <c r="C134" s="1027"/>
      <c r="D134" s="1027"/>
      <c r="E134" s="1028" t="s">
        <v>792</v>
      </c>
      <c r="F134" s="1028"/>
      <c r="G134" s="1028"/>
      <c r="H134" s="1028"/>
      <c r="I134" s="1028"/>
      <c r="J134" s="1028"/>
      <c r="K134" s="1028"/>
      <c r="L134" s="1028"/>
      <c r="M134" s="1028"/>
      <c r="N134" s="1028"/>
      <c r="O134" s="1028"/>
      <c r="P134" s="1028"/>
      <c r="Q134" s="1028"/>
      <c r="R134" s="1028"/>
      <c r="S134" s="1028"/>
      <c r="T134" s="1028"/>
      <c r="U134" s="1028"/>
      <c r="V134" s="1028"/>
      <c r="W134" s="1028"/>
      <c r="X134" s="1028"/>
      <c r="Y134" s="1028"/>
      <c r="Z134" s="1028"/>
      <c r="AA134" s="1028"/>
      <c r="AB134" s="1028"/>
      <c r="AC134" s="1028"/>
      <c r="AD134" s="1028"/>
      <c r="AE134" s="1028"/>
      <c r="AF134" s="1028"/>
      <c r="AG134" s="1028"/>
      <c r="AH134" s="1028"/>
      <c r="AI134" s="1028"/>
      <c r="AJ134" s="1028"/>
      <c r="AK134" s="1028"/>
      <c r="AL134" s="1028"/>
      <c r="AM134" s="1028"/>
      <c r="AN134" s="1028"/>
      <c r="AO134" s="1028"/>
      <c r="AP134" s="1028"/>
      <c r="AQ134" s="1028"/>
      <c r="AR134" s="1028"/>
      <c r="AS134" s="1028"/>
      <c r="AT134" s="1028"/>
      <c r="AU134" s="1028"/>
      <c r="AW134" s="178"/>
      <c r="AX134" s="190"/>
      <c r="AY134" s="1027"/>
      <c r="AZ134" s="1027"/>
      <c r="BA134" s="1028" t="s">
        <v>792</v>
      </c>
      <c r="BB134" s="1028"/>
      <c r="BC134" s="1028"/>
      <c r="BD134" s="1028"/>
      <c r="BE134" s="1028"/>
      <c r="BF134" s="1028"/>
      <c r="BG134" s="1028"/>
      <c r="BH134" s="1028"/>
      <c r="BI134" s="1028"/>
      <c r="BJ134" s="1028"/>
      <c r="BK134" s="1028"/>
      <c r="BL134" s="1028"/>
      <c r="BM134" s="1028"/>
      <c r="BN134" s="1028"/>
      <c r="BO134" s="1028"/>
      <c r="BP134" s="1028"/>
      <c r="BQ134" s="1028"/>
      <c r="BR134" s="1028"/>
      <c r="BS134" s="1028"/>
      <c r="BT134" s="1028"/>
      <c r="BU134" s="1028"/>
      <c r="BV134" s="1028"/>
      <c r="BW134" s="1028"/>
      <c r="BX134" s="1028"/>
      <c r="BY134" s="1028"/>
      <c r="BZ134" s="1028"/>
      <c r="CA134" s="1028"/>
      <c r="CB134" s="1028"/>
      <c r="CC134" s="1028"/>
      <c r="CD134" s="1028"/>
      <c r="CE134" s="1028"/>
      <c r="CF134" s="1028"/>
      <c r="CG134" s="1028"/>
      <c r="CH134" s="1028"/>
      <c r="CI134" s="1028"/>
      <c r="CJ134" s="1028"/>
      <c r="CK134" s="1028"/>
      <c r="CL134" s="1028"/>
      <c r="CM134" s="1028"/>
      <c r="CN134" s="1028"/>
      <c r="CO134" s="1028"/>
      <c r="CP134" s="1028"/>
      <c r="CQ134" s="1028"/>
      <c r="CS134" s="178"/>
      <c r="CT134" s="190"/>
      <c r="CU134" s="1027"/>
      <c r="CV134" s="1027"/>
      <c r="CW134" s="1028" t="s">
        <v>792</v>
      </c>
      <c r="CX134" s="1028"/>
      <c r="CY134" s="1028"/>
      <c r="CZ134" s="1028"/>
      <c r="DA134" s="1028"/>
      <c r="DB134" s="1028"/>
      <c r="DC134" s="1028"/>
      <c r="DD134" s="1028"/>
      <c r="DE134" s="1028"/>
      <c r="DF134" s="1028"/>
      <c r="DG134" s="1028"/>
      <c r="DH134" s="1028"/>
      <c r="DI134" s="1028"/>
      <c r="DJ134" s="1028"/>
      <c r="DK134" s="1028"/>
      <c r="DL134" s="1028"/>
      <c r="DM134" s="1028"/>
      <c r="DN134" s="1028"/>
      <c r="DO134" s="1028"/>
      <c r="DP134" s="1028"/>
      <c r="DQ134" s="1028"/>
      <c r="DR134" s="1028"/>
      <c r="DS134" s="1028"/>
      <c r="DT134" s="1028"/>
      <c r="DU134" s="1028"/>
      <c r="DV134" s="1028"/>
      <c r="DW134" s="1028"/>
      <c r="DX134" s="1028"/>
      <c r="DY134" s="1028"/>
      <c r="DZ134" s="1028"/>
      <c r="EA134" s="1028"/>
      <c r="EB134" s="1028"/>
      <c r="EC134" s="1028"/>
      <c r="ED134" s="1028"/>
      <c r="EE134" s="1028"/>
      <c r="EF134" s="1028"/>
      <c r="EG134" s="1028"/>
      <c r="EH134" s="1028"/>
      <c r="EI134" s="1028"/>
      <c r="EJ134" s="1028"/>
      <c r="EK134" s="1028"/>
      <c r="EL134" s="1028"/>
      <c r="EM134" s="1028"/>
    </row>
    <row r="135" spans="1:143" ht="18.75" customHeight="1" x14ac:dyDescent="0.25">
      <c r="A135" s="178"/>
      <c r="B135" s="1026" t="s">
        <v>793</v>
      </c>
      <c r="C135" s="1026"/>
      <c r="D135" s="1026"/>
      <c r="E135" s="1026"/>
      <c r="F135" s="1026"/>
      <c r="G135" s="1026"/>
      <c r="H135" s="1026"/>
      <c r="I135" s="1026"/>
      <c r="J135" s="1026"/>
      <c r="K135" s="1026"/>
      <c r="L135" s="1026"/>
      <c r="M135" s="1026"/>
      <c r="N135" s="1026"/>
      <c r="O135" s="1026"/>
      <c r="P135" s="1026"/>
      <c r="Q135" s="1026"/>
      <c r="R135" s="1026"/>
      <c r="S135" s="1026"/>
      <c r="T135" s="1026"/>
      <c r="U135" s="1026"/>
      <c r="V135" s="1026"/>
      <c r="W135" s="1026"/>
      <c r="X135" s="1026"/>
      <c r="Y135" s="1026"/>
      <c r="Z135" s="1026"/>
      <c r="AA135" s="1026"/>
      <c r="AB135" s="1026"/>
      <c r="AC135" s="1026"/>
      <c r="AD135" s="1026"/>
      <c r="AE135" s="1026"/>
      <c r="AF135" s="1026"/>
      <c r="AG135" s="1026"/>
      <c r="AH135" s="1026"/>
      <c r="AI135" s="1026"/>
      <c r="AJ135" s="1026"/>
      <c r="AK135" s="1026"/>
      <c r="AL135" s="1026"/>
      <c r="AM135" s="1026"/>
      <c r="AN135" s="1026"/>
      <c r="AO135" s="1026"/>
      <c r="AP135" s="1026"/>
      <c r="AQ135" s="1026"/>
      <c r="AR135" s="1026"/>
      <c r="AS135" s="1026"/>
      <c r="AT135" s="1026"/>
      <c r="AU135" s="1026"/>
      <c r="AW135" s="178"/>
      <c r="AX135" s="1026" t="s">
        <v>793</v>
      </c>
      <c r="AY135" s="1026"/>
      <c r="AZ135" s="1026"/>
      <c r="BA135" s="1026"/>
      <c r="BB135" s="1026"/>
      <c r="BC135" s="1026"/>
      <c r="BD135" s="1026"/>
      <c r="BE135" s="1026"/>
      <c r="BF135" s="1026"/>
      <c r="BG135" s="1026"/>
      <c r="BH135" s="1026"/>
      <c r="BI135" s="1026"/>
      <c r="BJ135" s="1026"/>
      <c r="BK135" s="1026"/>
      <c r="BL135" s="1026"/>
      <c r="BM135" s="1026"/>
      <c r="BN135" s="1026"/>
      <c r="BO135" s="1026"/>
      <c r="BP135" s="1026"/>
      <c r="BQ135" s="1026"/>
      <c r="BR135" s="1026"/>
      <c r="BS135" s="1026"/>
      <c r="BT135" s="1026"/>
      <c r="BU135" s="1026"/>
      <c r="BV135" s="1026"/>
      <c r="BW135" s="1026"/>
      <c r="BX135" s="1026"/>
      <c r="BY135" s="1026"/>
      <c r="BZ135" s="1026"/>
      <c r="CA135" s="1026"/>
      <c r="CB135" s="1026"/>
      <c r="CC135" s="1026"/>
      <c r="CD135" s="1026"/>
      <c r="CE135" s="1026"/>
      <c r="CF135" s="1026"/>
      <c r="CG135" s="1026"/>
      <c r="CH135" s="1026"/>
      <c r="CI135" s="1026"/>
      <c r="CJ135" s="1026"/>
      <c r="CK135" s="1026"/>
      <c r="CL135" s="1026"/>
      <c r="CM135" s="1026"/>
      <c r="CN135" s="1026"/>
      <c r="CO135" s="1026"/>
      <c r="CP135" s="1026"/>
      <c r="CQ135" s="1026"/>
      <c r="CS135" s="178"/>
      <c r="CT135" s="1026" t="s">
        <v>793</v>
      </c>
      <c r="CU135" s="1026"/>
      <c r="CV135" s="1026"/>
      <c r="CW135" s="1026"/>
      <c r="CX135" s="1026"/>
      <c r="CY135" s="1026"/>
      <c r="CZ135" s="1026"/>
      <c r="DA135" s="1026"/>
      <c r="DB135" s="1026"/>
      <c r="DC135" s="1026"/>
      <c r="DD135" s="1026"/>
      <c r="DE135" s="1026"/>
      <c r="DF135" s="1026"/>
      <c r="DG135" s="1026"/>
      <c r="DH135" s="1026"/>
      <c r="DI135" s="1026"/>
      <c r="DJ135" s="1026"/>
      <c r="DK135" s="1026"/>
      <c r="DL135" s="1026"/>
      <c r="DM135" s="1026"/>
      <c r="DN135" s="1026"/>
      <c r="DO135" s="1026"/>
      <c r="DP135" s="1026"/>
      <c r="DQ135" s="1026"/>
      <c r="DR135" s="1026"/>
      <c r="DS135" s="1026"/>
      <c r="DT135" s="1026"/>
      <c r="DU135" s="1026"/>
      <c r="DV135" s="1026"/>
      <c r="DW135" s="1026"/>
      <c r="DX135" s="1026"/>
      <c r="DY135" s="1026"/>
      <c r="DZ135" s="1026"/>
      <c r="EA135" s="1026"/>
      <c r="EB135" s="1026"/>
      <c r="EC135" s="1026"/>
      <c r="ED135" s="1026"/>
      <c r="EE135" s="1026"/>
      <c r="EF135" s="1026"/>
      <c r="EG135" s="1026"/>
      <c r="EH135" s="1026"/>
      <c r="EI135" s="1026"/>
      <c r="EJ135" s="1026"/>
      <c r="EK135" s="1026"/>
      <c r="EL135" s="1026"/>
      <c r="EM135" s="1026"/>
    </row>
    <row r="136" spans="1:143" ht="18.75" x14ac:dyDescent="0.3">
      <c r="A136" s="178"/>
      <c r="B136" s="190"/>
      <c r="C136" s="1027"/>
      <c r="D136" s="1027"/>
      <c r="E136" s="1028" t="s">
        <v>794</v>
      </c>
      <c r="F136" s="1028"/>
      <c r="G136" s="1028"/>
      <c r="H136" s="1028"/>
      <c r="I136" s="1028"/>
      <c r="J136" s="1028"/>
      <c r="K136" s="1028"/>
      <c r="L136" s="1028"/>
      <c r="M136" s="1028"/>
      <c r="N136" s="1028"/>
      <c r="O136" s="1028"/>
      <c r="P136" s="1028"/>
      <c r="Q136" s="1028"/>
      <c r="R136" s="1028"/>
      <c r="S136" s="1028"/>
      <c r="T136" s="1028"/>
      <c r="U136" s="1028"/>
      <c r="V136" s="1028"/>
      <c r="W136" s="1028"/>
      <c r="X136" s="1028"/>
      <c r="Y136" s="1028"/>
      <c r="Z136" s="1028"/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W136" s="178"/>
      <c r="AX136" s="190"/>
      <c r="AY136" s="1027"/>
      <c r="AZ136" s="1027"/>
      <c r="BA136" s="1028" t="s">
        <v>794</v>
      </c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  <c r="BT136" s="1028"/>
      <c r="BU136" s="1028"/>
      <c r="BV136" s="1028"/>
      <c r="BW136" s="1028"/>
      <c r="BX136" s="1028"/>
      <c r="BY136" s="1028"/>
      <c r="BZ136" s="1028"/>
      <c r="CA136" s="1028"/>
      <c r="CB136" s="1028"/>
      <c r="CC136" s="1028"/>
      <c r="CD136" s="1028"/>
      <c r="CE136" s="1028"/>
      <c r="CF136" s="1028"/>
      <c r="CG136" s="1028"/>
      <c r="CH136" s="1028"/>
      <c r="CI136" s="1028"/>
      <c r="CJ136" s="1028"/>
      <c r="CK136" s="1028"/>
      <c r="CL136" s="1028"/>
      <c r="CM136" s="1028"/>
      <c r="CN136" s="1028"/>
      <c r="CO136" s="1028"/>
      <c r="CP136" s="1028"/>
      <c r="CQ136" s="1028"/>
      <c r="CS136" s="178"/>
      <c r="CT136" s="190"/>
      <c r="CU136" s="1027"/>
      <c r="CV136" s="1027"/>
      <c r="CW136" s="1028" t="s">
        <v>794</v>
      </c>
      <c r="CX136" s="1028"/>
      <c r="CY136" s="1028"/>
      <c r="CZ136" s="1028"/>
      <c r="DA136" s="1028"/>
      <c r="DB136" s="1028"/>
      <c r="DC136" s="1028"/>
      <c r="DD136" s="1028"/>
      <c r="DE136" s="1028"/>
      <c r="DF136" s="1028"/>
      <c r="DG136" s="1028"/>
      <c r="DH136" s="1028"/>
      <c r="DI136" s="1028"/>
      <c r="DJ136" s="1028"/>
      <c r="DK136" s="1028"/>
      <c r="DL136" s="1028"/>
      <c r="DM136" s="1028"/>
      <c r="DN136" s="1028"/>
      <c r="DO136" s="1028"/>
      <c r="DP136" s="1028"/>
      <c r="DQ136" s="1028"/>
      <c r="DR136" s="1028"/>
      <c r="DS136" s="1028"/>
      <c r="DT136" s="1028"/>
      <c r="DU136" s="1028"/>
      <c r="DV136" s="1028"/>
      <c r="DW136" s="1028"/>
      <c r="DX136" s="1028"/>
      <c r="DY136" s="1028"/>
      <c r="DZ136" s="1028"/>
      <c r="EA136" s="1028"/>
      <c r="EB136" s="1028"/>
      <c r="EC136" s="1028"/>
      <c r="ED136" s="1028"/>
      <c r="EE136" s="1028"/>
      <c r="EF136" s="1028"/>
      <c r="EG136" s="1028"/>
      <c r="EH136" s="1028"/>
      <c r="EI136" s="1028"/>
      <c r="EJ136" s="1028"/>
      <c r="EK136" s="1028"/>
      <c r="EL136" s="1028"/>
      <c r="EM136" s="1028"/>
    </row>
    <row r="137" spans="1:143" ht="18.75" customHeight="1" x14ac:dyDescent="0.25">
      <c r="A137" s="178"/>
      <c r="B137" s="1088">
        <f>I$13</f>
        <v>0</v>
      </c>
      <c r="C137" s="1089"/>
      <c r="D137" s="1089"/>
      <c r="E137" s="1089"/>
      <c r="F137" s="1089"/>
      <c r="G137" s="195" t="s">
        <v>586</v>
      </c>
      <c r="H137" s="1089">
        <f>C$64</f>
        <v>0</v>
      </c>
      <c r="I137" s="1089"/>
      <c r="J137" s="1089"/>
      <c r="K137" s="1089"/>
      <c r="L137" s="1089"/>
      <c r="M137" s="1089"/>
      <c r="N137" s="1089"/>
      <c r="O137" s="1089"/>
      <c r="P137" s="1089"/>
      <c r="Q137" s="1089"/>
      <c r="R137" s="1089"/>
      <c r="S137" s="1089"/>
      <c r="T137" s="1089"/>
      <c r="U137" s="1089"/>
      <c r="V137" s="1089"/>
      <c r="W137" s="1089"/>
      <c r="X137" s="1089"/>
      <c r="Y137" s="1089"/>
      <c r="Z137" s="1089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219" t="s">
        <v>587</v>
      </c>
      <c r="AO137" s="1076" t="s">
        <v>712</v>
      </c>
      <c r="AP137" s="1076"/>
      <c r="AQ137" s="1076"/>
      <c r="AR137" s="1076"/>
      <c r="AS137" s="1076"/>
      <c r="AT137" s="1076"/>
      <c r="AU137" s="1076"/>
      <c r="AW137" s="178"/>
      <c r="AX137" s="1088">
        <f>BE$13</f>
        <v>0</v>
      </c>
      <c r="AY137" s="1089"/>
      <c r="AZ137" s="1089"/>
      <c r="BA137" s="1089"/>
      <c r="BB137" s="1089"/>
      <c r="BC137" s="195" t="s">
        <v>586</v>
      </c>
      <c r="BD137" s="1089">
        <f>AY$64</f>
        <v>0</v>
      </c>
      <c r="BE137" s="1089"/>
      <c r="BF137" s="1089"/>
      <c r="BG137" s="1089"/>
      <c r="BH137" s="1089"/>
      <c r="BI137" s="1089"/>
      <c r="BJ137" s="1089"/>
      <c r="BK137" s="1089"/>
      <c r="BL137" s="1089"/>
      <c r="BM137" s="1089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  <c r="BX137" s="1089"/>
      <c r="BY137" s="1089"/>
      <c r="BZ137" s="1089"/>
      <c r="CA137" s="1089"/>
      <c r="CB137" s="1089"/>
      <c r="CC137" s="1089"/>
      <c r="CD137" s="1089"/>
      <c r="CE137" s="1089"/>
      <c r="CF137" s="1089"/>
      <c r="CG137" s="1089"/>
      <c r="CH137" s="1089"/>
      <c r="CI137" s="1089"/>
      <c r="CJ137" s="219" t="s">
        <v>587</v>
      </c>
      <c r="CK137" s="1076" t="s">
        <v>712</v>
      </c>
      <c r="CL137" s="1076"/>
      <c r="CM137" s="1076"/>
      <c r="CN137" s="1076"/>
      <c r="CO137" s="1076"/>
      <c r="CP137" s="1076"/>
      <c r="CQ137" s="1076"/>
      <c r="CS137" s="178"/>
      <c r="CT137" s="1088">
        <f>DA$13</f>
        <v>0</v>
      </c>
      <c r="CU137" s="1089"/>
      <c r="CV137" s="1089"/>
      <c r="CW137" s="1089"/>
      <c r="CX137" s="1089"/>
      <c r="CY137" s="195" t="s">
        <v>586</v>
      </c>
      <c r="CZ137" s="1089">
        <f>CU$64</f>
        <v>0</v>
      </c>
      <c r="DA137" s="1089"/>
      <c r="DB137" s="1089"/>
      <c r="DC137" s="1089"/>
      <c r="DD137" s="1089"/>
      <c r="DE137" s="1089"/>
      <c r="DF137" s="1089"/>
      <c r="DG137" s="1089"/>
      <c r="DH137" s="1089"/>
      <c r="DI137" s="1089"/>
      <c r="DJ137" s="1089"/>
      <c r="DK137" s="1089"/>
      <c r="DL137" s="1089"/>
      <c r="DM137" s="1089"/>
      <c r="DN137" s="1089"/>
      <c r="DO137" s="1089"/>
      <c r="DP137" s="1089"/>
      <c r="DQ137" s="1089"/>
      <c r="DR137" s="1089"/>
      <c r="DS137" s="1089"/>
      <c r="DT137" s="1089"/>
      <c r="DU137" s="1089"/>
      <c r="DV137" s="1089"/>
      <c r="DW137" s="1089"/>
      <c r="DX137" s="1089"/>
      <c r="DY137" s="1089"/>
      <c r="DZ137" s="1089"/>
      <c r="EA137" s="1089"/>
      <c r="EB137" s="1089"/>
      <c r="EC137" s="1089"/>
      <c r="ED137" s="1089"/>
      <c r="EE137" s="1089"/>
      <c r="EF137" s="219" t="s">
        <v>587</v>
      </c>
      <c r="EG137" s="1076" t="s">
        <v>712</v>
      </c>
      <c r="EH137" s="1076"/>
      <c r="EI137" s="1076"/>
      <c r="EJ137" s="1076"/>
      <c r="EK137" s="1076"/>
      <c r="EL137" s="1076"/>
      <c r="EM137" s="1076"/>
    </row>
    <row r="138" spans="1:143" ht="18.75" x14ac:dyDescent="0.25">
      <c r="A138" s="178"/>
      <c r="B138" s="1065"/>
      <c r="C138" s="1065"/>
      <c r="D138" s="1065"/>
      <c r="E138" s="1065"/>
      <c r="F138" s="1065"/>
      <c r="G138" s="1065"/>
      <c r="H138" s="1065"/>
      <c r="I138" s="1065"/>
      <c r="J138" s="1065"/>
      <c r="K138" s="1065"/>
      <c r="L138" s="1065"/>
      <c r="M138" s="1065"/>
      <c r="N138" s="1065"/>
      <c r="O138" s="1065"/>
      <c r="P138" s="1065"/>
      <c r="Q138" s="1065"/>
      <c r="R138" s="1065"/>
      <c r="S138" s="1065"/>
      <c r="T138" s="1065"/>
      <c r="U138" s="1065"/>
      <c r="V138" s="1065"/>
      <c r="W138" s="1065"/>
      <c r="X138" s="1065"/>
      <c r="Y138" s="1065"/>
      <c r="Z138" s="1065"/>
      <c r="AA138" s="1065"/>
      <c r="AB138" s="1065"/>
      <c r="AC138" s="1065"/>
      <c r="AD138" s="1065"/>
      <c r="AE138" s="1065"/>
      <c r="AF138" s="1065"/>
      <c r="AG138" s="1065"/>
      <c r="AH138" s="1065"/>
      <c r="AI138" s="1065"/>
      <c r="AJ138" s="1065"/>
      <c r="AK138" s="1065"/>
      <c r="AL138" s="1065"/>
      <c r="AM138" s="1065"/>
      <c r="AN138" s="1065"/>
      <c r="AO138" s="1065"/>
      <c r="AP138" s="1065"/>
      <c r="AQ138" s="1065"/>
      <c r="AR138" s="1065"/>
      <c r="AS138" s="1065"/>
      <c r="AT138" s="1065"/>
      <c r="AU138" s="1065"/>
      <c r="AW138" s="178"/>
      <c r="AX138" s="1065"/>
      <c r="AY138" s="1065"/>
      <c r="AZ138" s="1065"/>
      <c r="BA138" s="1065"/>
      <c r="BB138" s="1065"/>
      <c r="BC138" s="1065"/>
      <c r="BD138" s="1065"/>
      <c r="BE138" s="1065"/>
      <c r="BF138" s="1065"/>
      <c r="BG138" s="1065"/>
      <c r="BH138" s="1065"/>
      <c r="BI138" s="1065"/>
      <c r="BJ138" s="1065"/>
      <c r="BK138" s="1065"/>
      <c r="BL138" s="1065"/>
      <c r="BM138" s="1065"/>
      <c r="BN138" s="1065"/>
      <c r="BO138" s="1065"/>
      <c r="BP138" s="1065"/>
      <c r="BQ138" s="1065"/>
      <c r="BR138" s="1065"/>
      <c r="BS138" s="1065"/>
      <c r="BT138" s="1065"/>
      <c r="BU138" s="1065"/>
      <c r="BV138" s="1065"/>
      <c r="BW138" s="1065"/>
      <c r="BX138" s="1065"/>
      <c r="BY138" s="1065"/>
      <c r="BZ138" s="1065"/>
      <c r="CA138" s="1065"/>
      <c r="CB138" s="1065"/>
      <c r="CC138" s="1065"/>
      <c r="CD138" s="1065"/>
      <c r="CE138" s="1065"/>
      <c r="CF138" s="1065"/>
      <c r="CG138" s="1065"/>
      <c r="CH138" s="1065"/>
      <c r="CI138" s="1065"/>
      <c r="CJ138" s="1065"/>
      <c r="CK138" s="1065"/>
      <c r="CL138" s="1065"/>
      <c r="CM138" s="1065"/>
      <c r="CN138" s="1065"/>
      <c r="CO138" s="1065"/>
      <c r="CP138" s="1065"/>
      <c r="CQ138" s="1065"/>
      <c r="CS138" s="178"/>
      <c r="CT138" s="1065"/>
      <c r="CU138" s="1065"/>
      <c r="CV138" s="1065"/>
      <c r="CW138" s="1065"/>
      <c r="CX138" s="1065"/>
      <c r="CY138" s="1065"/>
      <c r="CZ138" s="1065"/>
      <c r="DA138" s="1065"/>
      <c r="DB138" s="1065"/>
      <c r="DC138" s="1065"/>
      <c r="DD138" s="1065"/>
      <c r="DE138" s="1065"/>
      <c r="DF138" s="1065"/>
      <c r="DG138" s="1065"/>
      <c r="DH138" s="1065"/>
      <c r="DI138" s="1065"/>
      <c r="DJ138" s="1065"/>
      <c r="DK138" s="1065"/>
      <c r="DL138" s="1065"/>
      <c r="DM138" s="1065"/>
      <c r="DN138" s="1065"/>
      <c r="DO138" s="1065"/>
      <c r="DP138" s="1065"/>
      <c r="DQ138" s="1065"/>
      <c r="DR138" s="1065"/>
      <c r="DS138" s="1065"/>
      <c r="DT138" s="1065"/>
      <c r="DU138" s="1065"/>
      <c r="DV138" s="1065"/>
      <c r="DW138" s="1065"/>
      <c r="DX138" s="1065"/>
      <c r="DY138" s="1065"/>
      <c r="DZ138" s="1065"/>
      <c r="EA138" s="1065"/>
      <c r="EB138" s="1065"/>
      <c r="EC138" s="1065"/>
      <c r="ED138" s="1065"/>
      <c r="EE138" s="1065"/>
      <c r="EF138" s="1065"/>
      <c r="EG138" s="1065"/>
      <c r="EH138" s="1065"/>
      <c r="EI138" s="1065"/>
      <c r="EJ138" s="1065"/>
      <c r="EK138" s="1065"/>
      <c r="EL138" s="1065"/>
      <c r="EM138" s="1065"/>
    </row>
    <row r="139" spans="1:143" ht="16.5" x14ac:dyDescent="0.2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 x14ac:dyDescent="0.25">
      <c r="A140" s="178"/>
      <c r="B140" s="1067" t="s">
        <v>795</v>
      </c>
      <c r="C140" s="1067"/>
      <c r="D140" s="1067"/>
      <c r="E140" s="1067"/>
      <c r="F140" s="1067"/>
      <c r="G140" s="1067"/>
      <c r="H140" s="1067"/>
      <c r="I140" s="1067"/>
      <c r="J140" s="1067"/>
      <c r="K140" s="1067"/>
      <c r="L140" s="1067"/>
      <c r="M140" s="1067"/>
      <c r="N140" s="1067"/>
      <c r="O140" s="1067"/>
      <c r="P140" s="1067"/>
      <c r="Q140" s="1067"/>
      <c r="R140" s="1067"/>
      <c r="S140" s="1067"/>
      <c r="T140" s="1067"/>
      <c r="U140" s="1067"/>
      <c r="V140" s="1067"/>
      <c r="W140" s="1067"/>
      <c r="X140" s="1067"/>
      <c r="Y140" s="1067" t="s">
        <v>796</v>
      </c>
      <c r="Z140" s="1067"/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W140" s="178"/>
      <c r="AX140" s="1067" t="s">
        <v>795</v>
      </c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067"/>
      <c r="BL140" s="1067"/>
      <c r="BM140" s="1067"/>
      <c r="BN140" s="1067"/>
      <c r="BO140" s="1067"/>
      <c r="BP140" s="1067"/>
      <c r="BQ140" s="1067"/>
      <c r="BR140" s="1067"/>
      <c r="BS140" s="1067"/>
      <c r="BT140" s="1067"/>
      <c r="BU140" s="1067" t="s">
        <v>796</v>
      </c>
      <c r="BV140" s="1067"/>
      <c r="BW140" s="1067"/>
      <c r="BX140" s="1067"/>
      <c r="BY140" s="1067"/>
      <c r="BZ140" s="1067"/>
      <c r="CA140" s="1067"/>
      <c r="CB140" s="1067"/>
      <c r="CC140" s="1067"/>
      <c r="CD140" s="1067"/>
      <c r="CE140" s="1067"/>
      <c r="CF140" s="1067"/>
      <c r="CG140" s="1067"/>
      <c r="CH140" s="1067"/>
      <c r="CI140" s="1067"/>
      <c r="CJ140" s="1067"/>
      <c r="CK140" s="1067"/>
      <c r="CL140" s="1067"/>
      <c r="CM140" s="1067"/>
      <c r="CN140" s="1067"/>
      <c r="CO140" s="1067"/>
      <c r="CP140" s="1067"/>
      <c r="CQ140" s="1067"/>
      <c r="CS140" s="178"/>
      <c r="CT140" s="1067" t="s">
        <v>795</v>
      </c>
      <c r="CU140" s="1067"/>
      <c r="CV140" s="1067"/>
      <c r="CW140" s="1067"/>
      <c r="CX140" s="1067"/>
      <c r="CY140" s="1067"/>
      <c r="CZ140" s="1067"/>
      <c r="DA140" s="1067"/>
      <c r="DB140" s="1067"/>
      <c r="DC140" s="1067"/>
      <c r="DD140" s="1067"/>
      <c r="DE140" s="1067"/>
      <c r="DF140" s="1067"/>
      <c r="DG140" s="1067"/>
      <c r="DH140" s="1067"/>
      <c r="DI140" s="1067"/>
      <c r="DJ140" s="1067"/>
      <c r="DK140" s="1067"/>
      <c r="DL140" s="1067"/>
      <c r="DM140" s="1067"/>
      <c r="DN140" s="1067"/>
      <c r="DO140" s="1067"/>
      <c r="DP140" s="1067"/>
      <c r="DQ140" s="1067" t="s">
        <v>796</v>
      </c>
      <c r="DR140" s="1067"/>
      <c r="DS140" s="1067"/>
      <c r="DT140" s="1067"/>
      <c r="DU140" s="1067"/>
      <c r="DV140" s="1067"/>
      <c r="DW140" s="1067"/>
      <c r="DX140" s="1067"/>
      <c r="DY140" s="1067"/>
      <c r="DZ140" s="1067"/>
      <c r="EA140" s="1067"/>
      <c r="EB140" s="1067"/>
      <c r="EC140" s="1067"/>
      <c r="ED140" s="1067"/>
      <c r="EE140" s="1067"/>
      <c r="EF140" s="1067"/>
      <c r="EG140" s="1067"/>
      <c r="EH140" s="1067"/>
      <c r="EI140" s="1067"/>
      <c r="EJ140" s="1067"/>
      <c r="EK140" s="1067"/>
      <c r="EL140" s="1067"/>
      <c r="EM140" s="1067"/>
    </row>
    <row r="141" spans="1:143" ht="15.75" x14ac:dyDescent="0.2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 x14ac:dyDescent="0.25">
      <c r="A142" s="1057" t="s">
        <v>151</v>
      </c>
      <c r="B142" s="1057"/>
      <c r="C142" s="1057"/>
      <c r="D142" s="1057"/>
      <c r="E142" s="1057"/>
      <c r="F142" s="1057"/>
      <c r="G142" s="1057"/>
      <c r="H142" s="1057"/>
      <c r="I142" s="1057"/>
      <c r="J142" s="1057"/>
      <c r="K142" s="1057"/>
      <c r="L142" s="1057"/>
      <c r="M142" s="1057"/>
      <c r="N142" s="1057"/>
      <c r="O142" s="1057"/>
      <c r="P142" s="1057"/>
      <c r="Q142" s="1057"/>
      <c r="R142" s="1057"/>
      <c r="S142" s="1057"/>
      <c r="T142" s="1057"/>
      <c r="U142" s="1057"/>
      <c r="V142" s="1057"/>
      <c r="W142" s="1057"/>
      <c r="AU142" s="201"/>
      <c r="AW142" s="1057" t="s">
        <v>151</v>
      </c>
      <c r="AX142" s="1057"/>
      <c r="AY142" s="1057"/>
      <c r="AZ142" s="1057"/>
      <c r="BA142" s="1057"/>
      <c r="BB142" s="1057"/>
      <c r="BC142" s="1057"/>
      <c r="BD142" s="1057"/>
      <c r="BE142" s="1057"/>
      <c r="BF142" s="1057"/>
      <c r="BG142" s="1057"/>
      <c r="BH142" s="1057"/>
      <c r="BI142" s="1057"/>
      <c r="BJ142" s="1057"/>
      <c r="BK142" s="1057"/>
      <c r="BL142" s="1057"/>
      <c r="BM142" s="1057"/>
      <c r="BN142" s="1057"/>
      <c r="BO142" s="1057"/>
      <c r="BP142" s="1057"/>
      <c r="BQ142" s="1057"/>
      <c r="BR142" s="1057"/>
      <c r="BS142" s="1057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7" t="s">
        <v>151</v>
      </c>
      <c r="CT142" s="1057"/>
      <c r="CU142" s="1057"/>
      <c r="CV142" s="1057"/>
      <c r="CW142" s="1057"/>
      <c r="CX142" s="1057"/>
      <c r="CY142" s="1057"/>
      <c r="CZ142" s="1057"/>
      <c r="DA142" s="1057"/>
      <c r="DB142" s="1057"/>
      <c r="DC142" s="1057"/>
      <c r="DD142" s="1057"/>
      <c r="DE142" s="1057"/>
      <c r="DF142" s="1057"/>
      <c r="DG142" s="1057"/>
      <c r="DH142" s="1057"/>
      <c r="DI142" s="1057"/>
      <c r="DJ142" s="1057"/>
      <c r="DK142" s="1057"/>
      <c r="DL142" s="1057"/>
      <c r="DM142" s="1057"/>
      <c r="DN142" s="1057"/>
      <c r="DO142" s="1057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 x14ac:dyDescent="0.25">
      <c r="A143" s="1060"/>
      <c r="B143" s="1060"/>
      <c r="C143" s="1060"/>
      <c r="D143" s="1060"/>
      <c r="E143" s="1060"/>
      <c r="F143" s="1060"/>
      <c r="G143" s="1060"/>
      <c r="H143" s="1060"/>
      <c r="I143" s="1060"/>
      <c r="J143" s="1060"/>
      <c r="K143" s="1060"/>
      <c r="L143" s="1060"/>
      <c r="M143" s="1060"/>
      <c r="N143" s="1060"/>
      <c r="O143" s="1061" t="str">
        <f ca="1">I$9</f>
        <v/>
      </c>
      <c r="P143" s="1061"/>
      <c r="Q143" s="1061"/>
      <c r="R143" s="1061"/>
      <c r="S143" s="1061"/>
      <c r="T143" s="1061"/>
      <c r="U143" s="1061"/>
      <c r="V143" s="1061"/>
      <c r="W143" s="1061"/>
      <c r="Y143" s="1058"/>
      <c r="Z143" s="1058"/>
      <c r="AA143" s="1058"/>
      <c r="AB143" s="1058"/>
      <c r="AC143" s="1058"/>
      <c r="AD143" s="1058"/>
      <c r="AE143" s="1058"/>
      <c r="AF143" s="1058"/>
      <c r="AG143" s="1058"/>
      <c r="AH143" s="1058"/>
      <c r="AI143" s="1058"/>
      <c r="AJ143" s="1058"/>
      <c r="AK143" s="1058"/>
      <c r="AL143" s="1059">
        <f>I$16</f>
        <v>0</v>
      </c>
      <c r="AM143" s="1059"/>
      <c r="AN143" s="1059"/>
      <c r="AO143" s="1059"/>
      <c r="AP143" s="1059"/>
      <c r="AQ143" s="1059"/>
      <c r="AR143" s="1059"/>
      <c r="AS143" s="1059"/>
      <c r="AT143" s="1059"/>
      <c r="AU143" s="211"/>
      <c r="AW143" s="1060"/>
      <c r="AX143" s="1060"/>
      <c r="AY143" s="1060"/>
      <c r="AZ143" s="1060"/>
      <c r="BA143" s="1060"/>
      <c r="BB143" s="1060"/>
      <c r="BC143" s="1060"/>
      <c r="BD143" s="1060"/>
      <c r="BE143" s="1060"/>
      <c r="BF143" s="1060"/>
      <c r="BG143" s="1060"/>
      <c r="BH143" s="1060"/>
      <c r="BI143" s="1060"/>
      <c r="BJ143" s="1060"/>
      <c r="BK143" s="1061" t="str">
        <f ca="1">BE$9</f>
        <v/>
      </c>
      <c r="BL143" s="1061"/>
      <c r="BM143" s="1061"/>
      <c r="BN143" s="1061"/>
      <c r="BO143" s="1061"/>
      <c r="BP143" s="1061"/>
      <c r="BQ143" s="1061"/>
      <c r="BR143" s="1061"/>
      <c r="BS143" s="1061"/>
      <c r="BT143" s="234"/>
      <c r="BU143" s="1058"/>
      <c r="BV143" s="1058"/>
      <c r="BW143" s="1058"/>
      <c r="BX143" s="1058"/>
      <c r="BY143" s="1058"/>
      <c r="BZ143" s="1058"/>
      <c r="CA143" s="1058"/>
      <c r="CB143" s="1058"/>
      <c r="CC143" s="1058"/>
      <c r="CD143" s="1058"/>
      <c r="CE143" s="1058"/>
      <c r="CF143" s="1058"/>
      <c r="CG143" s="1058"/>
      <c r="CH143" s="1059">
        <f>BE$16</f>
        <v>0</v>
      </c>
      <c r="CI143" s="1059"/>
      <c r="CJ143" s="1059"/>
      <c r="CK143" s="1059"/>
      <c r="CL143" s="1059"/>
      <c r="CM143" s="1059"/>
      <c r="CN143" s="1059"/>
      <c r="CO143" s="1059"/>
      <c r="CP143" s="1059"/>
      <c r="CQ143" s="211"/>
      <c r="CS143" s="1060"/>
      <c r="CT143" s="1060"/>
      <c r="CU143" s="1060"/>
      <c r="CV143" s="1060"/>
      <c r="CW143" s="1060"/>
      <c r="CX143" s="1060"/>
      <c r="CY143" s="1060"/>
      <c r="CZ143" s="1060"/>
      <c r="DA143" s="1060"/>
      <c r="DB143" s="1060"/>
      <c r="DC143" s="1060"/>
      <c r="DD143" s="1060"/>
      <c r="DE143" s="1060"/>
      <c r="DF143" s="1060"/>
      <c r="DG143" s="1061" t="str">
        <f ca="1">DA$9</f>
        <v/>
      </c>
      <c r="DH143" s="1061"/>
      <c r="DI143" s="1061"/>
      <c r="DJ143" s="1061"/>
      <c r="DK143" s="1061"/>
      <c r="DL143" s="1061"/>
      <c r="DM143" s="1061"/>
      <c r="DN143" s="1061"/>
      <c r="DO143" s="1061"/>
      <c r="DP143" s="234"/>
      <c r="DQ143" s="1058"/>
      <c r="DR143" s="1058"/>
      <c r="DS143" s="1058"/>
      <c r="DT143" s="1058"/>
      <c r="DU143" s="1058"/>
      <c r="DV143" s="1058"/>
      <c r="DW143" s="1058"/>
      <c r="DX143" s="1058"/>
      <c r="DY143" s="1058"/>
      <c r="DZ143" s="1058"/>
      <c r="EA143" s="1058"/>
      <c r="EB143" s="1058"/>
      <c r="EC143" s="1058"/>
      <c r="ED143" s="1059">
        <f>DA$16</f>
        <v>0</v>
      </c>
      <c r="EE143" s="1059"/>
      <c r="EF143" s="1059"/>
      <c r="EG143" s="1059"/>
      <c r="EH143" s="1059"/>
      <c r="EI143" s="1059"/>
      <c r="EJ143" s="1059"/>
      <c r="EK143" s="1059"/>
      <c r="EL143" s="1059"/>
      <c r="EM143" s="211"/>
    </row>
    <row r="144" spans="1:143" ht="16.5" x14ac:dyDescent="0.25">
      <c r="A144" s="1049" t="s">
        <v>5</v>
      </c>
      <c r="B144" s="1049"/>
      <c r="C144" s="1049"/>
      <c r="D144" s="1049"/>
      <c r="E144" s="1049"/>
      <c r="F144" s="1049"/>
      <c r="G144" s="1049"/>
      <c r="H144" s="1049"/>
      <c r="I144" s="1049"/>
      <c r="J144" s="1049"/>
      <c r="K144" s="1049"/>
      <c r="L144" s="1049"/>
      <c r="M144" s="1049"/>
      <c r="N144" s="1049"/>
      <c r="O144" s="1050" t="s">
        <v>688</v>
      </c>
      <c r="P144" s="1050"/>
      <c r="Q144" s="1050"/>
      <c r="R144" s="1050"/>
      <c r="S144" s="1050"/>
      <c r="T144" s="1050"/>
      <c r="U144" s="1050"/>
      <c r="V144" s="1050"/>
      <c r="W144" s="202"/>
      <c r="Y144" s="1049" t="s">
        <v>5</v>
      </c>
      <c r="Z144" s="1049"/>
      <c r="AA144" s="1049"/>
      <c r="AB144" s="1049"/>
      <c r="AC144" s="1049"/>
      <c r="AD144" s="1049"/>
      <c r="AE144" s="1049"/>
      <c r="AF144" s="1049"/>
      <c r="AG144" s="1049"/>
      <c r="AH144" s="1049"/>
      <c r="AI144" s="1049"/>
      <c r="AJ144" s="1049"/>
      <c r="AK144" s="1049"/>
      <c r="AL144" s="1049" t="s">
        <v>688</v>
      </c>
      <c r="AM144" s="1049"/>
      <c r="AN144" s="1049"/>
      <c r="AO144" s="1049"/>
      <c r="AP144" s="1049"/>
      <c r="AQ144" s="1049"/>
      <c r="AR144" s="1049"/>
      <c r="AS144" s="1049"/>
      <c r="AT144" s="1049"/>
      <c r="AU144" s="212"/>
      <c r="AW144" s="1049" t="s">
        <v>5</v>
      </c>
      <c r="AX144" s="1049"/>
      <c r="AY144" s="1049"/>
      <c r="AZ144" s="1049"/>
      <c r="BA144" s="1049"/>
      <c r="BB144" s="1049"/>
      <c r="BC144" s="1049"/>
      <c r="BD144" s="1049"/>
      <c r="BE144" s="1049"/>
      <c r="BF144" s="1049"/>
      <c r="BG144" s="1049"/>
      <c r="BH144" s="1049"/>
      <c r="BI144" s="1049"/>
      <c r="BJ144" s="1049"/>
      <c r="BK144" s="1050" t="s">
        <v>688</v>
      </c>
      <c r="BL144" s="1050"/>
      <c r="BM144" s="1050"/>
      <c r="BN144" s="1050"/>
      <c r="BO144" s="1050"/>
      <c r="BP144" s="1050"/>
      <c r="BQ144" s="1050"/>
      <c r="BR144" s="1050"/>
      <c r="BS144" s="202"/>
      <c r="BT144" s="234"/>
      <c r="BU144" s="1049" t="s">
        <v>5</v>
      </c>
      <c r="BV144" s="1049"/>
      <c r="BW144" s="1049"/>
      <c r="BX144" s="1049"/>
      <c r="BY144" s="1049"/>
      <c r="BZ144" s="1049"/>
      <c r="CA144" s="1049"/>
      <c r="CB144" s="1049"/>
      <c r="CC144" s="1049"/>
      <c r="CD144" s="1049"/>
      <c r="CE144" s="1049"/>
      <c r="CF144" s="1049"/>
      <c r="CG144" s="1049"/>
      <c r="CH144" s="1049" t="s">
        <v>688</v>
      </c>
      <c r="CI144" s="1049"/>
      <c r="CJ144" s="1049"/>
      <c r="CK144" s="1049"/>
      <c r="CL144" s="1049"/>
      <c r="CM144" s="1049"/>
      <c r="CN144" s="1049"/>
      <c r="CO144" s="1049"/>
      <c r="CP144" s="1049"/>
      <c r="CQ144" s="212"/>
      <c r="CS144" s="1049" t="s">
        <v>5</v>
      </c>
      <c r="CT144" s="1049"/>
      <c r="CU144" s="1049"/>
      <c r="CV144" s="1049"/>
      <c r="CW144" s="1049"/>
      <c r="CX144" s="1049"/>
      <c r="CY144" s="1049"/>
      <c r="CZ144" s="1049"/>
      <c r="DA144" s="1049"/>
      <c r="DB144" s="1049"/>
      <c r="DC144" s="1049"/>
      <c r="DD144" s="1049"/>
      <c r="DE144" s="1049"/>
      <c r="DF144" s="1049"/>
      <c r="DG144" s="1050" t="s">
        <v>688</v>
      </c>
      <c r="DH144" s="1050"/>
      <c r="DI144" s="1050"/>
      <c r="DJ144" s="1050"/>
      <c r="DK144" s="1050"/>
      <c r="DL144" s="1050"/>
      <c r="DM144" s="1050"/>
      <c r="DN144" s="1050"/>
      <c r="DO144" s="202"/>
      <c r="DP144" s="234"/>
      <c r="DQ144" s="1049" t="s">
        <v>5</v>
      </c>
      <c r="DR144" s="1049"/>
      <c r="DS144" s="1049"/>
      <c r="DT144" s="1049"/>
      <c r="DU144" s="1049"/>
      <c r="DV144" s="1049"/>
      <c r="DW144" s="1049"/>
      <c r="DX144" s="1049"/>
      <c r="DY144" s="1049"/>
      <c r="DZ144" s="1049"/>
      <c r="EA144" s="1049"/>
      <c r="EB144" s="1049"/>
      <c r="EC144" s="1049"/>
      <c r="ED144" s="1049" t="s">
        <v>688</v>
      </c>
      <c r="EE144" s="1049"/>
      <c r="EF144" s="1049"/>
      <c r="EG144" s="1049"/>
      <c r="EH144" s="1049"/>
      <c r="EI144" s="1049"/>
      <c r="EJ144" s="1049"/>
      <c r="EK144" s="1049"/>
      <c r="EL144" s="1049"/>
      <c r="EM144" s="212"/>
    </row>
    <row r="145" spans="1:143" ht="16.5" x14ac:dyDescent="0.25">
      <c r="A145" s="1052"/>
      <c r="B145" s="1052"/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2"/>
      <c r="P145" s="1052"/>
      <c r="Q145" s="1052"/>
      <c r="R145" s="1052"/>
      <c r="S145" s="1052"/>
      <c r="T145" s="1052"/>
      <c r="U145" s="1052"/>
      <c r="V145" s="1052"/>
      <c r="W145" s="1052"/>
      <c r="Y145" s="1051"/>
      <c r="Z145" s="1051"/>
      <c r="AA145" s="1051"/>
      <c r="AB145" s="1051"/>
      <c r="AC145" s="1051"/>
      <c r="AD145" s="1051"/>
      <c r="AE145" s="1051"/>
      <c r="AF145" s="1051"/>
      <c r="AG145" s="1051"/>
      <c r="AH145" s="1051"/>
      <c r="AI145" s="1051"/>
      <c r="AJ145" s="1051"/>
      <c r="AK145" s="1051"/>
      <c r="AL145" s="1051"/>
      <c r="AM145" s="1051"/>
      <c r="AN145" s="1051"/>
      <c r="AO145" s="1051"/>
      <c r="AP145" s="1051"/>
      <c r="AQ145" s="1051"/>
      <c r="AR145" s="1051"/>
      <c r="AS145" s="1051"/>
      <c r="AT145" s="1051"/>
      <c r="AU145" s="1051"/>
      <c r="AW145" s="1052"/>
      <c r="AX145" s="1052"/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2"/>
      <c r="BL145" s="1052"/>
      <c r="BM145" s="1052"/>
      <c r="BN145" s="1052"/>
      <c r="BO145" s="1052"/>
      <c r="BP145" s="1052"/>
      <c r="BQ145" s="1052"/>
      <c r="BR145" s="1052"/>
      <c r="BS145" s="1052"/>
      <c r="BT145" s="234"/>
      <c r="BU145" s="1051"/>
      <c r="BV145" s="1051"/>
      <c r="BW145" s="1051"/>
      <c r="BX145" s="1051"/>
      <c r="BY145" s="1051"/>
      <c r="BZ145" s="1051"/>
      <c r="CA145" s="1051"/>
      <c r="CB145" s="1051"/>
      <c r="CC145" s="1051"/>
      <c r="CD145" s="1051"/>
      <c r="CE145" s="1051"/>
      <c r="CF145" s="1051"/>
      <c r="CG145" s="1051"/>
      <c r="CH145" s="1051"/>
      <c r="CI145" s="1051"/>
      <c r="CJ145" s="1051"/>
      <c r="CK145" s="1051"/>
      <c r="CL145" s="1051"/>
      <c r="CM145" s="1051"/>
      <c r="CN145" s="1051"/>
      <c r="CO145" s="1051"/>
      <c r="CP145" s="1051"/>
      <c r="CQ145" s="1051"/>
      <c r="CS145" s="1052"/>
      <c r="CT145" s="1052"/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2"/>
      <c r="DH145" s="1052"/>
      <c r="DI145" s="1052"/>
      <c r="DJ145" s="1052"/>
      <c r="DK145" s="1052"/>
      <c r="DL145" s="1052"/>
      <c r="DM145" s="1052"/>
      <c r="DN145" s="1052"/>
      <c r="DO145" s="1052"/>
      <c r="DP145" s="234"/>
      <c r="DQ145" s="1051"/>
      <c r="DR145" s="1051"/>
      <c r="DS145" s="1051"/>
      <c r="DT145" s="1051"/>
      <c r="DU145" s="1051"/>
      <c r="DV145" s="1051"/>
      <c r="DW145" s="1051"/>
      <c r="DX145" s="1051"/>
      <c r="DY145" s="1051"/>
      <c r="DZ145" s="1051"/>
      <c r="EA145" s="1051"/>
      <c r="EB145" s="1051"/>
      <c r="EC145" s="1051"/>
      <c r="ED145" s="1051"/>
      <c r="EE145" s="1051"/>
      <c r="EF145" s="1051"/>
      <c r="EG145" s="1051"/>
      <c r="EH145" s="1051"/>
      <c r="EI145" s="1051"/>
      <c r="EJ145" s="1051"/>
      <c r="EK145" s="1051"/>
      <c r="EL145" s="1051"/>
      <c r="EM145" s="1051"/>
    </row>
    <row r="146" spans="1:143" ht="16.5" customHeight="1" x14ac:dyDescent="0.25">
      <c r="A146" s="1043" t="s">
        <v>980</v>
      </c>
      <c r="B146" s="1044"/>
      <c r="C146" s="1044"/>
      <c r="D146" s="1044"/>
      <c r="E146" s="1044"/>
      <c r="F146" s="1044"/>
      <c r="G146" s="1044"/>
      <c r="H146" s="1044"/>
      <c r="I146" s="1044"/>
      <c r="J146" s="1044"/>
      <c r="K146" s="1044"/>
      <c r="L146" s="1044"/>
      <c r="M146" s="1044"/>
      <c r="N146" s="1044"/>
      <c r="O146" s="1044"/>
      <c r="P146" s="1044"/>
      <c r="Q146" s="1044"/>
      <c r="R146" s="1044"/>
      <c r="S146" s="1044"/>
      <c r="T146" s="1044"/>
      <c r="U146" s="1044"/>
      <c r="V146" s="1044"/>
      <c r="W146" s="1044"/>
      <c r="Y146" s="1043" t="s">
        <v>980</v>
      </c>
      <c r="Z146" s="1044"/>
      <c r="AA146" s="1044"/>
      <c r="AB146" s="1044"/>
      <c r="AC146" s="1044"/>
      <c r="AD146" s="1044"/>
      <c r="AE146" s="1044"/>
      <c r="AF146" s="1044"/>
      <c r="AG146" s="1044"/>
      <c r="AH146" s="1044"/>
      <c r="AI146" s="1044"/>
      <c r="AJ146" s="1044"/>
      <c r="AK146" s="1044"/>
      <c r="AL146" s="1044"/>
      <c r="AM146" s="1044"/>
      <c r="AN146" s="1044"/>
      <c r="AO146" s="1044"/>
      <c r="AP146" s="1044"/>
      <c r="AQ146" s="1044"/>
      <c r="AR146" s="1044"/>
      <c r="AS146" s="1044"/>
      <c r="AT146" s="1044"/>
      <c r="AU146" s="1044"/>
      <c r="AW146" s="1043" t="s">
        <v>980</v>
      </c>
      <c r="AX146" s="1044"/>
      <c r="AY146" s="1044"/>
      <c r="AZ146" s="1044"/>
      <c r="BA146" s="1044"/>
      <c r="BB146" s="1044"/>
      <c r="BC146" s="1044"/>
      <c r="BD146" s="1044"/>
      <c r="BE146" s="1044"/>
      <c r="BF146" s="1044"/>
      <c r="BG146" s="1044"/>
      <c r="BH146" s="1044"/>
      <c r="BI146" s="1044"/>
      <c r="BJ146" s="1044"/>
      <c r="BK146" s="1044"/>
      <c r="BL146" s="1044"/>
      <c r="BM146" s="1044"/>
      <c r="BN146" s="1044"/>
      <c r="BO146" s="1044"/>
      <c r="BP146" s="1044"/>
      <c r="BQ146" s="1044"/>
      <c r="BR146" s="1044"/>
      <c r="BS146" s="1044"/>
      <c r="BT146" s="234"/>
      <c r="BU146" s="1043" t="s">
        <v>980</v>
      </c>
      <c r="BV146" s="1044"/>
      <c r="BW146" s="1044"/>
      <c r="BX146" s="1044"/>
      <c r="BY146" s="1044"/>
      <c r="BZ146" s="1044"/>
      <c r="CA146" s="1044"/>
      <c r="CB146" s="1044"/>
      <c r="CC146" s="1044"/>
      <c r="CD146" s="1044"/>
      <c r="CE146" s="1044"/>
      <c r="CF146" s="1044"/>
      <c r="CG146" s="1044"/>
      <c r="CH146" s="1044"/>
      <c r="CI146" s="1044"/>
      <c r="CJ146" s="1044"/>
      <c r="CK146" s="1044"/>
      <c r="CL146" s="1044"/>
      <c r="CM146" s="1044"/>
      <c r="CN146" s="1044"/>
      <c r="CO146" s="1044"/>
      <c r="CP146" s="1044"/>
      <c r="CQ146" s="1044"/>
      <c r="CS146" s="1043" t="s">
        <v>980</v>
      </c>
      <c r="CT146" s="1044"/>
      <c r="CU146" s="1044"/>
      <c r="CV146" s="1044"/>
      <c r="CW146" s="1044"/>
      <c r="CX146" s="1044"/>
      <c r="CY146" s="1044"/>
      <c r="CZ146" s="1044"/>
      <c r="DA146" s="1044"/>
      <c r="DB146" s="1044"/>
      <c r="DC146" s="1044"/>
      <c r="DD146" s="1044"/>
      <c r="DE146" s="1044"/>
      <c r="DF146" s="1044"/>
      <c r="DG146" s="1044"/>
      <c r="DH146" s="1044"/>
      <c r="DI146" s="1044"/>
      <c r="DJ146" s="1044"/>
      <c r="DK146" s="1044"/>
      <c r="DL146" s="1044"/>
      <c r="DM146" s="1044"/>
      <c r="DN146" s="1044"/>
      <c r="DO146" s="1044"/>
      <c r="DP146" s="234"/>
      <c r="DQ146" s="1043" t="s">
        <v>980</v>
      </c>
      <c r="DR146" s="1044"/>
      <c r="DS146" s="1044"/>
      <c r="DT146" s="1044"/>
      <c r="DU146" s="1044"/>
      <c r="DV146" s="1044"/>
      <c r="DW146" s="1044"/>
      <c r="DX146" s="1044"/>
      <c r="DY146" s="1044"/>
      <c r="DZ146" s="1044"/>
      <c r="EA146" s="1044"/>
      <c r="EB146" s="1044"/>
      <c r="EC146" s="1044"/>
      <c r="ED146" s="1044"/>
      <c r="EE146" s="1044"/>
      <c r="EF146" s="1044"/>
      <c r="EG146" s="1044"/>
      <c r="EH146" s="1044"/>
      <c r="EI146" s="1044"/>
      <c r="EJ146" s="1044"/>
      <c r="EK146" s="1044"/>
      <c r="EL146" s="1044"/>
      <c r="EM146" s="1044"/>
    </row>
    <row r="147" spans="1:143" ht="16.5" x14ac:dyDescent="0.2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1"/>
      <c r="W147" s="1041"/>
      <c r="X147" s="1041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1"/>
      <c r="BS147" s="1041"/>
      <c r="BT147" s="1041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1"/>
      <c r="DO147" s="1041"/>
      <c r="DP147" s="1041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 x14ac:dyDescent="0.2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5" t="s">
        <v>844</v>
      </c>
      <c r="X149" s="1045"/>
      <c r="Y149" s="1045"/>
      <c r="Z149" s="1045"/>
      <c r="AA149" s="1045"/>
      <c r="AB149" s="1045"/>
      <c r="AC149" s="1045"/>
      <c r="AD149" s="1045"/>
      <c r="AE149" s="1045"/>
      <c r="AF149" s="1045"/>
      <c r="AG149" s="1045"/>
      <c r="AH149" s="1045"/>
      <c r="AI149" s="1045"/>
      <c r="AJ149" s="1045"/>
      <c r="AK149" s="1045"/>
      <c r="AL149" s="1045"/>
      <c r="AM149" s="1045"/>
      <c r="AN149" s="1045"/>
      <c r="AO149" s="1045"/>
      <c r="AP149" s="1045"/>
      <c r="AQ149" s="1045"/>
      <c r="AR149" s="1045"/>
      <c r="AS149" s="1045"/>
      <c r="AT149" s="1045"/>
      <c r="AU149" s="1045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5" t="s">
        <v>844</v>
      </c>
      <c r="BT149" s="1045"/>
      <c r="BU149" s="1045"/>
      <c r="BV149" s="1045"/>
      <c r="BW149" s="1045"/>
      <c r="BX149" s="1045"/>
      <c r="BY149" s="1045"/>
      <c r="BZ149" s="1045"/>
      <c r="CA149" s="1045"/>
      <c r="CB149" s="1045"/>
      <c r="CC149" s="1045"/>
      <c r="CD149" s="1045"/>
      <c r="CE149" s="1045"/>
      <c r="CF149" s="1045"/>
      <c r="CG149" s="1045"/>
      <c r="CH149" s="1045"/>
      <c r="CI149" s="1045"/>
      <c r="CJ149" s="1045"/>
      <c r="CK149" s="1045"/>
      <c r="CL149" s="1045"/>
      <c r="CM149" s="1045"/>
      <c r="CN149" s="1045"/>
      <c r="CO149" s="1045"/>
      <c r="CP149" s="1045"/>
      <c r="CQ149" s="1045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5" t="s">
        <v>844</v>
      </c>
      <c r="DP149" s="1045"/>
      <c r="DQ149" s="1045"/>
      <c r="DR149" s="1045"/>
      <c r="DS149" s="1045"/>
      <c r="DT149" s="1045"/>
      <c r="DU149" s="1045"/>
      <c r="DV149" s="1045"/>
      <c r="DW149" s="1045"/>
      <c r="DX149" s="1045"/>
      <c r="DY149" s="1045"/>
      <c r="DZ149" s="1045"/>
      <c r="EA149" s="1045"/>
      <c r="EB149" s="1045"/>
      <c r="EC149" s="1045"/>
      <c r="ED149" s="1045"/>
      <c r="EE149" s="1045"/>
      <c r="EF149" s="1045"/>
      <c r="EG149" s="1045"/>
      <c r="EH149" s="1045"/>
      <c r="EI149" s="1045"/>
      <c r="EJ149" s="1045"/>
      <c r="EK149" s="1045"/>
      <c r="EL149" s="1045"/>
      <c r="EM149" s="1045"/>
    </row>
    <row r="150" spans="1:143" ht="16.5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7" t="s">
        <v>551</v>
      </c>
      <c r="X150" s="1047"/>
      <c r="Y150" s="1047"/>
      <c r="Z150" s="1084">
        <f>$AF$33</f>
        <v>0</v>
      </c>
      <c r="AA150" s="1084"/>
      <c r="AB150" s="215" t="s">
        <v>524</v>
      </c>
      <c r="AC150" s="1084">
        <f>$AI$33</f>
        <v>0</v>
      </c>
      <c r="AD150" s="1084"/>
      <c r="AE150" s="1084"/>
      <c r="AF150" s="1084"/>
      <c r="AG150" s="1084"/>
      <c r="AH150" s="1084"/>
      <c r="AI150" s="1084"/>
      <c r="AJ150" s="1084">
        <f>$AP$33</f>
        <v>0</v>
      </c>
      <c r="AK150" s="1084"/>
      <c r="AL150" s="1084"/>
      <c r="AM150" s="1084"/>
      <c r="AN150" s="1048" t="s">
        <v>375</v>
      </c>
      <c r="AO150" s="1048"/>
      <c r="AP150" s="1039" t="s">
        <v>680</v>
      </c>
      <c r="AQ150" s="1039"/>
      <c r="AR150" s="1040">
        <f>$AB$29</f>
        <v>0</v>
      </c>
      <c r="AS150" s="1040"/>
      <c r="AT150" s="1040"/>
      <c r="AU150" s="1040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7" t="s">
        <v>551</v>
      </c>
      <c r="BT150" s="1047"/>
      <c r="BU150" s="1047"/>
      <c r="BV150" s="1084">
        <f>$AF$33</f>
        <v>0</v>
      </c>
      <c r="BW150" s="1084"/>
      <c r="BX150" s="215" t="s">
        <v>524</v>
      </c>
      <c r="BY150" s="1084">
        <f>$AI$33</f>
        <v>0</v>
      </c>
      <c r="BZ150" s="1084"/>
      <c r="CA150" s="1084"/>
      <c r="CB150" s="1084"/>
      <c r="CC150" s="1084"/>
      <c r="CD150" s="1084"/>
      <c r="CE150" s="1084"/>
      <c r="CF150" s="1084">
        <f>$AP$33</f>
        <v>0</v>
      </c>
      <c r="CG150" s="1084"/>
      <c r="CH150" s="1084"/>
      <c r="CI150" s="1084"/>
      <c r="CJ150" s="1048" t="s">
        <v>375</v>
      </c>
      <c r="CK150" s="1048"/>
      <c r="CL150" s="1039" t="s">
        <v>680</v>
      </c>
      <c r="CM150" s="1039"/>
      <c r="CN150" s="1040">
        <f>$AB$29</f>
        <v>0</v>
      </c>
      <c r="CO150" s="1040"/>
      <c r="CP150" s="1040"/>
      <c r="CQ150" s="1040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7" t="s">
        <v>551</v>
      </c>
      <c r="DP150" s="1047"/>
      <c r="DQ150" s="1047"/>
      <c r="DR150" s="1084">
        <f>$AF$33</f>
        <v>0</v>
      </c>
      <c r="DS150" s="1084"/>
      <c r="DT150" s="215" t="s">
        <v>524</v>
      </c>
      <c r="DU150" s="1084">
        <f>$AI$33</f>
        <v>0</v>
      </c>
      <c r="DV150" s="1084"/>
      <c r="DW150" s="1084"/>
      <c r="DX150" s="1084"/>
      <c r="DY150" s="1084"/>
      <c r="DZ150" s="1084"/>
      <c r="EA150" s="1084"/>
      <c r="EB150" s="1084">
        <f>$AP$33</f>
        <v>0</v>
      </c>
      <c r="EC150" s="1084"/>
      <c r="ED150" s="1084"/>
      <c r="EE150" s="1084"/>
      <c r="EF150" s="1048" t="s">
        <v>375</v>
      </c>
      <c r="EG150" s="1048"/>
      <c r="EH150" s="1039" t="s">
        <v>680</v>
      </c>
      <c r="EI150" s="1039"/>
      <c r="EJ150" s="1040">
        <f>$AB$29</f>
        <v>0</v>
      </c>
      <c r="EK150" s="1040"/>
      <c r="EL150" s="1040"/>
      <c r="EM150" s="1040"/>
    </row>
    <row r="151" spans="1:143" ht="16.5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1"/>
      <c r="AI152" s="1041"/>
      <c r="AJ152" s="1041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1"/>
      <c r="CE152" s="1041"/>
      <c r="CF152" s="1041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1"/>
      <c r="EA152" s="1041"/>
      <c r="EB152" s="1041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x14ac:dyDescent="0.2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 x14ac:dyDescent="0.25">
      <c r="A155" s="178"/>
      <c r="B155" s="1042" t="s">
        <v>715</v>
      </c>
      <c r="C155" s="1042"/>
      <c r="D155" s="1042"/>
      <c r="E155" s="1042"/>
      <c r="F155" s="1042"/>
      <c r="G155" s="1042"/>
      <c r="H155" s="1042"/>
      <c r="I155" s="1042"/>
      <c r="J155" s="1042"/>
      <c r="K155" s="1042"/>
      <c r="L155" s="1042"/>
      <c r="M155" s="1042"/>
      <c r="N155" s="1042"/>
      <c r="O155" s="1042"/>
      <c r="P155" s="1042"/>
      <c r="Q155" s="1042"/>
      <c r="R155" s="1042"/>
      <c r="S155" s="1042"/>
      <c r="T155" s="1042"/>
      <c r="U155" s="1042"/>
      <c r="V155" s="1042"/>
      <c r="W155" s="1042"/>
      <c r="X155" s="1042"/>
      <c r="Y155" s="1042"/>
      <c r="Z155" s="1042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W155" s="178"/>
      <c r="AX155" s="1042" t="s">
        <v>715</v>
      </c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  <c r="BU155" s="1042"/>
      <c r="BV155" s="1042"/>
      <c r="BW155" s="1042"/>
      <c r="BX155" s="1042"/>
      <c r="BY155" s="1042"/>
      <c r="BZ155" s="1042"/>
      <c r="CA155" s="1042"/>
      <c r="CB155" s="1042"/>
      <c r="CC155" s="1042"/>
      <c r="CD155" s="1042"/>
      <c r="CE155" s="1042"/>
      <c r="CF155" s="1042"/>
      <c r="CG155" s="1042"/>
      <c r="CH155" s="1042"/>
      <c r="CI155" s="1042"/>
      <c r="CJ155" s="1042"/>
      <c r="CK155" s="1042"/>
      <c r="CL155" s="1042"/>
      <c r="CM155" s="1042"/>
      <c r="CN155" s="1042"/>
      <c r="CO155" s="1042"/>
      <c r="CP155" s="1042"/>
      <c r="CQ155" s="1042"/>
      <c r="CS155" s="178"/>
      <c r="CT155" s="1042" t="s">
        <v>715</v>
      </c>
      <c r="CU155" s="1042"/>
      <c r="CV155" s="1042"/>
      <c r="CW155" s="1042"/>
      <c r="CX155" s="1042"/>
      <c r="CY155" s="1042"/>
      <c r="CZ155" s="1042"/>
      <c r="DA155" s="1042"/>
      <c r="DB155" s="1042"/>
      <c r="DC155" s="1042"/>
      <c r="DD155" s="1042"/>
      <c r="DE155" s="1042"/>
      <c r="DF155" s="1042"/>
      <c r="DG155" s="1042"/>
      <c r="DH155" s="1042"/>
      <c r="DI155" s="1042"/>
      <c r="DJ155" s="1042"/>
      <c r="DK155" s="1042"/>
      <c r="DL155" s="1042"/>
      <c r="DM155" s="1042"/>
      <c r="DN155" s="1042"/>
      <c r="DO155" s="1042"/>
      <c r="DP155" s="1042"/>
      <c r="DQ155" s="1042"/>
      <c r="DR155" s="1042"/>
      <c r="DS155" s="1042"/>
      <c r="DT155" s="1042"/>
      <c r="DU155" s="1042"/>
      <c r="DV155" s="1042"/>
      <c r="DW155" s="1042"/>
      <c r="DX155" s="1042"/>
      <c r="DY155" s="1042"/>
      <c r="DZ155" s="1042"/>
      <c r="EA155" s="1042"/>
      <c r="EB155" s="1042"/>
      <c r="EC155" s="1042"/>
      <c r="ED155" s="1042"/>
      <c r="EE155" s="1042"/>
      <c r="EF155" s="1042"/>
      <c r="EG155" s="1042"/>
      <c r="EH155" s="1042"/>
      <c r="EI155" s="1042"/>
      <c r="EJ155" s="1042"/>
      <c r="EK155" s="1042"/>
      <c r="EL155" s="1042"/>
      <c r="EM155" s="1042"/>
    </row>
    <row r="156" spans="1:143" ht="16.5" customHeight="1" x14ac:dyDescent="0.25">
      <c r="A156" s="178"/>
      <c r="B156" s="1042" t="s">
        <v>716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716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716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x14ac:dyDescent="0.2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 x14ac:dyDescent="0.3">
      <c r="A158" s="178"/>
      <c r="B158" s="184"/>
      <c r="C158" s="184"/>
      <c r="D158" s="184"/>
      <c r="E158" s="185" t="s">
        <v>717</v>
      </c>
      <c r="F158" s="185"/>
      <c r="G158" s="1082">
        <f>I$16</f>
        <v>0</v>
      </c>
      <c r="H158" s="1082"/>
      <c r="I158" s="1082"/>
      <c r="J158" s="1082"/>
      <c r="K158" s="1082"/>
      <c r="L158" s="1082"/>
      <c r="M158" s="1082"/>
      <c r="N158" s="1082"/>
      <c r="O158" s="1082"/>
      <c r="P158" s="1082"/>
      <c r="Q158" s="1082"/>
      <c r="R158" s="1082"/>
      <c r="S158" s="1082"/>
      <c r="T158" s="1082"/>
      <c r="U158" s="1082"/>
      <c r="V158" s="1082"/>
      <c r="W158" s="1082"/>
      <c r="X158" s="1082"/>
      <c r="Y158" s="1082"/>
      <c r="Z158" s="1082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082"/>
      <c r="AO158" s="1082"/>
      <c r="AP158" s="1082"/>
      <c r="AQ158" s="1082"/>
      <c r="AR158" s="1082"/>
      <c r="AS158" s="1082"/>
      <c r="AT158" s="1082"/>
      <c r="AU158" s="1082"/>
      <c r="AW158" s="178"/>
      <c r="AX158" s="184"/>
      <c r="AY158" s="184"/>
      <c r="AZ158" s="184"/>
      <c r="BA158" s="185" t="s">
        <v>717</v>
      </c>
      <c r="BB158" s="185"/>
      <c r="BC158" s="1082">
        <f>BE$16</f>
        <v>0</v>
      </c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  <c r="BX158" s="1082"/>
      <c r="BY158" s="1082"/>
      <c r="BZ158" s="1082"/>
      <c r="CA158" s="1082"/>
      <c r="CB158" s="1082"/>
      <c r="CC158" s="1082"/>
      <c r="CD158" s="1082"/>
      <c r="CE158" s="1082"/>
      <c r="CF158" s="1082"/>
      <c r="CG158" s="1082"/>
      <c r="CH158" s="1082"/>
      <c r="CI158" s="1082"/>
      <c r="CJ158" s="1082"/>
      <c r="CK158" s="1082"/>
      <c r="CL158" s="1082"/>
      <c r="CM158" s="1082"/>
      <c r="CN158" s="1082"/>
      <c r="CO158" s="1082"/>
      <c r="CP158" s="1082"/>
      <c r="CQ158" s="1082"/>
      <c r="CS158" s="178"/>
      <c r="CT158" s="184"/>
      <c r="CU158" s="184"/>
      <c r="CV158" s="184"/>
      <c r="CW158" s="185" t="s">
        <v>717</v>
      </c>
      <c r="CX158" s="185"/>
      <c r="CY158" s="1082">
        <f>DA$16</f>
        <v>0</v>
      </c>
      <c r="CZ158" s="1082"/>
      <c r="DA158" s="1082"/>
      <c r="DB158" s="1082"/>
      <c r="DC158" s="1082"/>
      <c r="DD158" s="1082"/>
      <c r="DE158" s="1082"/>
      <c r="DF158" s="1082"/>
      <c r="DG158" s="1082"/>
      <c r="DH158" s="1082"/>
      <c r="DI158" s="1082"/>
      <c r="DJ158" s="1082"/>
      <c r="DK158" s="1082"/>
      <c r="DL158" s="1082"/>
      <c r="DM158" s="1082"/>
      <c r="DN158" s="1082"/>
      <c r="DO158" s="1082"/>
      <c r="DP158" s="1082"/>
      <c r="DQ158" s="1082"/>
      <c r="DR158" s="1082"/>
      <c r="DS158" s="1082"/>
      <c r="DT158" s="1082"/>
      <c r="DU158" s="1082"/>
      <c r="DV158" s="1082"/>
      <c r="DW158" s="1082"/>
      <c r="DX158" s="1082"/>
      <c r="DY158" s="1082"/>
      <c r="DZ158" s="1082"/>
      <c r="EA158" s="1082"/>
      <c r="EB158" s="1082"/>
      <c r="EC158" s="1082"/>
      <c r="ED158" s="1082"/>
      <c r="EE158" s="1082"/>
      <c r="EF158" s="1082"/>
      <c r="EG158" s="1082"/>
      <c r="EH158" s="1082"/>
      <c r="EI158" s="1082"/>
      <c r="EJ158" s="1082"/>
      <c r="EK158" s="1082"/>
      <c r="EL158" s="1082"/>
      <c r="EM158" s="1082"/>
    </row>
    <row r="159" spans="1:143" ht="18.75" customHeight="1" x14ac:dyDescent="0.25">
      <c r="A159" s="178"/>
      <c r="B159" s="1076" t="s">
        <v>718</v>
      </c>
      <c r="C159" s="1076"/>
      <c r="D159" s="1076"/>
      <c r="E159" s="1076"/>
      <c r="F159" s="1076"/>
      <c r="G159" s="1076"/>
      <c r="H159" s="1076"/>
      <c r="I159" s="1076"/>
      <c r="J159" s="1076"/>
      <c r="K159" s="1076"/>
      <c r="L159" s="1076"/>
      <c r="M159" s="1076"/>
      <c r="N159" s="1076"/>
      <c r="O159" s="1076"/>
      <c r="P159" s="1076"/>
      <c r="Q159" s="1076"/>
      <c r="R159" s="1076"/>
      <c r="S159" s="1076"/>
      <c r="T159" s="1076"/>
      <c r="U159" s="1076"/>
      <c r="V159" s="1076"/>
      <c r="W159" s="1077">
        <f>I$21</f>
        <v>0</v>
      </c>
      <c r="X159" s="1077"/>
      <c r="Y159" s="1077"/>
      <c r="Z159" s="1077"/>
      <c r="AA159" s="1077"/>
      <c r="AB159" s="1077"/>
      <c r="AC159" s="1077"/>
      <c r="AD159" s="1077"/>
      <c r="AE159" s="1077"/>
      <c r="AF159" s="1077"/>
      <c r="AG159" s="1077"/>
      <c r="AH159" s="1077"/>
      <c r="AI159" s="1077"/>
      <c r="AJ159" s="1077"/>
      <c r="AK159" s="1077"/>
      <c r="AL159" s="1077"/>
      <c r="AM159" s="1077"/>
      <c r="AN159" s="1077"/>
      <c r="AO159" s="1077"/>
      <c r="AP159" s="1077"/>
      <c r="AQ159" s="1077"/>
      <c r="AR159" s="1077"/>
      <c r="AS159" s="1077"/>
      <c r="AT159" s="1077"/>
      <c r="AU159" s="1077"/>
      <c r="AW159" s="178"/>
      <c r="AX159" s="1076" t="s">
        <v>718</v>
      </c>
      <c r="AY159" s="1076"/>
      <c r="AZ159" s="1076"/>
      <c r="BA159" s="1076"/>
      <c r="BB159" s="1076"/>
      <c r="BC159" s="1076"/>
      <c r="BD159" s="1076"/>
      <c r="BE159" s="1076"/>
      <c r="BF159" s="1076"/>
      <c r="BG159" s="1076"/>
      <c r="BH159" s="1076"/>
      <c r="BI159" s="1076"/>
      <c r="BJ159" s="1076"/>
      <c r="BK159" s="1076"/>
      <c r="BL159" s="1076"/>
      <c r="BM159" s="1076"/>
      <c r="BN159" s="1076"/>
      <c r="BO159" s="1076"/>
      <c r="BP159" s="1076"/>
      <c r="BQ159" s="1076"/>
      <c r="BR159" s="1076"/>
      <c r="BS159" s="1077">
        <f>BE$21</f>
        <v>0</v>
      </c>
      <c r="BT159" s="1077"/>
      <c r="BU159" s="1077"/>
      <c r="BV159" s="1077"/>
      <c r="BW159" s="1077"/>
      <c r="BX159" s="1077"/>
      <c r="BY159" s="1077"/>
      <c r="BZ159" s="1077"/>
      <c r="CA159" s="1077"/>
      <c r="CB159" s="1077"/>
      <c r="CC159" s="1077"/>
      <c r="CD159" s="1077"/>
      <c r="CE159" s="1077"/>
      <c r="CF159" s="1077"/>
      <c r="CG159" s="1077"/>
      <c r="CH159" s="1077"/>
      <c r="CI159" s="1077"/>
      <c r="CJ159" s="1077"/>
      <c r="CK159" s="1077"/>
      <c r="CL159" s="1077"/>
      <c r="CM159" s="1077"/>
      <c r="CN159" s="1077"/>
      <c r="CO159" s="1077"/>
      <c r="CP159" s="1077"/>
      <c r="CQ159" s="1077"/>
      <c r="CS159" s="178"/>
      <c r="CT159" s="1076" t="s">
        <v>718</v>
      </c>
      <c r="CU159" s="1076"/>
      <c r="CV159" s="1076"/>
      <c r="CW159" s="1076"/>
      <c r="CX159" s="1076"/>
      <c r="CY159" s="1076"/>
      <c r="CZ159" s="1076"/>
      <c r="DA159" s="1076"/>
      <c r="DB159" s="1076"/>
      <c r="DC159" s="1076"/>
      <c r="DD159" s="1076"/>
      <c r="DE159" s="1076"/>
      <c r="DF159" s="1076"/>
      <c r="DG159" s="1076"/>
      <c r="DH159" s="1076"/>
      <c r="DI159" s="1076"/>
      <c r="DJ159" s="1076"/>
      <c r="DK159" s="1076"/>
      <c r="DL159" s="1076"/>
      <c r="DM159" s="1076"/>
      <c r="DN159" s="1076"/>
      <c r="DO159" s="1077">
        <f>DA$21</f>
        <v>0</v>
      </c>
      <c r="DP159" s="1077"/>
      <c r="DQ159" s="1077"/>
      <c r="DR159" s="1077"/>
      <c r="DS159" s="1077"/>
      <c r="DT159" s="1077"/>
      <c r="DU159" s="1077"/>
      <c r="DV159" s="1077"/>
      <c r="DW159" s="1077"/>
      <c r="DX159" s="1077"/>
      <c r="DY159" s="1077"/>
      <c r="DZ159" s="1077"/>
      <c r="EA159" s="1077"/>
      <c r="EB159" s="1077"/>
      <c r="EC159" s="1077"/>
      <c r="ED159" s="1077"/>
      <c r="EE159" s="1077"/>
      <c r="EF159" s="1077"/>
      <c r="EG159" s="1077"/>
      <c r="EH159" s="1077"/>
      <c r="EI159" s="1077"/>
      <c r="EJ159" s="1077"/>
      <c r="EK159" s="1077"/>
      <c r="EL159" s="1077"/>
      <c r="EM159" s="1077"/>
    </row>
    <row r="160" spans="1:143" ht="18.75" customHeight="1" x14ac:dyDescent="0.3">
      <c r="A160" s="178"/>
      <c r="B160" s="1076" t="s">
        <v>798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6"/>
      <c r="X160" s="1076"/>
      <c r="Y160" s="1076"/>
      <c r="Z160" s="1076"/>
      <c r="AA160" s="1076"/>
      <c r="AB160" s="1076"/>
      <c r="AC160" s="1076"/>
      <c r="AD160" s="1076"/>
      <c r="AE160" s="1076"/>
      <c r="AF160" s="1076"/>
      <c r="AG160" s="1076"/>
      <c r="AH160" s="1077">
        <f>I$17</f>
        <v>0</v>
      </c>
      <c r="AI160" s="1077"/>
      <c r="AJ160" s="1077"/>
      <c r="AK160" s="1077"/>
      <c r="AL160" s="1077"/>
      <c r="AM160" s="1077"/>
      <c r="AN160" s="1161" t="s">
        <v>680</v>
      </c>
      <c r="AO160" s="1161"/>
      <c r="AP160" s="1092">
        <f>I$18</f>
        <v>0</v>
      </c>
      <c r="AQ160" s="1092"/>
      <c r="AR160" s="1092"/>
      <c r="AS160" s="1092"/>
      <c r="AT160" s="1092"/>
      <c r="AU160" s="1092"/>
      <c r="AW160" s="178"/>
      <c r="AX160" s="1076" t="s">
        <v>798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  <c r="BX160" s="1076"/>
      <c r="BY160" s="1076"/>
      <c r="BZ160" s="1076"/>
      <c r="CA160" s="1076"/>
      <c r="CB160" s="1076"/>
      <c r="CC160" s="1076"/>
      <c r="CD160" s="1077">
        <f>BE$17</f>
        <v>0</v>
      </c>
      <c r="CE160" s="1077"/>
      <c r="CF160" s="1077"/>
      <c r="CG160" s="1077"/>
      <c r="CH160" s="1077"/>
      <c r="CI160" s="1077"/>
      <c r="CJ160" s="1161" t="s">
        <v>680</v>
      </c>
      <c r="CK160" s="1161"/>
      <c r="CL160" s="1092">
        <f>BE$18</f>
        <v>0</v>
      </c>
      <c r="CM160" s="1092"/>
      <c r="CN160" s="1092"/>
      <c r="CO160" s="1092"/>
      <c r="CP160" s="1092"/>
      <c r="CQ160" s="1092"/>
      <c r="CS160" s="178"/>
      <c r="CT160" s="1076" t="s">
        <v>798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6"/>
      <c r="DP160" s="1076"/>
      <c r="DQ160" s="1076"/>
      <c r="DR160" s="1076"/>
      <c r="DS160" s="1076"/>
      <c r="DT160" s="1076"/>
      <c r="DU160" s="1076"/>
      <c r="DV160" s="1076"/>
      <c r="DW160" s="1076"/>
      <c r="DX160" s="1076"/>
      <c r="DY160" s="1076"/>
      <c r="DZ160" s="1077">
        <f>DA$17</f>
        <v>0</v>
      </c>
      <c r="EA160" s="1077"/>
      <c r="EB160" s="1077"/>
      <c r="EC160" s="1077"/>
      <c r="ED160" s="1077"/>
      <c r="EE160" s="1077"/>
      <c r="EF160" s="1161" t="s">
        <v>680</v>
      </c>
      <c r="EG160" s="1161"/>
      <c r="EH160" s="1092">
        <f>DA$18</f>
        <v>0</v>
      </c>
      <c r="EI160" s="1092"/>
      <c r="EJ160" s="1092"/>
      <c r="EK160" s="1092"/>
      <c r="EL160" s="1092"/>
      <c r="EM160" s="1092"/>
    </row>
    <row r="161" spans="1:143" ht="18.75" customHeight="1" x14ac:dyDescent="0.25">
      <c r="A161" s="178"/>
      <c r="B161" s="1078" t="s">
        <v>720</v>
      </c>
      <c r="C161" s="1078"/>
      <c r="D161" s="1078"/>
      <c r="E161" s="1078"/>
      <c r="F161" s="1081">
        <f>I$19</f>
        <v>0</v>
      </c>
      <c r="G161" s="1081"/>
      <c r="H161" s="1081"/>
      <c r="I161" s="1081"/>
      <c r="J161" s="1081"/>
      <c r="K161" s="1081"/>
      <c r="L161" s="1081"/>
      <c r="M161" s="1081"/>
      <c r="N161" s="1081"/>
      <c r="O161" s="1081"/>
      <c r="P161" s="1081"/>
      <c r="Q161" s="1081"/>
      <c r="R161" s="1081"/>
      <c r="S161" s="1081"/>
      <c r="T161" s="1081"/>
      <c r="U161" s="1081"/>
      <c r="V161" s="1081"/>
      <c r="W161" s="1081"/>
      <c r="X161" s="1081"/>
      <c r="Y161" s="1081"/>
      <c r="Z161" s="1081"/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W161" s="178"/>
      <c r="AX161" s="1078" t="s">
        <v>720</v>
      </c>
      <c r="AY161" s="1078"/>
      <c r="AZ161" s="1078"/>
      <c r="BA161" s="1078"/>
      <c r="BB161" s="1081">
        <f>BE$19</f>
        <v>0</v>
      </c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  <c r="BX161" s="1081"/>
      <c r="BY161" s="1081"/>
      <c r="BZ161" s="1081"/>
      <c r="CA161" s="1081"/>
      <c r="CB161" s="1081"/>
      <c r="CC161" s="1081"/>
      <c r="CD161" s="1081"/>
      <c r="CE161" s="1081"/>
      <c r="CF161" s="1081"/>
      <c r="CG161" s="1081"/>
      <c r="CH161" s="1081"/>
      <c r="CI161" s="1081"/>
      <c r="CJ161" s="1081"/>
      <c r="CK161" s="1081"/>
      <c r="CL161" s="1081"/>
      <c r="CM161" s="1081"/>
      <c r="CN161" s="1081"/>
      <c r="CO161" s="1081"/>
      <c r="CP161" s="1081"/>
      <c r="CQ161" s="1081"/>
      <c r="CS161" s="178"/>
      <c r="CT161" s="1078" t="s">
        <v>720</v>
      </c>
      <c r="CU161" s="1078"/>
      <c r="CV161" s="1078"/>
      <c r="CW161" s="1078"/>
      <c r="CX161" s="1081">
        <f>DA$19</f>
        <v>0</v>
      </c>
      <c r="CY161" s="1081"/>
      <c r="CZ161" s="1081"/>
      <c r="DA161" s="1081"/>
      <c r="DB161" s="1081"/>
      <c r="DC161" s="1081"/>
      <c r="DD161" s="1081"/>
      <c r="DE161" s="1081"/>
      <c r="DF161" s="1081"/>
      <c r="DG161" s="1081"/>
      <c r="DH161" s="1081"/>
      <c r="DI161" s="1081"/>
      <c r="DJ161" s="1081"/>
      <c r="DK161" s="1081"/>
      <c r="DL161" s="1081"/>
      <c r="DM161" s="1081"/>
      <c r="DN161" s="1081"/>
      <c r="DO161" s="1081"/>
      <c r="DP161" s="1081"/>
      <c r="DQ161" s="1081"/>
      <c r="DR161" s="1081"/>
      <c r="DS161" s="1081"/>
      <c r="DT161" s="1081"/>
      <c r="DU161" s="1081"/>
      <c r="DV161" s="1081"/>
      <c r="DW161" s="1081"/>
      <c r="DX161" s="1081"/>
      <c r="DY161" s="1081"/>
      <c r="DZ161" s="1081"/>
      <c r="EA161" s="1081"/>
      <c r="EB161" s="1081"/>
      <c r="EC161" s="1081"/>
      <c r="ED161" s="1081"/>
      <c r="EE161" s="1081"/>
      <c r="EF161" s="1081"/>
      <c r="EG161" s="1081"/>
      <c r="EH161" s="1081"/>
      <c r="EI161" s="1081"/>
      <c r="EJ161" s="1081"/>
      <c r="EK161" s="1081"/>
      <c r="EL161" s="1081"/>
      <c r="EM161" s="1081"/>
    </row>
    <row r="162" spans="1:143" ht="18.75" customHeight="1" x14ac:dyDescent="0.25">
      <c r="A162" s="178"/>
      <c r="B162" s="1078" t="s">
        <v>799</v>
      </c>
      <c r="C162" s="1078"/>
      <c r="D162" s="1078"/>
      <c r="E162" s="1078"/>
      <c r="F162" s="1078"/>
      <c r="G162" s="1078"/>
      <c r="H162" s="1078"/>
      <c r="I162" s="1078"/>
      <c r="J162" s="1078"/>
      <c r="K162" s="1078"/>
      <c r="L162" s="1078"/>
      <c r="M162" s="1078"/>
      <c r="N162" s="1078"/>
      <c r="O162" s="1078"/>
      <c r="P162" s="1078"/>
      <c r="Q162" s="1078"/>
      <c r="R162" s="1078"/>
      <c r="S162" s="1078"/>
      <c r="T162" s="1078"/>
      <c r="U162" s="1078"/>
      <c r="V162" s="1078"/>
      <c r="W162" s="1078"/>
      <c r="X162" s="1078"/>
      <c r="Y162" s="1078"/>
      <c r="Z162" s="1078"/>
      <c r="AA162" s="1078"/>
      <c r="AB162" s="1078"/>
      <c r="AC162" s="1078"/>
      <c r="AD162" s="1078"/>
      <c r="AE162" s="1078"/>
      <c r="AF162" s="1078"/>
      <c r="AG162" s="1078"/>
      <c r="AH162" s="1078"/>
      <c r="AI162" s="1078"/>
      <c r="AJ162" s="1078"/>
      <c r="AK162" s="1078"/>
      <c r="AL162" s="1078"/>
      <c r="AM162" s="1078"/>
      <c r="AN162" s="1078"/>
      <c r="AO162" s="1078"/>
      <c r="AP162" s="1078"/>
      <c r="AQ162" s="1078"/>
      <c r="AR162" s="1078"/>
      <c r="AS162" s="1078"/>
      <c r="AT162" s="1078"/>
      <c r="AU162" s="1078"/>
      <c r="AW162" s="178"/>
      <c r="AX162" s="1078" t="s">
        <v>799</v>
      </c>
      <c r="AY162" s="1078"/>
      <c r="AZ162" s="1078"/>
      <c r="BA162" s="1078"/>
      <c r="BB162" s="1078"/>
      <c r="BC162" s="1078"/>
      <c r="BD162" s="1078"/>
      <c r="BE162" s="1078"/>
      <c r="BF162" s="1078"/>
      <c r="BG162" s="1078"/>
      <c r="BH162" s="1078"/>
      <c r="BI162" s="1078"/>
      <c r="BJ162" s="1078"/>
      <c r="BK162" s="1078"/>
      <c r="BL162" s="1078"/>
      <c r="BM162" s="1078"/>
      <c r="BN162" s="1078"/>
      <c r="BO162" s="1078"/>
      <c r="BP162" s="1078"/>
      <c r="BQ162" s="1078"/>
      <c r="BR162" s="1078"/>
      <c r="BS162" s="1078"/>
      <c r="BT162" s="1078"/>
      <c r="BU162" s="1078"/>
      <c r="BV162" s="1078"/>
      <c r="BW162" s="1078"/>
      <c r="BX162" s="1078"/>
      <c r="BY162" s="1078"/>
      <c r="BZ162" s="1078"/>
      <c r="CA162" s="1078"/>
      <c r="CB162" s="1078"/>
      <c r="CC162" s="1078"/>
      <c r="CD162" s="1078"/>
      <c r="CE162" s="1078"/>
      <c r="CF162" s="1078"/>
      <c r="CG162" s="1078"/>
      <c r="CH162" s="1078"/>
      <c r="CI162" s="1078"/>
      <c r="CJ162" s="1078"/>
      <c r="CK162" s="1078"/>
      <c r="CL162" s="1078"/>
      <c r="CM162" s="1078"/>
      <c r="CN162" s="1078"/>
      <c r="CO162" s="1078"/>
      <c r="CP162" s="1078"/>
      <c r="CQ162" s="1078"/>
      <c r="CS162" s="178"/>
      <c r="CT162" s="1078" t="s">
        <v>799</v>
      </c>
      <c r="CU162" s="1078"/>
      <c r="CV162" s="1078"/>
      <c r="CW162" s="1078"/>
      <c r="CX162" s="1078"/>
      <c r="CY162" s="1078"/>
      <c r="CZ162" s="1078"/>
      <c r="DA162" s="1078"/>
      <c r="DB162" s="1078"/>
      <c r="DC162" s="1078"/>
      <c r="DD162" s="1078"/>
      <c r="DE162" s="1078"/>
      <c r="DF162" s="1078"/>
      <c r="DG162" s="1078"/>
      <c r="DH162" s="1078"/>
      <c r="DI162" s="1078"/>
      <c r="DJ162" s="1078"/>
      <c r="DK162" s="1078"/>
      <c r="DL162" s="1078"/>
      <c r="DM162" s="1078"/>
      <c r="DN162" s="1078"/>
      <c r="DO162" s="1078"/>
      <c r="DP162" s="1078"/>
      <c r="DQ162" s="1078"/>
      <c r="DR162" s="1078"/>
      <c r="DS162" s="1078"/>
      <c r="DT162" s="1078"/>
      <c r="DU162" s="1078"/>
      <c r="DV162" s="1078"/>
      <c r="DW162" s="1078"/>
      <c r="DX162" s="1078"/>
      <c r="DY162" s="1078"/>
      <c r="DZ162" s="1078"/>
      <c r="EA162" s="1078"/>
      <c r="EB162" s="1078"/>
      <c r="EC162" s="1078"/>
      <c r="ED162" s="1078"/>
      <c r="EE162" s="1078"/>
      <c r="EF162" s="1078"/>
      <c r="EG162" s="1078"/>
      <c r="EH162" s="1078"/>
      <c r="EI162" s="1078"/>
      <c r="EJ162" s="1078"/>
      <c r="EK162" s="1078"/>
      <c r="EL162" s="1078"/>
      <c r="EM162" s="1078"/>
    </row>
    <row r="163" spans="1:143" ht="18.75" customHeight="1" x14ac:dyDescent="0.25">
      <c r="A163" s="178"/>
      <c r="B163" s="1078" t="s">
        <v>800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81" t="e">
        <f>I$6</f>
        <v>#VALUE!</v>
      </c>
      <c r="S163" s="1081"/>
      <c r="T163" s="1081"/>
      <c r="U163" s="1081"/>
      <c r="V163" s="1081"/>
      <c r="W163" s="1081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8" t="s">
        <v>800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81" t="e">
        <f>BE$6</f>
        <v>#VALUE!</v>
      </c>
      <c r="BO163" s="1081"/>
      <c r="BP163" s="1081"/>
      <c r="BQ163" s="1081"/>
      <c r="BR163" s="1081"/>
      <c r="BS163" s="1081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8" t="s">
        <v>800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81" t="e">
        <f>DA$6</f>
        <v>#VALUE!</v>
      </c>
      <c r="DK163" s="1081"/>
      <c r="DL163" s="1081"/>
      <c r="DM163" s="1081"/>
      <c r="DN163" s="1081"/>
      <c r="DO163" s="1081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 x14ac:dyDescent="0.3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 x14ac:dyDescent="0.25">
      <c r="A165" s="178"/>
      <c r="B165" s="1026" t="s">
        <v>801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W165" s="178"/>
      <c r="AX165" s="1026" t="s">
        <v>801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801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 x14ac:dyDescent="0.25">
      <c r="A166" s="178"/>
      <c r="B166" s="1078" t="s">
        <v>800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81" t="e">
        <f>I$6</f>
        <v>#VALUE!</v>
      </c>
      <c r="S166" s="1081"/>
      <c r="T166" s="1081"/>
      <c r="U166" s="1081"/>
      <c r="V166" s="1081"/>
      <c r="W166" s="1081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8" t="s">
        <v>800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81" t="e">
        <f>BE$6</f>
        <v>#VALUE!</v>
      </c>
      <c r="BO166" s="1081"/>
      <c r="BP166" s="1081"/>
      <c r="BQ166" s="1081"/>
      <c r="BR166" s="1081"/>
      <c r="BS166" s="1081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8" t="s">
        <v>800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81" t="e">
        <f>DA$6</f>
        <v>#VALUE!</v>
      </c>
      <c r="DK166" s="1081"/>
      <c r="DL166" s="1081"/>
      <c r="DM166" s="1081"/>
      <c r="DN166" s="1081"/>
      <c r="DO166" s="1081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 x14ac:dyDescent="0.3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 x14ac:dyDescent="0.25">
      <c r="A168" s="178"/>
      <c r="B168" s="1026" t="s">
        <v>939</v>
      </c>
      <c r="C168" s="1026"/>
      <c r="D168" s="1026"/>
      <c r="E168" s="1026"/>
      <c r="F168" s="1026"/>
      <c r="G168" s="1026"/>
      <c r="H168" s="1026"/>
      <c r="I168" s="1026"/>
      <c r="J168" s="1026"/>
      <c r="K168" s="1026"/>
      <c r="L168" s="1026"/>
      <c r="M168" s="1026"/>
      <c r="N168" s="1026"/>
      <c r="O168" s="1026"/>
      <c r="P168" s="1026"/>
      <c r="Q168" s="1026"/>
      <c r="R168" s="1026"/>
      <c r="S168" s="1026"/>
      <c r="T168" s="1026"/>
      <c r="U168" s="1026"/>
      <c r="V168" s="1026"/>
      <c r="W168" s="1026"/>
      <c r="X168" s="1026"/>
      <c r="Y168" s="1026"/>
      <c r="Z168" s="1026"/>
      <c r="AA168" s="1026"/>
      <c r="AB168" s="1026"/>
      <c r="AC168" s="1026"/>
      <c r="AD168" s="1026"/>
      <c r="AE168" s="1026"/>
      <c r="AF168" s="1026"/>
      <c r="AG168" s="1026"/>
      <c r="AH168" s="1026"/>
      <c r="AI168" s="1026"/>
      <c r="AJ168" s="1026"/>
      <c r="AK168" s="1026"/>
      <c r="AL168" s="1026"/>
      <c r="AM168" s="1026"/>
      <c r="AN168" s="1026"/>
      <c r="AO168" s="1026"/>
      <c r="AP168" s="1026"/>
      <c r="AQ168" s="1026"/>
      <c r="AR168" s="1026"/>
      <c r="AS168" s="1026"/>
      <c r="AT168" s="1026"/>
      <c r="AU168" s="1026"/>
      <c r="AW168" s="178"/>
      <c r="AX168" s="1026" t="s">
        <v>939</v>
      </c>
      <c r="AY168" s="1026"/>
      <c r="AZ168" s="1026"/>
      <c r="BA168" s="1026"/>
      <c r="BB168" s="1026"/>
      <c r="BC168" s="1026"/>
      <c r="BD168" s="1026"/>
      <c r="BE168" s="1026"/>
      <c r="BF168" s="1026"/>
      <c r="BG168" s="1026"/>
      <c r="BH168" s="1026"/>
      <c r="BI168" s="1026"/>
      <c r="BJ168" s="1026"/>
      <c r="BK168" s="1026"/>
      <c r="BL168" s="1026"/>
      <c r="BM168" s="1026"/>
      <c r="BN168" s="1026"/>
      <c r="BO168" s="1026"/>
      <c r="BP168" s="1026"/>
      <c r="BQ168" s="1026"/>
      <c r="BR168" s="1026"/>
      <c r="BS168" s="1026"/>
      <c r="BT168" s="1026"/>
      <c r="BU168" s="1026"/>
      <c r="BV168" s="1026"/>
      <c r="BW168" s="1026"/>
      <c r="BX168" s="1026"/>
      <c r="BY168" s="1026"/>
      <c r="BZ168" s="1026"/>
      <c r="CA168" s="1026"/>
      <c r="CB168" s="1026"/>
      <c r="CC168" s="1026"/>
      <c r="CD168" s="1026"/>
      <c r="CE168" s="1026"/>
      <c r="CF168" s="1026"/>
      <c r="CG168" s="1026"/>
      <c r="CH168" s="1026"/>
      <c r="CI168" s="1026"/>
      <c r="CJ168" s="1026"/>
      <c r="CK168" s="1026"/>
      <c r="CL168" s="1026"/>
      <c r="CM168" s="1026"/>
      <c r="CN168" s="1026"/>
      <c r="CO168" s="1026"/>
      <c r="CP168" s="1026"/>
      <c r="CQ168" s="1026"/>
      <c r="CS168" s="178"/>
      <c r="CT168" s="1026" t="s">
        <v>939</v>
      </c>
      <c r="CU168" s="1026"/>
      <c r="CV168" s="1026"/>
      <c r="CW168" s="1026"/>
      <c r="CX168" s="1026"/>
      <c r="CY168" s="1026"/>
      <c r="CZ168" s="1026"/>
      <c r="DA168" s="1026"/>
      <c r="DB168" s="1026"/>
      <c r="DC168" s="1026"/>
      <c r="DD168" s="1026"/>
      <c r="DE168" s="1026"/>
      <c r="DF168" s="1026"/>
      <c r="DG168" s="1026"/>
      <c r="DH168" s="1026"/>
      <c r="DI168" s="1026"/>
      <c r="DJ168" s="1026"/>
      <c r="DK168" s="1026"/>
      <c r="DL168" s="1026"/>
      <c r="DM168" s="1026"/>
      <c r="DN168" s="1026"/>
      <c r="DO168" s="1026"/>
      <c r="DP168" s="1026"/>
      <c r="DQ168" s="1026"/>
      <c r="DR168" s="1026"/>
      <c r="DS168" s="1026"/>
      <c r="DT168" s="1026"/>
      <c r="DU168" s="1026"/>
      <c r="DV168" s="1026"/>
      <c r="DW168" s="1026"/>
      <c r="DX168" s="1026"/>
      <c r="DY168" s="1026"/>
      <c r="DZ168" s="1026"/>
      <c r="EA168" s="1026"/>
      <c r="EB168" s="1026"/>
      <c r="EC168" s="1026"/>
      <c r="ED168" s="1026"/>
      <c r="EE168" s="1026"/>
      <c r="EF168" s="1026"/>
      <c r="EG168" s="1026"/>
      <c r="EH168" s="1026"/>
      <c r="EI168" s="1026"/>
      <c r="EJ168" s="1026"/>
      <c r="EK168" s="1026"/>
      <c r="EL168" s="1026"/>
      <c r="EM168" s="1026"/>
    </row>
    <row r="169" spans="1:143" s="234" customFormat="1" ht="76.5" customHeight="1" x14ac:dyDescent="0.25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 x14ac:dyDescent="0.3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947" t="s">
        <v>373</v>
      </c>
      <c r="J180" s="947"/>
      <c r="K180" s="947"/>
      <c r="L180" s="1118"/>
      <c r="M180" s="1118"/>
      <c r="N180" s="1118"/>
      <c r="O180" s="1118"/>
      <c r="P180" s="945" t="s">
        <v>179</v>
      </c>
      <c r="Q180" s="945"/>
      <c r="R180" s="1119"/>
      <c r="S180" s="1119"/>
      <c r="T180" s="1119"/>
      <c r="U180" s="1119"/>
      <c r="V180" s="1119"/>
      <c r="W180" s="947">
        <v>20</v>
      </c>
      <c r="X180" s="947"/>
      <c r="Y180" s="947"/>
      <c r="Z180" s="1113"/>
      <c r="AA180" s="1113"/>
      <c r="AB180" s="947" t="s">
        <v>374</v>
      </c>
      <c r="AC180" s="947"/>
      <c r="AD180" s="947"/>
      <c r="AE180" s="945" t="s">
        <v>179</v>
      </c>
      <c r="AF180" s="945"/>
      <c r="AG180" s="1119"/>
      <c r="AH180" s="1119"/>
      <c r="AI180" s="1119"/>
      <c r="AJ180" s="1119"/>
      <c r="AK180" s="1119"/>
      <c r="AL180" s="947">
        <v>20</v>
      </c>
      <c r="AM180" s="947"/>
      <c r="AN180" s="947"/>
      <c r="AO180" s="1113"/>
      <c r="AP180" s="1113"/>
      <c r="AQ180" s="1120" t="s">
        <v>375</v>
      </c>
      <c r="AR180" s="1120"/>
      <c r="AS180" s="112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7" t="s">
        <v>373</v>
      </c>
      <c r="BF180" s="947"/>
      <c r="BG180" s="947"/>
      <c r="BH180" s="1118"/>
      <c r="BI180" s="1118"/>
      <c r="BJ180" s="1118"/>
      <c r="BK180" s="1118"/>
      <c r="BL180" s="945" t="s">
        <v>179</v>
      </c>
      <c r="BM180" s="945"/>
      <c r="BN180" s="1119"/>
      <c r="BO180" s="1119"/>
      <c r="BP180" s="1119"/>
      <c r="BQ180" s="1119"/>
      <c r="BR180" s="1119"/>
      <c r="BS180" s="947">
        <v>20</v>
      </c>
      <c r="BT180" s="947"/>
      <c r="BU180" s="947"/>
      <c r="BV180" s="1113"/>
      <c r="BW180" s="1113"/>
      <c r="BX180" s="947" t="s">
        <v>374</v>
      </c>
      <c r="BY180" s="947"/>
      <c r="BZ180" s="947"/>
      <c r="CA180" s="945" t="s">
        <v>179</v>
      </c>
      <c r="CB180" s="945"/>
      <c r="CC180" s="1119"/>
      <c r="CD180" s="1119"/>
      <c r="CE180" s="1119"/>
      <c r="CF180" s="1119"/>
      <c r="CG180" s="1119"/>
      <c r="CH180" s="947">
        <v>20</v>
      </c>
      <c r="CI180" s="947"/>
      <c r="CJ180" s="947"/>
      <c r="CK180" s="1113"/>
      <c r="CL180" s="1113"/>
      <c r="CM180" s="1120" t="s">
        <v>375</v>
      </c>
      <c r="CN180" s="1120"/>
      <c r="CO180" s="112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7" t="s">
        <v>373</v>
      </c>
      <c r="DB180" s="947"/>
      <c r="DC180" s="947"/>
      <c r="DD180" s="1118"/>
      <c r="DE180" s="1118"/>
      <c r="DF180" s="1118"/>
      <c r="DG180" s="1118"/>
      <c r="DH180" s="945" t="s">
        <v>179</v>
      </c>
      <c r="DI180" s="945"/>
      <c r="DJ180" s="1119"/>
      <c r="DK180" s="1119"/>
      <c r="DL180" s="1119"/>
      <c r="DM180" s="1119"/>
      <c r="DN180" s="1119"/>
      <c r="DO180" s="947">
        <v>20</v>
      </c>
      <c r="DP180" s="947"/>
      <c r="DQ180" s="947"/>
      <c r="DR180" s="1113"/>
      <c r="DS180" s="1113"/>
      <c r="DT180" s="947" t="s">
        <v>374</v>
      </c>
      <c r="DU180" s="947"/>
      <c r="DV180" s="947"/>
      <c r="DW180" s="945" t="s">
        <v>179</v>
      </c>
      <c r="DX180" s="945"/>
      <c r="DY180" s="1119"/>
      <c r="DZ180" s="1119"/>
      <c r="EA180" s="1119"/>
      <c r="EB180" s="1119"/>
      <c r="EC180" s="1119"/>
      <c r="ED180" s="947">
        <v>20</v>
      </c>
      <c r="EE180" s="947"/>
      <c r="EF180" s="947"/>
      <c r="EG180" s="1113"/>
      <c r="EH180" s="1113"/>
      <c r="EI180" s="1120" t="s">
        <v>375</v>
      </c>
      <c r="EJ180" s="1120"/>
      <c r="EK180" s="1120"/>
      <c r="EL180" s="316"/>
      <c r="EM180" s="80"/>
    </row>
    <row r="181" spans="1:143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4"/>
      <c r="Q181" s="949"/>
      <c r="R181" s="949"/>
      <c r="S181" s="949"/>
      <c r="T181" s="949"/>
      <c r="U181" s="949"/>
      <c r="V181" s="949"/>
      <c r="W181" s="949"/>
      <c r="X181" s="949"/>
      <c r="Y181" s="949"/>
      <c r="Z181" s="949"/>
      <c r="AA181" s="949"/>
      <c r="AB181" s="949"/>
      <c r="AC181" s="949"/>
      <c r="AD181" s="949"/>
      <c r="AE181" s="949"/>
      <c r="AF181" s="949"/>
      <c r="AG181" s="949"/>
      <c r="AH181" s="949"/>
      <c r="AI181" s="949"/>
      <c r="AJ181" s="949"/>
      <c r="AK181" s="949"/>
      <c r="AL181" s="949"/>
      <c r="AM181" s="949"/>
      <c r="AN181" s="949"/>
      <c r="AO181" s="949"/>
      <c r="AP181" s="949"/>
      <c r="AQ181" s="949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4"/>
      <c r="BM181" s="949"/>
      <c r="BN181" s="949"/>
      <c r="BO181" s="949"/>
      <c r="BP181" s="949"/>
      <c r="BQ181" s="949"/>
      <c r="BR181" s="949"/>
      <c r="BS181" s="949"/>
      <c r="BT181" s="949"/>
      <c r="BU181" s="949"/>
      <c r="BV181" s="949"/>
      <c r="BW181" s="949"/>
      <c r="BX181" s="949"/>
      <c r="BY181" s="949"/>
      <c r="BZ181" s="949"/>
      <c r="CA181" s="949"/>
      <c r="CB181" s="949"/>
      <c r="CC181" s="949"/>
      <c r="CD181" s="949"/>
      <c r="CE181" s="949"/>
      <c r="CF181" s="949"/>
      <c r="CG181" s="949"/>
      <c r="CH181" s="949"/>
      <c r="CI181" s="949"/>
      <c r="CJ181" s="949"/>
      <c r="CK181" s="949"/>
      <c r="CL181" s="949"/>
      <c r="CM181" s="949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4"/>
      <c r="DI181" s="949"/>
      <c r="DJ181" s="949"/>
      <c r="DK181" s="949"/>
      <c r="DL181" s="949"/>
      <c r="DM181" s="949"/>
      <c r="DN181" s="949"/>
      <c r="DO181" s="949"/>
      <c r="DP181" s="949"/>
      <c r="DQ181" s="949"/>
      <c r="DR181" s="949"/>
      <c r="DS181" s="949"/>
      <c r="DT181" s="949"/>
      <c r="DU181" s="949"/>
      <c r="DV181" s="949"/>
      <c r="DW181" s="949"/>
      <c r="DX181" s="949"/>
      <c r="DY181" s="949"/>
      <c r="DZ181" s="949"/>
      <c r="EA181" s="949"/>
      <c r="EB181" s="949"/>
      <c r="EC181" s="949"/>
      <c r="ED181" s="949"/>
      <c r="EE181" s="949"/>
      <c r="EF181" s="949"/>
      <c r="EG181" s="949"/>
      <c r="EH181" s="949"/>
      <c r="EI181" s="949"/>
      <c r="EJ181" s="105"/>
      <c r="EK181" s="105"/>
      <c r="EL181" s="105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5"/>
      <c r="V182" s="1115"/>
      <c r="W182" s="1115"/>
      <c r="X182" s="1115"/>
      <c r="Y182" s="1115"/>
      <c r="Z182" s="1115"/>
      <c r="AA182" s="1115"/>
      <c r="AB182" s="1115"/>
      <c r="AC182" s="1116" t="str">
        <f ca="1">I$9</f>
        <v/>
      </c>
      <c r="AD182" s="1117"/>
      <c r="AE182" s="1117"/>
      <c r="AF182" s="1117"/>
      <c r="AG182" s="1117"/>
      <c r="AH182" s="1117"/>
      <c r="AI182" s="1117"/>
      <c r="AJ182" s="1117"/>
      <c r="AK182" s="1117"/>
      <c r="AL182" s="1117"/>
      <c r="AM182" s="1117"/>
      <c r="AN182" s="1117"/>
      <c r="AO182" s="1117"/>
      <c r="AP182" s="1117"/>
      <c r="AQ182" s="111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5"/>
      <c r="BR182" s="1115"/>
      <c r="BS182" s="1115"/>
      <c r="BT182" s="1115"/>
      <c r="BU182" s="1115"/>
      <c r="BV182" s="1115"/>
      <c r="BW182" s="1115"/>
      <c r="BX182" s="1115"/>
      <c r="BY182" s="1116" t="str">
        <f ca="1">BE$9</f>
        <v/>
      </c>
      <c r="BZ182" s="1117"/>
      <c r="CA182" s="1117"/>
      <c r="CB182" s="1117"/>
      <c r="CC182" s="1117"/>
      <c r="CD182" s="1117"/>
      <c r="CE182" s="1117"/>
      <c r="CF182" s="1117"/>
      <c r="CG182" s="1117"/>
      <c r="CH182" s="1117"/>
      <c r="CI182" s="1117"/>
      <c r="CJ182" s="1117"/>
      <c r="CK182" s="1117"/>
      <c r="CL182" s="1117"/>
      <c r="CM182" s="111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5"/>
      <c r="DN182" s="1115"/>
      <c r="DO182" s="1115"/>
      <c r="DP182" s="1115"/>
      <c r="DQ182" s="1115"/>
      <c r="DR182" s="1115"/>
      <c r="DS182" s="1115"/>
      <c r="DT182" s="1115"/>
      <c r="DU182" s="1116" t="str">
        <f ca="1">DA$9</f>
        <v/>
      </c>
      <c r="DV182" s="1117"/>
      <c r="DW182" s="1117"/>
      <c r="DX182" s="1117"/>
      <c r="DY182" s="1117"/>
      <c r="DZ182" s="1117"/>
      <c r="EA182" s="1117"/>
      <c r="EB182" s="1117"/>
      <c r="EC182" s="1117"/>
      <c r="ED182" s="1117"/>
      <c r="EE182" s="1117"/>
      <c r="EF182" s="1117"/>
      <c r="EG182" s="1117"/>
      <c r="EH182" s="1117"/>
      <c r="EI182" s="1117"/>
      <c r="EJ182" s="319"/>
      <c r="EK182" s="319"/>
      <c r="EL182" s="319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3" t="s">
        <v>5</v>
      </c>
      <c r="V183" s="943"/>
      <c r="W183" s="943"/>
      <c r="X183" s="943"/>
      <c r="Y183" s="943"/>
      <c r="Z183" s="943"/>
      <c r="AA183" s="943"/>
      <c r="AB183" s="943"/>
      <c r="AC183" s="943" t="s">
        <v>6</v>
      </c>
      <c r="AD183" s="943"/>
      <c r="AE183" s="943"/>
      <c r="AF183" s="943"/>
      <c r="AG183" s="943"/>
      <c r="AH183" s="943"/>
      <c r="AI183" s="943"/>
      <c r="AJ183" s="943"/>
      <c r="AK183" s="943"/>
      <c r="AL183" s="943"/>
      <c r="AM183" s="943"/>
      <c r="AN183" s="943"/>
      <c r="AO183" s="943"/>
      <c r="AP183" s="943"/>
      <c r="AQ183" s="943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3" t="s">
        <v>5</v>
      </c>
      <c r="BR183" s="943"/>
      <c r="BS183" s="943"/>
      <c r="BT183" s="943"/>
      <c r="BU183" s="943"/>
      <c r="BV183" s="943"/>
      <c r="BW183" s="943"/>
      <c r="BX183" s="943"/>
      <c r="BY183" s="943" t="s">
        <v>6</v>
      </c>
      <c r="BZ183" s="943"/>
      <c r="CA183" s="943"/>
      <c r="CB183" s="943"/>
      <c r="CC183" s="943"/>
      <c r="CD183" s="943"/>
      <c r="CE183" s="943"/>
      <c r="CF183" s="943"/>
      <c r="CG183" s="943"/>
      <c r="CH183" s="943"/>
      <c r="CI183" s="943"/>
      <c r="CJ183" s="943"/>
      <c r="CK183" s="943"/>
      <c r="CL183" s="943"/>
      <c r="CM183" s="943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3" t="s">
        <v>5</v>
      </c>
      <c r="DN183" s="943"/>
      <c r="DO183" s="943"/>
      <c r="DP183" s="943"/>
      <c r="DQ183" s="943"/>
      <c r="DR183" s="943"/>
      <c r="DS183" s="943"/>
      <c r="DT183" s="943"/>
      <c r="DU183" s="943" t="s">
        <v>6</v>
      </c>
      <c r="DV183" s="943"/>
      <c r="DW183" s="943"/>
      <c r="DX183" s="943"/>
      <c r="DY183" s="943"/>
      <c r="DZ183" s="943"/>
      <c r="EA183" s="943"/>
      <c r="EB183" s="943"/>
      <c r="EC183" s="943"/>
      <c r="ED183" s="943"/>
      <c r="EE183" s="943"/>
      <c r="EF183" s="943"/>
      <c r="EG183" s="943"/>
      <c r="EH183" s="943"/>
      <c r="EI183" s="943"/>
      <c r="EJ183" s="320"/>
      <c r="EK183" s="320"/>
      <c r="EL183" s="320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2"/>
      <c r="V184" s="942"/>
      <c r="W184" s="942"/>
      <c r="X184" s="942"/>
      <c r="Y184" s="942"/>
      <c r="Z184" s="942"/>
      <c r="AA184" s="942"/>
      <c r="AB184" s="942"/>
      <c r="AC184" s="942"/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2"/>
      <c r="BR184" s="942"/>
      <c r="BS184" s="942"/>
      <c r="BT184" s="942"/>
      <c r="BU184" s="942"/>
      <c r="BV184" s="942"/>
      <c r="BW184" s="942"/>
      <c r="BX184" s="942"/>
      <c r="BY184" s="942"/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2"/>
      <c r="DN184" s="942"/>
      <c r="DO184" s="942"/>
      <c r="DP184" s="942"/>
      <c r="DQ184" s="942"/>
      <c r="DR184" s="942"/>
      <c r="DS184" s="942"/>
      <c r="DT184" s="942"/>
      <c r="DU184" s="942"/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107"/>
      <c r="EK184" s="107"/>
      <c r="EL184" s="107"/>
      <c r="EM184" s="80"/>
    </row>
    <row r="185" spans="1:143" x14ac:dyDescent="0.25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3" t="s">
        <v>5</v>
      </c>
      <c r="V185" s="943"/>
      <c r="W185" s="943"/>
      <c r="X185" s="943"/>
      <c r="Y185" s="943"/>
      <c r="Z185" s="943"/>
      <c r="AA185" s="943"/>
      <c r="AB185" s="943"/>
      <c r="AC185" s="943" t="s">
        <v>6</v>
      </c>
      <c r="AD185" s="943"/>
      <c r="AE185" s="943"/>
      <c r="AF185" s="943"/>
      <c r="AG185" s="943"/>
      <c r="AH185" s="943"/>
      <c r="AI185" s="943"/>
      <c r="AJ185" s="943"/>
      <c r="AK185" s="943"/>
      <c r="AL185" s="943"/>
      <c r="AM185" s="943"/>
      <c r="AN185" s="943"/>
      <c r="AO185" s="943"/>
      <c r="AP185" s="943"/>
      <c r="AQ185" s="943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3" t="s">
        <v>5</v>
      </c>
      <c r="BR185" s="943"/>
      <c r="BS185" s="943"/>
      <c r="BT185" s="943"/>
      <c r="BU185" s="943"/>
      <c r="BV185" s="943"/>
      <c r="BW185" s="943"/>
      <c r="BX185" s="943"/>
      <c r="BY185" s="943" t="s">
        <v>6</v>
      </c>
      <c r="BZ185" s="943"/>
      <c r="CA185" s="943"/>
      <c r="CB185" s="943"/>
      <c r="CC185" s="943"/>
      <c r="CD185" s="943"/>
      <c r="CE185" s="943"/>
      <c r="CF185" s="943"/>
      <c r="CG185" s="943"/>
      <c r="CH185" s="943"/>
      <c r="CI185" s="943"/>
      <c r="CJ185" s="943"/>
      <c r="CK185" s="943"/>
      <c r="CL185" s="943"/>
      <c r="CM185" s="943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3" t="s">
        <v>5</v>
      </c>
      <c r="DN185" s="943"/>
      <c r="DO185" s="943"/>
      <c r="DP185" s="943"/>
      <c r="DQ185" s="943"/>
      <c r="DR185" s="943"/>
      <c r="DS185" s="943"/>
      <c r="DT185" s="943"/>
      <c r="DU185" s="943" t="s">
        <v>6</v>
      </c>
      <c r="DV185" s="943"/>
      <c r="DW185" s="943"/>
      <c r="DX185" s="943"/>
      <c r="DY185" s="943"/>
      <c r="DZ185" s="943"/>
      <c r="EA185" s="943"/>
      <c r="EB185" s="943"/>
      <c r="EC185" s="943"/>
      <c r="ED185" s="943"/>
      <c r="EE185" s="943"/>
      <c r="EF185" s="943"/>
      <c r="EG185" s="943"/>
      <c r="EH185" s="943"/>
      <c r="EI185" s="943"/>
      <c r="EJ185" s="320"/>
      <c r="EK185" s="320"/>
      <c r="EL185" s="320"/>
      <c r="EM185" s="80"/>
    </row>
    <row r="186" spans="1:143" x14ac:dyDescent="0.2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 x14ac:dyDescent="0.3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1"/>
      <c r="AB187" s="1121"/>
      <c r="AC187" s="1121"/>
      <c r="AD187" s="1121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2" t="s">
        <v>182</v>
      </c>
      <c r="AR187" s="1123"/>
      <c r="AS187" s="1123"/>
      <c r="AT187" s="1123"/>
      <c r="AU187" s="1124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1"/>
      <c r="BX187" s="1121"/>
      <c r="BY187" s="1121"/>
      <c r="BZ187" s="1121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2" t="s">
        <v>182</v>
      </c>
      <c r="CN187" s="1123"/>
      <c r="CO187" s="1123"/>
      <c r="CP187" s="1123"/>
      <c r="CQ187" s="1124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1"/>
      <c r="DT187" s="1121"/>
      <c r="DU187" s="1121"/>
      <c r="DV187" s="1121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2" t="s">
        <v>182</v>
      </c>
      <c r="EJ187" s="1123"/>
      <c r="EK187" s="1123"/>
      <c r="EL187" s="1123"/>
      <c r="EM187" s="1124"/>
    </row>
    <row r="188" spans="1:143" x14ac:dyDescent="0.25">
      <c r="A188" s="87"/>
      <c r="B188" s="88"/>
      <c r="C188" s="88"/>
      <c r="D188" s="88"/>
      <c r="E188" s="1130"/>
      <c r="F188" s="1130"/>
      <c r="G188" s="1130"/>
      <c r="H188" s="1130"/>
      <c r="I188" s="1130"/>
      <c r="J188" s="1130"/>
      <c r="K188" s="1130"/>
      <c r="L188" s="1130"/>
      <c r="M188" s="1130"/>
      <c r="N188" s="1130"/>
      <c r="O188" s="1130"/>
      <c r="P188" s="1130"/>
      <c r="Q188" s="1130"/>
      <c r="R188" s="1130"/>
      <c r="S188" s="1130"/>
      <c r="T188" s="1130"/>
      <c r="U188" s="1130"/>
      <c r="V188" s="1130"/>
      <c r="W188" s="1130"/>
      <c r="X188" s="1130"/>
      <c r="Y188" s="1130"/>
      <c r="Z188" s="1130"/>
      <c r="AA188" s="1130"/>
      <c r="AB188" s="1130"/>
      <c r="AC188" s="1130"/>
      <c r="AD188" s="1130"/>
      <c r="AE188" s="1130"/>
      <c r="AF188" s="1130"/>
      <c r="AG188" s="1130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1" t="s">
        <v>380</v>
      </c>
      <c r="AR188" s="961"/>
      <c r="AS188" s="961"/>
      <c r="AT188" s="961"/>
      <c r="AU188" s="962"/>
      <c r="AV188" s="234"/>
      <c r="AW188" s="87"/>
      <c r="AX188" s="88"/>
      <c r="AY188" s="88"/>
      <c r="AZ188" s="88"/>
      <c r="BA188" s="1130"/>
      <c r="BB188" s="1130"/>
      <c r="BC188" s="1130"/>
      <c r="BD188" s="1130"/>
      <c r="BE188" s="1130"/>
      <c r="BF188" s="1130"/>
      <c r="BG188" s="1130"/>
      <c r="BH188" s="1130"/>
      <c r="BI188" s="1130"/>
      <c r="BJ188" s="1130"/>
      <c r="BK188" s="1130"/>
      <c r="BL188" s="1130"/>
      <c r="BM188" s="1130"/>
      <c r="BN188" s="1130"/>
      <c r="BO188" s="1130"/>
      <c r="BP188" s="1130"/>
      <c r="BQ188" s="1130"/>
      <c r="BR188" s="1130"/>
      <c r="BS188" s="1130"/>
      <c r="BT188" s="1130"/>
      <c r="BU188" s="1130"/>
      <c r="BV188" s="1130"/>
      <c r="BW188" s="1130"/>
      <c r="BX188" s="1130"/>
      <c r="BY188" s="1130"/>
      <c r="BZ188" s="1130"/>
      <c r="CA188" s="1130"/>
      <c r="CB188" s="1130"/>
      <c r="CC188" s="1130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1" t="s">
        <v>380</v>
      </c>
      <c r="CN188" s="961"/>
      <c r="CO188" s="961"/>
      <c r="CP188" s="961"/>
      <c r="CQ188" s="962"/>
      <c r="CR188" s="234"/>
      <c r="CS188" s="87"/>
      <c r="CT188" s="88"/>
      <c r="CU188" s="88"/>
      <c r="CV188" s="88"/>
      <c r="CW188" s="1130"/>
      <c r="CX188" s="1130"/>
      <c r="CY188" s="1130"/>
      <c r="CZ188" s="1130"/>
      <c r="DA188" s="1130"/>
      <c r="DB188" s="1130"/>
      <c r="DC188" s="1130"/>
      <c r="DD188" s="1130"/>
      <c r="DE188" s="1130"/>
      <c r="DF188" s="1130"/>
      <c r="DG188" s="1130"/>
      <c r="DH188" s="1130"/>
      <c r="DI188" s="1130"/>
      <c r="DJ188" s="1130"/>
      <c r="DK188" s="1130"/>
      <c r="DL188" s="1130"/>
      <c r="DM188" s="1130"/>
      <c r="DN188" s="1130"/>
      <c r="DO188" s="1130"/>
      <c r="DP188" s="1130"/>
      <c r="DQ188" s="1130"/>
      <c r="DR188" s="1130"/>
      <c r="DS188" s="1130"/>
      <c r="DT188" s="1130"/>
      <c r="DU188" s="1130"/>
      <c r="DV188" s="1130"/>
      <c r="DW188" s="1130"/>
      <c r="DX188" s="1130"/>
      <c r="DY188" s="1130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1" t="s">
        <v>380</v>
      </c>
      <c r="EJ188" s="961"/>
      <c r="EK188" s="961"/>
      <c r="EL188" s="961"/>
      <c r="EM188" s="962"/>
    </row>
    <row r="189" spans="1:143" x14ac:dyDescent="0.25">
      <c r="A189" s="129"/>
      <c r="B189" s="129"/>
      <c r="C189" s="129"/>
      <c r="D189" s="129"/>
      <c r="E189" s="129"/>
      <c r="F189" s="130" t="s">
        <v>381</v>
      </c>
      <c r="G189" s="963"/>
      <c r="H189" s="963"/>
      <c r="I189" s="963"/>
      <c r="J189" s="963"/>
      <c r="K189" s="963"/>
      <c r="L189" s="963"/>
      <c r="M189" s="963"/>
      <c r="N189" s="963"/>
      <c r="O189" s="963"/>
      <c r="P189" s="963"/>
      <c r="Q189" s="963"/>
      <c r="R189" s="963"/>
      <c r="S189" s="963"/>
      <c r="T189" s="963"/>
      <c r="U189" s="1135">
        <v>20</v>
      </c>
      <c r="V189" s="1135"/>
      <c r="W189" s="1136"/>
      <c r="X189" s="1136"/>
      <c r="Y189" s="113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3"/>
      <c r="AR189" s="1133"/>
      <c r="AS189" s="1133"/>
      <c r="AT189" s="1133"/>
      <c r="AU189" s="1134"/>
      <c r="AV189" s="234"/>
      <c r="AW189" s="129"/>
      <c r="AX189" s="129"/>
      <c r="AY189" s="129"/>
      <c r="AZ189" s="129"/>
      <c r="BA189" s="129"/>
      <c r="BB189" s="130" t="s">
        <v>381</v>
      </c>
      <c r="BC189" s="963"/>
      <c r="BD189" s="963"/>
      <c r="BE189" s="963"/>
      <c r="BF189" s="963"/>
      <c r="BG189" s="963"/>
      <c r="BH189" s="963"/>
      <c r="BI189" s="963"/>
      <c r="BJ189" s="963"/>
      <c r="BK189" s="963"/>
      <c r="BL189" s="963"/>
      <c r="BM189" s="963"/>
      <c r="BN189" s="963"/>
      <c r="BO189" s="963"/>
      <c r="BP189" s="963"/>
      <c r="BQ189" s="1135">
        <v>20</v>
      </c>
      <c r="BR189" s="1135"/>
      <c r="BS189" s="1136"/>
      <c r="BT189" s="1136"/>
      <c r="BU189" s="113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2"/>
      <c r="CN189" s="1133"/>
      <c r="CO189" s="1133"/>
      <c r="CP189" s="1133"/>
      <c r="CQ189" s="1134"/>
      <c r="CR189" s="234"/>
      <c r="CS189" s="129"/>
      <c r="CT189" s="129"/>
      <c r="CU189" s="129"/>
      <c r="CV189" s="129"/>
      <c r="CW189" s="129"/>
      <c r="CX189" s="130" t="s">
        <v>381</v>
      </c>
      <c r="CY189" s="963"/>
      <c r="CZ189" s="963"/>
      <c r="DA189" s="963"/>
      <c r="DB189" s="963"/>
      <c r="DC189" s="963"/>
      <c r="DD189" s="963"/>
      <c r="DE189" s="963"/>
      <c r="DF189" s="963"/>
      <c r="DG189" s="963"/>
      <c r="DH189" s="963"/>
      <c r="DI189" s="963"/>
      <c r="DJ189" s="963"/>
      <c r="DK189" s="963"/>
      <c r="DL189" s="963"/>
      <c r="DM189" s="1135">
        <v>20</v>
      </c>
      <c r="DN189" s="1135"/>
      <c r="DO189" s="1136"/>
      <c r="DP189" s="1136"/>
      <c r="DQ189" s="113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2"/>
      <c r="EJ189" s="1133"/>
      <c r="EK189" s="1133"/>
      <c r="EL189" s="1133"/>
      <c r="EM189" s="1134"/>
    </row>
    <row r="190" spans="1:143" x14ac:dyDescent="0.25">
      <c r="A190" s="129" t="s">
        <v>186</v>
      </c>
      <c r="B190" s="129"/>
      <c r="C190" s="129"/>
      <c r="D190" s="129"/>
      <c r="E190" s="1130"/>
      <c r="F190" s="1130"/>
      <c r="G190" s="1130"/>
      <c r="H190" s="1130"/>
      <c r="I190" s="1130"/>
      <c r="J190" s="1130"/>
      <c r="K190" s="1130"/>
      <c r="L190" s="1130"/>
      <c r="M190" s="1130"/>
      <c r="N190" s="1130"/>
      <c r="O190" s="1130"/>
      <c r="P190" s="1130"/>
      <c r="Q190" s="1130"/>
      <c r="R190" s="1130"/>
      <c r="S190" s="1130"/>
      <c r="T190" s="1130"/>
      <c r="U190" s="1130"/>
      <c r="V190" s="1130"/>
      <c r="W190" s="1130"/>
      <c r="X190" s="1130"/>
      <c r="Y190" s="1130"/>
      <c r="Z190" s="1130"/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317"/>
      <c r="AL190" s="317"/>
      <c r="AM190" s="318"/>
      <c r="AN190" s="318"/>
      <c r="AO190" s="130" t="s">
        <v>187</v>
      </c>
      <c r="AP190" s="129"/>
      <c r="AQ190" s="974"/>
      <c r="AR190" s="975"/>
      <c r="AS190" s="975"/>
      <c r="AT190" s="975"/>
      <c r="AU190" s="976"/>
      <c r="AV190" s="234"/>
      <c r="AW190" s="129" t="s">
        <v>186</v>
      </c>
      <c r="AX190" s="129"/>
      <c r="AY190" s="129"/>
      <c r="AZ190" s="129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  <c r="BX190" s="1130"/>
      <c r="BY190" s="1130"/>
      <c r="BZ190" s="1130"/>
      <c r="CA190" s="1130"/>
      <c r="CB190" s="1130"/>
      <c r="CC190" s="1130"/>
      <c r="CD190" s="1130"/>
      <c r="CE190" s="1130"/>
      <c r="CF190" s="1130"/>
      <c r="CG190" s="317"/>
      <c r="CH190" s="317"/>
      <c r="CI190" s="318"/>
      <c r="CJ190" s="318"/>
      <c r="CK190" s="130" t="s">
        <v>187</v>
      </c>
      <c r="CL190" s="129"/>
      <c r="CM190" s="974"/>
      <c r="CN190" s="975"/>
      <c r="CO190" s="975"/>
      <c r="CP190" s="975"/>
      <c r="CQ190" s="976"/>
      <c r="CR190" s="234"/>
      <c r="CS190" s="129" t="s">
        <v>186</v>
      </c>
      <c r="CT190" s="129"/>
      <c r="CU190" s="129"/>
      <c r="CV190" s="129"/>
      <c r="CW190" s="1130"/>
      <c r="CX190" s="1130"/>
      <c r="CY190" s="1130"/>
      <c r="CZ190" s="1130"/>
      <c r="DA190" s="1130"/>
      <c r="DB190" s="1130"/>
      <c r="DC190" s="1130"/>
      <c r="DD190" s="1130"/>
      <c r="DE190" s="1130"/>
      <c r="DF190" s="1130"/>
      <c r="DG190" s="1130"/>
      <c r="DH190" s="1130"/>
      <c r="DI190" s="1130"/>
      <c r="DJ190" s="1130"/>
      <c r="DK190" s="1130"/>
      <c r="DL190" s="1130"/>
      <c r="DM190" s="1130"/>
      <c r="DN190" s="1130"/>
      <c r="DO190" s="1130"/>
      <c r="DP190" s="1130"/>
      <c r="DQ190" s="1130"/>
      <c r="DR190" s="1130"/>
      <c r="DS190" s="1130"/>
      <c r="DT190" s="1130"/>
      <c r="DU190" s="1130"/>
      <c r="DV190" s="1130"/>
      <c r="DW190" s="1130"/>
      <c r="DX190" s="1130"/>
      <c r="DY190" s="1130"/>
      <c r="DZ190" s="1130"/>
      <c r="EA190" s="1130"/>
      <c r="EB190" s="1130"/>
      <c r="EC190" s="317"/>
      <c r="ED190" s="317"/>
      <c r="EE190" s="318"/>
      <c r="EF190" s="318"/>
      <c r="EG190" s="130" t="s">
        <v>187</v>
      </c>
      <c r="EH190" s="129"/>
      <c r="EI190" s="974"/>
      <c r="EJ190" s="975"/>
      <c r="EK190" s="975"/>
      <c r="EL190" s="975"/>
      <c r="EM190" s="976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5"/>
      <c r="AR191" s="1126"/>
      <c r="AS191" s="1126"/>
      <c r="AT191" s="1126"/>
      <c r="AU191" s="112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5"/>
      <c r="CN191" s="1126"/>
      <c r="CO191" s="1126"/>
      <c r="CP191" s="1126"/>
      <c r="CQ191" s="112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5"/>
      <c r="EJ191" s="1126"/>
      <c r="EK191" s="1126"/>
      <c r="EL191" s="1126"/>
      <c r="EM191" s="1127"/>
    </row>
    <row r="192" spans="1:143" ht="15.75" thickBot="1" x14ac:dyDescent="0.3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7"/>
      <c r="Z192" s="958"/>
      <c r="AA192" s="958"/>
      <c r="AB192" s="958"/>
      <c r="AC192" s="958"/>
      <c r="AD192" s="958"/>
      <c r="AE192" s="958"/>
      <c r="AF192" s="958"/>
      <c r="AG192" s="958"/>
      <c r="AH192" s="958"/>
      <c r="AI192" s="958"/>
      <c r="AJ192" s="958"/>
      <c r="AK192" s="958"/>
      <c r="AL192" s="959"/>
      <c r="AM192" s="129"/>
      <c r="AN192" s="129"/>
      <c r="AO192" s="130" t="s">
        <v>189</v>
      </c>
      <c r="AP192" s="129"/>
      <c r="AQ192" s="1128"/>
      <c r="AR192" s="948"/>
      <c r="AS192" s="948"/>
      <c r="AT192" s="948"/>
      <c r="AU192" s="112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7"/>
      <c r="BV192" s="958"/>
      <c r="BW192" s="958"/>
      <c r="BX192" s="958"/>
      <c r="BY192" s="958"/>
      <c r="BZ192" s="958"/>
      <c r="CA192" s="958"/>
      <c r="CB192" s="958"/>
      <c r="CC192" s="958"/>
      <c r="CD192" s="958"/>
      <c r="CE192" s="958"/>
      <c r="CF192" s="958"/>
      <c r="CG192" s="958"/>
      <c r="CH192" s="959"/>
      <c r="CI192" s="129"/>
      <c r="CJ192" s="129"/>
      <c r="CK192" s="130" t="s">
        <v>189</v>
      </c>
      <c r="CL192" s="129"/>
      <c r="CM192" s="1128"/>
      <c r="CN192" s="948"/>
      <c r="CO192" s="948"/>
      <c r="CP192" s="948"/>
      <c r="CQ192" s="112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7"/>
      <c r="DR192" s="958"/>
      <c r="DS192" s="958"/>
      <c r="DT192" s="958"/>
      <c r="DU192" s="958"/>
      <c r="DV192" s="958"/>
      <c r="DW192" s="958"/>
      <c r="DX192" s="958"/>
      <c r="DY192" s="958"/>
      <c r="DZ192" s="958"/>
      <c r="EA192" s="958"/>
      <c r="EB192" s="958"/>
      <c r="EC192" s="958"/>
      <c r="ED192" s="959"/>
      <c r="EE192" s="129"/>
      <c r="EF192" s="129"/>
      <c r="EG192" s="130" t="s">
        <v>189</v>
      </c>
      <c r="EH192" s="129"/>
      <c r="EI192" s="1128"/>
      <c r="EJ192" s="948"/>
      <c r="EK192" s="948"/>
      <c r="EL192" s="948"/>
      <c r="EM192" s="1129"/>
    </row>
    <row r="193" spans="1:143" x14ac:dyDescent="0.25">
      <c r="A193" s="1120" t="s">
        <v>190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942"/>
      <c r="L193" s="942"/>
      <c r="M193" s="942"/>
      <c r="N193" s="942"/>
      <c r="O193" s="942"/>
      <c r="P193" s="942"/>
      <c r="Q193" s="942"/>
      <c r="R193" s="942"/>
      <c r="S193" s="942"/>
      <c r="T193" s="942"/>
      <c r="U193" s="942"/>
      <c r="V193" s="942"/>
      <c r="W193" s="942"/>
      <c r="X193" s="942"/>
      <c r="Y193" s="942"/>
      <c r="Z193" s="942"/>
      <c r="AA193" s="942"/>
      <c r="AB193" s="942"/>
      <c r="AC193" s="942"/>
      <c r="AD193" s="942"/>
      <c r="AE193" s="942"/>
      <c r="AF193" s="942"/>
      <c r="AG193" s="942"/>
      <c r="AH193" s="942"/>
      <c r="AI193" s="942"/>
      <c r="AJ193" s="942"/>
      <c r="AK193" s="942"/>
      <c r="AL193" s="90"/>
      <c r="AM193" s="80"/>
      <c r="AN193" s="80"/>
      <c r="AO193" s="80"/>
      <c r="AP193" s="80"/>
      <c r="AQ193" s="978"/>
      <c r="AR193" s="979"/>
      <c r="AS193" s="979"/>
      <c r="AT193" s="979"/>
      <c r="AU193" s="980"/>
      <c r="AV193" s="234"/>
      <c r="AW193" s="1120" t="s">
        <v>190</v>
      </c>
      <c r="AX193" s="1120"/>
      <c r="AY193" s="1120"/>
      <c r="AZ193" s="1120"/>
      <c r="BA193" s="1120"/>
      <c r="BB193" s="1120"/>
      <c r="BC193" s="1120"/>
      <c r="BD193" s="1120"/>
      <c r="BE193" s="1120"/>
      <c r="BF193" s="1120"/>
      <c r="BG193" s="942"/>
      <c r="BH193" s="942"/>
      <c r="BI193" s="942"/>
      <c r="BJ193" s="942"/>
      <c r="BK193" s="942"/>
      <c r="BL193" s="942"/>
      <c r="BM193" s="942"/>
      <c r="BN193" s="942"/>
      <c r="BO193" s="942"/>
      <c r="BP193" s="942"/>
      <c r="BQ193" s="942"/>
      <c r="BR193" s="942"/>
      <c r="BS193" s="942"/>
      <c r="BT193" s="942"/>
      <c r="BU193" s="942"/>
      <c r="BV193" s="942"/>
      <c r="BW193" s="942"/>
      <c r="BX193" s="942"/>
      <c r="BY193" s="942"/>
      <c r="BZ193" s="942"/>
      <c r="CA193" s="942"/>
      <c r="CB193" s="942"/>
      <c r="CC193" s="942"/>
      <c r="CD193" s="942"/>
      <c r="CE193" s="942"/>
      <c r="CF193" s="942"/>
      <c r="CG193" s="942"/>
      <c r="CH193" s="90"/>
      <c r="CI193" s="80"/>
      <c r="CJ193" s="80"/>
      <c r="CK193" s="80"/>
      <c r="CL193" s="80"/>
      <c r="CM193" s="978"/>
      <c r="CN193" s="979"/>
      <c r="CO193" s="979"/>
      <c r="CP193" s="979"/>
      <c r="CQ193" s="980"/>
      <c r="CR193" s="234"/>
      <c r="CS193" s="1120" t="s">
        <v>190</v>
      </c>
      <c r="CT193" s="1120"/>
      <c r="CU193" s="1120"/>
      <c r="CV193" s="1120"/>
      <c r="CW193" s="1120"/>
      <c r="CX193" s="1120"/>
      <c r="CY193" s="1120"/>
      <c r="CZ193" s="1120"/>
      <c r="DA193" s="1120"/>
      <c r="DB193" s="1120"/>
      <c r="DC193" s="942"/>
      <c r="DD193" s="942"/>
      <c r="DE193" s="942"/>
      <c r="DF193" s="942"/>
      <c r="DG193" s="942"/>
      <c r="DH193" s="942"/>
      <c r="DI193" s="942"/>
      <c r="DJ193" s="942"/>
      <c r="DK193" s="942"/>
      <c r="DL193" s="942"/>
      <c r="DM193" s="942"/>
      <c r="DN193" s="942"/>
      <c r="DO193" s="942"/>
      <c r="DP193" s="942"/>
      <c r="DQ193" s="942"/>
      <c r="DR193" s="942"/>
      <c r="DS193" s="942"/>
      <c r="DT193" s="942"/>
      <c r="DU193" s="942"/>
      <c r="DV193" s="942"/>
      <c r="DW193" s="942"/>
      <c r="DX193" s="942"/>
      <c r="DY193" s="942"/>
      <c r="DZ193" s="942"/>
      <c r="EA193" s="942"/>
      <c r="EB193" s="942"/>
      <c r="EC193" s="942"/>
      <c r="ED193" s="90"/>
      <c r="EE193" s="80"/>
      <c r="EF193" s="80"/>
      <c r="EG193" s="80"/>
      <c r="EH193" s="80"/>
      <c r="EI193" s="978"/>
      <c r="EJ193" s="979"/>
      <c r="EK193" s="979"/>
      <c r="EL193" s="979"/>
      <c r="EM193" s="980"/>
    </row>
    <row r="194" spans="1:143" ht="15.75" thickBot="1" x14ac:dyDescent="0.3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7" t="s">
        <v>285</v>
      </c>
      <c r="AR194" s="968"/>
      <c r="AS194" s="968"/>
      <c r="AT194" s="968"/>
      <c r="AU194" s="969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7" t="s">
        <v>285</v>
      </c>
      <c r="CN194" s="968"/>
      <c r="CO194" s="968"/>
      <c r="CP194" s="968"/>
      <c r="CQ194" s="969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7" t="s">
        <v>285</v>
      </c>
      <c r="EJ194" s="968"/>
      <c r="EK194" s="968"/>
      <c r="EL194" s="968"/>
      <c r="EM194" s="969"/>
    </row>
    <row r="195" spans="1:143" x14ac:dyDescent="0.2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 x14ac:dyDescent="0.25">
      <c r="A196" s="984" t="s">
        <v>384</v>
      </c>
      <c r="B196" s="985"/>
      <c r="C196" s="985"/>
      <c r="D196" s="985"/>
      <c r="E196" s="985"/>
      <c r="F196" s="985"/>
      <c r="G196" s="985"/>
      <c r="H196" s="985"/>
      <c r="I196" s="986"/>
      <c r="J196" s="80"/>
      <c r="K196" s="80"/>
      <c r="L196" s="80"/>
      <c r="M196" s="984" t="s">
        <v>385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984" t="s">
        <v>384</v>
      </c>
      <c r="AX196" s="985"/>
      <c r="AY196" s="985"/>
      <c r="AZ196" s="985"/>
      <c r="BA196" s="985"/>
      <c r="BB196" s="985"/>
      <c r="BC196" s="985"/>
      <c r="BD196" s="985"/>
      <c r="BE196" s="986"/>
      <c r="BF196" s="80"/>
      <c r="BG196" s="80"/>
      <c r="BH196" s="80"/>
      <c r="BI196" s="984" t="s">
        <v>385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5"/>
      <c r="CB196" s="985"/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984" t="s">
        <v>384</v>
      </c>
      <c r="CT196" s="985"/>
      <c r="CU196" s="985"/>
      <c r="CV196" s="985"/>
      <c r="CW196" s="985"/>
      <c r="CX196" s="985"/>
      <c r="CY196" s="985"/>
      <c r="CZ196" s="985"/>
      <c r="DA196" s="986"/>
      <c r="DB196" s="80"/>
      <c r="DC196" s="80"/>
      <c r="DD196" s="80"/>
      <c r="DE196" s="984" t="s">
        <v>385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5"/>
      <c r="DX196" s="985"/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 x14ac:dyDescent="0.25">
      <c r="A197" s="1148" t="s">
        <v>230</v>
      </c>
      <c r="B197" s="1148"/>
      <c r="C197" s="1148"/>
      <c r="D197" s="1148"/>
      <c r="E197" s="1148" t="s">
        <v>231</v>
      </c>
      <c r="F197" s="1148"/>
      <c r="G197" s="1148"/>
      <c r="H197" s="1148"/>
      <c r="I197" s="1148"/>
      <c r="J197" s="80"/>
      <c r="K197" s="94"/>
      <c r="L197" s="95"/>
      <c r="M197" s="984" t="s">
        <v>386</v>
      </c>
      <c r="N197" s="985"/>
      <c r="O197" s="985"/>
      <c r="P197" s="985"/>
      <c r="Q197" s="985"/>
      <c r="R197" s="985"/>
      <c r="S197" s="985"/>
      <c r="T197" s="985"/>
      <c r="U197" s="985"/>
      <c r="V197" s="985"/>
      <c r="W197" s="985"/>
      <c r="X197" s="985"/>
      <c r="Y197" s="985"/>
      <c r="Z197" s="985"/>
      <c r="AA197" s="985"/>
      <c r="AB197" s="985"/>
      <c r="AC197" s="985"/>
      <c r="AD197" s="985"/>
      <c r="AE197" s="986"/>
      <c r="AF197" s="984" t="s">
        <v>387</v>
      </c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6"/>
      <c r="AV197" s="234"/>
      <c r="AW197" s="1148" t="s">
        <v>230</v>
      </c>
      <c r="AX197" s="1148"/>
      <c r="AY197" s="1148"/>
      <c r="AZ197" s="1148"/>
      <c r="BA197" s="1148" t="s">
        <v>231</v>
      </c>
      <c r="BB197" s="1148"/>
      <c r="BC197" s="1148"/>
      <c r="BD197" s="1148"/>
      <c r="BE197" s="1148"/>
      <c r="BF197" s="80"/>
      <c r="BG197" s="94"/>
      <c r="BH197" s="95"/>
      <c r="BI197" s="984" t="s">
        <v>386</v>
      </c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  <c r="BU197" s="985"/>
      <c r="BV197" s="985"/>
      <c r="BW197" s="985"/>
      <c r="BX197" s="985"/>
      <c r="BY197" s="985"/>
      <c r="BZ197" s="985"/>
      <c r="CA197" s="986"/>
      <c r="CB197" s="984" t="s">
        <v>387</v>
      </c>
      <c r="CC197" s="985"/>
      <c r="CD197" s="985"/>
      <c r="CE197" s="985"/>
      <c r="CF197" s="985"/>
      <c r="CG197" s="985"/>
      <c r="CH197" s="985"/>
      <c r="CI197" s="985"/>
      <c r="CJ197" s="985"/>
      <c r="CK197" s="985"/>
      <c r="CL197" s="985"/>
      <c r="CM197" s="985"/>
      <c r="CN197" s="985"/>
      <c r="CO197" s="985"/>
      <c r="CP197" s="985"/>
      <c r="CQ197" s="986"/>
      <c r="CR197" s="234"/>
      <c r="CS197" s="1148" t="s">
        <v>230</v>
      </c>
      <c r="CT197" s="1148"/>
      <c r="CU197" s="1148"/>
      <c r="CV197" s="1148"/>
      <c r="CW197" s="1148" t="s">
        <v>231</v>
      </c>
      <c r="CX197" s="1148"/>
      <c r="CY197" s="1148"/>
      <c r="CZ197" s="1148"/>
      <c r="DA197" s="1148"/>
      <c r="DB197" s="80"/>
      <c r="DC197" s="94"/>
      <c r="DD197" s="95"/>
      <c r="DE197" s="984" t="s">
        <v>386</v>
      </c>
      <c r="DF197" s="985"/>
      <c r="DG197" s="985"/>
      <c r="DH197" s="985"/>
      <c r="DI197" s="985"/>
      <c r="DJ197" s="985"/>
      <c r="DK197" s="985"/>
      <c r="DL197" s="985"/>
      <c r="DM197" s="985"/>
      <c r="DN197" s="985"/>
      <c r="DO197" s="985"/>
      <c r="DP197" s="985"/>
      <c r="DQ197" s="985"/>
      <c r="DR197" s="985"/>
      <c r="DS197" s="985"/>
      <c r="DT197" s="985"/>
      <c r="DU197" s="985"/>
      <c r="DV197" s="985"/>
      <c r="DW197" s="986"/>
      <c r="DX197" s="984" t="s">
        <v>387</v>
      </c>
      <c r="DY197" s="985"/>
      <c r="DZ197" s="985"/>
      <c r="EA197" s="985"/>
      <c r="EB197" s="985"/>
      <c r="EC197" s="985"/>
      <c r="ED197" s="985"/>
      <c r="EE197" s="985"/>
      <c r="EF197" s="985"/>
      <c r="EG197" s="985"/>
      <c r="EH197" s="985"/>
      <c r="EI197" s="985"/>
      <c r="EJ197" s="985"/>
      <c r="EK197" s="985"/>
      <c r="EL197" s="985"/>
      <c r="EM197" s="986"/>
    </row>
    <row r="198" spans="1:143" x14ac:dyDescent="0.25">
      <c r="A198" s="1011"/>
      <c r="B198" s="1011"/>
      <c r="C198" s="1011"/>
      <c r="D198" s="1011"/>
      <c r="E198" s="1011"/>
      <c r="F198" s="1011"/>
      <c r="G198" s="1011"/>
      <c r="H198" s="1011"/>
      <c r="I198" s="1011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1011"/>
      <c r="AX198" s="1011"/>
      <c r="AY198" s="1011"/>
      <c r="AZ198" s="1011"/>
      <c r="BA198" s="1011"/>
      <c r="BB198" s="1011"/>
      <c r="BC198" s="1011"/>
      <c r="BD198" s="1011"/>
      <c r="BE198" s="1011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1011"/>
      <c r="CT198" s="1011"/>
      <c r="CU198" s="1011"/>
      <c r="CV198" s="1011"/>
      <c r="CW198" s="1011"/>
      <c r="CX198" s="1011"/>
      <c r="CY198" s="1011"/>
      <c r="CZ198" s="1011"/>
      <c r="DA198" s="1011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2"/>
      <c r="N199" s="1013"/>
      <c r="O199" s="1013"/>
      <c r="P199" s="1013"/>
      <c r="Q199" s="1013"/>
      <c r="R199" s="1013"/>
      <c r="S199" s="1013"/>
      <c r="T199" s="1013"/>
      <c r="U199" s="1013"/>
      <c r="V199" s="1013"/>
      <c r="W199" s="1013"/>
      <c r="X199" s="1013"/>
      <c r="Y199" s="1013"/>
      <c r="Z199" s="1013"/>
      <c r="AA199" s="1013"/>
      <c r="AB199" s="1013"/>
      <c r="AC199" s="1013"/>
      <c r="AD199" s="1013"/>
      <c r="AE199" s="1014"/>
      <c r="AF199" s="1012"/>
      <c r="AG199" s="1013"/>
      <c r="AH199" s="1013"/>
      <c r="AI199" s="1013"/>
      <c r="AJ199" s="1013"/>
      <c r="AK199" s="1013"/>
      <c r="AL199" s="1013"/>
      <c r="AM199" s="1013"/>
      <c r="AN199" s="1013"/>
      <c r="AO199" s="1013"/>
      <c r="AP199" s="1013"/>
      <c r="AQ199" s="1013"/>
      <c r="AR199" s="1013"/>
      <c r="AS199" s="1013"/>
      <c r="AT199" s="1013"/>
      <c r="AU199" s="1014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2"/>
      <c r="BJ199" s="1013"/>
      <c r="BK199" s="1013"/>
      <c r="BL199" s="1013"/>
      <c r="BM199" s="1013"/>
      <c r="BN199" s="1013"/>
      <c r="BO199" s="1013"/>
      <c r="BP199" s="1013"/>
      <c r="BQ199" s="1013"/>
      <c r="BR199" s="1013"/>
      <c r="BS199" s="1013"/>
      <c r="BT199" s="1013"/>
      <c r="BU199" s="1013"/>
      <c r="BV199" s="1013"/>
      <c r="BW199" s="1013"/>
      <c r="BX199" s="1013"/>
      <c r="BY199" s="1013"/>
      <c r="BZ199" s="1013"/>
      <c r="CA199" s="1014"/>
      <c r="CB199" s="1012"/>
      <c r="CC199" s="1013"/>
      <c r="CD199" s="1013"/>
      <c r="CE199" s="1013"/>
      <c r="CF199" s="1013"/>
      <c r="CG199" s="1013"/>
      <c r="CH199" s="1013"/>
      <c r="CI199" s="1013"/>
      <c r="CJ199" s="1013"/>
      <c r="CK199" s="1013"/>
      <c r="CL199" s="1013"/>
      <c r="CM199" s="1013"/>
      <c r="CN199" s="1013"/>
      <c r="CO199" s="1013"/>
      <c r="CP199" s="1013"/>
      <c r="CQ199" s="1014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2"/>
      <c r="DF199" s="1013"/>
      <c r="DG199" s="1013"/>
      <c r="DH199" s="1013"/>
      <c r="DI199" s="1013"/>
      <c r="DJ199" s="1013"/>
      <c r="DK199" s="1013"/>
      <c r="DL199" s="1013"/>
      <c r="DM199" s="1013"/>
      <c r="DN199" s="1013"/>
      <c r="DO199" s="1013"/>
      <c r="DP199" s="1013"/>
      <c r="DQ199" s="1013"/>
      <c r="DR199" s="1013"/>
      <c r="DS199" s="1013"/>
      <c r="DT199" s="1013"/>
      <c r="DU199" s="1013"/>
      <c r="DV199" s="1013"/>
      <c r="DW199" s="1014"/>
      <c r="DX199" s="1012"/>
      <c r="DY199" s="1013"/>
      <c r="DZ199" s="1013"/>
      <c r="EA199" s="1013"/>
      <c r="EB199" s="1013"/>
      <c r="EC199" s="1013"/>
      <c r="ED199" s="1013"/>
      <c r="EE199" s="1013"/>
      <c r="EF199" s="1013"/>
      <c r="EG199" s="1013"/>
      <c r="EH199" s="1013"/>
      <c r="EI199" s="1013"/>
      <c r="EJ199" s="1013"/>
      <c r="EK199" s="1013"/>
      <c r="EL199" s="1013"/>
      <c r="EM199" s="1014"/>
    </row>
    <row r="200" spans="1:143" x14ac:dyDescent="0.2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 x14ac:dyDescent="0.25">
      <c r="A201" s="991" t="s">
        <v>43</v>
      </c>
      <c r="B201" s="987"/>
      <c r="C201" s="988"/>
      <c r="D201" s="991" t="s">
        <v>141</v>
      </c>
      <c r="E201" s="987"/>
      <c r="F201" s="987"/>
      <c r="G201" s="987"/>
      <c r="H201" s="987"/>
      <c r="I201" s="987"/>
      <c r="J201" s="987"/>
      <c r="K201" s="987"/>
      <c r="L201" s="987"/>
      <c r="M201" s="987"/>
      <c r="N201" s="987"/>
      <c r="O201" s="987"/>
      <c r="P201" s="987"/>
      <c r="Q201" s="988"/>
      <c r="R201" s="984" t="s">
        <v>388</v>
      </c>
      <c r="S201" s="985"/>
      <c r="T201" s="985"/>
      <c r="U201" s="985"/>
      <c r="V201" s="985"/>
      <c r="W201" s="985"/>
      <c r="X201" s="985"/>
      <c r="Y201" s="985"/>
      <c r="Z201" s="985"/>
      <c r="AA201" s="985"/>
      <c r="AB201" s="985"/>
      <c r="AC201" s="985"/>
      <c r="AD201" s="985"/>
      <c r="AE201" s="986"/>
      <c r="AF201" s="991" t="s">
        <v>198</v>
      </c>
      <c r="AG201" s="987"/>
      <c r="AH201" s="987"/>
      <c r="AI201" s="987"/>
      <c r="AJ201" s="987"/>
      <c r="AK201" s="987"/>
      <c r="AL201" s="988"/>
      <c r="AM201" s="991" t="s">
        <v>389</v>
      </c>
      <c r="AN201" s="987"/>
      <c r="AO201" s="987"/>
      <c r="AP201" s="987"/>
      <c r="AQ201" s="987"/>
      <c r="AR201" s="987"/>
      <c r="AS201" s="987"/>
      <c r="AT201" s="987"/>
      <c r="AU201" s="988"/>
      <c r="AV201" s="234"/>
      <c r="AW201" s="991" t="s">
        <v>43</v>
      </c>
      <c r="AX201" s="987"/>
      <c r="AY201" s="988"/>
      <c r="AZ201" s="991" t="s">
        <v>141</v>
      </c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8"/>
      <c r="BN201" s="984" t="s">
        <v>388</v>
      </c>
      <c r="BO201" s="985"/>
      <c r="BP201" s="985"/>
      <c r="BQ201" s="985"/>
      <c r="BR201" s="985"/>
      <c r="BS201" s="985"/>
      <c r="BT201" s="985"/>
      <c r="BU201" s="985"/>
      <c r="BV201" s="985"/>
      <c r="BW201" s="985"/>
      <c r="BX201" s="985"/>
      <c r="BY201" s="985"/>
      <c r="BZ201" s="985"/>
      <c r="CA201" s="986"/>
      <c r="CB201" s="991" t="s">
        <v>198</v>
      </c>
      <c r="CC201" s="987"/>
      <c r="CD201" s="987"/>
      <c r="CE201" s="987"/>
      <c r="CF201" s="987"/>
      <c r="CG201" s="987"/>
      <c r="CH201" s="988"/>
      <c r="CI201" s="991" t="s">
        <v>389</v>
      </c>
      <c r="CJ201" s="987"/>
      <c r="CK201" s="987"/>
      <c r="CL201" s="987"/>
      <c r="CM201" s="987"/>
      <c r="CN201" s="987"/>
      <c r="CO201" s="987"/>
      <c r="CP201" s="987"/>
      <c r="CQ201" s="988"/>
      <c r="CR201" s="234"/>
      <c r="CS201" s="991" t="s">
        <v>43</v>
      </c>
      <c r="CT201" s="987"/>
      <c r="CU201" s="988"/>
      <c r="CV201" s="991" t="s">
        <v>141</v>
      </c>
      <c r="CW201" s="987"/>
      <c r="CX201" s="987"/>
      <c r="CY201" s="987"/>
      <c r="CZ201" s="987"/>
      <c r="DA201" s="987"/>
      <c r="DB201" s="987"/>
      <c r="DC201" s="987"/>
      <c r="DD201" s="987"/>
      <c r="DE201" s="987"/>
      <c r="DF201" s="987"/>
      <c r="DG201" s="987"/>
      <c r="DH201" s="987"/>
      <c r="DI201" s="988"/>
      <c r="DJ201" s="984" t="s">
        <v>388</v>
      </c>
      <c r="DK201" s="985"/>
      <c r="DL201" s="985"/>
      <c r="DM201" s="985"/>
      <c r="DN201" s="985"/>
      <c r="DO201" s="985"/>
      <c r="DP201" s="985"/>
      <c r="DQ201" s="985"/>
      <c r="DR201" s="985"/>
      <c r="DS201" s="985"/>
      <c r="DT201" s="985"/>
      <c r="DU201" s="985"/>
      <c r="DV201" s="985"/>
      <c r="DW201" s="986"/>
      <c r="DX201" s="991" t="s">
        <v>198</v>
      </c>
      <c r="DY201" s="987"/>
      <c r="DZ201" s="987"/>
      <c r="EA201" s="987"/>
      <c r="EB201" s="987"/>
      <c r="EC201" s="987"/>
      <c r="ED201" s="988"/>
      <c r="EE201" s="991" t="s">
        <v>389</v>
      </c>
      <c r="EF201" s="987"/>
      <c r="EG201" s="987"/>
      <c r="EH201" s="987"/>
      <c r="EI201" s="987"/>
      <c r="EJ201" s="987"/>
      <c r="EK201" s="987"/>
      <c r="EL201" s="987"/>
      <c r="EM201" s="988"/>
    </row>
    <row r="202" spans="1:143" x14ac:dyDescent="0.25">
      <c r="A202" s="992"/>
      <c r="B202" s="989"/>
      <c r="C202" s="990"/>
      <c r="D202" s="992"/>
      <c r="E202" s="989"/>
      <c r="F202" s="989"/>
      <c r="G202" s="989"/>
      <c r="H202" s="989"/>
      <c r="I202" s="989"/>
      <c r="J202" s="989"/>
      <c r="K202" s="989"/>
      <c r="L202" s="989"/>
      <c r="M202" s="989"/>
      <c r="N202" s="989"/>
      <c r="O202" s="989"/>
      <c r="P202" s="989"/>
      <c r="Q202" s="990"/>
      <c r="R202" s="981"/>
      <c r="S202" s="982"/>
      <c r="T202" s="982"/>
      <c r="U202" s="982"/>
      <c r="V202" s="982"/>
      <c r="W202" s="982"/>
      <c r="X202" s="983"/>
      <c r="Y202" s="981"/>
      <c r="Z202" s="982"/>
      <c r="AA202" s="982"/>
      <c r="AB202" s="982"/>
      <c r="AC202" s="982"/>
      <c r="AD202" s="982"/>
      <c r="AE202" s="983"/>
      <c r="AF202" s="992"/>
      <c r="AG202" s="989"/>
      <c r="AH202" s="989"/>
      <c r="AI202" s="989"/>
      <c r="AJ202" s="989"/>
      <c r="AK202" s="989"/>
      <c r="AL202" s="990"/>
      <c r="AM202" s="992"/>
      <c r="AN202" s="989"/>
      <c r="AO202" s="989"/>
      <c r="AP202" s="989"/>
      <c r="AQ202" s="989"/>
      <c r="AR202" s="989"/>
      <c r="AS202" s="989"/>
      <c r="AT202" s="989"/>
      <c r="AU202" s="990"/>
      <c r="AV202" s="234"/>
      <c r="AW202" s="992"/>
      <c r="AX202" s="989"/>
      <c r="AY202" s="990"/>
      <c r="AZ202" s="992"/>
      <c r="BA202" s="989"/>
      <c r="BB202" s="989"/>
      <c r="BC202" s="989"/>
      <c r="BD202" s="989"/>
      <c r="BE202" s="989"/>
      <c r="BF202" s="989"/>
      <c r="BG202" s="989"/>
      <c r="BH202" s="989"/>
      <c r="BI202" s="989"/>
      <c r="BJ202" s="989"/>
      <c r="BK202" s="989"/>
      <c r="BL202" s="989"/>
      <c r="BM202" s="990"/>
      <c r="BN202" s="981"/>
      <c r="BO202" s="982"/>
      <c r="BP202" s="982"/>
      <c r="BQ202" s="982"/>
      <c r="BR202" s="982"/>
      <c r="BS202" s="982"/>
      <c r="BT202" s="983"/>
      <c r="BU202" s="981"/>
      <c r="BV202" s="982"/>
      <c r="BW202" s="982"/>
      <c r="BX202" s="982"/>
      <c r="BY202" s="982"/>
      <c r="BZ202" s="982"/>
      <c r="CA202" s="983"/>
      <c r="CB202" s="992"/>
      <c r="CC202" s="989"/>
      <c r="CD202" s="989"/>
      <c r="CE202" s="989"/>
      <c r="CF202" s="989"/>
      <c r="CG202" s="989"/>
      <c r="CH202" s="990"/>
      <c r="CI202" s="992"/>
      <c r="CJ202" s="989"/>
      <c r="CK202" s="989"/>
      <c r="CL202" s="989"/>
      <c r="CM202" s="989"/>
      <c r="CN202" s="989"/>
      <c r="CO202" s="989"/>
      <c r="CP202" s="989"/>
      <c r="CQ202" s="990"/>
      <c r="CR202" s="234"/>
      <c r="CS202" s="992"/>
      <c r="CT202" s="989"/>
      <c r="CU202" s="990"/>
      <c r="CV202" s="992"/>
      <c r="CW202" s="989"/>
      <c r="CX202" s="989"/>
      <c r="CY202" s="989"/>
      <c r="CZ202" s="989"/>
      <c r="DA202" s="989"/>
      <c r="DB202" s="989"/>
      <c r="DC202" s="989"/>
      <c r="DD202" s="989"/>
      <c r="DE202" s="989"/>
      <c r="DF202" s="989"/>
      <c r="DG202" s="989"/>
      <c r="DH202" s="989"/>
      <c r="DI202" s="990"/>
      <c r="DJ202" s="981"/>
      <c r="DK202" s="982"/>
      <c r="DL202" s="982"/>
      <c r="DM202" s="982"/>
      <c r="DN202" s="982"/>
      <c r="DO202" s="982"/>
      <c r="DP202" s="983"/>
      <c r="DQ202" s="981"/>
      <c r="DR202" s="982"/>
      <c r="DS202" s="982"/>
      <c r="DT202" s="982"/>
      <c r="DU202" s="982"/>
      <c r="DV202" s="982"/>
      <c r="DW202" s="983"/>
      <c r="DX202" s="992"/>
      <c r="DY202" s="989"/>
      <c r="DZ202" s="989"/>
      <c r="EA202" s="989"/>
      <c r="EB202" s="989"/>
      <c r="EC202" s="989"/>
      <c r="ED202" s="990"/>
      <c r="EE202" s="992"/>
      <c r="EF202" s="989"/>
      <c r="EG202" s="989"/>
      <c r="EH202" s="989"/>
      <c r="EI202" s="989"/>
      <c r="EJ202" s="989"/>
      <c r="EK202" s="989"/>
      <c r="EL202" s="989"/>
      <c r="EM202" s="990"/>
    </row>
    <row r="203" spans="1:143" x14ac:dyDescent="0.25">
      <c r="A203" s="1176" t="s">
        <v>399</v>
      </c>
      <c r="B203" s="1177"/>
      <c r="C203" s="1177"/>
      <c r="D203" s="1173" t="s">
        <v>400</v>
      </c>
      <c r="E203" s="1174"/>
      <c r="F203" s="1174"/>
      <c r="G203" s="1174"/>
      <c r="H203" s="1174"/>
      <c r="I203" s="1174"/>
      <c r="J203" s="1174"/>
      <c r="K203" s="1174"/>
      <c r="L203" s="1174"/>
      <c r="M203" s="1174"/>
      <c r="N203" s="1174"/>
      <c r="O203" s="1174"/>
      <c r="P203" s="1174"/>
      <c r="Q203" s="1175"/>
      <c r="R203" s="1173" t="s">
        <v>401</v>
      </c>
      <c r="S203" s="1174"/>
      <c r="T203" s="1174"/>
      <c r="U203" s="1174"/>
      <c r="V203" s="1174"/>
      <c r="W203" s="1174"/>
      <c r="X203" s="1175"/>
      <c r="Y203" s="1173" t="s">
        <v>402</v>
      </c>
      <c r="Z203" s="1174"/>
      <c r="AA203" s="1174"/>
      <c r="AB203" s="1174"/>
      <c r="AC203" s="1174"/>
      <c r="AD203" s="1174"/>
      <c r="AE203" s="1175"/>
      <c r="AF203" s="1173" t="s">
        <v>403</v>
      </c>
      <c r="AG203" s="1174"/>
      <c r="AH203" s="1174"/>
      <c r="AI203" s="1174"/>
      <c r="AJ203" s="1174"/>
      <c r="AK203" s="1174"/>
      <c r="AL203" s="1175"/>
      <c r="AM203" s="1173" t="s">
        <v>404</v>
      </c>
      <c r="AN203" s="1174"/>
      <c r="AO203" s="1174"/>
      <c r="AP203" s="1174"/>
      <c r="AQ203" s="1174"/>
      <c r="AR203" s="1174"/>
      <c r="AS203" s="1174"/>
      <c r="AT203" s="1174"/>
      <c r="AU203" s="1175"/>
      <c r="AV203" s="580"/>
      <c r="AW203" s="1176" t="s">
        <v>399</v>
      </c>
      <c r="AX203" s="1177"/>
      <c r="AY203" s="1177"/>
      <c r="AZ203" s="1173" t="s">
        <v>400</v>
      </c>
      <c r="BA203" s="1174"/>
      <c r="BB203" s="1174"/>
      <c r="BC203" s="1174"/>
      <c r="BD203" s="1174"/>
      <c r="BE203" s="1174"/>
      <c r="BF203" s="1174"/>
      <c r="BG203" s="1174"/>
      <c r="BH203" s="1174"/>
      <c r="BI203" s="1174"/>
      <c r="BJ203" s="1174"/>
      <c r="BK203" s="1174"/>
      <c r="BL203" s="1174"/>
      <c r="BM203" s="1175"/>
      <c r="BN203" s="1173" t="s">
        <v>401</v>
      </c>
      <c r="BO203" s="1174"/>
      <c r="BP203" s="1174"/>
      <c r="BQ203" s="1174"/>
      <c r="BR203" s="1174"/>
      <c r="BS203" s="1174"/>
      <c r="BT203" s="1175"/>
      <c r="BU203" s="1173" t="s">
        <v>402</v>
      </c>
      <c r="BV203" s="1174"/>
      <c r="BW203" s="1174"/>
      <c r="BX203" s="1174"/>
      <c r="BY203" s="1174"/>
      <c r="BZ203" s="1174"/>
      <c r="CA203" s="1175"/>
      <c r="CB203" s="1173" t="s">
        <v>403</v>
      </c>
      <c r="CC203" s="1174"/>
      <c r="CD203" s="1174"/>
      <c r="CE203" s="1174"/>
      <c r="CF203" s="1174"/>
      <c r="CG203" s="1174"/>
      <c r="CH203" s="1175"/>
      <c r="CI203" s="1173" t="s">
        <v>404</v>
      </c>
      <c r="CJ203" s="1174"/>
      <c r="CK203" s="1174"/>
      <c r="CL203" s="1174"/>
      <c r="CM203" s="1174"/>
      <c r="CN203" s="1174"/>
      <c r="CO203" s="1174"/>
      <c r="CP203" s="1174"/>
      <c r="CQ203" s="1175"/>
      <c r="CR203" s="580"/>
      <c r="CS203" s="1176" t="s">
        <v>399</v>
      </c>
      <c r="CT203" s="1177"/>
      <c r="CU203" s="1177"/>
      <c r="CV203" s="1173" t="s">
        <v>400</v>
      </c>
      <c r="CW203" s="1174"/>
      <c r="CX203" s="1174"/>
      <c r="CY203" s="1174"/>
      <c r="CZ203" s="1174"/>
      <c r="DA203" s="1174"/>
      <c r="DB203" s="1174"/>
      <c r="DC203" s="1174"/>
      <c r="DD203" s="1174"/>
      <c r="DE203" s="1174"/>
      <c r="DF203" s="1174"/>
      <c r="DG203" s="1174"/>
      <c r="DH203" s="1174"/>
      <c r="DI203" s="1175"/>
      <c r="DJ203" s="1173" t="s">
        <v>401</v>
      </c>
      <c r="DK203" s="1174"/>
      <c r="DL203" s="1174"/>
      <c r="DM203" s="1174"/>
      <c r="DN203" s="1174"/>
      <c r="DO203" s="1174"/>
      <c r="DP203" s="1175"/>
      <c r="DQ203" s="1173" t="s">
        <v>402</v>
      </c>
      <c r="DR203" s="1174"/>
      <c r="DS203" s="1174"/>
      <c r="DT203" s="1174"/>
      <c r="DU203" s="1174"/>
      <c r="DV203" s="1174"/>
      <c r="DW203" s="1175"/>
      <c r="DX203" s="1173" t="s">
        <v>403</v>
      </c>
      <c r="DY203" s="1174"/>
      <c r="DZ203" s="1174"/>
      <c r="EA203" s="1174"/>
      <c r="EB203" s="1174"/>
      <c r="EC203" s="1174"/>
      <c r="ED203" s="1175"/>
      <c r="EE203" s="1173" t="s">
        <v>404</v>
      </c>
      <c r="EF203" s="1174"/>
      <c r="EG203" s="1174"/>
      <c r="EH203" s="1174"/>
      <c r="EI203" s="1174"/>
      <c r="EJ203" s="1174"/>
      <c r="EK203" s="1174"/>
      <c r="EL203" s="1174"/>
      <c r="EM203" s="1175"/>
    </row>
    <row r="204" spans="1:143" x14ac:dyDescent="0.25">
      <c r="A204" s="1001" t="s">
        <v>399</v>
      </c>
      <c r="B204" s="1001"/>
      <c r="C204" s="1001"/>
      <c r="D204" s="1002">
        <f>I$16</f>
        <v>0</v>
      </c>
      <c r="E204" s="1003"/>
      <c r="F204" s="1003"/>
      <c r="G204" s="1003"/>
      <c r="H204" s="1003"/>
      <c r="I204" s="1003"/>
      <c r="J204" s="1003"/>
      <c r="K204" s="1003"/>
      <c r="L204" s="1003"/>
      <c r="M204" s="1003"/>
      <c r="N204" s="1003"/>
      <c r="O204" s="1003"/>
      <c r="P204" s="1003"/>
      <c r="Q204" s="1004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7">
        <f>I$13</f>
        <v>0</v>
      </c>
      <c r="AG204" s="998"/>
      <c r="AH204" s="998"/>
      <c r="AI204" s="998"/>
      <c r="AJ204" s="998"/>
      <c r="AK204" s="998"/>
      <c r="AL204" s="999"/>
      <c r="AM204" s="1138"/>
      <c r="AN204" s="1139"/>
      <c r="AO204" s="1139"/>
      <c r="AP204" s="1139"/>
      <c r="AQ204" s="1139"/>
      <c r="AR204" s="1139"/>
      <c r="AS204" s="1139"/>
      <c r="AT204" s="1139"/>
      <c r="AU204" s="1140"/>
      <c r="AV204" s="234"/>
      <c r="AW204" s="1001" t="s">
        <v>399</v>
      </c>
      <c r="AX204" s="1001"/>
      <c r="AY204" s="1001"/>
      <c r="AZ204" s="1002">
        <f>BE$16</f>
        <v>0</v>
      </c>
      <c r="BA204" s="1003"/>
      <c r="BB204" s="1003"/>
      <c r="BC204" s="1003"/>
      <c r="BD204" s="1003"/>
      <c r="BE204" s="1003"/>
      <c r="BF204" s="1003"/>
      <c r="BG204" s="1003"/>
      <c r="BH204" s="1003"/>
      <c r="BI204" s="1003"/>
      <c r="BJ204" s="1003"/>
      <c r="BK204" s="1003"/>
      <c r="BL204" s="1003"/>
      <c r="BM204" s="1004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7">
        <f>BE$13</f>
        <v>0</v>
      </c>
      <c r="CC204" s="998"/>
      <c r="CD204" s="998"/>
      <c r="CE204" s="998"/>
      <c r="CF204" s="998"/>
      <c r="CG204" s="998"/>
      <c r="CH204" s="999"/>
      <c r="CI204" s="1138"/>
      <c r="CJ204" s="1139"/>
      <c r="CK204" s="1139"/>
      <c r="CL204" s="1139"/>
      <c r="CM204" s="1139"/>
      <c r="CN204" s="1139"/>
      <c r="CO204" s="1139"/>
      <c r="CP204" s="1139"/>
      <c r="CQ204" s="1140"/>
      <c r="CR204" s="234"/>
      <c r="CS204" s="1001" t="s">
        <v>399</v>
      </c>
      <c r="CT204" s="1001"/>
      <c r="CU204" s="1001"/>
      <c r="CV204" s="1002">
        <f>DA$16</f>
        <v>0</v>
      </c>
      <c r="CW204" s="1003"/>
      <c r="CX204" s="1003"/>
      <c r="CY204" s="1003"/>
      <c r="CZ204" s="1003"/>
      <c r="DA204" s="1003"/>
      <c r="DB204" s="1003"/>
      <c r="DC204" s="1003"/>
      <c r="DD204" s="1003"/>
      <c r="DE204" s="1003"/>
      <c r="DF204" s="1003"/>
      <c r="DG204" s="1003"/>
      <c r="DH204" s="1003"/>
      <c r="DI204" s="1004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7">
        <f>DA$13</f>
        <v>0</v>
      </c>
      <c r="DY204" s="998"/>
      <c r="DZ204" s="998"/>
      <c r="EA204" s="998"/>
      <c r="EB204" s="998"/>
      <c r="EC204" s="998"/>
      <c r="ED204" s="999"/>
      <c r="EE204" s="1138"/>
      <c r="EF204" s="1139"/>
      <c r="EG204" s="1139"/>
      <c r="EH204" s="1139"/>
      <c r="EI204" s="1139"/>
      <c r="EJ204" s="1139"/>
      <c r="EK204" s="1139"/>
      <c r="EL204" s="1139"/>
      <c r="EM204" s="1140"/>
    </row>
    <row r="205" spans="1:143" x14ac:dyDescent="0.2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7">
        <f>SUM(AF204:AL204)</f>
        <v>0</v>
      </c>
      <c r="AG205" s="998"/>
      <c r="AH205" s="998"/>
      <c r="AI205" s="998"/>
      <c r="AJ205" s="998"/>
      <c r="AK205" s="998"/>
      <c r="AL205" s="999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7">
        <f>SUM(CB204:CH204)</f>
        <v>0</v>
      </c>
      <c r="CC205" s="998"/>
      <c r="CD205" s="998"/>
      <c r="CE205" s="998"/>
      <c r="CF205" s="998"/>
      <c r="CG205" s="998"/>
      <c r="CH205" s="999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7">
        <f>SUM(DX204:ED204)</f>
        <v>0</v>
      </c>
      <c r="DY205" s="998"/>
      <c r="DZ205" s="998"/>
      <c r="EA205" s="998"/>
      <c r="EB205" s="998"/>
      <c r="EC205" s="998"/>
      <c r="ED205" s="999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 x14ac:dyDescent="0.3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6"/>
      <c r="Q207" s="1017"/>
      <c r="R207" s="1017"/>
      <c r="S207" s="1017"/>
      <c r="T207" s="1017"/>
      <c r="U207" s="1017"/>
      <c r="V207" s="1017"/>
      <c r="W207" s="1017"/>
      <c r="X207" s="1017"/>
      <c r="Y207" s="1017"/>
      <c r="Z207" s="1017"/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6"/>
      <c r="BM207" s="1017"/>
      <c r="BN207" s="1017"/>
      <c r="BO207" s="1017"/>
      <c r="BP207" s="1017"/>
      <c r="BQ207" s="1017"/>
      <c r="BR207" s="1017"/>
      <c r="BS207" s="1017"/>
      <c r="BT207" s="1017"/>
      <c r="BU207" s="1017"/>
      <c r="BV207" s="1017"/>
      <c r="BW207" s="1017"/>
      <c r="BX207" s="1017"/>
      <c r="BY207" s="1017"/>
      <c r="BZ207" s="1017"/>
      <c r="CA207" s="1017"/>
      <c r="CB207" s="1017"/>
      <c r="CC207" s="1017"/>
      <c r="CD207" s="1017"/>
      <c r="CE207" s="1017"/>
      <c r="CF207" s="1017"/>
      <c r="CG207" s="1017"/>
      <c r="CH207" s="101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6"/>
      <c r="DI207" s="1017"/>
      <c r="DJ207" s="1017"/>
      <c r="DK207" s="1017"/>
      <c r="DL207" s="1017"/>
      <c r="DM207" s="1017"/>
      <c r="DN207" s="1017"/>
      <c r="DO207" s="1017"/>
      <c r="DP207" s="1017"/>
      <c r="DQ207" s="1017"/>
      <c r="DR207" s="1017"/>
      <c r="DS207" s="1017"/>
      <c r="DT207" s="1017"/>
      <c r="DU207" s="1017"/>
      <c r="DV207" s="1017"/>
      <c r="DW207" s="1017"/>
      <c r="DX207" s="1017"/>
      <c r="DY207" s="1017"/>
      <c r="DZ207" s="1017"/>
      <c r="EA207" s="1017"/>
      <c r="EB207" s="1017"/>
      <c r="EC207" s="1017"/>
      <c r="ED207" s="101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 x14ac:dyDescent="0.3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6"/>
      <c r="Q209" s="1017"/>
      <c r="R209" s="1017"/>
      <c r="S209" s="1017"/>
      <c r="T209" s="1017"/>
      <c r="U209" s="1017"/>
      <c r="V209" s="1017"/>
      <c r="W209" s="1017"/>
      <c r="X209" s="1017"/>
      <c r="Y209" s="1017"/>
      <c r="Z209" s="1017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6"/>
      <c r="BM209" s="1017"/>
      <c r="BN209" s="1017"/>
      <c r="BO209" s="1017"/>
      <c r="BP209" s="1017"/>
      <c r="BQ209" s="1017"/>
      <c r="BR209" s="1017"/>
      <c r="BS209" s="1017"/>
      <c r="BT209" s="1017"/>
      <c r="BU209" s="1017"/>
      <c r="BV209" s="1017"/>
      <c r="BW209" s="1017"/>
      <c r="BX209" s="1017"/>
      <c r="BY209" s="1017"/>
      <c r="BZ209" s="1017"/>
      <c r="CA209" s="1017"/>
      <c r="CB209" s="1017"/>
      <c r="CC209" s="1017"/>
      <c r="CD209" s="1017"/>
      <c r="CE209" s="1017"/>
      <c r="CF209" s="1017"/>
      <c r="CG209" s="1017"/>
      <c r="CH209" s="101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6"/>
      <c r="DI209" s="1017"/>
      <c r="DJ209" s="1017"/>
      <c r="DK209" s="1017"/>
      <c r="DL209" s="1017"/>
      <c r="DM209" s="1017"/>
      <c r="DN209" s="1017"/>
      <c r="DO209" s="1017"/>
      <c r="DP209" s="1017"/>
      <c r="DQ209" s="1017"/>
      <c r="DR209" s="1017"/>
      <c r="DS209" s="1017"/>
      <c r="DT209" s="1017"/>
      <c r="DU209" s="1017"/>
      <c r="DV209" s="1017"/>
      <c r="DW209" s="1017"/>
      <c r="DX209" s="1017"/>
      <c r="DY209" s="1017"/>
      <c r="DZ209" s="1017"/>
      <c r="EA209" s="1017"/>
      <c r="EB209" s="1017"/>
      <c r="EC209" s="1017"/>
      <c r="ED209" s="101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 x14ac:dyDescent="0.3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6"/>
      <c r="Q211" s="1017"/>
      <c r="R211" s="1017"/>
      <c r="S211" s="1017"/>
      <c r="T211" s="1017"/>
      <c r="U211" s="1017"/>
      <c r="V211" s="1017"/>
      <c r="W211" s="1017"/>
      <c r="X211" s="1017"/>
      <c r="Y211" s="1017"/>
      <c r="Z211" s="1017"/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6"/>
      <c r="BM211" s="1017"/>
      <c r="BN211" s="1017"/>
      <c r="BO211" s="1017"/>
      <c r="BP211" s="1017"/>
      <c r="BQ211" s="1017"/>
      <c r="BR211" s="1017"/>
      <c r="BS211" s="1017"/>
      <c r="BT211" s="1017"/>
      <c r="BU211" s="1017"/>
      <c r="BV211" s="1017"/>
      <c r="BW211" s="1017"/>
      <c r="BX211" s="1017"/>
      <c r="BY211" s="1017"/>
      <c r="BZ211" s="1017"/>
      <c r="CA211" s="1017"/>
      <c r="CB211" s="1017"/>
      <c r="CC211" s="1017"/>
      <c r="CD211" s="1017"/>
      <c r="CE211" s="1017"/>
      <c r="CF211" s="1017"/>
      <c r="CG211" s="1017"/>
      <c r="CH211" s="101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6"/>
      <c r="DI211" s="1017"/>
      <c r="DJ211" s="1017"/>
      <c r="DK211" s="1017"/>
      <c r="DL211" s="1017"/>
      <c r="DM211" s="1017"/>
      <c r="DN211" s="1017"/>
      <c r="DO211" s="1017"/>
      <c r="DP211" s="1017"/>
      <c r="DQ211" s="1017"/>
      <c r="DR211" s="1017"/>
      <c r="DS211" s="1017"/>
      <c r="DT211" s="1017"/>
      <c r="DU211" s="1017"/>
      <c r="DV211" s="1017"/>
      <c r="DW211" s="1017"/>
      <c r="DX211" s="1017"/>
      <c r="DY211" s="1017"/>
      <c r="DZ211" s="1017"/>
      <c r="EA211" s="1017"/>
      <c r="EB211" s="1017"/>
      <c r="EC211" s="1017"/>
      <c r="ED211" s="101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 x14ac:dyDescent="0.25">
      <c r="A213" s="81" t="s">
        <v>395</v>
      </c>
      <c r="B213" s="81"/>
      <c r="C213" s="234"/>
      <c r="D213" s="234"/>
      <c r="E213" s="942"/>
      <c r="F213" s="942"/>
      <c r="G213" s="942"/>
      <c r="H213" s="321"/>
      <c r="I213" s="942"/>
      <c r="J213" s="942"/>
      <c r="K213" s="942"/>
      <c r="L213" s="942"/>
      <c r="M213" s="942"/>
      <c r="N213" s="942"/>
      <c r="O213" s="942"/>
      <c r="P213" s="942"/>
      <c r="Q213" s="942"/>
      <c r="R213" s="942"/>
      <c r="S213" s="942"/>
      <c r="T213" s="942"/>
      <c r="U213" s="942"/>
      <c r="V213" s="942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2"/>
      <c r="BB213" s="942"/>
      <c r="BC213" s="942"/>
      <c r="BD213" s="321"/>
      <c r="BE213" s="942"/>
      <c r="BF213" s="942"/>
      <c r="BG213" s="942"/>
      <c r="BH213" s="942"/>
      <c r="BI213" s="942"/>
      <c r="BJ213" s="942"/>
      <c r="BK213" s="942"/>
      <c r="BL213" s="942"/>
      <c r="BM213" s="942"/>
      <c r="BN213" s="942"/>
      <c r="BO213" s="942"/>
      <c r="BP213" s="942"/>
      <c r="BQ213" s="942"/>
      <c r="BR213" s="942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2"/>
      <c r="CX213" s="942"/>
      <c r="CY213" s="942"/>
      <c r="CZ213" s="321"/>
      <c r="DA213" s="942"/>
      <c r="DB213" s="942"/>
      <c r="DC213" s="942"/>
      <c r="DD213" s="942"/>
      <c r="DE213" s="942"/>
      <c r="DF213" s="942"/>
      <c r="DG213" s="942"/>
      <c r="DH213" s="942"/>
      <c r="DI213" s="942"/>
      <c r="DJ213" s="942"/>
      <c r="DK213" s="942"/>
      <c r="DL213" s="942"/>
      <c r="DM213" s="942"/>
      <c r="DN213" s="942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81"/>
      <c r="B214" s="81"/>
      <c r="C214" s="234"/>
      <c r="D214" s="234"/>
      <c r="E214" s="1023" t="s">
        <v>5</v>
      </c>
      <c r="F214" s="1023"/>
      <c r="G214" s="1023"/>
      <c r="H214" s="234"/>
      <c r="I214" s="1023" t="s">
        <v>6</v>
      </c>
      <c r="J214" s="1023"/>
      <c r="K214" s="1023"/>
      <c r="L214" s="1023"/>
      <c r="M214" s="1023"/>
      <c r="N214" s="1023"/>
      <c r="O214" s="1023"/>
      <c r="P214" s="1023"/>
      <c r="Q214" s="1023"/>
      <c r="R214" s="1023"/>
      <c r="S214" s="1023"/>
      <c r="T214" s="1023"/>
      <c r="U214" s="1023"/>
      <c r="V214" s="1023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3" t="s">
        <v>5</v>
      </c>
      <c r="BB214" s="1023"/>
      <c r="BC214" s="1023"/>
      <c r="BD214" s="234"/>
      <c r="BE214" s="1023" t="s">
        <v>6</v>
      </c>
      <c r="BF214" s="1023"/>
      <c r="BG214" s="1023"/>
      <c r="BH214" s="1023"/>
      <c r="BI214" s="1023"/>
      <c r="BJ214" s="1023"/>
      <c r="BK214" s="1023"/>
      <c r="BL214" s="1023"/>
      <c r="BM214" s="1023"/>
      <c r="BN214" s="1023"/>
      <c r="BO214" s="1023"/>
      <c r="BP214" s="1023"/>
      <c r="BQ214" s="1023"/>
      <c r="BR214" s="1023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3" t="s">
        <v>5</v>
      </c>
      <c r="CX214" s="1023"/>
      <c r="CY214" s="1023"/>
      <c r="CZ214" s="234"/>
      <c r="DA214" s="1023" t="s">
        <v>6</v>
      </c>
      <c r="DB214" s="1023"/>
      <c r="DC214" s="1023"/>
      <c r="DD214" s="1023"/>
      <c r="DE214" s="1023"/>
      <c r="DF214" s="1023"/>
      <c r="DG214" s="1023"/>
      <c r="DH214" s="1023"/>
      <c r="DI214" s="1023"/>
      <c r="DJ214" s="1023"/>
      <c r="DK214" s="1023"/>
      <c r="DL214" s="1023"/>
      <c r="DM214" s="1023"/>
      <c r="DN214" s="1023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 x14ac:dyDescent="0.25">
      <c r="A215" s="130" t="s">
        <v>179</v>
      </c>
      <c r="B215" s="307"/>
      <c r="C215" s="1022" t="s">
        <v>179</v>
      </c>
      <c r="D215" s="1022"/>
      <c r="E215" s="948"/>
      <c r="F215" s="948"/>
      <c r="G215" s="948"/>
      <c r="H215" s="1021"/>
      <c r="I215" s="1021"/>
      <c r="J215" s="950"/>
      <c r="K215" s="950"/>
      <c r="L215" s="950"/>
      <c r="M215" s="1019" t="s">
        <v>180</v>
      </c>
      <c r="N215" s="1019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2" t="s">
        <v>179</v>
      </c>
      <c r="AZ215" s="1022"/>
      <c r="BA215" s="948"/>
      <c r="BB215" s="948"/>
      <c r="BC215" s="948"/>
      <c r="BD215" s="1021"/>
      <c r="BE215" s="1021"/>
      <c r="BF215" s="950"/>
      <c r="BG215" s="950"/>
      <c r="BH215" s="950"/>
      <c r="BI215" s="1019" t="s">
        <v>180</v>
      </c>
      <c r="BJ215" s="1019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2" t="s">
        <v>179</v>
      </c>
      <c r="CV215" s="1022"/>
      <c r="CW215" s="948"/>
      <c r="CX215" s="948"/>
      <c r="CY215" s="948"/>
      <c r="CZ215" s="1021"/>
      <c r="DA215" s="1021"/>
      <c r="DB215" s="950"/>
      <c r="DC215" s="950"/>
      <c r="DD215" s="950"/>
      <c r="DE215" s="1019" t="s">
        <v>180</v>
      </c>
      <c r="DF215" s="1019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x14ac:dyDescent="0.25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 x14ac:dyDescent="0.25">
      <c r="A217" s="81" t="s">
        <v>396</v>
      </c>
      <c r="B217" s="81"/>
      <c r="C217" s="81"/>
      <c r="D217" s="81"/>
      <c r="E217" s="1146" t="s">
        <v>140</v>
      </c>
      <c r="F217" s="1146"/>
      <c r="G217" s="1146"/>
      <c r="H217" s="1146"/>
      <c r="I217" s="1146"/>
      <c r="J217" s="81"/>
      <c r="K217" s="81"/>
      <c r="L217" s="949"/>
      <c r="M217" s="949"/>
      <c r="N217" s="949"/>
      <c r="O217" s="949"/>
      <c r="P217" s="949"/>
      <c r="Q217" s="949"/>
      <c r="R217" s="949"/>
      <c r="S217" s="949"/>
      <c r="T217" s="949"/>
      <c r="U217" s="949"/>
      <c r="V217" s="1147" t="str">
        <f ca="1">I$9</f>
        <v/>
      </c>
      <c r="W217" s="951"/>
      <c r="X217" s="951"/>
      <c r="Y217" s="951"/>
      <c r="Z217" s="951"/>
      <c r="AA217" s="951"/>
      <c r="AB217" s="951"/>
      <c r="AC217" s="951"/>
      <c r="AD217" s="951"/>
      <c r="AE217" s="951"/>
      <c r="AF217" s="951"/>
      <c r="AG217" s="951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6" t="s">
        <v>140</v>
      </c>
      <c r="BB217" s="1146"/>
      <c r="BC217" s="1146"/>
      <c r="BD217" s="1146"/>
      <c r="BE217" s="1146"/>
      <c r="BF217" s="81"/>
      <c r="BG217" s="81"/>
      <c r="BH217" s="949"/>
      <c r="BI217" s="949"/>
      <c r="BJ217" s="949"/>
      <c r="BK217" s="949"/>
      <c r="BL217" s="949"/>
      <c r="BM217" s="949"/>
      <c r="BN217" s="949"/>
      <c r="BO217" s="949"/>
      <c r="BP217" s="949"/>
      <c r="BQ217" s="949"/>
      <c r="BR217" s="1147" t="str">
        <f ca="1">BE$9</f>
        <v/>
      </c>
      <c r="BS217" s="951"/>
      <c r="BT217" s="951"/>
      <c r="BU217" s="951"/>
      <c r="BV217" s="951"/>
      <c r="BW217" s="951"/>
      <c r="BX217" s="951"/>
      <c r="BY217" s="951"/>
      <c r="BZ217" s="951"/>
      <c r="CA217" s="951"/>
      <c r="CB217" s="951"/>
      <c r="CC217" s="951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6" t="s">
        <v>140</v>
      </c>
      <c r="CX217" s="1146"/>
      <c r="CY217" s="1146"/>
      <c r="CZ217" s="1146"/>
      <c r="DA217" s="1146"/>
      <c r="DB217" s="81"/>
      <c r="DC217" s="81"/>
      <c r="DD217" s="949"/>
      <c r="DE217" s="949"/>
      <c r="DF217" s="949"/>
      <c r="DG217" s="949"/>
      <c r="DH217" s="949"/>
      <c r="DI217" s="949"/>
      <c r="DJ217" s="949"/>
      <c r="DK217" s="949"/>
      <c r="DL217" s="949"/>
      <c r="DM217" s="949"/>
      <c r="DN217" s="1147" t="str">
        <f ca="1">DA$9</f>
        <v/>
      </c>
      <c r="DO217" s="951"/>
      <c r="DP217" s="951"/>
      <c r="DQ217" s="951"/>
      <c r="DR217" s="951"/>
      <c r="DS217" s="951"/>
      <c r="DT217" s="951"/>
      <c r="DU217" s="951"/>
      <c r="DV217" s="951"/>
      <c r="DW217" s="951"/>
      <c r="DX217" s="951"/>
      <c r="DY217" s="951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1"/>
      <c r="B218" s="81"/>
      <c r="C218" s="81"/>
      <c r="D218" s="81"/>
      <c r="E218" s="1023"/>
      <c r="F218" s="1023"/>
      <c r="G218" s="1023"/>
      <c r="H218" s="1023"/>
      <c r="I218" s="1023"/>
      <c r="J218" s="81"/>
      <c r="K218" s="81"/>
      <c r="L218" s="1023" t="s">
        <v>5</v>
      </c>
      <c r="M218" s="1023"/>
      <c r="N218" s="1023"/>
      <c r="O218" s="1023"/>
      <c r="P218" s="1023"/>
      <c r="Q218" s="1023"/>
      <c r="R218" s="1023"/>
      <c r="S218" s="1023"/>
      <c r="T218" s="1023"/>
      <c r="U218" s="1023"/>
      <c r="V218" s="1023"/>
      <c r="W218" s="1023"/>
      <c r="X218" s="1023"/>
      <c r="Y218" s="1023"/>
      <c r="Z218" s="1023"/>
      <c r="AA218" s="1023"/>
      <c r="AB218" s="1023"/>
      <c r="AC218" s="1023"/>
      <c r="AD218" s="1023"/>
      <c r="AE218" s="1023"/>
      <c r="AF218" s="1023"/>
      <c r="AG218" s="1023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3"/>
      <c r="BB218" s="1023"/>
      <c r="BC218" s="1023"/>
      <c r="BD218" s="1023"/>
      <c r="BE218" s="1023"/>
      <c r="BF218" s="81"/>
      <c r="BG218" s="81"/>
      <c r="BH218" s="1023" t="s">
        <v>5</v>
      </c>
      <c r="BI218" s="1023"/>
      <c r="BJ218" s="1023"/>
      <c r="BK218" s="1023"/>
      <c r="BL218" s="1023"/>
      <c r="BM218" s="1023"/>
      <c r="BN218" s="1023"/>
      <c r="BO218" s="1023"/>
      <c r="BP218" s="1023"/>
      <c r="BQ218" s="1023"/>
      <c r="BR218" s="1023"/>
      <c r="BS218" s="1023"/>
      <c r="BT218" s="1023"/>
      <c r="BU218" s="1023"/>
      <c r="BV218" s="1023"/>
      <c r="BW218" s="1023"/>
      <c r="BX218" s="1023"/>
      <c r="BY218" s="1023"/>
      <c r="BZ218" s="1023"/>
      <c r="CA218" s="1023"/>
      <c r="CB218" s="1023"/>
      <c r="CC218" s="1023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3"/>
      <c r="CX218" s="1023"/>
      <c r="CY218" s="1023"/>
      <c r="CZ218" s="1023"/>
      <c r="DA218" s="1023"/>
      <c r="DB218" s="81"/>
      <c r="DC218" s="81"/>
      <c r="DD218" s="1023" t="s">
        <v>5</v>
      </c>
      <c r="DE218" s="1023"/>
      <c r="DF218" s="1023"/>
      <c r="DG218" s="1023"/>
      <c r="DH218" s="1023"/>
      <c r="DI218" s="1023"/>
      <c r="DJ218" s="1023"/>
      <c r="DK218" s="1023"/>
      <c r="DL218" s="1023"/>
      <c r="DM218" s="1023"/>
      <c r="DN218" s="1023"/>
      <c r="DO218" s="1023"/>
      <c r="DP218" s="1023"/>
      <c r="DQ218" s="1023"/>
      <c r="DR218" s="1023"/>
      <c r="DS218" s="1023"/>
      <c r="DT218" s="1023"/>
      <c r="DU218" s="1023"/>
      <c r="DV218" s="1023"/>
      <c r="DW218" s="1023"/>
      <c r="DX218" s="1023"/>
      <c r="DY218" s="1023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 t="s">
        <v>179</v>
      </c>
      <c r="B219" s="307"/>
      <c r="C219" s="1022" t="s">
        <v>179</v>
      </c>
      <c r="D219" s="1022"/>
      <c r="E219" s="948"/>
      <c r="F219" s="948"/>
      <c r="G219" s="948"/>
      <c r="H219" s="1021"/>
      <c r="I219" s="1021"/>
      <c r="J219" s="950"/>
      <c r="K219" s="950"/>
      <c r="L219" s="950"/>
      <c r="M219" s="1019" t="s">
        <v>180</v>
      </c>
      <c r="N219" s="1019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2" t="s">
        <v>179</v>
      </c>
      <c r="AZ219" s="1022"/>
      <c r="BA219" s="948"/>
      <c r="BB219" s="948"/>
      <c r="BC219" s="948"/>
      <c r="BD219" s="1021"/>
      <c r="BE219" s="1021"/>
      <c r="BF219" s="950"/>
      <c r="BG219" s="950"/>
      <c r="BH219" s="950"/>
      <c r="BI219" s="1019" t="s">
        <v>180</v>
      </c>
      <c r="BJ219" s="1019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2" t="s">
        <v>179</v>
      </c>
      <c r="CV219" s="1022"/>
      <c r="CW219" s="948"/>
      <c r="CX219" s="948"/>
      <c r="CY219" s="948"/>
      <c r="CZ219" s="1021"/>
      <c r="DA219" s="1021"/>
      <c r="DB219" s="950"/>
      <c r="DC219" s="950"/>
      <c r="DD219" s="950"/>
      <c r="DE219" s="1019" t="s">
        <v>180</v>
      </c>
      <c r="DF219" s="1019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 t="s">
        <v>397</v>
      </c>
      <c r="B221" s="81"/>
      <c r="C221" s="81"/>
      <c r="D221" s="81"/>
      <c r="E221" s="942"/>
      <c r="F221" s="942"/>
      <c r="G221" s="942"/>
      <c r="H221" s="942"/>
      <c r="I221" s="81"/>
      <c r="J221" s="81"/>
      <c r="K221" s="942"/>
      <c r="L221" s="942"/>
      <c r="M221" s="942"/>
      <c r="N221" s="942"/>
      <c r="O221" s="942"/>
      <c r="P221" s="942"/>
      <c r="Q221" s="942"/>
      <c r="R221" s="942"/>
      <c r="S221" s="942"/>
      <c r="T221" s="942"/>
      <c r="U221" s="942"/>
      <c r="V221" s="942"/>
      <c r="W221" s="942"/>
      <c r="X221" s="942"/>
      <c r="Y221" s="942"/>
      <c r="Z221" s="942"/>
      <c r="AA221" s="942"/>
      <c r="AB221" s="942"/>
      <c r="AC221" s="942"/>
      <c r="AD221" s="942"/>
      <c r="AE221" s="942"/>
      <c r="AF221" s="942"/>
      <c r="AG221" s="942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2"/>
      <c r="BB221" s="942"/>
      <c r="BC221" s="942"/>
      <c r="BD221" s="942"/>
      <c r="BE221" s="81"/>
      <c r="BF221" s="81"/>
      <c r="BG221" s="942"/>
      <c r="BH221" s="942"/>
      <c r="BI221" s="942"/>
      <c r="BJ221" s="942"/>
      <c r="BK221" s="942"/>
      <c r="BL221" s="942"/>
      <c r="BM221" s="942"/>
      <c r="BN221" s="942"/>
      <c r="BO221" s="942"/>
      <c r="BP221" s="942"/>
      <c r="BQ221" s="942"/>
      <c r="BR221" s="942"/>
      <c r="BS221" s="942"/>
      <c r="BT221" s="942"/>
      <c r="BU221" s="942"/>
      <c r="BV221" s="942"/>
      <c r="BW221" s="942"/>
      <c r="BX221" s="942"/>
      <c r="BY221" s="942"/>
      <c r="BZ221" s="942"/>
      <c r="CA221" s="942"/>
      <c r="CB221" s="942"/>
      <c r="CC221" s="942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2"/>
      <c r="CX221" s="942"/>
      <c r="CY221" s="942"/>
      <c r="CZ221" s="942"/>
      <c r="DA221" s="81"/>
      <c r="DB221" s="81"/>
      <c r="DC221" s="942"/>
      <c r="DD221" s="942"/>
      <c r="DE221" s="942"/>
      <c r="DF221" s="942"/>
      <c r="DG221" s="942"/>
      <c r="DH221" s="942"/>
      <c r="DI221" s="942"/>
      <c r="DJ221" s="942"/>
      <c r="DK221" s="942"/>
      <c r="DL221" s="942"/>
      <c r="DM221" s="942"/>
      <c r="DN221" s="942"/>
      <c r="DO221" s="942"/>
      <c r="DP221" s="942"/>
      <c r="DQ221" s="942"/>
      <c r="DR221" s="942"/>
      <c r="DS221" s="942"/>
      <c r="DT221" s="942"/>
      <c r="DU221" s="942"/>
      <c r="DV221" s="942"/>
      <c r="DW221" s="942"/>
      <c r="DX221" s="942"/>
      <c r="DY221" s="942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/>
      <c r="B222" s="81"/>
      <c r="C222" s="81"/>
      <c r="D222" s="81"/>
      <c r="E222" s="1023"/>
      <c r="F222" s="1023"/>
      <c r="G222" s="1023"/>
      <c r="H222" s="1023"/>
      <c r="I222" s="81"/>
      <c r="J222" s="81"/>
      <c r="K222" s="1023" t="s">
        <v>5</v>
      </c>
      <c r="L222" s="1023"/>
      <c r="M222" s="1023"/>
      <c r="N222" s="1023"/>
      <c r="O222" s="1023"/>
      <c r="P222" s="1023"/>
      <c r="Q222" s="1023"/>
      <c r="R222" s="1023"/>
      <c r="S222" s="1023"/>
      <c r="T222" s="1023"/>
      <c r="U222" s="1023"/>
      <c r="V222" s="1023"/>
      <c r="W222" s="1023"/>
      <c r="X222" s="1023"/>
      <c r="Y222" s="1023"/>
      <c r="Z222" s="1023"/>
      <c r="AA222" s="1023"/>
      <c r="AB222" s="1023"/>
      <c r="AC222" s="1023"/>
      <c r="AD222" s="1023"/>
      <c r="AE222" s="1023"/>
      <c r="AF222" s="1023"/>
      <c r="AG222" s="1023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3"/>
      <c r="BB222" s="1023"/>
      <c r="BC222" s="1023"/>
      <c r="BD222" s="1023"/>
      <c r="BE222" s="81"/>
      <c r="BF222" s="81"/>
      <c r="BG222" s="1023" t="s">
        <v>5</v>
      </c>
      <c r="BH222" s="1023"/>
      <c r="BI222" s="1023"/>
      <c r="BJ222" s="1023"/>
      <c r="BK222" s="1023"/>
      <c r="BL222" s="1023"/>
      <c r="BM222" s="1023"/>
      <c r="BN222" s="1023"/>
      <c r="BO222" s="1023"/>
      <c r="BP222" s="1023"/>
      <c r="BQ222" s="1023"/>
      <c r="BR222" s="1023"/>
      <c r="BS222" s="1023"/>
      <c r="BT222" s="1023"/>
      <c r="BU222" s="1023"/>
      <c r="BV222" s="1023"/>
      <c r="BW222" s="1023"/>
      <c r="BX222" s="1023"/>
      <c r="BY222" s="1023"/>
      <c r="BZ222" s="1023"/>
      <c r="CA222" s="1023"/>
      <c r="CB222" s="1023"/>
      <c r="CC222" s="1023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3"/>
      <c r="CX222" s="1023"/>
      <c r="CY222" s="1023"/>
      <c r="CZ222" s="1023"/>
      <c r="DA222" s="81"/>
      <c r="DB222" s="81"/>
      <c r="DC222" s="1023" t="s">
        <v>5</v>
      </c>
      <c r="DD222" s="1023"/>
      <c r="DE222" s="1023"/>
      <c r="DF222" s="1023"/>
      <c r="DG222" s="1023"/>
      <c r="DH222" s="1023"/>
      <c r="DI222" s="1023"/>
      <c r="DJ222" s="1023"/>
      <c r="DK222" s="1023"/>
      <c r="DL222" s="1023"/>
      <c r="DM222" s="1023"/>
      <c r="DN222" s="1023"/>
      <c r="DO222" s="1023"/>
      <c r="DP222" s="1023"/>
      <c r="DQ222" s="1023"/>
      <c r="DR222" s="1023"/>
      <c r="DS222" s="1023"/>
      <c r="DT222" s="1023"/>
      <c r="DU222" s="1023"/>
      <c r="DV222" s="1023"/>
      <c r="DW222" s="1023"/>
      <c r="DX222" s="1023"/>
      <c r="DY222" s="1023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 t="s">
        <v>398</v>
      </c>
      <c r="B223" s="81"/>
      <c r="C223" s="81"/>
      <c r="D223" s="81"/>
      <c r="E223" s="942"/>
      <c r="F223" s="942"/>
      <c r="G223" s="942"/>
      <c r="H223" s="942"/>
      <c r="I223" s="106"/>
      <c r="J223" s="106"/>
      <c r="K223" s="942"/>
      <c r="L223" s="942"/>
      <c r="M223" s="942"/>
      <c r="N223" s="942"/>
      <c r="O223" s="942"/>
      <c r="P223" s="942"/>
      <c r="Q223" s="942"/>
      <c r="R223" s="942"/>
      <c r="S223" s="942"/>
      <c r="T223" s="942"/>
      <c r="U223" s="942"/>
      <c r="V223" s="942"/>
      <c r="W223" s="942"/>
      <c r="X223" s="942"/>
      <c r="Y223" s="942"/>
      <c r="Z223" s="942"/>
      <c r="AA223" s="942"/>
      <c r="AB223" s="942"/>
      <c r="AC223" s="942"/>
      <c r="AD223" s="942"/>
      <c r="AE223" s="942"/>
      <c r="AF223" s="942"/>
      <c r="AG223" s="942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2"/>
      <c r="BB223" s="942"/>
      <c r="BC223" s="942"/>
      <c r="BD223" s="942"/>
      <c r="BE223" s="106"/>
      <c r="BF223" s="106"/>
      <c r="BG223" s="942"/>
      <c r="BH223" s="942"/>
      <c r="BI223" s="942"/>
      <c r="BJ223" s="942"/>
      <c r="BK223" s="942"/>
      <c r="BL223" s="942"/>
      <c r="BM223" s="942"/>
      <c r="BN223" s="942"/>
      <c r="BO223" s="942"/>
      <c r="BP223" s="942"/>
      <c r="BQ223" s="942"/>
      <c r="BR223" s="942"/>
      <c r="BS223" s="942"/>
      <c r="BT223" s="942"/>
      <c r="BU223" s="942"/>
      <c r="BV223" s="942"/>
      <c r="BW223" s="942"/>
      <c r="BX223" s="942"/>
      <c r="BY223" s="942"/>
      <c r="BZ223" s="942"/>
      <c r="CA223" s="942"/>
      <c r="CB223" s="942"/>
      <c r="CC223" s="942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2"/>
      <c r="CX223" s="942"/>
      <c r="CY223" s="942"/>
      <c r="CZ223" s="942"/>
      <c r="DA223" s="106"/>
      <c r="DB223" s="106"/>
      <c r="DC223" s="942"/>
      <c r="DD223" s="942"/>
      <c r="DE223" s="942"/>
      <c r="DF223" s="942"/>
      <c r="DG223" s="942"/>
      <c r="DH223" s="942"/>
      <c r="DI223" s="942"/>
      <c r="DJ223" s="942"/>
      <c r="DK223" s="942"/>
      <c r="DL223" s="942"/>
      <c r="DM223" s="942"/>
      <c r="DN223" s="942"/>
      <c r="DO223" s="942"/>
      <c r="DP223" s="942"/>
      <c r="DQ223" s="942"/>
      <c r="DR223" s="942"/>
      <c r="DS223" s="942"/>
      <c r="DT223" s="942"/>
      <c r="DU223" s="942"/>
      <c r="DV223" s="942"/>
      <c r="DW223" s="942"/>
      <c r="DX223" s="942"/>
      <c r="DY223" s="942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81"/>
      <c r="B224" s="81"/>
      <c r="C224" s="81"/>
      <c r="D224" s="81"/>
      <c r="E224" s="1023"/>
      <c r="F224" s="1023"/>
      <c r="G224" s="1023"/>
      <c r="H224" s="1023"/>
      <c r="I224" s="81"/>
      <c r="J224" s="81"/>
      <c r="K224" s="1023" t="s">
        <v>5</v>
      </c>
      <c r="L224" s="1023"/>
      <c r="M224" s="1023"/>
      <c r="N224" s="1023"/>
      <c r="O224" s="1023"/>
      <c r="P224" s="1023"/>
      <c r="Q224" s="1023"/>
      <c r="R224" s="1023"/>
      <c r="S224" s="1023"/>
      <c r="T224" s="1023"/>
      <c r="U224" s="1023"/>
      <c r="V224" s="1023"/>
      <c r="W224" s="1023"/>
      <c r="X224" s="1023"/>
      <c r="Y224" s="1023"/>
      <c r="Z224" s="1023"/>
      <c r="AA224" s="1023"/>
      <c r="AB224" s="1023"/>
      <c r="AC224" s="1023"/>
      <c r="AD224" s="1023"/>
      <c r="AE224" s="1023"/>
      <c r="AF224" s="1023"/>
      <c r="AG224" s="1023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3"/>
      <c r="BB224" s="1023"/>
      <c r="BC224" s="1023"/>
      <c r="BD224" s="1023"/>
      <c r="BE224" s="81"/>
      <c r="BF224" s="81"/>
      <c r="BG224" s="1023" t="s">
        <v>5</v>
      </c>
      <c r="BH224" s="1023"/>
      <c r="BI224" s="1023"/>
      <c r="BJ224" s="1023"/>
      <c r="BK224" s="1023"/>
      <c r="BL224" s="1023"/>
      <c r="BM224" s="1023"/>
      <c r="BN224" s="1023"/>
      <c r="BO224" s="1023"/>
      <c r="BP224" s="1023"/>
      <c r="BQ224" s="1023"/>
      <c r="BR224" s="1023"/>
      <c r="BS224" s="1023"/>
      <c r="BT224" s="1023"/>
      <c r="BU224" s="1023"/>
      <c r="BV224" s="1023"/>
      <c r="BW224" s="1023"/>
      <c r="BX224" s="1023"/>
      <c r="BY224" s="1023"/>
      <c r="BZ224" s="1023"/>
      <c r="CA224" s="1023"/>
      <c r="CB224" s="1023"/>
      <c r="CC224" s="1023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3"/>
      <c r="CX224" s="1023"/>
      <c r="CY224" s="1023"/>
      <c r="CZ224" s="1023"/>
      <c r="DA224" s="81"/>
      <c r="DB224" s="81"/>
      <c r="DC224" s="1023" t="s">
        <v>5</v>
      </c>
      <c r="DD224" s="1023"/>
      <c r="DE224" s="1023"/>
      <c r="DF224" s="1023"/>
      <c r="DG224" s="1023"/>
      <c r="DH224" s="1023"/>
      <c r="DI224" s="1023"/>
      <c r="DJ224" s="1023"/>
      <c r="DK224" s="1023"/>
      <c r="DL224" s="1023"/>
      <c r="DM224" s="1023"/>
      <c r="DN224" s="1023"/>
      <c r="DO224" s="1023"/>
      <c r="DP224" s="1023"/>
      <c r="DQ224" s="1023"/>
      <c r="DR224" s="1023"/>
      <c r="DS224" s="1023"/>
      <c r="DT224" s="1023"/>
      <c r="DU224" s="1023"/>
      <c r="DV224" s="1023"/>
      <c r="DW224" s="1023"/>
      <c r="DX224" s="1023"/>
      <c r="DY224" s="1023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130" t="s">
        <v>179</v>
      </c>
      <c r="B225" s="307"/>
      <c r="C225" s="1022" t="s">
        <v>179</v>
      </c>
      <c r="D225" s="1022"/>
      <c r="E225" s="948"/>
      <c r="F225" s="948"/>
      <c r="G225" s="948"/>
      <c r="H225" s="1021"/>
      <c r="I225" s="1021"/>
      <c r="J225" s="950"/>
      <c r="K225" s="950"/>
      <c r="L225" s="950"/>
      <c r="M225" s="1019" t="s">
        <v>180</v>
      </c>
      <c r="N225" s="1019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2" t="s">
        <v>179</v>
      </c>
      <c r="AZ225" s="1022"/>
      <c r="BA225" s="948"/>
      <c r="BB225" s="948"/>
      <c r="BC225" s="948"/>
      <c r="BD225" s="1021"/>
      <c r="BE225" s="1021"/>
      <c r="BF225" s="950"/>
      <c r="BG225" s="950"/>
      <c r="BH225" s="950"/>
      <c r="BI225" s="1019" t="s">
        <v>180</v>
      </c>
      <c r="BJ225" s="1019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2" t="s">
        <v>179</v>
      </c>
      <c r="CV225" s="1022"/>
      <c r="CW225" s="948"/>
      <c r="CX225" s="948"/>
      <c r="CY225" s="948"/>
      <c r="CZ225" s="1021"/>
      <c r="DA225" s="1021"/>
      <c r="DB225" s="950"/>
      <c r="DC225" s="950"/>
      <c r="DD225" s="950"/>
      <c r="DE225" s="1019" t="s">
        <v>180</v>
      </c>
      <c r="DF225" s="1019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 x14ac:dyDescent="0.25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7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E16"/>
  <sheetViews>
    <sheetView zoomScaleNormal="100" workbookViewId="0">
      <selection activeCell="C8" sqref="C8"/>
    </sheetView>
  </sheetViews>
  <sheetFormatPr defaultRowHeight="15" x14ac:dyDescent="0.25"/>
  <cols>
    <col min="1" max="1" width="38.140625" customWidth="1"/>
    <col min="3" max="4" width="25.7109375" customWidth="1"/>
  </cols>
  <sheetData>
    <row r="1" spans="1:5" x14ac:dyDescent="0.25">
      <c r="A1" s="449"/>
      <c r="B1" s="449"/>
      <c r="C1" s="449"/>
      <c r="D1" s="449"/>
    </row>
    <row r="2" spans="1:5" ht="15.75" x14ac:dyDescent="0.25">
      <c r="A2" s="1184" t="s">
        <v>999</v>
      </c>
      <c r="B2" s="1184"/>
      <c r="C2" s="1184"/>
      <c r="D2" s="1184"/>
    </row>
    <row r="3" spans="1:5" x14ac:dyDescent="0.25">
      <c r="A3" s="449"/>
      <c r="B3" s="449"/>
      <c r="C3" s="449"/>
      <c r="D3" s="449"/>
    </row>
    <row r="4" spans="1:5" x14ac:dyDescent="0.25">
      <c r="A4" s="449"/>
      <c r="B4" s="449"/>
      <c r="C4" s="449"/>
      <c r="D4" s="449"/>
    </row>
    <row r="5" spans="1:5" x14ac:dyDescent="0.25">
      <c r="A5" s="1185" t="s">
        <v>1000</v>
      </c>
      <c r="B5" s="1187" t="s">
        <v>288</v>
      </c>
      <c r="C5" s="1189" t="s">
        <v>1001</v>
      </c>
      <c r="D5" s="1190"/>
    </row>
    <row r="6" spans="1:5" ht="24" x14ac:dyDescent="0.25">
      <c r="A6" s="1186"/>
      <c r="B6" s="1188"/>
      <c r="C6" s="591" t="s">
        <v>1002</v>
      </c>
      <c r="D6" s="591" t="s">
        <v>1003</v>
      </c>
    </row>
    <row r="7" spans="1:5" ht="51" x14ac:dyDescent="0.25">
      <c r="A7" s="592" t="s">
        <v>1004</v>
      </c>
      <c r="B7" s="593" t="s">
        <v>339</v>
      </c>
      <c r="C7" s="594">
        <f ca="1">C8+C9+C10+C11</f>
        <v>0</v>
      </c>
      <c r="D7" s="595">
        <f ca="1">D8+D9+D10+D11</f>
        <v>0</v>
      </c>
    </row>
    <row r="8" spans="1:5" ht="25.5" x14ac:dyDescent="0.25">
      <c r="A8" s="596" t="s">
        <v>1005</v>
      </c>
      <c r="B8" s="593" t="s">
        <v>293</v>
      </c>
      <c r="C8" s="607">
        <f ca="1">SUMIF('В авансовый отчет'!$A$80:$A$93,"9.1",'В авансовый отчет'!$G$80:$G$93)</f>
        <v>0</v>
      </c>
      <c r="D8" s="597">
        <f ca="1">SUMIF('В авансовый отчет'!$A$80:$A$93,"9.1",'В авансовый отчет'!$I$80:$I$93)</f>
        <v>0</v>
      </c>
    </row>
    <row r="9" spans="1:5" ht="38.25" x14ac:dyDescent="0.25">
      <c r="A9" s="596" t="s">
        <v>1006</v>
      </c>
      <c r="B9" s="593" t="s">
        <v>294</v>
      </c>
      <c r="C9" s="607">
        <f ca="1">SUMIF('В авансовый отчет'!$A$80:$A$93,"9.2",'В авансовый отчет'!$G$80:$G$93)</f>
        <v>0</v>
      </c>
      <c r="D9" s="597">
        <f ca="1">SUMIF('В авансовый отчет'!$A$80:$A$93,"9.2",'В авансовый отчет'!$I$80:$I$93)</f>
        <v>0</v>
      </c>
    </row>
    <row r="10" spans="1:5" ht="38.25" x14ac:dyDescent="0.25">
      <c r="A10" s="596" t="s">
        <v>1007</v>
      </c>
      <c r="B10" s="593" t="s">
        <v>295</v>
      </c>
      <c r="C10" s="607">
        <f ca="1">SUMIF('В авансовый отчет'!$A$80:$A$93,"9.3",'В авансовый отчет'!$G$80:$G$93)</f>
        <v>0</v>
      </c>
      <c r="D10" s="597">
        <f ca="1">SUMIF('В авансовый отчет'!$A$80:$A$93,"9.3",'В авансовый отчет'!$I$80:$I$93)</f>
        <v>0</v>
      </c>
    </row>
    <row r="11" spans="1:5" ht="25.5" x14ac:dyDescent="0.25">
      <c r="A11" s="596" t="s">
        <v>1008</v>
      </c>
      <c r="B11" s="593" t="s">
        <v>301</v>
      </c>
      <c r="C11" s="594">
        <f ca="1">SUM(C13:C14)</f>
        <v>0</v>
      </c>
      <c r="D11" s="595">
        <f ca="1">SUM(D13,D14)</f>
        <v>0</v>
      </c>
    </row>
    <row r="12" spans="1:5" x14ac:dyDescent="0.25">
      <c r="A12" s="598" t="s">
        <v>263</v>
      </c>
      <c r="B12" s="599"/>
      <c r="C12" s="600"/>
      <c r="D12" s="601"/>
    </row>
    <row r="13" spans="1:5" ht="25.5" x14ac:dyDescent="0.25">
      <c r="A13" s="602" t="s">
        <v>1009</v>
      </c>
      <c r="B13" s="603" t="s">
        <v>1010</v>
      </c>
      <c r="C13" s="607">
        <f ca="1">SUMIF('В авансовый отчет'!$A$80:$A$93,"9.4.1",'В авансовый отчет'!$G$80:$G$93)</f>
        <v>0</v>
      </c>
      <c r="D13" s="597">
        <f ca="1">SUMIF('В авансовый отчет'!$A$80:$A$93,"9.4.1",'В авансовый отчет'!$I$80:$I$93)</f>
        <v>0</v>
      </c>
    </row>
    <row r="14" spans="1:5" x14ac:dyDescent="0.25">
      <c r="A14" s="604" t="s">
        <v>1011</v>
      </c>
      <c r="B14" s="605" t="s">
        <v>1012</v>
      </c>
      <c r="C14" s="607">
        <f ca="1">SUMIF('В авансовый отчет'!$A$80:$A$93,"9.4.2",'В авансовый отчет'!$G$80:$G$93)</f>
        <v>0</v>
      </c>
      <c r="D14" s="597">
        <f ca="1">SUMIF('В авансовый отчет'!$A$80:$A$93,"9.4.2",'В авансовый отчет'!$I$80:$I$93)</f>
        <v>0</v>
      </c>
    </row>
    <row r="16" spans="1:5" x14ac:dyDescent="0.25">
      <c r="E16" s="497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 x14ac:dyDescent="0.2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 x14ac:dyDescent="0.2">
      <c r="BC1" s="1191" t="s">
        <v>175</v>
      </c>
      <c r="BD1" s="1191"/>
      <c r="BE1" s="1191"/>
      <c r="BF1" s="1191"/>
      <c r="BG1" s="1191"/>
      <c r="BH1" s="1191"/>
      <c r="BI1" s="1191"/>
      <c r="BJ1" s="1191"/>
      <c r="BK1" s="1191"/>
      <c r="BL1" s="1191"/>
      <c r="BM1" s="1191"/>
      <c r="BN1" s="1191"/>
      <c r="BO1" s="1191"/>
      <c r="BP1" s="1191"/>
      <c r="BQ1" s="1191"/>
      <c r="BR1" s="1191"/>
      <c r="BS1" s="1191"/>
      <c r="BT1" s="1191"/>
      <c r="BU1" s="1191"/>
      <c r="BV1" s="1191"/>
      <c r="BW1" s="1191"/>
      <c r="BX1" s="1191"/>
      <c r="BY1" s="1191"/>
      <c r="BZ1" s="1191"/>
      <c r="CA1" s="1191"/>
      <c r="CB1" s="1191"/>
      <c r="CC1" s="1191"/>
      <c r="CD1" s="1191"/>
      <c r="CE1" s="1191"/>
      <c r="CF1" s="1191"/>
      <c r="CG1" s="1191"/>
      <c r="CH1" s="1191"/>
      <c r="CI1" s="1191"/>
      <c r="CJ1" s="1191"/>
      <c r="CK1" s="1191"/>
      <c r="CL1" s="1191"/>
      <c r="CM1" s="1191"/>
      <c r="CN1" s="1191"/>
      <c r="CO1" s="1191"/>
      <c r="CP1" s="1191"/>
      <c r="CQ1" s="1191"/>
      <c r="CR1" s="1191"/>
      <c r="CS1" s="1191"/>
      <c r="CT1" s="1191"/>
      <c r="CU1" s="1191"/>
      <c r="CV1" s="1191"/>
      <c r="CW1" s="1191"/>
      <c r="CX1" s="1191"/>
      <c r="CY1" s="1191"/>
      <c r="CZ1" s="1191"/>
      <c r="DA1" s="1191"/>
      <c r="DB1" s="1191"/>
      <c r="DC1" s="1191"/>
      <c r="DD1" s="1191"/>
      <c r="DF1" s="572" t="str">
        <f>IF(LOWER(LEFT($AI$11,3))="янв","01","")</f>
        <v/>
      </c>
    </row>
    <row r="2" spans="1:110" ht="15.75" x14ac:dyDescent="0.2">
      <c r="BC2" s="1230" t="s">
        <v>176</v>
      </c>
      <c r="BD2" s="1230"/>
      <c r="BE2" s="1230"/>
      <c r="BF2" s="1230"/>
      <c r="BG2" s="1230"/>
      <c r="BH2" s="1230"/>
      <c r="BI2" s="1230"/>
      <c r="BJ2" s="1230"/>
      <c r="BK2" s="1230"/>
      <c r="BL2" s="1230"/>
      <c r="BM2" s="1230"/>
      <c r="BN2" s="1230"/>
      <c r="BO2" s="1230"/>
      <c r="BP2" s="1231"/>
      <c r="BQ2" s="1231"/>
      <c r="BR2" s="1231"/>
      <c r="BS2" s="1231"/>
      <c r="BT2" s="1231"/>
      <c r="BU2" s="1231"/>
      <c r="BV2" s="1231"/>
      <c r="BW2" s="1231"/>
      <c r="BX2" s="1231"/>
      <c r="BY2" s="1231"/>
      <c r="BZ2" s="1231"/>
      <c r="CA2" s="1231"/>
      <c r="CB2" s="1231"/>
      <c r="CC2" s="1231"/>
      <c r="CD2" s="1231"/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1231"/>
      <c r="CU2" s="1231"/>
      <c r="CV2" s="1231"/>
      <c r="CW2" s="1231"/>
      <c r="CX2" s="1231"/>
      <c r="CY2" s="1231"/>
      <c r="CZ2" s="1231"/>
      <c r="DA2" s="1231"/>
      <c r="DB2" s="1231"/>
      <c r="DC2" s="1231"/>
      <c r="DD2" s="1231"/>
      <c r="DF2" s="572" t="str">
        <f>IF(LOWER(LEFT($AI$11,3))="фев","02","")</f>
        <v/>
      </c>
    </row>
    <row r="3" spans="1:110" ht="15.75" x14ac:dyDescent="0.2"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231"/>
      <c r="BO3" s="1231"/>
      <c r="BP3" s="1231"/>
      <c r="BQ3" s="1231"/>
      <c r="BR3" s="1231"/>
      <c r="BS3" s="1231"/>
      <c r="BT3" s="1231"/>
      <c r="BU3" s="1231"/>
      <c r="BV3" s="1231"/>
      <c r="BW3" s="1231"/>
      <c r="BX3" s="1231"/>
      <c r="BY3" s="1231"/>
      <c r="BZ3" s="1231"/>
      <c r="CA3" s="1231"/>
      <c r="CB3" s="1231"/>
      <c r="CC3" s="1231"/>
      <c r="CD3" s="1231"/>
      <c r="CE3" s="1231"/>
      <c r="CF3" s="1231"/>
      <c r="CG3" s="1231"/>
      <c r="CH3" s="1231"/>
      <c r="CI3" s="1231"/>
      <c r="CJ3" s="1231"/>
      <c r="CK3" s="1231"/>
      <c r="CL3" s="1231"/>
      <c r="CM3" s="1231"/>
      <c r="CN3" s="1231"/>
      <c r="CO3" s="1231"/>
      <c r="CP3" s="1231"/>
      <c r="CQ3" s="1231"/>
      <c r="CR3" s="1231"/>
      <c r="CS3" s="1231"/>
      <c r="CT3" s="1231"/>
      <c r="CU3" s="1231"/>
      <c r="CV3" s="1231"/>
      <c r="CW3" s="1231"/>
      <c r="CX3" s="1231"/>
      <c r="CY3" s="1231"/>
      <c r="CZ3" s="1231"/>
      <c r="DA3" s="1231"/>
      <c r="DB3" s="1231"/>
      <c r="DC3" s="1231"/>
      <c r="DD3" s="1231"/>
      <c r="DF3" s="572" t="str">
        <f>IF(LOWER(LEFT($AI$11,3))="мар","03","")</f>
        <v/>
      </c>
    </row>
    <row r="4" spans="1:110" ht="15.75" x14ac:dyDescent="0.2">
      <c r="BC4" s="1232" t="s">
        <v>177</v>
      </c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232"/>
      <c r="BO4" s="1232"/>
      <c r="BP4" s="1232"/>
      <c r="BQ4" s="1232"/>
      <c r="BR4" s="1232"/>
      <c r="BS4" s="1232"/>
      <c r="BT4" s="1232"/>
      <c r="BU4" s="1232"/>
      <c r="BV4" s="1232"/>
      <c r="BW4" s="1232"/>
      <c r="BX4" s="1232"/>
      <c r="BY4" s="1232"/>
      <c r="BZ4" s="1232"/>
      <c r="CA4" s="1232"/>
      <c r="CB4" s="1232"/>
      <c r="CC4" s="1232"/>
      <c r="CD4" s="1232"/>
      <c r="CE4" s="1232"/>
      <c r="CF4" s="1232"/>
      <c r="CG4" s="1232"/>
      <c r="CH4" s="1232"/>
      <c r="CI4" s="1232"/>
      <c r="CJ4" s="1232"/>
      <c r="CK4" s="1232"/>
      <c r="CL4" s="1232"/>
      <c r="CM4" s="1232"/>
      <c r="CN4" s="1232"/>
      <c r="CO4" s="1232"/>
      <c r="CP4" s="1232"/>
      <c r="CQ4" s="1232"/>
      <c r="CR4" s="1232"/>
      <c r="CS4" s="1232"/>
      <c r="CT4" s="1232"/>
      <c r="CU4" s="1232"/>
      <c r="CV4" s="1232"/>
      <c r="CW4" s="1232"/>
      <c r="CX4" s="1232"/>
      <c r="CY4" s="1232"/>
      <c r="CZ4" s="1232"/>
      <c r="DA4" s="1232"/>
      <c r="DB4" s="1232"/>
      <c r="DC4" s="1232"/>
      <c r="DD4" s="1232"/>
      <c r="DF4" s="572" t="str">
        <f>IF(LOWER(LEFT($AI$11,3))="апр","04","")</f>
        <v/>
      </c>
    </row>
    <row r="5" spans="1:110" ht="15.75" x14ac:dyDescent="0.2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196" t="str">
        <f ca="1">'Настройки УИК'!I26</f>
        <v/>
      </c>
      <c r="CF5" s="1197"/>
      <c r="CG5" s="1197"/>
      <c r="CH5" s="1197"/>
      <c r="CI5" s="1197"/>
      <c r="CJ5" s="1197"/>
      <c r="CK5" s="1197"/>
      <c r="CL5" s="1197"/>
      <c r="CM5" s="1197"/>
      <c r="CN5" s="1197"/>
      <c r="CO5" s="1197"/>
      <c r="CP5" s="1197"/>
      <c r="CQ5" s="1197"/>
      <c r="CR5" s="1197"/>
      <c r="CS5" s="1197"/>
      <c r="CT5" s="1197"/>
      <c r="CU5" s="1197"/>
      <c r="CV5" s="1197"/>
      <c r="CW5" s="1197"/>
      <c r="CX5" s="1197"/>
      <c r="CY5" s="1197"/>
      <c r="CZ5" s="1197"/>
      <c r="DA5" s="1197"/>
      <c r="DB5" s="1197"/>
      <c r="DC5" s="1197"/>
      <c r="DD5" s="1197"/>
      <c r="DF5" s="572" t="str">
        <f>IF(LOWER(LEFT($AI$11,3))="мая","05","")</f>
        <v/>
      </c>
    </row>
    <row r="6" spans="1:110" ht="15.75" x14ac:dyDescent="0.2">
      <c r="BC6" s="1" t="s">
        <v>178</v>
      </c>
      <c r="BP6" s="1209" t="s">
        <v>5</v>
      </c>
      <c r="BQ6" s="1209"/>
      <c r="BR6" s="1209"/>
      <c r="BS6" s="1209"/>
      <c r="BT6" s="1209"/>
      <c r="BU6" s="1209"/>
      <c r="BV6" s="1209"/>
      <c r="BW6" s="1209"/>
      <c r="BX6" s="1209"/>
      <c r="BY6" s="1209"/>
      <c r="BZ6" s="1209"/>
      <c r="CA6" s="1209"/>
      <c r="CB6" s="1209"/>
      <c r="CC6" s="1209"/>
      <c r="CD6" s="2"/>
      <c r="CE6" s="1210" t="s">
        <v>6</v>
      </c>
      <c r="CF6" s="1210"/>
      <c r="CG6" s="1210"/>
      <c r="CH6" s="1210"/>
      <c r="CI6" s="1210"/>
      <c r="CJ6" s="1210"/>
      <c r="CK6" s="1210"/>
      <c r="CL6" s="1210"/>
      <c r="CM6" s="1210"/>
      <c r="CN6" s="1210"/>
      <c r="CO6" s="1210"/>
      <c r="CP6" s="1210"/>
      <c r="CQ6" s="1210"/>
      <c r="CR6" s="1210"/>
      <c r="CS6" s="1210"/>
      <c r="CT6" s="1210"/>
      <c r="CU6" s="1210"/>
      <c r="CV6" s="1210"/>
      <c r="CW6" s="1210"/>
      <c r="CX6" s="1210"/>
      <c r="CY6" s="1210"/>
      <c r="CZ6" s="1210"/>
      <c r="DA6" s="1210"/>
      <c r="DB6" s="1210"/>
      <c r="DC6" s="1210"/>
      <c r="DD6" s="1210"/>
      <c r="DF6" s="572" t="str">
        <f>IF(LOWER(LEFT($AI$11,3))="июн","06","")</f>
        <v/>
      </c>
    </row>
    <row r="7" spans="1:110" ht="15.75" x14ac:dyDescent="0.2">
      <c r="BD7" s="3" t="s">
        <v>179</v>
      </c>
      <c r="BE7" s="1202"/>
      <c r="BF7" s="1202"/>
      <c r="BG7" s="1202"/>
      <c r="BH7" s="1202"/>
      <c r="BI7" s="1" t="s">
        <v>179</v>
      </c>
      <c r="BL7" s="1202"/>
      <c r="BM7" s="1202"/>
      <c r="BN7" s="1202"/>
      <c r="BO7" s="1202"/>
      <c r="BP7" s="1202"/>
      <c r="BQ7" s="1202"/>
      <c r="BR7" s="1202"/>
      <c r="BS7" s="1202"/>
      <c r="BT7" s="1202"/>
      <c r="BU7" s="1202"/>
      <c r="BV7" s="1202"/>
      <c r="BW7" s="1202"/>
      <c r="BX7" s="1202"/>
      <c r="BY7" s="1202"/>
      <c r="BZ7" s="1202"/>
      <c r="CA7" s="1202"/>
      <c r="CB7" s="1202"/>
      <c r="CC7" s="1202"/>
      <c r="CD7" s="1203">
        <v>20</v>
      </c>
      <c r="CE7" s="1203"/>
      <c r="CF7" s="1203"/>
      <c r="CG7" s="1203"/>
      <c r="CH7" s="1204"/>
      <c r="CI7" s="1204"/>
      <c r="CJ7" s="1204"/>
      <c r="CK7" s="1204"/>
      <c r="CL7" s="1" t="s">
        <v>180</v>
      </c>
      <c r="DF7" s="572" t="str">
        <f>IF(LOWER(LEFT($AI$11,3))="июл","07","")</f>
        <v/>
      </c>
    </row>
    <row r="8" spans="1:110" s="4" customFormat="1" ht="15.75" x14ac:dyDescent="0.2">
      <c r="DE8" s="345"/>
      <c r="DF8" s="572" t="str">
        <f>IF(LOWER(LEFT($AI$11,3))="авг","08","")</f>
        <v/>
      </c>
    </row>
    <row r="9" spans="1:110" s="4" customFormat="1" ht="16.5" thickBot="1" x14ac:dyDescent="0.25">
      <c r="BB9" s="5" t="s">
        <v>181</v>
      </c>
      <c r="BC9" s="1198"/>
      <c r="BD9" s="1198"/>
      <c r="BE9" s="1198"/>
      <c r="BF9" s="1198"/>
      <c r="BG9" s="1198"/>
      <c r="BH9" s="1198"/>
      <c r="BI9" s="1198"/>
      <c r="BJ9" s="1198"/>
      <c r="BK9" s="1198"/>
      <c r="CO9" s="1199" t="s">
        <v>182</v>
      </c>
      <c r="CP9" s="1200"/>
      <c r="CQ9" s="1200"/>
      <c r="CR9" s="1200"/>
      <c r="CS9" s="1200"/>
      <c r="CT9" s="1200"/>
      <c r="CU9" s="1200"/>
      <c r="CV9" s="1200"/>
      <c r="CW9" s="1200"/>
      <c r="CX9" s="1200"/>
      <c r="CY9" s="1200"/>
      <c r="CZ9" s="1200"/>
      <c r="DA9" s="1200"/>
      <c r="DB9" s="1200"/>
      <c r="DC9" s="1200"/>
      <c r="DD9" s="1201"/>
      <c r="DE9" s="345"/>
      <c r="DF9" s="572" t="str">
        <f>IF(LOWER(LEFT($AI$11,3))="сен","09","")</f>
        <v/>
      </c>
    </row>
    <row r="10" spans="1:110" ht="15.75" x14ac:dyDescent="0.2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6" t="s">
        <v>184</v>
      </c>
      <c r="CP10" s="1207"/>
      <c r="CQ10" s="1207"/>
      <c r="CR10" s="1207"/>
      <c r="CS10" s="1207"/>
      <c r="CT10" s="1207"/>
      <c r="CU10" s="1207"/>
      <c r="CV10" s="1207"/>
      <c r="CW10" s="1207"/>
      <c r="CX10" s="1207"/>
      <c r="CY10" s="1207"/>
      <c r="CZ10" s="1207"/>
      <c r="DA10" s="1207"/>
      <c r="DB10" s="1207"/>
      <c r="DC10" s="1207"/>
      <c r="DD10" s="1208"/>
      <c r="DF10" s="572" t="str">
        <f>IF(LOWER(LEFT($AI$11,3))="окт","10","")</f>
        <v/>
      </c>
    </row>
    <row r="11" spans="1:110" ht="15.75" x14ac:dyDescent="0.2">
      <c r="Z11" s="3" t="s">
        <v>185</v>
      </c>
      <c r="AA11" s="963"/>
      <c r="AB11" s="963"/>
      <c r="AC11" s="963"/>
      <c r="AD11" s="963"/>
      <c r="AE11" s="963"/>
      <c r="AF11" s="1" t="s">
        <v>179</v>
      </c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1205" t="s">
        <v>905</v>
      </c>
      <c r="BB11" s="1203"/>
      <c r="BC11" s="1203"/>
      <c r="BD11" s="1203"/>
      <c r="BE11" s="966"/>
      <c r="BF11" s="966"/>
      <c r="BG11" s="966"/>
      <c r="BH11" s="966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3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C11" s="1234"/>
      <c r="DD11" s="1235"/>
      <c r="DF11" s="572" t="str">
        <f>IF(LOWER(LEFT($AI$11,3))="ноя","11","")</f>
        <v/>
      </c>
    </row>
    <row r="12" spans="1:110" ht="23.25" customHeight="1" x14ac:dyDescent="0.2">
      <c r="A12" s="1" t="s">
        <v>186</v>
      </c>
      <c r="U12" s="1241">
        <f>'Настройки ТИК'!$B$4</f>
        <v>0</v>
      </c>
      <c r="V12" s="1241"/>
      <c r="W12" s="1241"/>
      <c r="X12" s="1241"/>
      <c r="Y12" s="1241"/>
      <c r="Z12" s="1241"/>
      <c r="AA12" s="1241"/>
      <c r="AB12" s="1241"/>
      <c r="AC12" s="1241"/>
      <c r="AD12" s="1241"/>
      <c r="AE12" s="1241"/>
      <c r="AF12" s="1241"/>
      <c r="AG12" s="1241"/>
      <c r="AH12" s="1241"/>
      <c r="AI12" s="1241"/>
      <c r="AJ12" s="1241"/>
      <c r="AK12" s="1241"/>
      <c r="AL12" s="1241"/>
      <c r="AM12" s="1241"/>
      <c r="AN12" s="1241"/>
      <c r="AO12" s="1241"/>
      <c r="AP12" s="1241"/>
      <c r="AQ12" s="1241"/>
      <c r="AR12" s="1241"/>
      <c r="AS12" s="1241"/>
      <c r="AT12" s="1241"/>
      <c r="AU12" s="1241"/>
      <c r="AV12" s="1241"/>
      <c r="AW12" s="1241"/>
      <c r="AX12" s="1241"/>
      <c r="AY12" s="1241"/>
      <c r="AZ12" s="1241"/>
      <c r="BA12" s="1241"/>
      <c r="BB12" s="1241"/>
      <c r="BC12" s="1241"/>
      <c r="BD12" s="1241"/>
      <c r="BE12" s="1241"/>
      <c r="BF12" s="1241"/>
      <c r="BG12" s="1241"/>
      <c r="BH12" s="1241"/>
      <c r="BI12" s="1241"/>
      <c r="BJ12" s="1241"/>
      <c r="BK12" s="1241"/>
      <c r="BL12" s="1241"/>
      <c r="BM12" s="1241"/>
      <c r="BN12" s="1241"/>
      <c r="BO12" s="1241"/>
      <c r="BP12" s="1241"/>
      <c r="BQ12" s="1241"/>
      <c r="BR12" s="1241"/>
      <c r="BS12" s="1241"/>
      <c r="BT12" s="1241"/>
      <c r="BU12" s="1241"/>
      <c r="BV12" s="1241"/>
      <c r="BW12" s="1241"/>
      <c r="BX12" s="1241"/>
      <c r="BY12" s="1241"/>
      <c r="BZ12" s="1241"/>
      <c r="CA12" s="1241"/>
      <c r="CB12" s="1241"/>
      <c r="CM12" s="3" t="s">
        <v>187</v>
      </c>
      <c r="CO12" s="1233"/>
      <c r="CP12" s="1234"/>
      <c r="CQ12" s="1234"/>
      <c r="CR12" s="1234"/>
      <c r="CS12" s="1234"/>
      <c r="CT12" s="1234"/>
      <c r="CU12" s="1234"/>
      <c r="CV12" s="1234"/>
      <c r="CW12" s="1234"/>
      <c r="CX12" s="1234"/>
      <c r="CY12" s="1234"/>
      <c r="CZ12" s="1234"/>
      <c r="DA12" s="1234"/>
      <c r="DB12" s="1234"/>
      <c r="DC12" s="1234"/>
      <c r="DD12" s="1235"/>
      <c r="DF12" s="572" t="str">
        <f>IF(LOWER(LEFT($AI$11,3))="дек","12","")</f>
        <v/>
      </c>
    </row>
    <row r="13" spans="1:110" ht="3.75" customHeight="1" thickBot="1" x14ac:dyDescent="0.25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2"/>
      <c r="CP13" s="1243"/>
      <c r="CQ13" s="1243"/>
      <c r="CR13" s="1243"/>
      <c r="CS13" s="1243"/>
      <c r="CT13" s="1243"/>
      <c r="CU13" s="1243"/>
      <c r="CV13" s="1243"/>
      <c r="CW13" s="1243"/>
      <c r="CX13" s="1243"/>
      <c r="CY13" s="1243"/>
      <c r="CZ13" s="1243"/>
      <c r="DA13" s="1243"/>
      <c r="DB13" s="1243"/>
      <c r="DC13" s="1243"/>
      <c r="DD13" s="1244"/>
      <c r="DF13" s="572" t="str">
        <f>DF1&amp;DF2&amp;DF3&amp;DF4&amp;DF5&amp;DF6&amp;DF7&amp;DF8&amp;DF9&amp;DF10&amp;DF11&amp;DF12</f>
        <v/>
      </c>
    </row>
    <row r="14" spans="1:110" ht="13.5" customHeight="1" thickBot="1" x14ac:dyDescent="0.25">
      <c r="AX14" s="6"/>
      <c r="AY14" s="6"/>
      <c r="AZ14" s="7"/>
      <c r="BA14" s="8" t="s">
        <v>188</v>
      </c>
      <c r="BB14" s="7"/>
      <c r="BC14" s="1247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248"/>
      <c r="BO14" s="1248"/>
      <c r="BP14" s="1248"/>
      <c r="BQ14" s="1248"/>
      <c r="BR14" s="1248"/>
      <c r="BS14" s="1248"/>
      <c r="BT14" s="1248"/>
      <c r="BU14" s="1248"/>
      <c r="BV14" s="1248"/>
      <c r="BW14" s="1248"/>
      <c r="BX14" s="1248"/>
      <c r="BY14" s="1248"/>
      <c r="BZ14" s="1248"/>
      <c r="CA14" s="1248"/>
      <c r="CB14" s="1249"/>
      <c r="CM14" s="3" t="s">
        <v>189</v>
      </c>
      <c r="CO14" s="1245"/>
      <c r="CP14" s="1202"/>
      <c r="CQ14" s="1202"/>
      <c r="CR14" s="1202"/>
      <c r="CS14" s="1202"/>
      <c r="CT14" s="1202"/>
      <c r="CU14" s="1202"/>
      <c r="CV14" s="1202"/>
      <c r="CW14" s="1202"/>
      <c r="CX14" s="1202"/>
      <c r="CY14" s="1202"/>
      <c r="CZ14" s="1202"/>
      <c r="DA14" s="1202"/>
      <c r="DB14" s="1202"/>
      <c r="DC14" s="1202"/>
      <c r="DD14" s="1246"/>
      <c r="DF14" s="572" t="str">
        <f>"20"&amp;$BE$11&amp;"-"&amp;IF($DF$13="",$AI$11,$DF$13)&amp;"-"&amp;$AA$11</f>
        <v>20--</v>
      </c>
    </row>
    <row r="15" spans="1:110" ht="15.75" x14ac:dyDescent="0.25">
      <c r="A15" s="1" t="s">
        <v>190</v>
      </c>
      <c r="Y15" s="1250"/>
      <c r="Z15" s="1250"/>
      <c r="AA15" s="1250"/>
      <c r="AB15" s="1250"/>
      <c r="AC15" s="1250"/>
      <c r="AD15" s="1250"/>
      <c r="AE15" s="1250"/>
      <c r="AF15" s="1250"/>
      <c r="AG15" s="1250"/>
      <c r="AH15" s="1250"/>
      <c r="AI15" s="1250"/>
      <c r="AJ15" s="1250"/>
      <c r="AK15" s="1250"/>
      <c r="AL15" s="1250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250"/>
      <c r="BO15" s="1250"/>
      <c r="BP15" s="1250"/>
      <c r="BQ15" s="1250"/>
      <c r="BR15" s="1250"/>
      <c r="BS15" s="1250"/>
      <c r="BT15" s="1250"/>
      <c r="BU15" s="1250"/>
      <c r="BV15" s="1250"/>
      <c r="BW15" s="1250"/>
      <c r="BX15" s="1250"/>
      <c r="BY15" s="1250"/>
      <c r="BZ15" s="1250"/>
      <c r="CA15" s="1250"/>
      <c r="CB15" s="1250"/>
      <c r="CM15" s="3"/>
      <c r="CO15" s="1233"/>
      <c r="CP15" s="1234"/>
      <c r="CQ15" s="1234"/>
      <c r="CR15" s="1234"/>
      <c r="CS15" s="1234"/>
      <c r="CT15" s="1234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5"/>
    </row>
    <row r="16" spans="1:110" ht="15.75" customHeight="1" x14ac:dyDescent="0.2">
      <c r="A16" s="1" t="s">
        <v>191</v>
      </c>
      <c r="U16" s="1239" t="str">
        <f ca="1">'Настройки УИК'!$I$26</f>
        <v/>
      </c>
      <c r="V16" s="1240"/>
      <c r="W16" s="1240"/>
      <c r="X16" s="1240"/>
      <c r="Y16" s="1240"/>
      <c r="Z16" s="1240"/>
      <c r="AA16" s="1240"/>
      <c r="AB16" s="1240"/>
      <c r="AC16" s="1240"/>
      <c r="AD16" s="1240"/>
      <c r="AE16" s="1240"/>
      <c r="AF16" s="1240"/>
      <c r="AG16" s="1240"/>
      <c r="AH16" s="1240"/>
      <c r="AI16" s="1240"/>
      <c r="AJ16" s="1240"/>
      <c r="AK16" s="1240"/>
      <c r="AL16" s="1240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240"/>
      <c r="BO16" s="1240"/>
      <c r="BP16" s="1240"/>
      <c r="BQ16" s="1240"/>
      <c r="BR16" s="1240"/>
      <c r="BS16" s="1240"/>
      <c r="BT16" s="1240"/>
      <c r="BU16" s="1240"/>
      <c r="BV16" s="1240"/>
      <c r="BW16" s="1240"/>
      <c r="BX16" s="1240"/>
      <c r="BY16" s="1240"/>
      <c r="BZ16" s="1240"/>
      <c r="CA16" s="1240"/>
      <c r="CB16" s="1240"/>
      <c r="CM16" s="3"/>
      <c r="CO16" s="1233"/>
      <c r="CP16" s="1234"/>
      <c r="CQ16" s="1234"/>
      <c r="CR16" s="1234"/>
      <c r="CS16" s="1234"/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5"/>
    </row>
    <row r="17" spans="1:108" x14ac:dyDescent="0.2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3"/>
      <c r="CP17" s="1234"/>
      <c r="CQ17" s="1234"/>
      <c r="CR17" s="1234"/>
      <c r="CS17" s="1234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5"/>
    </row>
    <row r="18" spans="1:108" x14ac:dyDescent="0.2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3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5"/>
    </row>
    <row r="19" spans="1:108" ht="16.5" thickBot="1" x14ac:dyDescent="0.3">
      <c r="N19" s="9"/>
      <c r="O19" s="9"/>
      <c r="P19" s="9"/>
      <c r="Q19" s="9"/>
      <c r="R19" s="9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CM19" s="3" t="s">
        <v>194</v>
      </c>
      <c r="CO19" s="1236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  <c r="DC19" s="1237"/>
      <c r="DD19" s="1238"/>
    </row>
    <row r="20" spans="1:108" x14ac:dyDescent="0.2">
      <c r="N20" s="9"/>
      <c r="O20" s="9"/>
      <c r="P20" s="9"/>
      <c r="Q20" s="9"/>
      <c r="R20" s="9"/>
      <c r="S20" s="1209" t="s">
        <v>195</v>
      </c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209"/>
      <c r="AZ20" s="1209"/>
      <c r="BA20" s="1209"/>
      <c r="BB20" s="1209"/>
    </row>
    <row r="21" spans="1:108" x14ac:dyDescent="0.2">
      <c r="A21" s="1" t="s">
        <v>45</v>
      </c>
      <c r="L21" s="1211" t="s">
        <v>140</v>
      </c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U21" s="1" t="s">
        <v>196</v>
      </c>
      <c r="BM21" s="1211" t="s">
        <v>419</v>
      </c>
      <c r="BN21" s="1211"/>
      <c r="BO21" s="1211"/>
      <c r="BP21" s="1211"/>
      <c r="BQ21" s="1211"/>
      <c r="BR21" s="1211"/>
      <c r="BS21" s="1211"/>
      <c r="BT21" s="1211"/>
      <c r="BU21" s="1211"/>
      <c r="BV21" s="1211"/>
      <c r="BW21" s="1211"/>
      <c r="BX21" s="1211"/>
      <c r="BY21" s="1211"/>
      <c r="BZ21" s="1211"/>
      <c r="CA21" s="1211"/>
      <c r="CB21" s="1211"/>
      <c r="CC21" s="1211"/>
      <c r="CD21" s="1211"/>
      <c r="CE21" s="1211"/>
      <c r="CF21" s="1211"/>
      <c r="CG21" s="1211"/>
      <c r="CH21" s="1211"/>
      <c r="CI21" s="1211"/>
      <c r="CJ21" s="1211"/>
      <c r="CK21" s="1211"/>
      <c r="CL21" s="1211"/>
      <c r="CM21" s="1211"/>
      <c r="CN21" s="1211"/>
      <c r="CO21" s="1211"/>
      <c r="CP21" s="1211"/>
      <c r="CQ21" s="1211"/>
      <c r="CR21" s="1211"/>
      <c r="CS21" s="1211"/>
      <c r="CT21" s="1211"/>
      <c r="CU21" s="1211"/>
      <c r="CV21" s="1211"/>
      <c r="CW21" s="1211"/>
      <c r="CX21" s="1211"/>
      <c r="CY21" s="1211"/>
      <c r="CZ21" s="1211"/>
      <c r="DA21" s="1211"/>
    </row>
    <row r="22" spans="1:108" ht="9" customHeight="1" x14ac:dyDescent="0.2"/>
    <row r="23" spans="1:108" ht="15" customHeight="1" x14ac:dyDescent="0.2">
      <c r="A23" s="1212" t="s">
        <v>197</v>
      </c>
      <c r="B23" s="1212"/>
      <c r="C23" s="1212"/>
      <c r="D23" s="1212"/>
      <c r="E23" s="1212"/>
      <c r="F23" s="1212"/>
      <c r="G23" s="1212"/>
      <c r="H23" s="1212"/>
      <c r="I23" s="1212"/>
      <c r="J23" s="1212"/>
      <c r="K23" s="1212"/>
      <c r="L23" s="1212"/>
      <c r="M23" s="1212"/>
      <c r="N23" s="1212"/>
      <c r="O23" s="1212"/>
      <c r="P23" s="1212"/>
      <c r="Q23" s="1212"/>
      <c r="R23" s="1212"/>
      <c r="S23" s="1212"/>
      <c r="T23" s="1212"/>
      <c r="U23" s="1213"/>
      <c r="V23" s="1216" t="s">
        <v>198</v>
      </c>
      <c r="W23" s="1216"/>
      <c r="X23" s="1216"/>
      <c r="Y23" s="1216"/>
      <c r="Z23" s="1216"/>
      <c r="AA23" s="1216"/>
      <c r="AB23" s="1216"/>
      <c r="AC23" s="1216"/>
      <c r="AD23" s="1216"/>
      <c r="AE23" s="1216"/>
      <c r="AF23" s="1216"/>
      <c r="AG23" s="1216"/>
      <c r="AH23" s="1216"/>
      <c r="AI23" s="1216"/>
      <c r="AJ23" s="1216"/>
      <c r="AK23" s="1216"/>
      <c r="AL23" s="1216"/>
      <c r="AM23" s="1216"/>
      <c r="AN23" s="1216"/>
      <c r="AO23" s="1216"/>
      <c r="AP23" s="1216"/>
      <c r="AQ23" s="1216"/>
      <c r="AR23" s="10"/>
      <c r="AS23" s="1217" t="s">
        <v>199</v>
      </c>
      <c r="AT23" s="1218"/>
      <c r="AU23" s="1218"/>
      <c r="AV23" s="1218"/>
      <c r="AW23" s="1218"/>
      <c r="AX23" s="1218"/>
      <c r="AY23" s="1218"/>
      <c r="AZ23" s="1218"/>
      <c r="BA23" s="1218"/>
      <c r="BB23" s="1218"/>
      <c r="BC23" s="1218"/>
      <c r="BD23" s="1218"/>
      <c r="BE23" s="1218"/>
      <c r="BF23" s="1218"/>
      <c r="BG23" s="1218"/>
      <c r="BH23" s="1218"/>
      <c r="BI23" s="1218"/>
      <c r="BJ23" s="1218"/>
      <c r="BK23" s="1218"/>
      <c r="BL23" s="1218"/>
      <c r="BM23" s="1218"/>
      <c r="BN23" s="1218"/>
      <c r="BO23" s="1218"/>
      <c r="BP23" s="1218"/>
      <c r="BQ23" s="1218"/>
      <c r="BR23" s="1218"/>
      <c r="BS23" s="1218"/>
      <c r="BT23" s="1218"/>
      <c r="BU23" s="1218"/>
      <c r="BV23" s="1218"/>
      <c r="BW23" s="1218"/>
      <c r="BX23" s="1218"/>
      <c r="BY23" s="1218"/>
      <c r="BZ23" s="1218"/>
      <c r="CA23" s="1218"/>
      <c r="CB23" s="1218"/>
      <c r="CC23" s="1218"/>
      <c r="CD23" s="1218"/>
      <c r="CE23" s="1218"/>
      <c r="CF23" s="1218"/>
      <c r="CG23" s="1218"/>
      <c r="CH23" s="1218"/>
      <c r="CI23" s="1218"/>
      <c r="CJ23" s="1218"/>
      <c r="CK23" s="1218"/>
      <c r="CL23" s="1218"/>
      <c r="CM23" s="1218"/>
      <c r="CN23" s="1219"/>
      <c r="CO23" s="1272" t="s">
        <v>200</v>
      </c>
      <c r="CP23" s="1273"/>
      <c r="CQ23" s="1273"/>
      <c r="CR23" s="1273"/>
      <c r="CS23" s="1273"/>
      <c r="CT23" s="1273"/>
      <c r="CU23" s="1273"/>
      <c r="CV23" s="1273"/>
      <c r="CW23" s="1273"/>
      <c r="CX23" s="1273"/>
      <c r="CY23" s="1273"/>
      <c r="CZ23" s="1273"/>
      <c r="DA23" s="1273"/>
      <c r="DB23" s="1273"/>
      <c r="DC23" s="1273"/>
      <c r="DD23" s="1273"/>
    </row>
    <row r="24" spans="1:108" ht="15" customHeight="1" thickBot="1" x14ac:dyDescent="0.25">
      <c r="A24" s="1214"/>
      <c r="B24" s="1214"/>
      <c r="C24" s="1214"/>
      <c r="D24" s="1214"/>
      <c r="E24" s="1214"/>
      <c r="F24" s="1214"/>
      <c r="G24" s="1214"/>
      <c r="H24" s="1214"/>
      <c r="I24" s="1214"/>
      <c r="J24" s="1214"/>
      <c r="K24" s="1214"/>
      <c r="L24" s="1214"/>
      <c r="M24" s="1214"/>
      <c r="N24" s="1214"/>
      <c r="O24" s="1214"/>
      <c r="P24" s="1214"/>
      <c r="Q24" s="1214"/>
      <c r="R24" s="1214"/>
      <c r="S24" s="1214"/>
      <c r="T24" s="1214"/>
      <c r="U24" s="1215"/>
      <c r="V24" s="1265" t="s">
        <v>201</v>
      </c>
      <c r="W24" s="1265"/>
      <c r="X24" s="1265"/>
      <c r="Y24" s="1265"/>
      <c r="Z24" s="1265"/>
      <c r="AA24" s="1265"/>
      <c r="AB24" s="1265"/>
      <c r="AC24" s="1265"/>
      <c r="AD24" s="1265"/>
      <c r="AE24" s="1265"/>
      <c r="AF24" s="1265"/>
      <c r="AG24" s="1265" t="s">
        <v>202</v>
      </c>
      <c r="AH24" s="1265"/>
      <c r="AI24" s="1265"/>
      <c r="AJ24" s="1265"/>
      <c r="AK24" s="1265"/>
      <c r="AL24" s="1265"/>
      <c r="AM24" s="1265"/>
      <c r="AN24" s="1265"/>
      <c r="AO24" s="1265"/>
      <c r="AP24" s="1265"/>
      <c r="AQ24" s="1265"/>
      <c r="AR24" s="11"/>
      <c r="AS24" s="1266" t="s">
        <v>203</v>
      </c>
      <c r="AT24" s="1266"/>
      <c r="AU24" s="1266"/>
      <c r="AV24" s="1266"/>
      <c r="AW24" s="1266"/>
      <c r="AX24" s="1266"/>
      <c r="AY24" s="1266"/>
      <c r="AZ24" s="1266"/>
      <c r="BA24" s="1266"/>
      <c r="BB24" s="1266"/>
      <c r="BC24" s="1266"/>
      <c r="BD24" s="1266"/>
      <c r="BE24" s="1266"/>
      <c r="BF24" s="1266"/>
      <c r="BG24" s="1266"/>
      <c r="BH24" s="1266"/>
      <c r="BI24" s="1266"/>
      <c r="BJ24" s="1266"/>
      <c r="BK24" s="1266"/>
      <c r="BL24" s="1266"/>
      <c r="BM24" s="1266"/>
      <c r="BN24" s="1266"/>
      <c r="BO24" s="1266"/>
      <c r="BP24" s="1266"/>
      <c r="BQ24" s="1266" t="s">
        <v>204</v>
      </c>
      <c r="BR24" s="1266"/>
      <c r="BS24" s="1266"/>
      <c r="BT24" s="1266"/>
      <c r="BU24" s="1266"/>
      <c r="BV24" s="1266"/>
      <c r="BW24" s="1266"/>
      <c r="BX24" s="1266"/>
      <c r="BY24" s="1266"/>
      <c r="BZ24" s="1266"/>
      <c r="CA24" s="1266"/>
      <c r="CB24" s="1266"/>
      <c r="CC24" s="1266"/>
      <c r="CD24" s="1266"/>
      <c r="CE24" s="1266"/>
      <c r="CF24" s="1266"/>
      <c r="CG24" s="1266"/>
      <c r="CH24" s="1266"/>
      <c r="CI24" s="1266"/>
      <c r="CJ24" s="1266"/>
      <c r="CK24" s="1266"/>
      <c r="CL24" s="1266"/>
      <c r="CM24" s="1266"/>
      <c r="CN24" s="1266"/>
      <c r="CO24" s="1274"/>
      <c r="CP24" s="1275"/>
      <c r="CQ24" s="1275"/>
      <c r="CR24" s="1275"/>
      <c r="CS24" s="1275"/>
      <c r="CT24" s="1275"/>
      <c r="CU24" s="1275"/>
      <c r="CV24" s="1275"/>
      <c r="CW24" s="1275"/>
      <c r="CX24" s="1275"/>
      <c r="CY24" s="1275"/>
      <c r="CZ24" s="1275"/>
      <c r="DA24" s="1275"/>
      <c r="DB24" s="1275"/>
      <c r="DC24" s="1275"/>
      <c r="DD24" s="1275"/>
    </row>
    <row r="25" spans="1:108" ht="15.75" thickBot="1" x14ac:dyDescent="0.25">
      <c r="A25" s="1223" t="s">
        <v>205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  <c r="R25" s="1223"/>
      <c r="S25" s="1223"/>
      <c r="T25" s="1223"/>
      <c r="U25" s="1224"/>
      <c r="V25" s="1225"/>
      <c r="W25" s="1226"/>
      <c r="X25" s="1226"/>
      <c r="Y25" s="1226"/>
      <c r="Z25" s="1226"/>
      <c r="AA25" s="1226"/>
      <c r="AB25" s="1226"/>
      <c r="AC25" s="1226"/>
      <c r="AD25" s="1226"/>
      <c r="AE25" s="1226"/>
      <c r="AF25" s="1227"/>
      <c r="AG25" s="1252"/>
      <c r="AH25" s="1226"/>
      <c r="AI25" s="1226"/>
      <c r="AJ25" s="1226"/>
      <c r="AK25" s="1226"/>
      <c r="AL25" s="1226"/>
      <c r="AM25" s="1226"/>
      <c r="AN25" s="1226"/>
      <c r="AO25" s="1226"/>
      <c r="AP25" s="1226"/>
      <c r="AQ25" s="1253"/>
      <c r="AS25" s="1256" t="s">
        <v>399</v>
      </c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6" t="s">
        <v>400</v>
      </c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6" t="s">
        <v>401</v>
      </c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C25" s="1257"/>
      <c r="DD25" s="1271"/>
    </row>
    <row r="26" spans="1:108" ht="13.5" customHeight="1" x14ac:dyDescent="0.2">
      <c r="A26" s="1258" t="s">
        <v>206</v>
      </c>
      <c r="B26" s="1259"/>
      <c r="C26" s="1259"/>
      <c r="D26" s="1259"/>
      <c r="E26" s="1259"/>
      <c r="F26" s="1259"/>
      <c r="G26" s="1259"/>
      <c r="H26" s="12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60"/>
      <c r="V26" s="1228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229"/>
      <c r="AG26" s="1254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55"/>
      <c r="AS26" s="1262"/>
      <c r="AT26" s="1263"/>
      <c r="AU26" s="1263"/>
      <c r="AV26" s="1263"/>
      <c r="AW26" s="1263"/>
      <c r="AX26" s="1263"/>
      <c r="AY26" s="1263"/>
      <c r="AZ26" s="1263"/>
      <c r="BA26" s="1263"/>
      <c r="BB26" s="1263"/>
      <c r="BC26" s="1263"/>
      <c r="BD26" s="1263"/>
      <c r="BE26" s="1263"/>
      <c r="BF26" s="1263"/>
      <c r="BG26" s="1263"/>
      <c r="BH26" s="1263"/>
      <c r="BI26" s="1263"/>
      <c r="BJ26" s="1263"/>
      <c r="BK26" s="1263"/>
      <c r="BL26" s="1263"/>
      <c r="BM26" s="1263"/>
      <c r="BN26" s="1263"/>
      <c r="BO26" s="1263"/>
      <c r="BP26" s="1263"/>
      <c r="BQ26" s="1263"/>
      <c r="BR26" s="1263"/>
      <c r="BS26" s="1263"/>
      <c r="BT26" s="1263"/>
      <c r="BU26" s="1263"/>
      <c r="BV26" s="1263"/>
      <c r="BW26" s="1263"/>
      <c r="BX26" s="1263"/>
      <c r="BY26" s="1263"/>
      <c r="BZ26" s="1263"/>
      <c r="CA26" s="1263"/>
      <c r="CB26" s="1263"/>
      <c r="CC26" s="1263"/>
      <c r="CD26" s="1263"/>
      <c r="CE26" s="1263"/>
      <c r="CF26" s="1263"/>
      <c r="CG26" s="1263"/>
      <c r="CH26" s="1263"/>
      <c r="CI26" s="1263"/>
      <c r="CJ26" s="1263"/>
      <c r="CK26" s="1263"/>
      <c r="CL26" s="1263"/>
      <c r="CM26" s="1263"/>
      <c r="CN26" s="1263"/>
      <c r="CO26" s="1263"/>
      <c r="CP26" s="1263"/>
      <c r="CQ26" s="1263"/>
      <c r="CR26" s="1263"/>
      <c r="CS26" s="1263"/>
      <c r="CT26" s="1263"/>
      <c r="CU26" s="1263"/>
      <c r="CV26" s="1263"/>
      <c r="CW26" s="1263"/>
      <c r="CX26" s="1263"/>
      <c r="CY26" s="1263"/>
      <c r="CZ26" s="1263"/>
      <c r="DA26" s="1263"/>
      <c r="DB26" s="1263"/>
      <c r="DC26" s="1263"/>
      <c r="DD26" s="1270"/>
    </row>
    <row r="27" spans="1:108" ht="13.5" customHeight="1" x14ac:dyDescent="0.2">
      <c r="A27" s="1276" t="s">
        <v>207</v>
      </c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S27" s="1277"/>
      <c r="T27" s="1277"/>
      <c r="U27" s="1278"/>
      <c r="V27" s="1222"/>
      <c r="W27" s="1216"/>
      <c r="X27" s="1216"/>
      <c r="Y27" s="1216"/>
      <c r="Z27" s="1216"/>
      <c r="AA27" s="1216"/>
      <c r="AB27" s="1216"/>
      <c r="AC27" s="1216"/>
      <c r="AD27" s="1216"/>
      <c r="AE27" s="1216"/>
      <c r="AF27" s="1216"/>
      <c r="AG27" s="1216"/>
      <c r="AH27" s="1216"/>
      <c r="AI27" s="1216"/>
      <c r="AJ27" s="1216"/>
      <c r="AK27" s="1216"/>
      <c r="AL27" s="1216"/>
      <c r="AM27" s="1216"/>
      <c r="AN27" s="1216"/>
      <c r="AO27" s="1216"/>
      <c r="AP27" s="1216"/>
      <c r="AQ27" s="1261"/>
      <c r="AS27" s="1220"/>
      <c r="AT27" s="1221"/>
      <c r="AU27" s="1221"/>
      <c r="AV27" s="1221"/>
      <c r="AW27" s="1221"/>
      <c r="AX27" s="1221"/>
      <c r="AY27" s="1221"/>
      <c r="AZ27" s="1221"/>
      <c r="BA27" s="1221"/>
      <c r="BB27" s="1221"/>
      <c r="BC27" s="1221"/>
      <c r="BD27" s="1221"/>
      <c r="BE27" s="1221"/>
      <c r="BF27" s="1221"/>
      <c r="BG27" s="1221"/>
      <c r="BH27" s="1221"/>
      <c r="BI27" s="1221"/>
      <c r="BJ27" s="1221"/>
      <c r="BK27" s="1221"/>
      <c r="BL27" s="1221"/>
      <c r="BM27" s="1221"/>
      <c r="BN27" s="1221"/>
      <c r="BO27" s="1221"/>
      <c r="BP27" s="1221"/>
      <c r="BQ27" s="1221"/>
      <c r="BR27" s="1221"/>
      <c r="BS27" s="1221"/>
      <c r="BT27" s="1221"/>
      <c r="BU27" s="1221"/>
      <c r="BV27" s="1221"/>
      <c r="BW27" s="1221"/>
      <c r="BX27" s="1221"/>
      <c r="BY27" s="1221"/>
      <c r="BZ27" s="1221"/>
      <c r="CA27" s="1221"/>
      <c r="CB27" s="1221"/>
      <c r="CC27" s="1221"/>
      <c r="CD27" s="1221"/>
      <c r="CE27" s="1221"/>
      <c r="CF27" s="1221"/>
      <c r="CG27" s="1221"/>
      <c r="CH27" s="1221"/>
      <c r="CI27" s="1221"/>
      <c r="CJ27" s="1221"/>
      <c r="CK27" s="1221"/>
      <c r="CL27" s="1221"/>
      <c r="CM27" s="1221"/>
      <c r="CN27" s="1221"/>
      <c r="CO27" s="1221"/>
      <c r="CP27" s="1221"/>
      <c r="CQ27" s="1221"/>
      <c r="CR27" s="1221"/>
      <c r="CS27" s="1221"/>
      <c r="CT27" s="1221"/>
      <c r="CU27" s="1221"/>
      <c r="CV27" s="1221"/>
      <c r="CW27" s="1221"/>
      <c r="CX27" s="1221"/>
      <c r="CY27" s="1221"/>
      <c r="CZ27" s="1221"/>
      <c r="DA27" s="1221"/>
      <c r="DB27" s="1221"/>
      <c r="DC27" s="1221"/>
      <c r="DD27" s="1264"/>
    </row>
    <row r="28" spans="1:108" ht="13.5" customHeight="1" x14ac:dyDescent="0.2">
      <c r="A28" s="1279" t="s">
        <v>208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1"/>
      <c r="V28" s="1282">
        <f ca="1">SUMIF('Фактические расходы'!$A$13:$A$32,"Всего расходов",'Фактические расходы'!$J$13:$J$32)</f>
        <v>0</v>
      </c>
      <c r="W28" s="1283"/>
      <c r="X28" s="1283"/>
      <c r="Y28" s="1283"/>
      <c r="Z28" s="1283"/>
      <c r="AA28" s="1283"/>
      <c r="AB28" s="1283"/>
      <c r="AC28" s="1283"/>
      <c r="AD28" s="1283"/>
      <c r="AE28" s="1283"/>
      <c r="AF28" s="1284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61"/>
      <c r="AS28" s="1220"/>
      <c r="AT28" s="1221"/>
      <c r="AU28" s="1221"/>
      <c r="AV28" s="1221"/>
      <c r="AW28" s="1221"/>
      <c r="AX28" s="1221"/>
      <c r="AY28" s="1221"/>
      <c r="AZ28" s="1221"/>
      <c r="BA28" s="1221"/>
      <c r="BB28" s="1221"/>
      <c r="BC28" s="1221"/>
      <c r="BD28" s="1221"/>
      <c r="BE28" s="1221"/>
      <c r="BF28" s="1221"/>
      <c r="BG28" s="1221"/>
      <c r="BH28" s="1221"/>
      <c r="BI28" s="1221"/>
      <c r="BJ28" s="1221"/>
      <c r="BK28" s="1221"/>
      <c r="BL28" s="1221"/>
      <c r="BM28" s="1221"/>
      <c r="BN28" s="1221"/>
      <c r="BO28" s="1221"/>
      <c r="BP28" s="1221"/>
      <c r="BQ28" s="1221"/>
      <c r="BR28" s="1221"/>
      <c r="BS28" s="1221"/>
      <c r="BT28" s="1221"/>
      <c r="BU28" s="1221"/>
      <c r="BV28" s="1221"/>
      <c r="BW28" s="1221"/>
      <c r="BX28" s="1221"/>
      <c r="BY28" s="1221"/>
      <c r="BZ28" s="1221"/>
      <c r="CA28" s="1221"/>
      <c r="CB28" s="1221"/>
      <c r="CC28" s="1221"/>
      <c r="CD28" s="1221"/>
      <c r="CE28" s="1221"/>
      <c r="CF28" s="1221"/>
      <c r="CG28" s="1221"/>
      <c r="CH28" s="1221"/>
      <c r="CI28" s="1221"/>
      <c r="CJ28" s="1221"/>
      <c r="CK28" s="1221"/>
      <c r="CL28" s="1221"/>
      <c r="CM28" s="1221"/>
      <c r="CN28" s="1221"/>
      <c r="CO28" s="1221"/>
      <c r="CP28" s="1221"/>
      <c r="CQ28" s="1221"/>
      <c r="CR28" s="1221"/>
      <c r="CS28" s="1221"/>
      <c r="CT28" s="1221"/>
      <c r="CU28" s="1221"/>
      <c r="CV28" s="1221"/>
      <c r="CW28" s="1221"/>
      <c r="CX28" s="1221"/>
      <c r="CY28" s="1221"/>
      <c r="CZ28" s="1221"/>
      <c r="DA28" s="1221"/>
      <c r="DB28" s="1221"/>
      <c r="DC28" s="1221"/>
      <c r="DD28" s="1264"/>
    </row>
    <row r="29" spans="1:108" ht="13.5" customHeight="1" x14ac:dyDescent="0.2">
      <c r="A29" s="1267"/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268"/>
      <c r="M29" s="1268"/>
      <c r="N29" s="1268"/>
      <c r="O29" s="1268"/>
      <c r="P29" s="1268"/>
      <c r="Q29" s="1268"/>
      <c r="R29" s="1268"/>
      <c r="S29" s="1268"/>
      <c r="T29" s="1268"/>
      <c r="U29" s="1269"/>
      <c r="V29" s="1222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61"/>
      <c r="AS29" s="1220"/>
      <c r="AT29" s="1221"/>
      <c r="AU29" s="1221"/>
      <c r="AV29" s="1221"/>
      <c r="AW29" s="1221"/>
      <c r="AX29" s="1221"/>
      <c r="AY29" s="1221"/>
      <c r="AZ29" s="1221"/>
      <c r="BA29" s="1221"/>
      <c r="BB29" s="1221"/>
      <c r="BC29" s="1221"/>
      <c r="BD29" s="1221"/>
      <c r="BE29" s="1221"/>
      <c r="BF29" s="1221"/>
      <c r="BG29" s="1221"/>
      <c r="BH29" s="1221"/>
      <c r="BI29" s="1221"/>
      <c r="BJ29" s="1221"/>
      <c r="BK29" s="1221"/>
      <c r="BL29" s="1221"/>
      <c r="BM29" s="1221"/>
      <c r="BN29" s="1221"/>
      <c r="BO29" s="1221"/>
      <c r="BP29" s="1221"/>
      <c r="BQ29" s="1221"/>
      <c r="BR29" s="1221"/>
      <c r="BS29" s="1221"/>
      <c r="BT29" s="1221"/>
      <c r="BU29" s="1221"/>
      <c r="BV29" s="1221"/>
      <c r="BW29" s="1221"/>
      <c r="BX29" s="1221"/>
      <c r="BY29" s="1221"/>
      <c r="BZ29" s="1221"/>
      <c r="CA29" s="1221"/>
      <c r="CB29" s="1221"/>
      <c r="CC29" s="1221"/>
      <c r="CD29" s="1221"/>
      <c r="CE29" s="1221"/>
      <c r="CF29" s="1221"/>
      <c r="CG29" s="1221"/>
      <c r="CH29" s="1221"/>
      <c r="CI29" s="1221"/>
      <c r="CJ29" s="1221"/>
      <c r="CK29" s="1221"/>
      <c r="CL29" s="1221"/>
      <c r="CM29" s="1221"/>
      <c r="CN29" s="1221"/>
      <c r="CO29" s="1221"/>
      <c r="CP29" s="1221"/>
      <c r="CQ29" s="1221"/>
      <c r="CR29" s="1221"/>
      <c r="CS29" s="1221"/>
      <c r="CT29" s="1221"/>
      <c r="CU29" s="1221"/>
      <c r="CV29" s="1221"/>
      <c r="CW29" s="1221"/>
      <c r="CX29" s="1221"/>
      <c r="CY29" s="1221"/>
      <c r="CZ29" s="1221"/>
      <c r="DA29" s="1221"/>
      <c r="DB29" s="1221"/>
      <c r="DC29" s="1221"/>
      <c r="DD29" s="1264"/>
    </row>
    <row r="30" spans="1:108" ht="13.5" customHeight="1" x14ac:dyDescent="0.2">
      <c r="A30" s="1267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268"/>
      <c r="M30" s="1268"/>
      <c r="N30" s="1268"/>
      <c r="O30" s="1268"/>
      <c r="P30" s="1268"/>
      <c r="Q30" s="1268"/>
      <c r="R30" s="1268"/>
      <c r="S30" s="1268"/>
      <c r="T30" s="1268"/>
      <c r="U30" s="1269"/>
      <c r="V30" s="1222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61"/>
      <c r="AS30" s="1220"/>
      <c r="AT30" s="1221"/>
      <c r="AU30" s="1221"/>
      <c r="AV30" s="1221"/>
      <c r="AW30" s="1221"/>
      <c r="AX30" s="1221"/>
      <c r="AY30" s="1221"/>
      <c r="AZ30" s="1221"/>
      <c r="BA30" s="1221"/>
      <c r="BB30" s="1221"/>
      <c r="BC30" s="1221"/>
      <c r="BD30" s="1221"/>
      <c r="BE30" s="1221"/>
      <c r="BF30" s="1221"/>
      <c r="BG30" s="1221"/>
      <c r="BH30" s="1221"/>
      <c r="BI30" s="1221"/>
      <c r="BJ30" s="1221"/>
      <c r="BK30" s="1221"/>
      <c r="BL30" s="1221"/>
      <c r="BM30" s="1221"/>
      <c r="BN30" s="1221"/>
      <c r="BO30" s="1221"/>
      <c r="BP30" s="1221"/>
      <c r="BQ30" s="1221"/>
      <c r="BR30" s="1221"/>
      <c r="BS30" s="1221"/>
      <c r="BT30" s="1221"/>
      <c r="BU30" s="1221"/>
      <c r="BV30" s="1221"/>
      <c r="BW30" s="1221"/>
      <c r="BX30" s="1221"/>
      <c r="BY30" s="1221"/>
      <c r="BZ30" s="1221"/>
      <c r="CA30" s="1221"/>
      <c r="CB30" s="1221"/>
      <c r="CC30" s="1221"/>
      <c r="CD30" s="1221"/>
      <c r="CE30" s="1221"/>
      <c r="CF30" s="1221"/>
      <c r="CG30" s="1221"/>
      <c r="CH30" s="1221"/>
      <c r="CI30" s="1221"/>
      <c r="CJ30" s="1221"/>
      <c r="CK30" s="1221"/>
      <c r="CL30" s="1221"/>
      <c r="CM30" s="1221"/>
      <c r="CN30" s="1221"/>
      <c r="CO30" s="1221"/>
      <c r="CP30" s="1221"/>
      <c r="CQ30" s="1221"/>
      <c r="CR30" s="1221"/>
      <c r="CS30" s="1221"/>
      <c r="CT30" s="1221"/>
      <c r="CU30" s="1221"/>
      <c r="CV30" s="1221"/>
      <c r="CW30" s="1221"/>
      <c r="CX30" s="1221"/>
      <c r="CY30" s="1221"/>
      <c r="CZ30" s="1221"/>
      <c r="DA30" s="1221"/>
      <c r="DB30" s="1221"/>
      <c r="DC30" s="1221"/>
      <c r="DD30" s="1264"/>
    </row>
    <row r="31" spans="1:108" ht="13.5" customHeight="1" x14ac:dyDescent="0.2">
      <c r="A31" s="1267"/>
      <c r="B31" s="1268"/>
      <c r="C31" s="1268"/>
      <c r="D31" s="1268"/>
      <c r="E31" s="1268"/>
      <c r="F31" s="1268"/>
      <c r="G31" s="1268"/>
      <c r="H31" s="1268"/>
      <c r="I31" s="1268"/>
      <c r="J31" s="1268"/>
      <c r="K31" s="1268"/>
      <c r="L31" s="1268"/>
      <c r="M31" s="1268"/>
      <c r="N31" s="1268"/>
      <c r="O31" s="1268"/>
      <c r="P31" s="1268"/>
      <c r="Q31" s="1268"/>
      <c r="R31" s="1268"/>
      <c r="S31" s="1268"/>
      <c r="T31" s="1268"/>
      <c r="U31" s="1269"/>
      <c r="V31" s="1222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61"/>
      <c r="AS31" s="1220"/>
      <c r="AT31" s="1221"/>
      <c r="AU31" s="1221"/>
      <c r="AV31" s="1221"/>
      <c r="AW31" s="1221"/>
      <c r="AX31" s="1221"/>
      <c r="AY31" s="1221"/>
      <c r="AZ31" s="1221"/>
      <c r="BA31" s="1221"/>
      <c r="BB31" s="1221"/>
      <c r="BC31" s="1221"/>
      <c r="BD31" s="1221"/>
      <c r="BE31" s="1221"/>
      <c r="BF31" s="1221"/>
      <c r="BG31" s="1221"/>
      <c r="BH31" s="1221"/>
      <c r="BI31" s="1221"/>
      <c r="BJ31" s="1221"/>
      <c r="BK31" s="1221"/>
      <c r="BL31" s="1221"/>
      <c r="BM31" s="1221"/>
      <c r="BN31" s="1221"/>
      <c r="BO31" s="1221"/>
      <c r="BP31" s="1221"/>
      <c r="BQ31" s="1221"/>
      <c r="BR31" s="1221"/>
      <c r="BS31" s="1221"/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  <c r="DC31" s="1221"/>
      <c r="DD31" s="1264"/>
    </row>
    <row r="32" spans="1:108" ht="13.5" customHeight="1" x14ac:dyDescent="0.2">
      <c r="A32" s="1267"/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9"/>
      <c r="V32" s="1222"/>
      <c r="W32" s="1216"/>
      <c r="X32" s="1216"/>
      <c r="Y32" s="1216"/>
      <c r="Z32" s="1216"/>
      <c r="AA32" s="1216"/>
      <c r="AB32" s="1216"/>
      <c r="AC32" s="1216"/>
      <c r="AD32" s="1216"/>
      <c r="AE32" s="1216"/>
      <c r="AF32" s="1216"/>
      <c r="AG32" s="1216"/>
      <c r="AH32" s="1216"/>
      <c r="AI32" s="1216"/>
      <c r="AJ32" s="1216"/>
      <c r="AK32" s="1216"/>
      <c r="AL32" s="1216"/>
      <c r="AM32" s="1216"/>
      <c r="AN32" s="1216"/>
      <c r="AO32" s="1216"/>
      <c r="AP32" s="1216"/>
      <c r="AQ32" s="1261"/>
      <c r="AS32" s="1220"/>
      <c r="AT32" s="1221"/>
      <c r="AU32" s="1221"/>
      <c r="AV32" s="1221"/>
      <c r="AW32" s="1221"/>
      <c r="AX32" s="1221"/>
      <c r="AY32" s="1221"/>
      <c r="AZ32" s="1221"/>
      <c r="BA32" s="1221"/>
      <c r="BB32" s="1221"/>
      <c r="BC32" s="1221"/>
      <c r="BD32" s="1221"/>
      <c r="BE32" s="1221"/>
      <c r="BF32" s="1221"/>
      <c r="BG32" s="1221"/>
      <c r="BH32" s="1221"/>
      <c r="BI32" s="1221"/>
      <c r="BJ32" s="1221"/>
      <c r="BK32" s="1221"/>
      <c r="BL32" s="1221"/>
      <c r="BM32" s="1221"/>
      <c r="BN32" s="1221"/>
      <c r="BO32" s="1221"/>
      <c r="BP32" s="1221"/>
      <c r="BQ32" s="1221"/>
      <c r="BR32" s="1221"/>
      <c r="BS32" s="1221"/>
      <c r="BT32" s="1221"/>
      <c r="BU32" s="1221"/>
      <c r="BV32" s="1221"/>
      <c r="BW32" s="1221"/>
      <c r="BX32" s="1221"/>
      <c r="BY32" s="1221"/>
      <c r="BZ32" s="1221"/>
      <c r="CA32" s="1221"/>
      <c r="CB32" s="1221"/>
      <c r="CC32" s="1221"/>
      <c r="CD32" s="1221"/>
      <c r="CE32" s="1221"/>
      <c r="CF32" s="1221"/>
      <c r="CG32" s="1221"/>
      <c r="CH32" s="1221"/>
      <c r="CI32" s="1221"/>
      <c r="CJ32" s="1221"/>
      <c r="CK32" s="1221"/>
      <c r="CL32" s="1221"/>
      <c r="CM32" s="1221"/>
      <c r="CN32" s="1221"/>
      <c r="CO32" s="1221"/>
      <c r="CP32" s="1221"/>
      <c r="CQ32" s="1221"/>
      <c r="CR32" s="1221"/>
      <c r="CS32" s="1221"/>
      <c r="CT32" s="1221"/>
      <c r="CU32" s="1221"/>
      <c r="CV32" s="1221"/>
      <c r="CW32" s="1221"/>
      <c r="CX32" s="1221"/>
      <c r="CY32" s="1221"/>
      <c r="CZ32" s="1221"/>
      <c r="DA32" s="1221"/>
      <c r="DB32" s="1221"/>
      <c r="DC32" s="1221"/>
      <c r="DD32" s="1264"/>
    </row>
    <row r="33" spans="1:108" ht="13.5" customHeight="1" x14ac:dyDescent="0.2">
      <c r="A33" s="1285" t="s">
        <v>209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7"/>
      <c r="V33" s="1222"/>
      <c r="W33" s="1216"/>
      <c r="X33" s="1216"/>
      <c r="Y33" s="1216"/>
      <c r="Z33" s="1216"/>
      <c r="AA33" s="1216"/>
      <c r="AB33" s="1216"/>
      <c r="AC33" s="1216"/>
      <c r="AD33" s="1216"/>
      <c r="AE33" s="1216"/>
      <c r="AF33" s="1216"/>
      <c r="AG33" s="1216"/>
      <c r="AH33" s="1216"/>
      <c r="AI33" s="1216"/>
      <c r="AJ33" s="1216"/>
      <c r="AK33" s="1216"/>
      <c r="AL33" s="1216"/>
      <c r="AM33" s="1216"/>
      <c r="AN33" s="1216"/>
      <c r="AO33" s="1216"/>
      <c r="AP33" s="1216"/>
      <c r="AQ33" s="1261"/>
      <c r="AS33" s="1220"/>
      <c r="AT33" s="1221"/>
      <c r="AU33" s="1221"/>
      <c r="AV33" s="1221"/>
      <c r="AW33" s="1221"/>
      <c r="AX33" s="1221"/>
      <c r="AY33" s="1221"/>
      <c r="AZ33" s="1221"/>
      <c r="BA33" s="1221"/>
      <c r="BB33" s="1221"/>
      <c r="BC33" s="1221"/>
      <c r="BD33" s="1221"/>
      <c r="BE33" s="1221"/>
      <c r="BF33" s="1221"/>
      <c r="BG33" s="1221"/>
      <c r="BH33" s="1221"/>
      <c r="BI33" s="1221"/>
      <c r="BJ33" s="1221"/>
      <c r="BK33" s="1221"/>
      <c r="BL33" s="1221"/>
      <c r="BM33" s="1221"/>
      <c r="BN33" s="1221"/>
      <c r="BO33" s="1221"/>
      <c r="BP33" s="1221"/>
      <c r="BQ33" s="1221"/>
      <c r="BR33" s="1221"/>
      <c r="BS33" s="1221"/>
      <c r="BT33" s="1221"/>
      <c r="BU33" s="1221"/>
      <c r="BV33" s="1221"/>
      <c r="BW33" s="1221"/>
      <c r="BX33" s="1221"/>
      <c r="BY33" s="1221"/>
      <c r="BZ33" s="1221"/>
      <c r="CA33" s="1221"/>
      <c r="CB33" s="1221"/>
      <c r="CC33" s="1221"/>
      <c r="CD33" s="1221"/>
      <c r="CE33" s="1221"/>
      <c r="CF33" s="1221"/>
      <c r="CG33" s="1221"/>
      <c r="CH33" s="1221"/>
      <c r="CI33" s="1221"/>
      <c r="CJ33" s="1221"/>
      <c r="CK33" s="1221"/>
      <c r="CL33" s="1221"/>
      <c r="CM33" s="1221"/>
      <c r="CN33" s="1221"/>
      <c r="CO33" s="1221"/>
      <c r="CP33" s="1221"/>
      <c r="CQ33" s="1221"/>
      <c r="CR33" s="1221"/>
      <c r="CS33" s="1221"/>
      <c r="CT33" s="1221"/>
      <c r="CU33" s="1221"/>
      <c r="CV33" s="1221"/>
      <c r="CW33" s="1221"/>
      <c r="CX33" s="1221"/>
      <c r="CY33" s="1221"/>
      <c r="CZ33" s="1221"/>
      <c r="DA33" s="1221"/>
      <c r="DB33" s="1221"/>
      <c r="DC33" s="1221"/>
      <c r="DD33" s="1264"/>
    </row>
    <row r="34" spans="1:108" ht="13.5" customHeight="1" x14ac:dyDescent="0.2">
      <c r="A34" s="1279" t="s">
        <v>210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1"/>
      <c r="V34" s="1282">
        <f>SUMIF('Фактические расходы'!$A$13:$A$32,"Всего расходов",'Фактические расходы'!$K$13:$K$32)</f>
        <v>0</v>
      </c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4"/>
      <c r="AG34" s="1216"/>
      <c r="AH34" s="1216"/>
      <c r="AI34" s="1216"/>
      <c r="AJ34" s="1216"/>
      <c r="AK34" s="1216"/>
      <c r="AL34" s="1216"/>
      <c r="AM34" s="1216"/>
      <c r="AN34" s="1216"/>
      <c r="AO34" s="1216"/>
      <c r="AP34" s="1216"/>
      <c r="AQ34" s="1261"/>
      <c r="AS34" s="1220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  <c r="BT34" s="1221"/>
      <c r="BU34" s="1221"/>
      <c r="BV34" s="1221"/>
      <c r="BW34" s="1221"/>
      <c r="BX34" s="1221"/>
      <c r="BY34" s="1221"/>
      <c r="BZ34" s="1221"/>
      <c r="CA34" s="1221"/>
      <c r="CB34" s="1221"/>
      <c r="CC34" s="1221"/>
      <c r="CD34" s="1221"/>
      <c r="CE34" s="1221"/>
      <c r="CF34" s="1221"/>
      <c r="CG34" s="1221"/>
      <c r="CH34" s="1221"/>
      <c r="CI34" s="1221"/>
      <c r="CJ34" s="1221"/>
      <c r="CK34" s="1221"/>
      <c r="CL34" s="1221"/>
      <c r="CM34" s="1221"/>
      <c r="CN34" s="1221"/>
      <c r="CO34" s="1221"/>
      <c r="CP34" s="1221"/>
      <c r="CQ34" s="1221"/>
      <c r="CR34" s="1221"/>
      <c r="CS34" s="1221"/>
      <c r="CT34" s="1221"/>
      <c r="CU34" s="1221"/>
      <c r="CV34" s="1221"/>
      <c r="CW34" s="1221"/>
      <c r="CX34" s="1221"/>
      <c r="CY34" s="1221"/>
      <c r="CZ34" s="1221"/>
      <c r="DA34" s="1221"/>
      <c r="DB34" s="1221"/>
      <c r="DC34" s="1221"/>
      <c r="DD34" s="1264"/>
    </row>
    <row r="35" spans="1:108" ht="13.5" customHeight="1" x14ac:dyDescent="0.2">
      <c r="A35" s="1279" t="s">
        <v>211</v>
      </c>
      <c r="B35" s="1280"/>
      <c r="C35" s="1280"/>
      <c r="D35" s="1280"/>
      <c r="E35" s="1280"/>
      <c r="F35" s="1280"/>
      <c r="G35" s="1280"/>
      <c r="H35" s="1280"/>
      <c r="I35" s="1280"/>
      <c r="J35" s="1280"/>
      <c r="K35" s="1280"/>
      <c r="L35" s="1280"/>
      <c r="M35" s="1280"/>
      <c r="N35" s="1280"/>
      <c r="O35" s="1280"/>
      <c r="P35" s="1280"/>
      <c r="Q35" s="1280"/>
      <c r="R35" s="1280"/>
      <c r="S35" s="1280"/>
      <c r="T35" s="1280"/>
      <c r="U35" s="1281"/>
      <c r="V35" s="1282">
        <f ca="1">V28-V34</f>
        <v>0</v>
      </c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4"/>
      <c r="AG35" s="1216"/>
      <c r="AH35" s="1216"/>
      <c r="AI35" s="1216"/>
      <c r="AJ35" s="1216"/>
      <c r="AK35" s="1216"/>
      <c r="AL35" s="1216"/>
      <c r="AM35" s="1216"/>
      <c r="AN35" s="1216"/>
      <c r="AO35" s="1216"/>
      <c r="AP35" s="1216"/>
      <c r="AQ35" s="1261"/>
      <c r="AS35" s="1220"/>
      <c r="AT35" s="1221"/>
      <c r="AU35" s="1221"/>
      <c r="AV35" s="1221"/>
      <c r="AW35" s="1221"/>
      <c r="AX35" s="1221"/>
      <c r="AY35" s="1221"/>
      <c r="AZ35" s="1221"/>
      <c r="BA35" s="1221"/>
      <c r="BB35" s="1221"/>
      <c r="BC35" s="1221"/>
      <c r="BD35" s="1221"/>
      <c r="BE35" s="1221"/>
      <c r="BF35" s="1221"/>
      <c r="BG35" s="1221"/>
      <c r="BH35" s="1221"/>
      <c r="BI35" s="1221"/>
      <c r="BJ35" s="1221"/>
      <c r="BK35" s="1221"/>
      <c r="BL35" s="1221"/>
      <c r="BM35" s="1221"/>
      <c r="BN35" s="1221"/>
      <c r="BO35" s="1221"/>
      <c r="BP35" s="1221"/>
      <c r="BQ35" s="1221"/>
      <c r="BR35" s="1221"/>
      <c r="BS35" s="1221"/>
      <c r="BT35" s="1221"/>
      <c r="BU35" s="1221"/>
      <c r="BV35" s="1221"/>
      <c r="BW35" s="1221"/>
      <c r="BX35" s="1221"/>
      <c r="BY35" s="1221"/>
      <c r="BZ35" s="1221"/>
      <c r="CA35" s="1221"/>
      <c r="CB35" s="1221"/>
      <c r="CC35" s="1221"/>
      <c r="CD35" s="1221"/>
      <c r="CE35" s="1221"/>
      <c r="CF35" s="1221"/>
      <c r="CG35" s="1221"/>
      <c r="CH35" s="1221"/>
      <c r="CI35" s="1221"/>
      <c r="CJ35" s="1221"/>
      <c r="CK35" s="1221"/>
      <c r="CL35" s="1221"/>
      <c r="CM35" s="1221"/>
      <c r="CN35" s="1221"/>
      <c r="CO35" s="1221"/>
      <c r="CP35" s="1221"/>
      <c r="CQ35" s="1221"/>
      <c r="CR35" s="1221"/>
      <c r="CS35" s="1221"/>
      <c r="CT35" s="1221"/>
      <c r="CU35" s="1221"/>
      <c r="CV35" s="1221"/>
      <c r="CW35" s="1221"/>
      <c r="CX35" s="1221"/>
      <c r="CY35" s="1221"/>
      <c r="CZ35" s="1221"/>
      <c r="DA35" s="1221"/>
      <c r="DB35" s="1221"/>
      <c r="DC35" s="1221"/>
      <c r="DD35" s="1264"/>
    </row>
    <row r="36" spans="1:108" ht="13.5" customHeight="1" thickBot="1" x14ac:dyDescent="0.25">
      <c r="A36" s="1301" t="s">
        <v>212</v>
      </c>
      <c r="B36" s="1301"/>
      <c r="C36" s="1301"/>
      <c r="D36" s="1301"/>
      <c r="E36" s="1301"/>
      <c r="F36" s="1301"/>
      <c r="G36" s="1301"/>
      <c r="H36" s="1301"/>
      <c r="I36" s="1301"/>
      <c r="J36" s="1301"/>
      <c r="K36" s="1301"/>
      <c r="L36" s="1301"/>
      <c r="M36" s="1301"/>
      <c r="N36" s="1301"/>
      <c r="O36" s="1301"/>
      <c r="P36" s="1301"/>
      <c r="Q36" s="1301"/>
      <c r="R36" s="1301"/>
      <c r="S36" s="1301"/>
      <c r="T36" s="1301"/>
      <c r="U36" s="1301"/>
      <c r="V36" s="1288"/>
      <c r="W36" s="1289"/>
      <c r="X36" s="1289"/>
      <c r="Y36" s="1289"/>
      <c r="Z36" s="1289"/>
      <c r="AA36" s="1289"/>
      <c r="AB36" s="1289"/>
      <c r="AC36" s="1289"/>
      <c r="AD36" s="1289"/>
      <c r="AE36" s="1289"/>
      <c r="AF36" s="1289"/>
      <c r="AG36" s="1289"/>
      <c r="AH36" s="1289"/>
      <c r="AI36" s="1289"/>
      <c r="AJ36" s="1289"/>
      <c r="AK36" s="1289"/>
      <c r="AL36" s="1289"/>
      <c r="AM36" s="1289"/>
      <c r="AN36" s="1289"/>
      <c r="AO36" s="1289"/>
      <c r="AP36" s="1289"/>
      <c r="AQ36" s="1290"/>
      <c r="AR36" s="12"/>
      <c r="AS36" s="1291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  <c r="BX36" s="1292"/>
      <c r="BY36" s="1292"/>
      <c r="BZ36" s="1292"/>
      <c r="CA36" s="1292"/>
      <c r="CB36" s="1292"/>
      <c r="CC36" s="1292"/>
      <c r="CD36" s="1292"/>
      <c r="CE36" s="1292"/>
      <c r="CF36" s="1292"/>
      <c r="CG36" s="1292"/>
      <c r="CH36" s="1292"/>
      <c r="CI36" s="1292"/>
      <c r="CJ36" s="1292"/>
      <c r="CK36" s="1292"/>
      <c r="CL36" s="1292"/>
      <c r="CM36" s="1292"/>
      <c r="CN36" s="1292"/>
      <c r="CO36" s="1221"/>
      <c r="CP36" s="1221"/>
      <c r="CQ36" s="1221"/>
      <c r="CR36" s="1221"/>
      <c r="CS36" s="1221"/>
      <c r="CT36" s="1221"/>
      <c r="CU36" s="1221"/>
      <c r="CV36" s="1221"/>
      <c r="CW36" s="1221"/>
      <c r="CX36" s="1221"/>
      <c r="CY36" s="1221"/>
      <c r="CZ36" s="1221"/>
      <c r="DA36" s="1221"/>
      <c r="DB36" s="1221"/>
      <c r="DC36" s="1221"/>
      <c r="DD36" s="1264"/>
    </row>
    <row r="37" spans="1:108" ht="13.5" customHeight="1" thickBot="1" x14ac:dyDescent="0.25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1"/>
      <c r="CP37" s="1292"/>
      <c r="CQ37" s="1292"/>
      <c r="CR37" s="1292"/>
      <c r="CS37" s="1292"/>
      <c r="CT37" s="1292"/>
      <c r="CU37" s="1292"/>
      <c r="CV37" s="1292"/>
      <c r="CW37" s="1292"/>
      <c r="CX37" s="1292"/>
      <c r="CY37" s="1292"/>
      <c r="CZ37" s="1292"/>
      <c r="DA37" s="1292"/>
      <c r="DB37" s="1292"/>
      <c r="DC37" s="1292"/>
      <c r="DD37" s="1293"/>
    </row>
    <row r="38" spans="1:108" ht="15.75" thickBot="1" x14ac:dyDescent="0.25">
      <c r="A38" s="1230" t="s">
        <v>214</v>
      </c>
      <c r="B38" s="1230"/>
      <c r="C38" s="1230"/>
      <c r="D38" s="1230"/>
      <c r="E38" s="1230"/>
      <c r="F38" s="1230"/>
      <c r="G38" s="1230"/>
      <c r="H38" s="1230"/>
      <c r="I38" s="1230"/>
      <c r="J38" s="1230"/>
      <c r="K38" s="1230"/>
      <c r="L38" s="1294"/>
      <c r="M38" s="1294"/>
      <c r="N38" s="1294"/>
      <c r="O38" s="1294"/>
      <c r="P38" s="1294"/>
      <c r="Q38" s="1191" t="s">
        <v>215</v>
      </c>
      <c r="R38" s="1191"/>
      <c r="S38" s="1191"/>
      <c r="T38" s="1191"/>
      <c r="U38" s="1191"/>
      <c r="V38" s="1191"/>
      <c r="W38" s="1191"/>
      <c r="X38" s="1191"/>
      <c r="Y38" s="1191"/>
      <c r="Z38" s="1191"/>
      <c r="AA38" s="1191"/>
      <c r="AB38" s="1191"/>
      <c r="AC38" s="1191"/>
      <c r="AD38" s="1191"/>
      <c r="AE38" s="1294"/>
      <c r="AF38" s="1294"/>
      <c r="AG38" s="1294"/>
      <c r="AH38" s="1294"/>
      <c r="AI38" s="1294"/>
      <c r="AJ38" s="1230" t="s">
        <v>216</v>
      </c>
      <c r="AK38" s="1230"/>
      <c r="AL38" s="1230"/>
      <c r="AM38" s="1230"/>
      <c r="AN38" s="1230"/>
      <c r="AO38" s="1230"/>
      <c r="AP38" s="1230"/>
      <c r="AQ38" s="1230"/>
    </row>
    <row r="39" spans="1:108" ht="13.5" customHeight="1" thickBot="1" x14ac:dyDescent="0.25">
      <c r="A39" s="1299" t="s">
        <v>217</v>
      </c>
      <c r="B39" s="1299"/>
      <c r="C39" s="1299"/>
      <c r="D39" s="1299"/>
      <c r="E39" s="1299"/>
      <c r="F39" s="1299"/>
      <c r="G39" s="1299"/>
      <c r="H39" s="1299"/>
      <c r="I39" s="1299"/>
      <c r="J39" s="1299"/>
      <c r="K39" s="1299"/>
      <c r="L39" s="1299"/>
      <c r="M39" s="1299"/>
      <c r="N39" s="1299"/>
      <c r="O39" s="1299"/>
      <c r="P39" s="1299"/>
      <c r="Q39" s="1299"/>
      <c r="R39" s="1299"/>
      <c r="S39" s="1299"/>
      <c r="T39" s="1299"/>
      <c r="U39" s="1299"/>
      <c r="V39" s="1299"/>
      <c r="W39" s="1299"/>
      <c r="X39" s="1299"/>
      <c r="Y39" s="1299"/>
      <c r="Z39" s="1299"/>
      <c r="AA39" s="1299"/>
      <c r="AB39" s="1299"/>
      <c r="AC39" s="1299"/>
      <c r="AD39" s="1299"/>
      <c r="AE39" s="1299"/>
      <c r="AF39" s="1299"/>
      <c r="AG39" s="1299"/>
      <c r="AH39" s="1299"/>
      <c r="AI39" s="1299"/>
      <c r="AJ39" s="1299"/>
      <c r="AK39" s="1299"/>
      <c r="AL39" s="1299"/>
      <c r="AM39" s="1299"/>
      <c r="AN39" s="1299"/>
      <c r="AO39" s="1299"/>
      <c r="AP39" s="1299"/>
      <c r="AY39" s="1300" t="s">
        <v>218</v>
      </c>
      <c r="AZ39" s="1300"/>
      <c r="BA39" s="1300"/>
      <c r="BB39" s="1300"/>
      <c r="BC39" s="1300"/>
      <c r="BD39" s="1300"/>
      <c r="BE39" s="1300"/>
      <c r="BF39" s="1300"/>
      <c r="BG39" s="1300"/>
      <c r="BH39" s="1300"/>
      <c r="BI39" s="1300"/>
      <c r="BJ39" s="1300"/>
      <c r="BK39" s="1300"/>
      <c r="BL39" s="1300"/>
      <c r="BM39" s="1295" t="s">
        <v>219</v>
      </c>
      <c r="BN39" s="1295"/>
      <c r="BO39" s="1295"/>
      <c r="BP39" s="1295"/>
      <c r="BQ39" s="1295"/>
      <c r="BR39" s="1295"/>
      <c r="BS39" s="1295"/>
      <c r="BT39" s="1295"/>
      <c r="BU39" s="1295"/>
      <c r="BV39" s="1295"/>
      <c r="BW39" s="1295"/>
      <c r="BX39" s="1295"/>
      <c r="BY39" s="1295"/>
      <c r="BZ39" s="1295"/>
      <c r="CA39" s="1295"/>
      <c r="CB39" s="1295"/>
      <c r="CC39" s="1295"/>
      <c r="CD39" s="1295"/>
      <c r="CE39" s="1295"/>
      <c r="CF39" s="1295"/>
      <c r="CG39" s="1295"/>
      <c r="CH39" s="1295"/>
      <c r="CI39" s="1295"/>
      <c r="CJ39" s="1295"/>
      <c r="CK39" s="1295"/>
      <c r="CL39" s="1295"/>
      <c r="CM39" s="1295"/>
      <c r="CO39" s="1296"/>
      <c r="CP39" s="1297"/>
      <c r="CQ39" s="1297"/>
      <c r="CR39" s="1297"/>
      <c r="CS39" s="1297"/>
      <c r="CT39" s="1297"/>
      <c r="CU39" s="1297"/>
      <c r="CV39" s="1297"/>
      <c r="CW39" s="1297"/>
      <c r="CX39" s="1297"/>
      <c r="CY39" s="1297"/>
      <c r="CZ39" s="1297"/>
      <c r="DA39" s="1297"/>
      <c r="DB39" s="1297"/>
      <c r="DC39" s="1297"/>
      <c r="DD39" s="1298"/>
    </row>
    <row r="40" spans="1:108" ht="9.75" customHeight="1" x14ac:dyDescent="0.2">
      <c r="A40" s="1299"/>
      <c r="B40" s="1299"/>
      <c r="C40" s="1299"/>
      <c r="D40" s="1299"/>
      <c r="E40" s="1299"/>
      <c r="F40" s="1299"/>
      <c r="G40" s="1299"/>
      <c r="H40" s="1299"/>
      <c r="I40" s="1299"/>
      <c r="J40" s="1299"/>
      <c r="K40" s="1299"/>
      <c r="L40" s="1299"/>
      <c r="M40" s="1299"/>
      <c r="N40" s="1299"/>
      <c r="O40" s="1299"/>
      <c r="P40" s="1299"/>
      <c r="Q40" s="1299"/>
      <c r="R40" s="1299"/>
      <c r="S40" s="1299"/>
      <c r="T40" s="1299"/>
      <c r="U40" s="1299"/>
      <c r="V40" s="1299"/>
      <c r="W40" s="1299"/>
      <c r="X40" s="1299"/>
      <c r="Y40" s="1299"/>
      <c r="Z40" s="1299"/>
      <c r="AA40" s="1299"/>
      <c r="AB40" s="1299"/>
      <c r="AC40" s="1299"/>
      <c r="AD40" s="1299"/>
      <c r="AE40" s="1299"/>
      <c r="AF40" s="1299"/>
      <c r="AG40" s="1299"/>
      <c r="AH40" s="1299"/>
      <c r="AI40" s="1299"/>
      <c r="AJ40" s="1299"/>
      <c r="AK40" s="1299"/>
      <c r="AL40" s="1299"/>
      <c r="AM40" s="1299"/>
      <c r="AN40" s="1299"/>
      <c r="AO40" s="1299"/>
      <c r="AP40" s="1299"/>
    </row>
    <row r="41" spans="1:108" ht="6" customHeight="1" x14ac:dyDescent="0.2"/>
    <row r="42" spans="1:108" x14ac:dyDescent="0.2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94"/>
      <c r="BX42" s="1294"/>
      <c r="BY42" s="1294"/>
      <c r="BZ42" s="1294"/>
      <c r="CA42" s="1294"/>
      <c r="CB42" s="1294"/>
      <c r="CC42" s="1294"/>
      <c r="CD42" s="1294"/>
      <c r="CE42" s="1294"/>
      <c r="CF42" s="1294"/>
      <c r="CG42" s="1294"/>
      <c r="CH42" s="1294"/>
      <c r="CI42" s="1294"/>
      <c r="CJ42" s="1294"/>
      <c r="CK42" s="1294"/>
      <c r="CL42" s="1294"/>
      <c r="CM42" s="1294"/>
      <c r="CN42" s="1294"/>
      <c r="CO42" s="1294"/>
      <c r="CP42" s="1294"/>
      <c r="CQ42" s="1294"/>
      <c r="CR42" s="1294"/>
      <c r="CS42" s="1294"/>
      <c r="CT42" s="1294"/>
      <c r="CU42" s="1294"/>
      <c r="CV42" s="1294"/>
      <c r="CW42" s="1294"/>
      <c r="CX42" s="1294"/>
      <c r="CY42" s="1294"/>
      <c r="CZ42" s="1294"/>
    </row>
    <row r="43" spans="1:108" x14ac:dyDescent="0.2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94"/>
      <c r="AB43" s="1294"/>
      <c r="AC43" s="1294"/>
      <c r="AD43" s="1294"/>
      <c r="AE43" s="1294"/>
      <c r="AF43" s="1294"/>
      <c r="AG43" s="1294"/>
      <c r="AH43" s="1294"/>
      <c r="AI43" s="1294"/>
      <c r="AJ43" s="1294"/>
      <c r="AK43" s="1294"/>
      <c r="AL43" s="1294"/>
      <c r="AM43" s="1294"/>
      <c r="AN43" s="1294"/>
      <c r="AO43" s="1294"/>
      <c r="AP43" s="1294"/>
      <c r="AQ43" s="1294"/>
      <c r="AR43" s="1294"/>
      <c r="AY43" s="1" t="s">
        <v>222</v>
      </c>
      <c r="BH43" s="1209" t="s">
        <v>5</v>
      </c>
      <c r="BI43" s="1209"/>
      <c r="BJ43" s="1209"/>
      <c r="BK43" s="1209"/>
      <c r="BL43" s="1209"/>
      <c r="BM43" s="1209"/>
      <c r="BN43" s="1209"/>
      <c r="BO43" s="1209"/>
      <c r="BP43" s="1209"/>
      <c r="BQ43" s="1209"/>
      <c r="BR43" s="1209"/>
      <c r="BS43" s="1209"/>
      <c r="BT43" s="1209"/>
      <c r="BU43" s="1209"/>
      <c r="BV43" s="2"/>
      <c r="BW43" s="1210" t="s">
        <v>6</v>
      </c>
      <c r="BX43" s="1210"/>
      <c r="BY43" s="1210"/>
      <c r="BZ43" s="1210"/>
      <c r="CA43" s="1210"/>
      <c r="CB43" s="1210"/>
      <c r="CC43" s="1210"/>
      <c r="CD43" s="1210"/>
      <c r="CE43" s="1210"/>
      <c r="CF43" s="1210"/>
      <c r="CG43" s="1210"/>
      <c r="CH43" s="1210"/>
      <c r="CI43" s="1210"/>
      <c r="CJ43" s="1210"/>
      <c r="CK43" s="1210"/>
      <c r="CL43" s="1210"/>
      <c r="CM43" s="1210"/>
      <c r="CN43" s="1210"/>
      <c r="CO43" s="1210"/>
      <c r="CP43" s="1210"/>
      <c r="CQ43" s="1210"/>
      <c r="CR43" s="1210"/>
      <c r="CS43" s="1210"/>
      <c r="CT43" s="1210"/>
      <c r="CU43" s="1210"/>
      <c r="CV43" s="1210"/>
      <c r="CW43" s="1210"/>
      <c r="CX43" s="1210"/>
      <c r="CY43" s="1210"/>
      <c r="CZ43" s="1210"/>
    </row>
    <row r="44" spans="1:108" x14ac:dyDescent="0.2">
      <c r="A44" s="1" t="s">
        <v>223</v>
      </c>
      <c r="N44" s="1209" t="s">
        <v>5</v>
      </c>
      <c r="O44" s="1209"/>
      <c r="P44" s="1209"/>
      <c r="Q44" s="1209"/>
      <c r="R44" s="1209"/>
      <c r="S44" s="1209"/>
      <c r="T44" s="1209"/>
      <c r="U44" s="1209"/>
      <c r="V44" s="1209"/>
      <c r="W44" s="1209"/>
      <c r="X44" s="1209"/>
      <c r="Y44" s="1209"/>
      <c r="Z44" s="2"/>
      <c r="AA44" s="1209" t="s">
        <v>6</v>
      </c>
      <c r="AB44" s="1209"/>
      <c r="AC44" s="1209"/>
      <c r="AD44" s="1209"/>
      <c r="AE44" s="1209"/>
      <c r="AF44" s="1209"/>
      <c r="AG44" s="1209"/>
      <c r="AH44" s="1209"/>
      <c r="AI44" s="1209"/>
      <c r="AJ44" s="1209"/>
      <c r="AK44" s="1209"/>
      <c r="AL44" s="1209"/>
      <c r="AM44" s="1209"/>
      <c r="AN44" s="1209"/>
      <c r="AO44" s="1209"/>
      <c r="AP44" s="1209"/>
      <c r="AQ44" s="1209"/>
      <c r="AR44" s="1209"/>
    </row>
    <row r="45" spans="1:108" x14ac:dyDescent="0.2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94"/>
      <c r="BY45" s="1294"/>
      <c r="BZ45" s="1294"/>
      <c r="CA45" s="1294"/>
      <c r="CB45" s="1294"/>
      <c r="CC45" s="1294"/>
      <c r="CD45" s="1294"/>
      <c r="CE45" s="1294"/>
      <c r="CF45" s="1294"/>
      <c r="CG45" s="1294"/>
      <c r="CH45" s="1294"/>
      <c r="CI45" s="1294"/>
      <c r="CJ45" s="1294"/>
      <c r="CK45" s="1294"/>
      <c r="CL45" s="1294"/>
      <c r="CM45" s="1294"/>
      <c r="CN45" s="1294"/>
      <c r="CO45" s="1294"/>
      <c r="CP45" s="1294"/>
      <c r="CQ45" s="1294"/>
      <c r="CR45" s="1294"/>
      <c r="CS45" s="1294"/>
      <c r="CT45" s="1294"/>
      <c r="CU45" s="1294"/>
      <c r="CV45" s="1294"/>
      <c r="CW45" s="1294"/>
      <c r="CX45" s="1294"/>
      <c r="CY45" s="1294"/>
      <c r="CZ45" s="1294"/>
    </row>
    <row r="46" spans="1:108" ht="12.75" customHeight="1" x14ac:dyDescent="0.2">
      <c r="BI46" s="1303" t="s">
        <v>5</v>
      </c>
      <c r="BJ46" s="1303"/>
      <c r="BK46" s="1303"/>
      <c r="BL46" s="1303"/>
      <c r="BM46" s="1303"/>
      <c r="BN46" s="1303"/>
      <c r="BO46" s="1303"/>
      <c r="BP46" s="1303"/>
      <c r="BQ46" s="1303"/>
      <c r="BR46" s="1303"/>
      <c r="BS46" s="1303"/>
      <c r="BT46" s="1303"/>
      <c r="BU46" s="1303"/>
      <c r="BV46" s="1303"/>
      <c r="BX46" s="1210" t="s">
        <v>6</v>
      </c>
      <c r="BY46" s="1210"/>
      <c r="BZ46" s="1210"/>
      <c r="CA46" s="1210"/>
      <c r="CB46" s="1210"/>
      <c r="CC46" s="1210"/>
      <c r="CD46" s="1210"/>
      <c r="CE46" s="1210"/>
      <c r="CF46" s="1210"/>
      <c r="CG46" s="1210"/>
      <c r="CH46" s="1210"/>
      <c r="CI46" s="1210"/>
      <c r="CJ46" s="1210"/>
      <c r="CK46" s="1210"/>
      <c r="CL46" s="1210"/>
      <c r="CM46" s="1210"/>
      <c r="CN46" s="1210"/>
      <c r="CO46" s="1210"/>
      <c r="CP46" s="1210"/>
      <c r="CQ46" s="1210"/>
      <c r="CR46" s="1210"/>
      <c r="CS46" s="1210"/>
      <c r="CT46" s="1210"/>
      <c r="CU46" s="1210"/>
      <c r="CV46" s="1210"/>
      <c r="CW46" s="1210"/>
      <c r="CX46" s="1210"/>
      <c r="CY46" s="1210"/>
      <c r="CZ46" s="1210"/>
    </row>
    <row r="47" spans="1:108" ht="16.5" customHeight="1" x14ac:dyDescent="0.2">
      <c r="A47" s="1302" t="s">
        <v>225</v>
      </c>
      <c r="B47" s="1302"/>
      <c r="C47" s="1302"/>
      <c r="D47" s="1302"/>
      <c r="E47" s="1302"/>
      <c r="F47" s="1302"/>
      <c r="G47" s="1302"/>
      <c r="H47" s="1302"/>
      <c r="I47" s="1302"/>
      <c r="J47" s="1302"/>
      <c r="K47" s="1302"/>
      <c r="L47" s="1302"/>
      <c r="M47" s="1302"/>
      <c r="N47" s="1302"/>
      <c r="O47" s="1302"/>
      <c r="P47" s="1302"/>
      <c r="Q47" s="1302"/>
      <c r="R47" s="1302"/>
      <c r="S47" s="1302"/>
      <c r="T47" s="1302"/>
      <c r="U47" s="1302"/>
      <c r="V47" s="1302"/>
      <c r="W47" s="1302"/>
      <c r="X47" s="1302"/>
      <c r="Y47" s="1302"/>
      <c r="Z47" s="1302"/>
      <c r="AA47" s="1302"/>
      <c r="AB47" s="1302"/>
      <c r="AC47" s="1302"/>
      <c r="AD47" s="1302"/>
      <c r="AE47" s="1302"/>
      <c r="AF47" s="1302"/>
      <c r="AG47" s="1302"/>
      <c r="AH47" s="1302"/>
      <c r="AI47" s="1302"/>
      <c r="AJ47" s="1302"/>
      <c r="AK47" s="1302"/>
      <c r="AL47" s="1302"/>
      <c r="AM47" s="130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  <c r="BX47" s="1302"/>
      <c r="BY47" s="1302"/>
      <c r="BZ47" s="1302"/>
      <c r="CA47" s="1302"/>
      <c r="CB47" s="1302"/>
      <c r="CC47" s="1302"/>
      <c r="CD47" s="1302"/>
      <c r="CE47" s="1302"/>
      <c r="CF47" s="1302"/>
      <c r="CG47" s="1302"/>
      <c r="CH47" s="1302"/>
      <c r="CI47" s="1302"/>
      <c r="CJ47" s="1302"/>
      <c r="CK47" s="1302"/>
      <c r="CL47" s="1302"/>
      <c r="CM47" s="1302"/>
      <c r="CN47" s="1302"/>
      <c r="CO47" s="1302"/>
      <c r="CP47" s="1302"/>
      <c r="CQ47" s="1302"/>
      <c r="CR47" s="1302"/>
      <c r="CS47" s="1302"/>
      <c r="CT47" s="1302"/>
      <c r="CU47" s="1302"/>
      <c r="CV47" s="1302"/>
      <c r="CW47" s="1302"/>
      <c r="CX47" s="1302"/>
      <c r="CY47" s="1302"/>
      <c r="CZ47" s="1302"/>
      <c r="DA47" s="1302"/>
      <c r="DB47" s="1302"/>
      <c r="DC47" s="1302"/>
      <c r="DD47" s="1302"/>
    </row>
    <row r="48" spans="1:108" ht="12" customHeight="1" x14ac:dyDescent="0.2">
      <c r="A48" s="1304" t="s">
        <v>226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305" t="s">
        <v>227</v>
      </c>
      <c r="AG48" s="1306"/>
      <c r="AH48" s="1306"/>
      <c r="AI48" s="1306"/>
      <c r="AJ48" s="1306"/>
      <c r="AK48" s="1306"/>
      <c r="AL48" s="1306"/>
      <c r="AM48" s="1306"/>
      <c r="AN48" s="1306"/>
      <c r="AO48" s="1306"/>
      <c r="AP48" s="1306"/>
      <c r="AQ48" s="1306"/>
      <c r="AR48" s="1306"/>
      <c r="AS48" s="1306"/>
      <c r="AT48" s="1306"/>
      <c r="AU48" s="1306"/>
      <c r="AV48" s="1306"/>
      <c r="AW48" s="1306"/>
      <c r="AX48" s="1306"/>
      <c r="AY48" s="1306"/>
      <c r="AZ48" s="1306"/>
      <c r="BA48" s="1306"/>
      <c r="BB48" s="1304"/>
      <c r="BC48" s="1305" t="s">
        <v>228</v>
      </c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  <c r="BX48" s="1306"/>
      <c r="BY48" s="1306"/>
      <c r="BZ48" s="1306"/>
      <c r="CA48" s="1306"/>
      <c r="CB48" s="1304"/>
      <c r="CC48" s="1305" t="s">
        <v>229</v>
      </c>
      <c r="CD48" s="1306"/>
      <c r="CE48" s="1306"/>
      <c r="CF48" s="1306"/>
      <c r="CG48" s="1306"/>
      <c r="CH48" s="1306"/>
      <c r="CI48" s="1306"/>
      <c r="CJ48" s="1306"/>
      <c r="CK48" s="1306"/>
      <c r="CL48" s="1306"/>
      <c r="CM48" s="1306"/>
      <c r="CN48" s="1306"/>
      <c r="CO48" s="1306"/>
      <c r="CP48" s="1306"/>
      <c r="CQ48" s="1306"/>
      <c r="CR48" s="1306"/>
      <c r="CS48" s="1306"/>
      <c r="CT48" s="1306"/>
      <c r="CU48" s="1306"/>
      <c r="CV48" s="1306"/>
      <c r="CW48" s="1306"/>
      <c r="CX48" s="1306"/>
      <c r="CY48" s="1306"/>
      <c r="CZ48" s="1306"/>
      <c r="DA48" s="1306"/>
      <c r="DB48" s="1306"/>
      <c r="DC48" s="1306"/>
      <c r="DD48" s="1306"/>
    </row>
    <row r="49" spans="1:109" ht="12" customHeight="1" x14ac:dyDescent="0.2">
      <c r="A49" s="1304"/>
      <c r="B49" s="1266"/>
      <c r="C49" s="1266"/>
      <c r="D49" s="1266"/>
      <c r="E49" s="1266"/>
      <c r="F49" s="1266"/>
      <c r="G49" s="1266"/>
      <c r="H49" s="1266"/>
      <c r="I49" s="1266"/>
      <c r="J49" s="1266"/>
      <c r="K49" s="1266"/>
      <c r="L49" s="1266"/>
      <c r="M49" s="1266"/>
      <c r="N49" s="1266"/>
      <c r="O49" s="1266"/>
      <c r="P49" s="1266"/>
      <c r="Q49" s="1266"/>
      <c r="R49" s="1266"/>
      <c r="S49" s="1266"/>
      <c r="T49" s="1266"/>
      <c r="U49" s="1266"/>
      <c r="V49" s="1266"/>
      <c r="W49" s="1266"/>
      <c r="X49" s="1266"/>
      <c r="Y49" s="1266"/>
      <c r="Z49" s="1266"/>
      <c r="AA49" s="1266"/>
      <c r="AB49" s="1266"/>
      <c r="AC49" s="1266"/>
      <c r="AD49" s="1266"/>
      <c r="AE49" s="1266"/>
      <c r="AF49" s="1266" t="s">
        <v>201</v>
      </c>
      <c r="AG49" s="1266"/>
      <c r="AH49" s="1266"/>
      <c r="AI49" s="1266"/>
      <c r="AJ49" s="1266"/>
      <c r="AK49" s="1266"/>
      <c r="AL49" s="1266"/>
      <c r="AM49" s="1266"/>
      <c r="AN49" s="1266"/>
      <c r="AO49" s="1266"/>
      <c r="AP49" s="1266"/>
      <c r="AQ49" s="1266"/>
      <c r="AR49" s="1266"/>
      <c r="AS49" s="1266" t="s">
        <v>202</v>
      </c>
      <c r="AT49" s="1266"/>
      <c r="AU49" s="1266"/>
      <c r="AV49" s="1266"/>
      <c r="AW49" s="1266"/>
      <c r="AX49" s="1266"/>
      <c r="AY49" s="1266"/>
      <c r="AZ49" s="1266"/>
      <c r="BA49" s="1266"/>
      <c r="BB49" s="1266"/>
      <c r="BC49" s="1266" t="s">
        <v>201</v>
      </c>
      <c r="BD49" s="1266"/>
      <c r="BE49" s="1266"/>
      <c r="BF49" s="1266"/>
      <c r="BG49" s="1266"/>
      <c r="BH49" s="1266"/>
      <c r="BI49" s="1266"/>
      <c r="BJ49" s="1266"/>
      <c r="BK49" s="1266"/>
      <c r="BL49" s="1266"/>
      <c r="BM49" s="1266"/>
      <c r="BN49" s="1266"/>
      <c r="BO49" s="1266"/>
      <c r="BP49" s="1266"/>
      <c r="BQ49" s="1266" t="s">
        <v>202</v>
      </c>
      <c r="BR49" s="1266"/>
      <c r="BS49" s="1266"/>
      <c r="BT49" s="1266"/>
      <c r="BU49" s="1266"/>
      <c r="BV49" s="1266"/>
      <c r="BW49" s="1266"/>
      <c r="BX49" s="1266"/>
      <c r="BY49" s="1266"/>
      <c r="BZ49" s="1266"/>
      <c r="CA49" s="1266"/>
      <c r="CB49" s="1266"/>
      <c r="CC49" s="1266" t="s">
        <v>230</v>
      </c>
      <c r="CD49" s="1266"/>
      <c r="CE49" s="1266"/>
      <c r="CF49" s="1266"/>
      <c r="CG49" s="1266"/>
      <c r="CH49" s="1266"/>
      <c r="CI49" s="1266"/>
      <c r="CJ49" s="1266"/>
      <c r="CK49" s="1266"/>
      <c r="CL49" s="1266"/>
      <c r="CM49" s="1266"/>
      <c r="CN49" s="1266"/>
      <c r="CO49" s="1266" t="s">
        <v>231</v>
      </c>
      <c r="CP49" s="1266"/>
      <c r="CQ49" s="1266"/>
      <c r="CR49" s="1266"/>
      <c r="CS49" s="1266"/>
      <c r="CT49" s="1266"/>
      <c r="CU49" s="1266"/>
      <c r="CV49" s="1266"/>
      <c r="CW49" s="1266"/>
      <c r="CX49" s="1266"/>
      <c r="CY49" s="1266"/>
      <c r="CZ49" s="1266"/>
      <c r="DA49" s="1266"/>
      <c r="DB49" s="1266"/>
      <c r="DC49" s="1266"/>
      <c r="DD49" s="1305"/>
    </row>
    <row r="50" spans="1:109" x14ac:dyDescent="0.2">
      <c r="A50" s="1309" t="s">
        <v>399</v>
      </c>
      <c r="B50" s="1310"/>
      <c r="C50" s="1310"/>
      <c r="D50" s="1310"/>
      <c r="E50" s="1310"/>
      <c r="F50" s="1310"/>
      <c r="G50" s="1310"/>
      <c r="H50" s="1310"/>
      <c r="I50" s="1310"/>
      <c r="J50" s="1310"/>
      <c r="K50" s="1310"/>
      <c r="L50" s="1310"/>
      <c r="M50" s="1310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B50" s="1310"/>
      <c r="AC50" s="1310"/>
      <c r="AD50" s="1310"/>
      <c r="AE50" s="1310"/>
      <c r="AF50" s="1311" t="s">
        <v>400</v>
      </c>
      <c r="AG50" s="1310"/>
      <c r="AH50" s="1310"/>
      <c r="AI50" s="1310"/>
      <c r="AJ50" s="1310"/>
      <c r="AK50" s="1310"/>
      <c r="AL50" s="1310"/>
      <c r="AM50" s="1310"/>
      <c r="AN50" s="1310"/>
      <c r="AO50" s="1310"/>
      <c r="AP50" s="1310"/>
      <c r="AQ50" s="1310"/>
      <c r="AR50" s="1310"/>
      <c r="AS50" s="1311" t="s">
        <v>401</v>
      </c>
      <c r="AT50" s="1310"/>
      <c r="AU50" s="1310"/>
      <c r="AV50" s="1310"/>
      <c r="AW50" s="1310"/>
      <c r="AX50" s="1310"/>
      <c r="AY50" s="1310"/>
      <c r="AZ50" s="1310"/>
      <c r="BA50" s="1310"/>
      <c r="BB50" s="1310"/>
      <c r="BC50" s="1311" t="s">
        <v>402</v>
      </c>
      <c r="BD50" s="1310"/>
      <c r="BE50" s="1310"/>
      <c r="BF50" s="1310"/>
      <c r="BG50" s="1310"/>
      <c r="BH50" s="1310"/>
      <c r="BI50" s="1310"/>
      <c r="BJ50" s="1310"/>
      <c r="BK50" s="1310"/>
      <c r="BL50" s="1310"/>
      <c r="BM50" s="1310"/>
      <c r="BN50" s="1310"/>
      <c r="BO50" s="1310"/>
      <c r="BP50" s="1310"/>
      <c r="BQ50" s="1311" t="s">
        <v>403</v>
      </c>
      <c r="BR50" s="1310"/>
      <c r="BS50" s="1310"/>
      <c r="BT50" s="1310"/>
      <c r="BU50" s="1310"/>
      <c r="BV50" s="1310"/>
      <c r="BW50" s="1310"/>
      <c r="BX50" s="1310"/>
      <c r="BY50" s="1310"/>
      <c r="BZ50" s="1310"/>
      <c r="CA50" s="1310"/>
      <c r="CB50" s="1310"/>
      <c r="CC50" s="1311" t="s">
        <v>404</v>
      </c>
      <c r="CD50" s="1310"/>
      <c r="CE50" s="1310"/>
      <c r="CF50" s="1310"/>
      <c r="CG50" s="1310"/>
      <c r="CH50" s="1310"/>
      <c r="CI50" s="1310"/>
      <c r="CJ50" s="1310"/>
      <c r="CK50" s="1310"/>
      <c r="CL50" s="1310"/>
      <c r="CM50" s="1310"/>
      <c r="CN50" s="1310"/>
      <c r="CO50" s="1311" t="s">
        <v>405</v>
      </c>
      <c r="CP50" s="1310"/>
      <c r="CQ50" s="1310"/>
      <c r="CR50" s="1310"/>
      <c r="CS50" s="1310"/>
      <c r="CT50" s="1310"/>
      <c r="CU50" s="1310"/>
      <c r="CV50" s="1310"/>
      <c r="CW50" s="1310"/>
      <c r="CX50" s="1310"/>
      <c r="CY50" s="1310"/>
      <c r="CZ50" s="1310"/>
      <c r="DA50" s="1310"/>
      <c r="DB50" s="1310"/>
      <c r="DC50" s="1310"/>
      <c r="DD50" s="1313"/>
    </row>
    <row r="51" spans="1:109" x14ac:dyDescent="0.2">
      <c r="A51" s="1312"/>
      <c r="B51" s="1307"/>
      <c r="C51" s="1307"/>
      <c r="D51" s="1307"/>
      <c r="E51" s="1307"/>
      <c r="F51" s="1307"/>
      <c r="G51" s="1307"/>
      <c r="H51" s="1307"/>
      <c r="I51" s="1307"/>
      <c r="J51" s="1307"/>
      <c r="K51" s="1307"/>
      <c r="L51" s="1307"/>
      <c r="M51" s="1307"/>
      <c r="N51" s="1307"/>
      <c r="O51" s="1307"/>
      <c r="P51" s="1307"/>
      <c r="Q51" s="1307"/>
      <c r="R51" s="1307"/>
      <c r="S51" s="1307"/>
      <c r="T51" s="1307"/>
      <c r="U51" s="1307"/>
      <c r="V51" s="1307"/>
      <c r="W51" s="1307"/>
      <c r="X51" s="1307"/>
      <c r="Y51" s="1307"/>
      <c r="Z51" s="1307"/>
      <c r="AA51" s="1307"/>
      <c r="AB51" s="1307"/>
      <c r="AC51" s="1307"/>
      <c r="AD51" s="1307"/>
      <c r="AE51" s="1307"/>
      <c r="AF51" s="1221"/>
      <c r="AG51" s="1221"/>
      <c r="AH51" s="1221"/>
      <c r="AI51" s="1221"/>
      <c r="AJ51" s="1221"/>
      <c r="AK51" s="1221"/>
      <c r="AL51" s="1221"/>
      <c r="AM51" s="1221"/>
      <c r="AN51" s="1221"/>
      <c r="AO51" s="1221"/>
      <c r="AP51" s="1221"/>
      <c r="AQ51" s="1221"/>
      <c r="AR51" s="1221"/>
      <c r="AS51" s="1221"/>
      <c r="AT51" s="1221"/>
      <c r="AU51" s="1221"/>
      <c r="AV51" s="1221"/>
      <c r="AW51" s="1221"/>
      <c r="AX51" s="1221"/>
      <c r="AY51" s="1221"/>
      <c r="AZ51" s="1221"/>
      <c r="BA51" s="1221"/>
      <c r="BB51" s="1221"/>
      <c r="BC51" s="1221"/>
      <c r="BD51" s="1221"/>
      <c r="BE51" s="1221"/>
      <c r="BF51" s="1221"/>
      <c r="BG51" s="1221"/>
      <c r="BH51" s="1221"/>
      <c r="BI51" s="1221"/>
      <c r="BJ51" s="1221"/>
      <c r="BK51" s="1221"/>
      <c r="BL51" s="1221"/>
      <c r="BM51" s="1221"/>
      <c r="BN51" s="1221"/>
      <c r="BO51" s="1221"/>
      <c r="BP51" s="1221"/>
      <c r="BQ51" s="1221"/>
      <c r="BR51" s="1221"/>
      <c r="BS51" s="1221"/>
      <c r="BT51" s="1221"/>
      <c r="BU51" s="1221"/>
      <c r="BV51" s="1221"/>
      <c r="BW51" s="1221"/>
      <c r="BX51" s="1221"/>
      <c r="BY51" s="1221"/>
      <c r="BZ51" s="1221"/>
      <c r="CA51" s="1221"/>
      <c r="CB51" s="1221"/>
      <c r="CC51" s="1307"/>
      <c r="CD51" s="1307"/>
      <c r="CE51" s="1307"/>
      <c r="CF51" s="1307"/>
      <c r="CG51" s="1307"/>
      <c r="CH51" s="1307"/>
      <c r="CI51" s="1307"/>
      <c r="CJ51" s="1307"/>
      <c r="CK51" s="1307"/>
      <c r="CL51" s="1307"/>
      <c r="CM51" s="1307"/>
      <c r="CN51" s="1307"/>
      <c r="CO51" s="1307"/>
      <c r="CP51" s="1307"/>
      <c r="CQ51" s="1307"/>
      <c r="CR51" s="1307"/>
      <c r="CS51" s="1307"/>
      <c r="CT51" s="1307"/>
      <c r="CU51" s="1307"/>
      <c r="CV51" s="1307"/>
      <c r="CW51" s="1307"/>
      <c r="CX51" s="1307"/>
      <c r="CY51" s="1307"/>
      <c r="CZ51" s="1307"/>
      <c r="DA51" s="1307"/>
      <c r="DB51" s="1307"/>
      <c r="DC51" s="1307"/>
      <c r="DD51" s="1308"/>
    </row>
    <row r="52" spans="1:109" x14ac:dyDescent="0.2">
      <c r="A52" s="1312"/>
      <c r="B52" s="1307"/>
      <c r="C52" s="1307"/>
      <c r="D52" s="1307"/>
      <c r="E52" s="1307"/>
      <c r="F52" s="1307"/>
      <c r="G52" s="1307"/>
      <c r="H52" s="1307"/>
      <c r="I52" s="1307"/>
      <c r="J52" s="1307"/>
      <c r="K52" s="1307"/>
      <c r="L52" s="1307"/>
      <c r="M52" s="1307"/>
      <c r="N52" s="1307"/>
      <c r="O52" s="1307"/>
      <c r="P52" s="1307"/>
      <c r="Q52" s="1307"/>
      <c r="R52" s="1307"/>
      <c r="S52" s="1307"/>
      <c r="T52" s="1307"/>
      <c r="U52" s="1307"/>
      <c r="V52" s="1307"/>
      <c r="W52" s="1307"/>
      <c r="X52" s="1307"/>
      <c r="Y52" s="1307"/>
      <c r="Z52" s="1307"/>
      <c r="AA52" s="1307"/>
      <c r="AB52" s="1307"/>
      <c r="AC52" s="1307"/>
      <c r="AD52" s="1307"/>
      <c r="AE52" s="1307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  <c r="BA52" s="1221"/>
      <c r="BB52" s="1221"/>
      <c r="BC52" s="1221"/>
      <c r="BD52" s="1221"/>
      <c r="BE52" s="1221"/>
      <c r="BF52" s="1221"/>
      <c r="BG52" s="1221"/>
      <c r="BH52" s="1221"/>
      <c r="BI52" s="1221"/>
      <c r="BJ52" s="1221"/>
      <c r="BK52" s="1221"/>
      <c r="BL52" s="1221"/>
      <c r="BM52" s="1221"/>
      <c r="BN52" s="1221"/>
      <c r="BO52" s="1221"/>
      <c r="BP52" s="1221"/>
      <c r="BQ52" s="1221"/>
      <c r="BR52" s="1221"/>
      <c r="BS52" s="1221"/>
      <c r="BT52" s="1221"/>
      <c r="BU52" s="1221"/>
      <c r="BV52" s="1221"/>
      <c r="BW52" s="1221"/>
      <c r="BX52" s="1221"/>
      <c r="BY52" s="1221"/>
      <c r="BZ52" s="1221"/>
      <c r="CA52" s="1221"/>
      <c r="CB52" s="1221"/>
      <c r="CC52" s="1307"/>
      <c r="CD52" s="1307"/>
      <c r="CE52" s="1307"/>
      <c r="CF52" s="1307"/>
      <c r="CG52" s="1307"/>
      <c r="CH52" s="1307"/>
      <c r="CI52" s="1307"/>
      <c r="CJ52" s="1307"/>
      <c r="CK52" s="1307"/>
      <c r="CL52" s="1307"/>
      <c r="CM52" s="1307"/>
      <c r="CN52" s="1307"/>
      <c r="CO52" s="1307"/>
      <c r="CP52" s="1307"/>
      <c r="CQ52" s="1307"/>
      <c r="CR52" s="1307"/>
      <c r="CS52" s="1307"/>
      <c r="CT52" s="1307"/>
      <c r="CU52" s="1307"/>
      <c r="CV52" s="1307"/>
      <c r="CW52" s="1307"/>
      <c r="CX52" s="1307"/>
      <c r="CY52" s="1307"/>
      <c r="CZ52" s="1307"/>
      <c r="DA52" s="1307"/>
      <c r="DB52" s="1307"/>
      <c r="DC52" s="1307"/>
      <c r="DD52" s="1308"/>
    </row>
    <row r="53" spans="1:109" x14ac:dyDescent="0.2">
      <c r="A53" s="1312"/>
      <c r="B53" s="1307"/>
      <c r="C53" s="1307"/>
      <c r="D53" s="1307"/>
      <c r="E53" s="1307"/>
      <c r="F53" s="1307"/>
      <c r="G53" s="1307"/>
      <c r="H53" s="1307"/>
      <c r="I53" s="1307"/>
      <c r="J53" s="1307"/>
      <c r="K53" s="1307"/>
      <c r="L53" s="1307"/>
      <c r="M53" s="1307"/>
      <c r="N53" s="1307"/>
      <c r="O53" s="1307"/>
      <c r="P53" s="1307"/>
      <c r="Q53" s="1307"/>
      <c r="R53" s="1307"/>
      <c r="S53" s="1307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221"/>
      <c r="AG53" s="1221"/>
      <c r="AH53" s="1221"/>
      <c r="AI53" s="1221"/>
      <c r="AJ53" s="1221"/>
      <c r="AK53" s="1221"/>
      <c r="AL53" s="1221"/>
      <c r="AM53" s="1221"/>
      <c r="AN53" s="1221"/>
      <c r="AO53" s="1221"/>
      <c r="AP53" s="1221"/>
      <c r="AQ53" s="1221"/>
      <c r="AR53" s="1221"/>
      <c r="AS53" s="1221"/>
      <c r="AT53" s="1221"/>
      <c r="AU53" s="1221"/>
      <c r="AV53" s="1221"/>
      <c r="AW53" s="1221"/>
      <c r="AX53" s="1221"/>
      <c r="AY53" s="1221"/>
      <c r="AZ53" s="1221"/>
      <c r="BA53" s="1221"/>
      <c r="BB53" s="1221"/>
      <c r="BC53" s="1221"/>
      <c r="BD53" s="1221"/>
      <c r="BE53" s="1221"/>
      <c r="BF53" s="1221"/>
      <c r="BG53" s="1221"/>
      <c r="BH53" s="1221"/>
      <c r="BI53" s="1221"/>
      <c r="BJ53" s="1221"/>
      <c r="BK53" s="1221"/>
      <c r="BL53" s="1221"/>
      <c r="BM53" s="1221"/>
      <c r="BN53" s="1221"/>
      <c r="BO53" s="1221"/>
      <c r="BP53" s="1221"/>
      <c r="BQ53" s="1221"/>
      <c r="BR53" s="1221"/>
      <c r="BS53" s="1221"/>
      <c r="BT53" s="1221"/>
      <c r="BU53" s="1221"/>
      <c r="BV53" s="1221"/>
      <c r="BW53" s="1221"/>
      <c r="BX53" s="1221"/>
      <c r="BY53" s="1221"/>
      <c r="BZ53" s="1221"/>
      <c r="CA53" s="1221"/>
      <c r="CB53" s="1221"/>
      <c r="CC53" s="1307"/>
      <c r="CD53" s="1307"/>
      <c r="CE53" s="1307"/>
      <c r="CF53" s="1307"/>
      <c r="CG53" s="1307"/>
      <c r="CH53" s="1307"/>
      <c r="CI53" s="1307"/>
      <c r="CJ53" s="1307"/>
      <c r="CK53" s="1307"/>
      <c r="CL53" s="1307"/>
      <c r="CM53" s="1307"/>
      <c r="CN53" s="1307"/>
      <c r="CO53" s="1307"/>
      <c r="CP53" s="1307"/>
      <c r="CQ53" s="1307"/>
      <c r="CR53" s="1307"/>
      <c r="CS53" s="1307"/>
      <c r="CT53" s="1307"/>
      <c r="CU53" s="1307"/>
      <c r="CV53" s="1307"/>
      <c r="CW53" s="1307"/>
      <c r="CX53" s="1307"/>
      <c r="CY53" s="1307"/>
      <c r="CZ53" s="1307"/>
      <c r="DA53" s="1307"/>
      <c r="DB53" s="1307"/>
      <c r="DC53" s="1307"/>
      <c r="DD53" s="1308"/>
    </row>
    <row r="54" spans="1:109" x14ac:dyDescent="0.2">
      <c r="A54" s="1312"/>
      <c r="B54" s="1307"/>
      <c r="C54" s="1307"/>
      <c r="D54" s="1307"/>
      <c r="E54" s="1307"/>
      <c r="F54" s="1307"/>
      <c r="G54" s="1307"/>
      <c r="H54" s="1307"/>
      <c r="I54" s="1307"/>
      <c r="J54" s="1307"/>
      <c r="K54" s="1307"/>
      <c r="L54" s="1307"/>
      <c r="M54" s="1307"/>
      <c r="N54" s="1307"/>
      <c r="O54" s="1307"/>
      <c r="P54" s="1307"/>
      <c r="Q54" s="1307"/>
      <c r="R54" s="1307"/>
      <c r="S54" s="1307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221"/>
      <c r="AG54" s="1221"/>
      <c r="AH54" s="1221"/>
      <c r="AI54" s="1221"/>
      <c r="AJ54" s="1221"/>
      <c r="AK54" s="1221"/>
      <c r="AL54" s="1221"/>
      <c r="AM54" s="1221"/>
      <c r="AN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  <c r="BG54" s="1221"/>
      <c r="BH54" s="1221"/>
      <c r="BI54" s="1221"/>
      <c r="BJ54" s="1221"/>
      <c r="BK54" s="1221"/>
      <c r="BL54" s="1221"/>
      <c r="BM54" s="1221"/>
      <c r="BN54" s="1221"/>
      <c r="BO54" s="1221"/>
      <c r="BP54" s="1221"/>
      <c r="BQ54" s="1221"/>
      <c r="BR54" s="1221"/>
      <c r="BS54" s="1221"/>
      <c r="BT54" s="1221"/>
      <c r="BU54" s="1221"/>
      <c r="BV54" s="1221"/>
      <c r="BW54" s="1221"/>
      <c r="BX54" s="1221"/>
      <c r="BY54" s="1221"/>
      <c r="BZ54" s="1221"/>
      <c r="CA54" s="1221"/>
      <c r="CB54" s="1221"/>
      <c r="CC54" s="1307"/>
      <c r="CD54" s="1307"/>
      <c r="CE54" s="1307"/>
      <c r="CF54" s="1307"/>
      <c r="CG54" s="1307"/>
      <c r="CH54" s="1307"/>
      <c r="CI54" s="1307"/>
      <c r="CJ54" s="1307"/>
      <c r="CK54" s="1307"/>
      <c r="CL54" s="1307"/>
      <c r="CM54" s="1307"/>
      <c r="CN54" s="1307"/>
      <c r="CO54" s="1307"/>
      <c r="CP54" s="1307"/>
      <c r="CQ54" s="1307"/>
      <c r="CR54" s="1307"/>
      <c r="CS54" s="1307"/>
      <c r="CT54" s="1307"/>
      <c r="CU54" s="1307"/>
      <c r="CV54" s="1307"/>
      <c r="CW54" s="1307"/>
      <c r="CX54" s="1307"/>
      <c r="CY54" s="1307"/>
      <c r="CZ54" s="1307"/>
      <c r="DA54" s="1307"/>
      <c r="DB54" s="1307"/>
      <c r="DC54" s="1307"/>
      <c r="DD54" s="1308"/>
    </row>
    <row r="56" spans="1:109" x14ac:dyDescent="0.2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318"/>
      <c r="BT56" s="1318"/>
      <c r="BU56" s="1318"/>
      <c r="BV56" s="1318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05" t="s">
        <v>905</v>
      </c>
      <c r="CS56" s="1203"/>
      <c r="CT56" s="1203"/>
      <c r="CU56" s="1203"/>
      <c r="CV56" s="1314"/>
      <c r="CW56" s="1314"/>
      <c r="CX56" s="1314"/>
      <c r="CY56" s="1314"/>
      <c r="CZ56" s="1" t="s">
        <v>180</v>
      </c>
    </row>
    <row r="57" spans="1:109" x14ac:dyDescent="0.2">
      <c r="A57" s="1" t="s">
        <v>233</v>
      </c>
      <c r="K57" s="1210" t="s">
        <v>142</v>
      </c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AB57" s="1209" t="s">
        <v>5</v>
      </c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P57" s="1210" t="s">
        <v>6</v>
      </c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  <c r="BB57" s="1210"/>
      <c r="BC57" s="1210"/>
      <c r="BD57" s="1210"/>
      <c r="BE57" s="1210"/>
      <c r="BF57" s="1210"/>
      <c r="BG57" s="1210"/>
      <c r="BH57" s="1210"/>
      <c r="BI57" s="1210"/>
      <c r="BJ57" s="1210"/>
      <c r="BK57" s="1210"/>
      <c r="BL57" s="1210"/>
    </row>
    <row r="58" spans="1:109" ht="6" customHeight="1" thickBot="1" x14ac:dyDescent="0.25"/>
    <row r="59" spans="1:109" x14ac:dyDescent="0.2">
      <c r="A59" s="1324" t="s">
        <v>234</v>
      </c>
      <c r="B59" s="1324"/>
      <c r="C59" s="1324"/>
      <c r="D59" s="1324"/>
      <c r="E59" s="1324"/>
      <c r="F59" s="1324"/>
      <c r="G59" s="1324"/>
      <c r="H59" s="1324"/>
      <c r="I59" s="1324"/>
      <c r="J59" s="1324"/>
      <c r="K59" s="1324"/>
      <c r="L59" s="1324"/>
      <c r="M59" s="1324"/>
      <c r="N59" s="1324"/>
      <c r="O59" s="1324"/>
      <c r="P59" s="1324"/>
      <c r="Q59" s="1324"/>
      <c r="R59" s="1324"/>
      <c r="S59" s="1324"/>
      <c r="T59" s="1324"/>
      <c r="U59" s="1324"/>
      <c r="V59" s="1324"/>
      <c r="W59" s="1324"/>
      <c r="X59" s="1324"/>
      <c r="Y59" s="1324"/>
      <c r="Z59" s="1324"/>
      <c r="AA59" s="1324"/>
      <c r="AB59" s="1324"/>
      <c r="AC59" s="1324"/>
      <c r="AD59" s="1324"/>
      <c r="AE59" s="1324"/>
      <c r="AF59" s="1324"/>
      <c r="AG59" s="1324"/>
      <c r="AH59" s="1324"/>
      <c r="AI59" s="1324"/>
      <c r="AJ59" s="1324"/>
      <c r="AK59" s="1324"/>
      <c r="AL59" s="1324"/>
      <c r="AM59" s="1324"/>
      <c r="AN59" s="1324"/>
      <c r="AO59" s="1324"/>
      <c r="AP59" s="1324"/>
      <c r="AQ59" s="1324"/>
      <c r="AR59" s="1324"/>
      <c r="AS59" s="1324"/>
      <c r="AT59" s="1324"/>
      <c r="AU59" s="1324"/>
      <c r="AV59" s="1324"/>
      <c r="AW59" s="1324"/>
      <c r="AX59" s="1324"/>
      <c r="AY59" s="1324"/>
      <c r="AZ59" s="1324"/>
      <c r="BA59" s="1324"/>
      <c r="BB59" s="1324"/>
      <c r="BC59" s="1324"/>
      <c r="BD59" s="1324"/>
      <c r="BE59" s="1324"/>
      <c r="BF59" s="1324"/>
      <c r="BG59" s="1324"/>
      <c r="BH59" s="1324"/>
      <c r="BI59" s="1324"/>
      <c r="BJ59" s="1324"/>
      <c r="BK59" s="1324"/>
      <c r="BL59" s="1324"/>
      <c r="BM59" s="1324"/>
      <c r="BN59" s="1324"/>
      <c r="BO59" s="1324"/>
      <c r="BP59" s="1324"/>
      <c r="BQ59" s="1324"/>
      <c r="BR59" s="1324"/>
      <c r="BS59" s="1324"/>
      <c r="BT59" s="1324"/>
      <c r="BU59" s="1324"/>
      <c r="BV59" s="1324"/>
      <c r="BW59" s="1324"/>
      <c r="BX59" s="1324"/>
      <c r="BY59" s="1324"/>
      <c r="BZ59" s="1324"/>
      <c r="CA59" s="1324"/>
      <c r="CB59" s="1324"/>
      <c r="CC59" s="1324"/>
      <c r="CD59" s="1324"/>
      <c r="CE59" s="1324"/>
      <c r="CF59" s="1324"/>
      <c r="CG59" s="1324"/>
      <c r="CH59" s="1324"/>
      <c r="CI59" s="1324"/>
      <c r="CJ59" s="1324"/>
      <c r="CK59" s="1324"/>
      <c r="CL59" s="1324"/>
      <c r="CM59" s="1324"/>
      <c r="CN59" s="1324"/>
      <c r="CO59" s="1324"/>
      <c r="CP59" s="1324"/>
      <c r="CQ59" s="1324"/>
      <c r="CR59" s="1324"/>
      <c r="CS59" s="1324"/>
      <c r="CT59" s="1324"/>
      <c r="CU59" s="1324"/>
      <c r="CV59" s="1324"/>
      <c r="CW59" s="1324"/>
      <c r="CX59" s="1324"/>
      <c r="CY59" s="1324"/>
      <c r="CZ59" s="1324"/>
      <c r="DA59" s="1324"/>
      <c r="DB59" s="1324"/>
      <c r="DC59" s="1324"/>
      <c r="DD59" s="1324"/>
    </row>
    <row r="60" spans="1:109" x14ac:dyDescent="0.2">
      <c r="A60" s="13" t="s">
        <v>235</v>
      </c>
      <c r="O60" s="1" t="s">
        <v>236</v>
      </c>
      <c r="AH60" s="1319"/>
      <c r="AI60" s="1319"/>
      <c r="AJ60" s="1319"/>
      <c r="AK60" s="1319"/>
      <c r="AL60" s="1319"/>
      <c r="AM60" s="1319"/>
      <c r="AN60" s="1319"/>
      <c r="AO60" s="1319"/>
      <c r="AP60" s="1319"/>
      <c r="AQ60" s="1319"/>
      <c r="AR60" s="1319"/>
      <c r="AS60" s="1319"/>
      <c r="AT60" s="1319"/>
      <c r="AU60" s="1319"/>
      <c r="AV60" s="1319"/>
      <c r="AW60" s="1319"/>
      <c r="AX60" s="1319"/>
      <c r="AY60" s="1319"/>
      <c r="AZ60" s="1319"/>
      <c r="BA60" s="1319"/>
      <c r="BB60" s="1319"/>
      <c r="BC60" s="1319"/>
      <c r="BD60" s="1319"/>
      <c r="BE60" s="1319"/>
      <c r="BF60" s="1319"/>
      <c r="BG60" s="1319"/>
      <c r="BH60" s="1319"/>
      <c r="BI60" s="1319"/>
      <c r="BJ60" s="1319"/>
      <c r="BK60" s="1319"/>
      <c r="BL60" s="1319"/>
      <c r="BM60" s="1319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  <c r="BX60" s="1319"/>
      <c r="BY60" s="1319"/>
      <c r="BZ60" s="1319"/>
      <c r="CA60" s="1319"/>
      <c r="CB60" s="1319"/>
      <c r="CC60" s="1319"/>
      <c r="CD60" s="1319"/>
      <c r="CE60" s="1319"/>
      <c r="CF60" s="1319"/>
      <c r="CG60" s="1319"/>
      <c r="CH60" s="1319"/>
      <c r="CI60" s="1319"/>
      <c r="CJ60" s="1319"/>
      <c r="CK60" s="1319"/>
      <c r="CL60" s="1319"/>
    </row>
    <row r="61" spans="1:109" ht="14.25" customHeight="1" thickBot="1" x14ac:dyDescent="0.25">
      <c r="AH61" s="1320" t="s">
        <v>237</v>
      </c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C61" s="1320"/>
      <c r="BD61" s="1320"/>
      <c r="BE61" s="1320"/>
      <c r="BF61" s="1320"/>
      <c r="BG61" s="1320"/>
      <c r="BH61" s="1320"/>
      <c r="BI61" s="1320"/>
      <c r="BJ61" s="1320"/>
      <c r="BK61" s="1320"/>
      <c r="BL61" s="1320"/>
      <c r="BM61" s="1320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  <c r="BX61" s="1320"/>
      <c r="BY61" s="1320"/>
      <c r="BZ61" s="1320"/>
      <c r="CA61" s="1320"/>
      <c r="CB61" s="1320"/>
      <c r="CC61" s="1320"/>
      <c r="CD61" s="1320"/>
      <c r="CE61" s="1320"/>
      <c r="CF61" s="1320"/>
      <c r="CG61" s="1320"/>
      <c r="CH61" s="1320"/>
      <c r="CI61" s="1320"/>
      <c r="CJ61" s="1320"/>
      <c r="CK61" s="1320"/>
      <c r="CL61" s="1320"/>
    </row>
    <row r="62" spans="1:109" s="6" customFormat="1" ht="13.5" customHeight="1" thickBot="1" x14ac:dyDescent="0.3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5"/>
      <c r="AS62" s="1316"/>
      <c r="AT62" s="1316"/>
      <c r="AU62" s="1316"/>
      <c r="AV62" s="1316"/>
      <c r="AW62" s="1316"/>
      <c r="AX62" s="1316"/>
      <c r="AY62" s="1316"/>
      <c r="AZ62" s="1316"/>
      <c r="BA62" s="1316"/>
      <c r="BB62" s="1316"/>
      <c r="BC62" s="1316"/>
      <c r="BD62" s="1316"/>
      <c r="BE62" s="1316"/>
      <c r="BF62" s="1316"/>
      <c r="BG62" s="1316"/>
      <c r="BH62" s="1316"/>
      <c r="BI62" s="1316"/>
      <c r="BJ62" s="1316"/>
      <c r="BK62" s="1316"/>
      <c r="BL62" s="1316"/>
      <c r="BM62" s="1316"/>
      <c r="BN62" s="1316"/>
      <c r="BO62" s="1316"/>
      <c r="BP62" s="1317"/>
      <c r="CA62" s="17" t="s">
        <v>239</v>
      </c>
      <c r="CC62" s="1315"/>
      <c r="CD62" s="1316"/>
      <c r="CE62" s="1316"/>
      <c r="CF62" s="1316"/>
      <c r="CG62" s="1316"/>
      <c r="CH62" s="1316"/>
      <c r="CI62" s="1316"/>
      <c r="CJ62" s="1316"/>
      <c r="CK62" s="1316"/>
      <c r="CL62" s="1316"/>
      <c r="CM62" s="1316"/>
      <c r="CN62" s="1316"/>
      <c r="CO62" s="1316"/>
      <c r="CP62" s="1316"/>
      <c r="CQ62" s="1316"/>
      <c r="CR62" s="1316"/>
      <c r="CS62" s="1316"/>
      <c r="CT62" s="1316"/>
      <c r="CU62" s="1316"/>
      <c r="CV62" s="1316"/>
      <c r="CW62" s="1316"/>
      <c r="CX62" s="1316"/>
      <c r="CY62" s="1316"/>
      <c r="CZ62" s="1316"/>
      <c r="DA62" s="1316"/>
      <c r="DB62" s="1316"/>
      <c r="DC62" s="1316"/>
      <c r="DD62" s="1317"/>
      <c r="DE62" s="346"/>
    </row>
    <row r="63" spans="1:109" ht="9" customHeight="1" thickBot="1" x14ac:dyDescent="0.25"/>
    <row r="64" spans="1:109" s="6" customFormat="1" ht="13.5" customHeight="1" thickBot="1" x14ac:dyDescent="0.3">
      <c r="O64" s="6" t="s">
        <v>240</v>
      </c>
      <c r="AF64" s="1321"/>
      <c r="AG64" s="1322"/>
      <c r="AH64" s="1322"/>
      <c r="AI64" s="1322"/>
      <c r="AJ64" s="1322"/>
      <c r="AK64" s="1322"/>
      <c r="AL64" s="1322"/>
      <c r="AM64" s="1322"/>
      <c r="AN64" s="1322"/>
      <c r="AO64" s="1322"/>
      <c r="AP64" s="1322"/>
      <c r="AQ64" s="1322"/>
      <c r="AR64" s="1322"/>
      <c r="AS64" s="1322"/>
      <c r="AT64" s="1322"/>
      <c r="AU64" s="1322"/>
      <c r="AV64" s="1322"/>
      <c r="AW64" s="1322"/>
      <c r="AX64" s="1322"/>
      <c r="AY64" s="1322"/>
      <c r="AZ64" s="1322"/>
      <c r="BA64" s="1322"/>
      <c r="BB64" s="1322"/>
      <c r="BC64" s="1322"/>
      <c r="BD64" s="1322"/>
      <c r="BE64" s="1322"/>
      <c r="BF64" s="1322"/>
      <c r="BG64" s="1322"/>
      <c r="BH64" s="1322"/>
      <c r="BI64" s="1322"/>
      <c r="BJ64" s="1322"/>
      <c r="BK64" s="1322"/>
      <c r="BL64" s="1322"/>
      <c r="BM64" s="1322"/>
      <c r="BN64" s="1322"/>
      <c r="BO64" s="1322"/>
      <c r="BP64" s="1323"/>
      <c r="BR64" s="6" t="s">
        <v>241</v>
      </c>
      <c r="CO64" s="1296"/>
      <c r="CP64" s="1297"/>
      <c r="CQ64" s="1297"/>
      <c r="CR64" s="1297"/>
      <c r="CS64" s="1297"/>
      <c r="CT64" s="1297"/>
      <c r="CU64" s="1297"/>
      <c r="CV64" s="1297"/>
      <c r="CW64" s="1297"/>
      <c r="CX64" s="1297"/>
      <c r="CY64" s="1297"/>
      <c r="CZ64" s="1297"/>
      <c r="DA64" s="1297"/>
      <c r="DB64" s="1297"/>
      <c r="DC64" s="1297"/>
      <c r="DD64" s="1298"/>
      <c r="DE64" s="346"/>
    </row>
    <row r="65" spans="1:131" ht="3" customHeight="1" x14ac:dyDescent="0.2"/>
    <row r="66" spans="1:131" x14ac:dyDescent="0.2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94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</row>
    <row r="67" spans="1:131" x14ac:dyDescent="0.2">
      <c r="Y67" s="1209" t="s">
        <v>5</v>
      </c>
      <c r="Z67" s="1209"/>
      <c r="AA67" s="1209"/>
      <c r="AB67" s="1209"/>
      <c r="AC67" s="1209"/>
      <c r="AD67" s="1209"/>
      <c r="AE67" s="1209"/>
      <c r="AF67" s="1209"/>
      <c r="AG67" s="1209"/>
      <c r="AH67" s="1209"/>
      <c r="AI67" s="1209"/>
      <c r="AJ67" s="1209"/>
      <c r="AK67" s="2"/>
      <c r="AM67" s="1210" t="s">
        <v>6</v>
      </c>
      <c r="AN67" s="1210"/>
      <c r="AO67" s="1210"/>
      <c r="AP67" s="1210"/>
      <c r="AQ67" s="1210"/>
      <c r="AR67" s="1210"/>
      <c r="AS67" s="1210"/>
      <c r="AT67" s="1210"/>
      <c r="AU67" s="1210"/>
      <c r="AV67" s="1210"/>
      <c r="AW67" s="1210"/>
      <c r="AX67" s="1210"/>
      <c r="AY67" s="1210"/>
      <c r="AZ67" s="1210"/>
      <c r="BA67" s="1210"/>
      <c r="BB67" s="1210"/>
      <c r="BC67" s="1210"/>
      <c r="BD67" s="1210"/>
      <c r="BE67" s="1210"/>
      <c r="BF67" s="1210"/>
      <c r="BR67" s="3" t="s">
        <v>179</v>
      </c>
      <c r="BS67" s="1202"/>
      <c r="BT67" s="1202"/>
      <c r="BU67" s="1202"/>
      <c r="BV67" s="1202"/>
      <c r="BW67" s="1" t="s">
        <v>179</v>
      </c>
      <c r="BZ67" s="1202"/>
      <c r="CA67" s="1202"/>
      <c r="CB67" s="1202"/>
      <c r="CC67" s="1202"/>
      <c r="CD67" s="1202"/>
      <c r="CE67" s="1202"/>
      <c r="CF67" s="1202"/>
      <c r="CG67" s="1202"/>
      <c r="CH67" s="1202"/>
      <c r="CI67" s="1202"/>
      <c r="CJ67" s="1202"/>
      <c r="CK67" s="1202"/>
      <c r="CL67" s="1202"/>
      <c r="CM67" s="1202"/>
      <c r="CN67" s="1202"/>
      <c r="CO67" s="1202"/>
      <c r="CP67" s="1202"/>
      <c r="CQ67" s="1202"/>
      <c r="CR67" s="1205" t="s">
        <v>905</v>
      </c>
      <c r="CS67" s="1203"/>
      <c r="CT67" s="1203"/>
      <c r="CU67" s="1203"/>
      <c r="CV67" s="1204"/>
      <c r="CW67" s="1204"/>
      <c r="CX67" s="1204"/>
      <c r="CY67" s="1204"/>
      <c r="CZ67" s="1" t="s">
        <v>180</v>
      </c>
    </row>
    <row r="68" spans="1:131" ht="3" customHeight="1" x14ac:dyDescent="0.2"/>
    <row r="71" spans="1:13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 x14ac:dyDescent="0.2">
      <c r="A72" s="1325" t="s">
        <v>243</v>
      </c>
      <c r="B72" s="1325"/>
      <c r="C72" s="1325"/>
      <c r="D72" s="1325"/>
      <c r="E72" s="1326"/>
      <c r="F72" s="1331" t="s">
        <v>244</v>
      </c>
      <c r="G72" s="1331"/>
      <c r="H72" s="1331"/>
      <c r="I72" s="1331"/>
      <c r="J72" s="1331"/>
      <c r="K72" s="1331"/>
      <c r="L72" s="1331"/>
      <c r="M72" s="1331"/>
      <c r="N72" s="1331"/>
      <c r="O72" s="1331"/>
      <c r="P72" s="1331"/>
      <c r="Q72" s="1331"/>
      <c r="R72" s="1331"/>
      <c r="S72" s="1331"/>
      <c r="T72" s="1331"/>
      <c r="U72" s="1332" t="s">
        <v>245</v>
      </c>
      <c r="V72" s="1325"/>
      <c r="W72" s="1325"/>
      <c r="X72" s="1325"/>
      <c r="Y72" s="1325"/>
      <c r="Z72" s="1325"/>
      <c r="AA72" s="1325"/>
      <c r="AB72" s="1325"/>
      <c r="AC72" s="1325"/>
      <c r="AD72" s="1325"/>
      <c r="AE72" s="1325"/>
      <c r="AF72" s="1325"/>
      <c r="AG72" s="1325"/>
      <c r="AH72" s="1325"/>
      <c r="AI72" s="1325"/>
      <c r="AJ72" s="1325"/>
      <c r="AK72" s="1325"/>
      <c r="AL72" s="1325"/>
      <c r="AM72" s="1325"/>
      <c r="AN72" s="1325"/>
      <c r="AO72" s="1325"/>
      <c r="AP72" s="1325"/>
      <c r="AQ72" s="1325"/>
      <c r="AR72" s="1326"/>
      <c r="AS72" s="1336" t="s">
        <v>246</v>
      </c>
      <c r="AT72" s="1337"/>
      <c r="AU72" s="1337"/>
      <c r="AV72" s="1337"/>
      <c r="AW72" s="1337"/>
      <c r="AX72" s="1337"/>
      <c r="AY72" s="1337"/>
      <c r="AZ72" s="1337"/>
      <c r="BA72" s="1337"/>
      <c r="BB72" s="1337"/>
      <c r="BC72" s="1337"/>
      <c r="BD72" s="1337"/>
      <c r="BE72" s="1337"/>
      <c r="BF72" s="1337"/>
      <c r="BG72" s="1337"/>
      <c r="BH72" s="1337"/>
      <c r="BI72" s="1337"/>
      <c r="BJ72" s="1337"/>
      <c r="BK72" s="1337"/>
      <c r="BL72" s="1337"/>
      <c r="BM72" s="1337"/>
      <c r="BN72" s="1337"/>
      <c r="BO72" s="1337"/>
      <c r="BP72" s="1337"/>
      <c r="BQ72" s="1337"/>
      <c r="BR72" s="1337"/>
      <c r="BS72" s="1337"/>
      <c r="BT72" s="1337"/>
      <c r="BU72" s="1337"/>
      <c r="BV72" s="1337"/>
      <c r="BW72" s="1337"/>
      <c r="BX72" s="1337"/>
      <c r="BY72" s="1337"/>
      <c r="BZ72" s="1337"/>
      <c r="CA72" s="1337"/>
      <c r="CB72" s="1337"/>
      <c r="CC72" s="1337"/>
      <c r="CD72" s="1337"/>
      <c r="CE72" s="1337"/>
      <c r="CF72" s="1338"/>
      <c r="CG72" s="1336" t="s">
        <v>199</v>
      </c>
      <c r="CH72" s="1337"/>
      <c r="CI72" s="1337"/>
      <c r="CJ72" s="1337"/>
      <c r="CK72" s="1337"/>
      <c r="CL72" s="1337"/>
      <c r="CM72" s="1337"/>
      <c r="CN72" s="1337"/>
      <c r="CO72" s="1337"/>
      <c r="CP72" s="1337"/>
      <c r="CQ72" s="1337"/>
      <c r="CR72" s="1337"/>
      <c r="CS72" s="1337"/>
      <c r="CT72" s="1337"/>
      <c r="CU72" s="1337"/>
      <c r="CV72" s="1337"/>
      <c r="CW72" s="1337"/>
      <c r="CX72" s="1337"/>
      <c r="CY72" s="1337"/>
      <c r="CZ72" s="1337"/>
      <c r="DA72" s="1337"/>
      <c r="DB72" s="1337"/>
      <c r="DC72" s="1337"/>
      <c r="DD72" s="1337"/>
      <c r="DE72" s="1192" t="s">
        <v>883</v>
      </c>
    </row>
    <row r="73" spans="1:131" ht="15" customHeight="1" x14ac:dyDescent="0.2">
      <c r="A73" s="1327"/>
      <c r="B73" s="1327"/>
      <c r="C73" s="1327"/>
      <c r="D73" s="1327"/>
      <c r="E73" s="1328"/>
      <c r="F73" s="1332" t="s">
        <v>231</v>
      </c>
      <c r="G73" s="1325"/>
      <c r="H73" s="1325"/>
      <c r="I73" s="1325"/>
      <c r="J73" s="1325"/>
      <c r="K73" s="1325"/>
      <c r="L73" s="1326"/>
      <c r="M73" s="1332" t="s">
        <v>230</v>
      </c>
      <c r="N73" s="1325"/>
      <c r="O73" s="1325"/>
      <c r="P73" s="1325"/>
      <c r="Q73" s="1325"/>
      <c r="R73" s="1325"/>
      <c r="S73" s="1325"/>
      <c r="T73" s="1326"/>
      <c r="U73" s="1333"/>
      <c r="V73" s="1327"/>
      <c r="W73" s="1327"/>
      <c r="X73" s="1327"/>
      <c r="Y73" s="1327"/>
      <c r="Z73" s="1327"/>
      <c r="AA73" s="1327"/>
      <c r="AB73" s="1327"/>
      <c r="AC73" s="1327"/>
      <c r="AD73" s="1327"/>
      <c r="AE73" s="1327"/>
      <c r="AF73" s="1327"/>
      <c r="AG73" s="1327"/>
      <c r="AH73" s="1327"/>
      <c r="AI73" s="1327"/>
      <c r="AJ73" s="1327"/>
      <c r="AK73" s="1327"/>
      <c r="AL73" s="1327"/>
      <c r="AM73" s="1327"/>
      <c r="AN73" s="1327"/>
      <c r="AO73" s="1327"/>
      <c r="AP73" s="1327"/>
      <c r="AQ73" s="1327"/>
      <c r="AR73" s="1328"/>
      <c r="AS73" s="1336" t="s">
        <v>247</v>
      </c>
      <c r="AT73" s="1337"/>
      <c r="AU73" s="1337"/>
      <c r="AV73" s="1337"/>
      <c r="AW73" s="1337"/>
      <c r="AX73" s="1337"/>
      <c r="AY73" s="1337"/>
      <c r="AZ73" s="1337"/>
      <c r="BA73" s="1337"/>
      <c r="BB73" s="1337"/>
      <c r="BC73" s="1337"/>
      <c r="BD73" s="1337"/>
      <c r="BE73" s="1337"/>
      <c r="BF73" s="1337"/>
      <c r="BG73" s="1337"/>
      <c r="BH73" s="1337"/>
      <c r="BI73" s="1337"/>
      <c r="BJ73" s="1337"/>
      <c r="BK73" s="1337"/>
      <c r="BL73" s="1338"/>
      <c r="BM73" s="1336" t="s">
        <v>248</v>
      </c>
      <c r="BN73" s="1337"/>
      <c r="BO73" s="1337"/>
      <c r="BP73" s="1337"/>
      <c r="BQ73" s="1337"/>
      <c r="BR73" s="1337"/>
      <c r="BS73" s="1337"/>
      <c r="BT73" s="1337"/>
      <c r="BU73" s="1337"/>
      <c r="BV73" s="1337"/>
      <c r="BW73" s="1337"/>
      <c r="BX73" s="1337"/>
      <c r="BY73" s="1337"/>
      <c r="BZ73" s="1337"/>
      <c r="CA73" s="1337"/>
      <c r="CB73" s="1337"/>
      <c r="CC73" s="1337"/>
      <c r="CD73" s="1337"/>
      <c r="CE73" s="1337"/>
      <c r="CF73" s="1338"/>
      <c r="CG73" s="1332" t="s">
        <v>203</v>
      </c>
      <c r="CH73" s="1325"/>
      <c r="CI73" s="1325"/>
      <c r="CJ73" s="1325"/>
      <c r="CK73" s="1325"/>
      <c r="CL73" s="1325"/>
      <c r="CM73" s="1325"/>
      <c r="CN73" s="1325"/>
      <c r="CO73" s="1325"/>
      <c r="CP73" s="1325"/>
      <c r="CQ73" s="1325"/>
      <c r="CR73" s="1326"/>
      <c r="CS73" s="1332" t="s">
        <v>204</v>
      </c>
      <c r="CT73" s="1325"/>
      <c r="CU73" s="1325"/>
      <c r="CV73" s="1325"/>
      <c r="CW73" s="1325"/>
      <c r="CX73" s="1325"/>
      <c r="CY73" s="1325"/>
      <c r="CZ73" s="1325"/>
      <c r="DA73" s="1325"/>
      <c r="DB73" s="1325"/>
      <c r="DC73" s="1325"/>
      <c r="DD73" s="1325"/>
      <c r="DE73" s="1193"/>
    </row>
    <row r="74" spans="1:131" ht="15" customHeight="1" x14ac:dyDescent="0.2">
      <c r="A74" s="1329"/>
      <c r="B74" s="1329"/>
      <c r="C74" s="1329"/>
      <c r="D74" s="1329"/>
      <c r="E74" s="1330"/>
      <c r="F74" s="1334"/>
      <c r="G74" s="1329"/>
      <c r="H74" s="1329"/>
      <c r="I74" s="1329"/>
      <c r="J74" s="1329"/>
      <c r="K74" s="1329"/>
      <c r="L74" s="1330"/>
      <c r="M74" s="1334"/>
      <c r="N74" s="1329"/>
      <c r="O74" s="1329"/>
      <c r="P74" s="1329"/>
      <c r="Q74" s="1329"/>
      <c r="R74" s="1329"/>
      <c r="S74" s="1329"/>
      <c r="T74" s="1330"/>
      <c r="U74" s="1334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30"/>
      <c r="AS74" s="1335" t="s">
        <v>201</v>
      </c>
      <c r="AT74" s="1335"/>
      <c r="AU74" s="1335"/>
      <c r="AV74" s="1335"/>
      <c r="AW74" s="1335"/>
      <c r="AX74" s="1335"/>
      <c r="AY74" s="1335"/>
      <c r="AZ74" s="1335"/>
      <c r="BA74" s="1335"/>
      <c r="BB74" s="1335"/>
      <c r="BC74" s="1335"/>
      <c r="BD74" s="1335" t="s">
        <v>202</v>
      </c>
      <c r="BE74" s="1335"/>
      <c r="BF74" s="1335"/>
      <c r="BG74" s="1335"/>
      <c r="BH74" s="1335"/>
      <c r="BI74" s="1335"/>
      <c r="BJ74" s="1335"/>
      <c r="BK74" s="1335"/>
      <c r="BL74" s="1335"/>
      <c r="BM74" s="1335" t="s">
        <v>201</v>
      </c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  <c r="BX74" s="1335" t="s">
        <v>202</v>
      </c>
      <c r="BY74" s="1335"/>
      <c r="BZ74" s="1335"/>
      <c r="CA74" s="1335"/>
      <c r="CB74" s="1335"/>
      <c r="CC74" s="1335"/>
      <c r="CD74" s="1335"/>
      <c r="CE74" s="1335"/>
      <c r="CF74" s="1335"/>
      <c r="CG74" s="1334"/>
      <c r="CH74" s="1329"/>
      <c r="CI74" s="1329"/>
      <c r="CJ74" s="1329"/>
      <c r="CK74" s="1329"/>
      <c r="CL74" s="1329"/>
      <c r="CM74" s="1329"/>
      <c r="CN74" s="1329"/>
      <c r="CO74" s="1329"/>
      <c r="CP74" s="1329"/>
      <c r="CQ74" s="1329"/>
      <c r="CR74" s="1330"/>
      <c r="CS74" s="1334"/>
      <c r="CT74" s="1329"/>
      <c r="CU74" s="1329"/>
      <c r="CV74" s="1329"/>
      <c r="CW74" s="1329"/>
      <c r="CX74" s="1329"/>
      <c r="CY74" s="1329"/>
      <c r="CZ74" s="1329"/>
      <c r="DA74" s="1329"/>
      <c r="DB74" s="1329"/>
      <c r="DC74" s="1329"/>
      <c r="DD74" s="1329"/>
      <c r="DE74" s="1193"/>
      <c r="DI74" s="1191"/>
      <c r="DJ74" s="1191"/>
      <c r="DK74" s="1191"/>
    </row>
    <row r="75" spans="1:131" ht="15" customHeight="1" x14ac:dyDescent="0.2">
      <c r="A75" s="1309" t="s">
        <v>399</v>
      </c>
      <c r="B75" s="1310"/>
      <c r="C75" s="1310"/>
      <c r="D75" s="1310"/>
      <c r="E75" s="1310"/>
      <c r="F75" s="1311" t="s">
        <v>400</v>
      </c>
      <c r="G75" s="1310"/>
      <c r="H75" s="1310"/>
      <c r="I75" s="1310"/>
      <c r="J75" s="1310"/>
      <c r="K75" s="1310"/>
      <c r="L75" s="1310"/>
      <c r="M75" s="1311" t="s">
        <v>401</v>
      </c>
      <c r="N75" s="1310"/>
      <c r="O75" s="1310"/>
      <c r="P75" s="1310"/>
      <c r="Q75" s="1310"/>
      <c r="R75" s="1310"/>
      <c r="S75" s="1310"/>
      <c r="T75" s="1310"/>
      <c r="U75" s="1311" t="s">
        <v>402</v>
      </c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1" t="s">
        <v>403</v>
      </c>
      <c r="AT75" s="1310"/>
      <c r="AU75" s="1310"/>
      <c r="AV75" s="1310"/>
      <c r="AW75" s="1310"/>
      <c r="AX75" s="1310"/>
      <c r="AY75" s="1310"/>
      <c r="AZ75" s="1310"/>
      <c r="BA75" s="1310"/>
      <c r="BB75" s="1310"/>
      <c r="BC75" s="1310"/>
      <c r="BD75" s="1311" t="s">
        <v>404</v>
      </c>
      <c r="BE75" s="1310"/>
      <c r="BF75" s="1310"/>
      <c r="BG75" s="1310"/>
      <c r="BH75" s="1310"/>
      <c r="BI75" s="1310"/>
      <c r="BJ75" s="1310"/>
      <c r="BK75" s="1310"/>
      <c r="BL75" s="1310"/>
      <c r="BM75" s="1311" t="s">
        <v>405</v>
      </c>
      <c r="BN75" s="1310"/>
      <c r="BO75" s="1310"/>
      <c r="BP75" s="1310"/>
      <c r="BQ75" s="1310"/>
      <c r="BR75" s="1310"/>
      <c r="BS75" s="1310"/>
      <c r="BT75" s="1310"/>
      <c r="BU75" s="1310"/>
      <c r="BV75" s="1310"/>
      <c r="BW75" s="1310"/>
      <c r="BX75" s="1311" t="s">
        <v>406</v>
      </c>
      <c r="BY75" s="1310"/>
      <c r="BZ75" s="1310"/>
      <c r="CA75" s="1310"/>
      <c r="CB75" s="1310"/>
      <c r="CC75" s="1310"/>
      <c r="CD75" s="1310"/>
      <c r="CE75" s="1310"/>
      <c r="CF75" s="1310"/>
      <c r="CG75" s="1311" t="s">
        <v>407</v>
      </c>
      <c r="CH75" s="1310"/>
      <c r="CI75" s="1310"/>
      <c r="CJ75" s="1310"/>
      <c r="CK75" s="1310"/>
      <c r="CL75" s="1310"/>
      <c r="CM75" s="1310"/>
      <c r="CN75" s="1310"/>
      <c r="CO75" s="1310"/>
      <c r="CP75" s="1310"/>
      <c r="CQ75" s="1310"/>
      <c r="CR75" s="1310"/>
      <c r="CS75" s="1311" t="s">
        <v>408</v>
      </c>
      <c r="CT75" s="1310"/>
      <c r="CU75" s="1310"/>
      <c r="CV75" s="1310"/>
      <c r="CW75" s="1310"/>
      <c r="CX75" s="1310"/>
      <c r="CY75" s="1310"/>
      <c r="CZ75" s="1310"/>
      <c r="DA75" s="1310"/>
      <c r="DB75" s="1310"/>
      <c r="DC75" s="1310"/>
      <c r="DD75" s="1313"/>
      <c r="DE75" s="1194"/>
      <c r="DF75" s="1" t="str">
        <f>$DF$14</f>
        <v>20--</v>
      </c>
      <c r="DG75" s="553">
        <f>'Настройки ТИК'!$C$55</f>
        <v>0</v>
      </c>
      <c r="DL75" s="573">
        <f t="shared" ref="DL75:DL98" si="0">$BC$9</f>
        <v>0</v>
      </c>
    </row>
    <row r="76" spans="1:131" ht="137.25" customHeight="1" x14ac:dyDescent="0.25">
      <c r="A76" s="1341" t="str">
        <f ca="1">IF(AS76="","",1)</f>
        <v/>
      </c>
      <c r="B76" s="1342"/>
      <c r="C76" s="1342"/>
      <c r="D76" s="1342"/>
      <c r="E76" s="1342"/>
      <c r="F76" s="1343" t="str">
        <f ca="1">'В авансовый отчет'!$D19</f>
        <v/>
      </c>
      <c r="G76" s="1343"/>
      <c r="H76" s="1343"/>
      <c r="I76" s="1343"/>
      <c r="J76" s="1343"/>
      <c r="K76" s="1343"/>
      <c r="L76" s="1343"/>
      <c r="M76" s="1342" t="str">
        <f ca="1">'В авансовый отчет'!$E19</f>
        <v/>
      </c>
      <c r="N76" s="1342"/>
      <c r="O76" s="1342"/>
      <c r="P76" s="1342"/>
      <c r="Q76" s="1342"/>
      <c r="R76" s="1342"/>
      <c r="S76" s="1342"/>
      <c r="T76" s="1342"/>
      <c r="U76" s="1340" t="str">
        <f ca="1">'В авансовый отчет'!$I19</f>
        <v/>
      </c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39" t="str">
        <f ca="1">'В авансовый отчет'!$C19</f>
        <v/>
      </c>
      <c r="AT76" s="1339"/>
      <c r="AU76" s="1339"/>
      <c r="AV76" s="1339"/>
      <c r="AW76" s="1339"/>
      <c r="AX76" s="1339"/>
      <c r="AY76" s="1339"/>
      <c r="AZ76" s="1339"/>
      <c r="BA76" s="1339"/>
      <c r="BB76" s="1339"/>
      <c r="BC76" s="1339"/>
      <c r="BD76" s="1221"/>
      <c r="BE76" s="1221"/>
      <c r="BF76" s="1221"/>
      <c r="BG76" s="1221"/>
      <c r="BH76" s="1221"/>
      <c r="BI76" s="1221"/>
      <c r="BJ76" s="1221"/>
      <c r="BK76" s="1221"/>
      <c r="BL76" s="1221"/>
      <c r="BM76" s="1339" t="str">
        <f ca="1">'В авансовый отчет'!$C19</f>
        <v/>
      </c>
      <c r="BN76" s="1339"/>
      <c r="BO76" s="1339"/>
      <c r="BP76" s="1339"/>
      <c r="BQ76" s="1339"/>
      <c r="BR76" s="1339"/>
      <c r="BS76" s="1339"/>
      <c r="BT76" s="1339"/>
      <c r="BU76" s="1339"/>
      <c r="BV76" s="1339"/>
      <c r="BW76" s="1339"/>
      <c r="BX76" s="1221"/>
      <c r="BY76" s="1221"/>
      <c r="BZ76" s="1221"/>
      <c r="CA76" s="1221"/>
      <c r="CB76" s="1221"/>
      <c r="CC76" s="1221"/>
      <c r="CD76" s="1221"/>
      <c r="CE76" s="1221"/>
      <c r="CF76" s="1221"/>
      <c r="CG76" s="1221"/>
      <c r="CH76" s="1221"/>
      <c r="CI76" s="1221"/>
      <c r="CJ76" s="1221"/>
      <c r="CK76" s="1221"/>
      <c r="CL76" s="1221"/>
      <c r="CM76" s="1221"/>
      <c r="CN76" s="1221"/>
      <c r="CO76" s="1221"/>
      <c r="CP76" s="1221"/>
      <c r="CQ76" s="1221"/>
      <c r="CR76" s="1221"/>
      <c r="CS76" s="1221"/>
      <c r="CT76" s="1221"/>
      <c r="CU76" s="1221"/>
      <c r="CV76" s="1221"/>
      <c r="CW76" s="1221"/>
      <c r="CX76" s="1221"/>
      <c r="CY76" s="1221"/>
      <c r="CZ76" s="1221"/>
      <c r="DA76" s="1221"/>
      <c r="DB76" s="1221"/>
      <c r="DC76" s="1221"/>
      <c r="DD76" s="1344"/>
      <c r="DE76" s="467" t="str">
        <f ca="1">'В авансовый отчет'!V19</f>
        <v/>
      </c>
      <c r="DF76" s="1" t="str">
        <f t="shared" ref="DF76:DF98" si="1">$DF$14</f>
        <v>20--</v>
      </c>
      <c r="DG76" s="553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3">
        <f t="shared" si="0"/>
        <v>0</v>
      </c>
      <c r="EA76" s="1" t="str">
        <f>'В авансовый отчет'!B31</f>
        <v>${rashod}</v>
      </c>
    </row>
    <row r="77" spans="1:131" ht="137.25" customHeight="1" x14ac:dyDescent="0.25">
      <c r="A77" s="1341" t="str">
        <f ca="1">IF(AS77="","",COUNTA($A$76:E76)-COUNTIF($A$76:A76,"")+1)</f>
        <v/>
      </c>
      <c r="B77" s="1342"/>
      <c r="C77" s="1342"/>
      <c r="D77" s="1342"/>
      <c r="E77" s="1342"/>
      <c r="F77" s="1343" t="str">
        <f ca="1">'В авансовый отчет'!$D20</f>
        <v/>
      </c>
      <c r="G77" s="1343"/>
      <c r="H77" s="1343"/>
      <c r="I77" s="1343"/>
      <c r="J77" s="1343"/>
      <c r="K77" s="1343"/>
      <c r="L77" s="1343"/>
      <c r="M77" s="1342" t="str">
        <f ca="1">'В авансовый отчет'!$E20</f>
        <v/>
      </c>
      <c r="N77" s="1342"/>
      <c r="O77" s="1342"/>
      <c r="P77" s="1342"/>
      <c r="Q77" s="1342"/>
      <c r="R77" s="1342"/>
      <c r="S77" s="1342"/>
      <c r="T77" s="1342"/>
      <c r="U77" s="1340" t="str">
        <f ca="1">'В авансовый отчет'!$I20</f>
        <v/>
      </c>
      <c r="V77" s="1340"/>
      <c r="W77" s="1340"/>
      <c r="X77" s="1340"/>
      <c r="Y77" s="1340"/>
      <c r="Z77" s="1340"/>
      <c r="AA77" s="1340"/>
      <c r="AB77" s="1340"/>
      <c r="AC77" s="1340"/>
      <c r="AD77" s="1340"/>
      <c r="AE77" s="1340"/>
      <c r="AF77" s="1340"/>
      <c r="AG77" s="1340"/>
      <c r="AH77" s="1340"/>
      <c r="AI77" s="1340"/>
      <c r="AJ77" s="1340"/>
      <c r="AK77" s="1340"/>
      <c r="AL77" s="1340"/>
      <c r="AM77" s="1340"/>
      <c r="AN77" s="1340"/>
      <c r="AO77" s="1340"/>
      <c r="AP77" s="1340"/>
      <c r="AQ77" s="1340"/>
      <c r="AR77" s="1340"/>
      <c r="AS77" s="1339" t="str">
        <f ca="1">'В авансовый отчет'!$C20</f>
        <v/>
      </c>
      <c r="AT77" s="1339"/>
      <c r="AU77" s="1339"/>
      <c r="AV77" s="1339"/>
      <c r="AW77" s="1339"/>
      <c r="AX77" s="1339"/>
      <c r="AY77" s="1339"/>
      <c r="AZ77" s="1339"/>
      <c r="BA77" s="1339"/>
      <c r="BB77" s="1339"/>
      <c r="BC77" s="1339"/>
      <c r="BD77" s="1221"/>
      <c r="BE77" s="1221"/>
      <c r="BF77" s="1221"/>
      <c r="BG77" s="1221"/>
      <c r="BH77" s="1221"/>
      <c r="BI77" s="1221"/>
      <c r="BJ77" s="1221"/>
      <c r="BK77" s="1221"/>
      <c r="BL77" s="1221"/>
      <c r="BM77" s="1339" t="str">
        <f ca="1">'В авансовый отчет'!$C20</f>
        <v/>
      </c>
      <c r="BN77" s="1339"/>
      <c r="BO77" s="1339"/>
      <c r="BP77" s="1339"/>
      <c r="BQ77" s="1339"/>
      <c r="BR77" s="1339"/>
      <c r="BS77" s="1339"/>
      <c r="BT77" s="1339"/>
      <c r="BU77" s="1339"/>
      <c r="BV77" s="1339"/>
      <c r="BW77" s="1339"/>
      <c r="BX77" s="1221"/>
      <c r="BY77" s="1221"/>
      <c r="BZ77" s="1221"/>
      <c r="CA77" s="1221"/>
      <c r="CB77" s="1221"/>
      <c r="CC77" s="1221"/>
      <c r="CD77" s="1221"/>
      <c r="CE77" s="1221"/>
      <c r="CF77" s="1221"/>
      <c r="CG77" s="1221"/>
      <c r="CH77" s="1221"/>
      <c r="CI77" s="1221"/>
      <c r="CJ77" s="1221"/>
      <c r="CK77" s="1221"/>
      <c r="CL77" s="1221"/>
      <c r="CM77" s="1221"/>
      <c r="CN77" s="1221"/>
      <c r="CO77" s="1221"/>
      <c r="CP77" s="1221"/>
      <c r="CQ77" s="1221"/>
      <c r="CR77" s="1221"/>
      <c r="CS77" s="1221"/>
      <c r="CT77" s="1221"/>
      <c r="CU77" s="1221"/>
      <c r="CV77" s="1221"/>
      <c r="CW77" s="1221"/>
      <c r="CX77" s="1221"/>
      <c r="CY77" s="1221"/>
      <c r="CZ77" s="1221"/>
      <c r="DA77" s="1221"/>
      <c r="DB77" s="1221"/>
      <c r="DC77" s="1221"/>
      <c r="DD77" s="1344"/>
      <c r="DE77" s="467" t="str">
        <f ca="1">'В авансовый отчет'!V20</f>
        <v/>
      </c>
      <c r="DF77" s="1" t="str">
        <f t="shared" si="1"/>
        <v>20--</v>
      </c>
      <c r="DG77" s="553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3">
        <f t="shared" si="0"/>
        <v>0</v>
      </c>
      <c r="EA77" s="1">
        <f>'В авансовый отчет'!B32</f>
        <v>0</v>
      </c>
    </row>
    <row r="78" spans="1:131" ht="137.25" customHeight="1" x14ac:dyDescent="0.25">
      <c r="A78" s="1341" t="str">
        <f ca="1">IF(AS78="","",COUNTA($A$76:E77)-COUNTIF($A$76:A77,"")+1)</f>
        <v/>
      </c>
      <c r="B78" s="1342"/>
      <c r="C78" s="1342"/>
      <c r="D78" s="1342"/>
      <c r="E78" s="1342"/>
      <c r="F78" s="1343" t="str">
        <f ca="1">'В авансовый отчет'!$D21</f>
        <v/>
      </c>
      <c r="G78" s="1343"/>
      <c r="H78" s="1343"/>
      <c r="I78" s="1343"/>
      <c r="J78" s="1343"/>
      <c r="K78" s="1343"/>
      <c r="L78" s="1343"/>
      <c r="M78" s="1342" t="str">
        <f ca="1">'В авансовый отчет'!$E21</f>
        <v/>
      </c>
      <c r="N78" s="1342"/>
      <c r="O78" s="1342"/>
      <c r="P78" s="1342"/>
      <c r="Q78" s="1342"/>
      <c r="R78" s="1342"/>
      <c r="S78" s="1342"/>
      <c r="T78" s="1342"/>
      <c r="U78" s="1340" t="str">
        <f ca="1">'В авансовый отчет'!$I21</f>
        <v/>
      </c>
      <c r="V78" s="1340"/>
      <c r="W78" s="1340"/>
      <c r="X78" s="1340"/>
      <c r="Y78" s="1340"/>
      <c r="Z78" s="1340"/>
      <c r="AA78" s="1340"/>
      <c r="AB78" s="1340"/>
      <c r="AC78" s="1340"/>
      <c r="AD78" s="1340"/>
      <c r="AE78" s="1340"/>
      <c r="AF78" s="1340"/>
      <c r="AG78" s="1340"/>
      <c r="AH78" s="1340"/>
      <c r="AI78" s="1340"/>
      <c r="AJ78" s="1340"/>
      <c r="AK78" s="1340"/>
      <c r="AL78" s="1340"/>
      <c r="AM78" s="1340"/>
      <c r="AN78" s="1340"/>
      <c r="AO78" s="1340"/>
      <c r="AP78" s="1340"/>
      <c r="AQ78" s="1340"/>
      <c r="AR78" s="1340"/>
      <c r="AS78" s="1339" t="str">
        <f ca="1">'В авансовый отчет'!$C21</f>
        <v/>
      </c>
      <c r="AT78" s="1339"/>
      <c r="AU78" s="1339"/>
      <c r="AV78" s="1339"/>
      <c r="AW78" s="1339"/>
      <c r="AX78" s="1339"/>
      <c r="AY78" s="1339"/>
      <c r="AZ78" s="1339"/>
      <c r="BA78" s="1339"/>
      <c r="BB78" s="1339"/>
      <c r="BC78" s="1339"/>
      <c r="BD78" s="1221"/>
      <c r="BE78" s="1221"/>
      <c r="BF78" s="1221"/>
      <c r="BG78" s="1221"/>
      <c r="BH78" s="1221"/>
      <c r="BI78" s="1221"/>
      <c r="BJ78" s="1221"/>
      <c r="BK78" s="1221"/>
      <c r="BL78" s="1221"/>
      <c r="BM78" s="1339" t="str">
        <f ca="1">'В авансовый отчет'!$C21</f>
        <v/>
      </c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  <c r="BX78" s="1221"/>
      <c r="BY78" s="1221"/>
      <c r="BZ78" s="1221"/>
      <c r="CA78" s="1221"/>
      <c r="CB78" s="1221"/>
      <c r="CC78" s="1221"/>
      <c r="CD78" s="1221"/>
      <c r="CE78" s="1221"/>
      <c r="CF78" s="1221"/>
      <c r="CG78" s="1221"/>
      <c r="CH78" s="1221"/>
      <c r="CI78" s="1221"/>
      <c r="CJ78" s="1221"/>
      <c r="CK78" s="1221"/>
      <c r="CL78" s="1221"/>
      <c r="CM78" s="1221"/>
      <c r="CN78" s="1221"/>
      <c r="CO78" s="1221"/>
      <c r="CP78" s="1221"/>
      <c r="CQ78" s="1221"/>
      <c r="CR78" s="1221"/>
      <c r="CS78" s="1221"/>
      <c r="CT78" s="1221"/>
      <c r="CU78" s="1221"/>
      <c r="CV78" s="1221"/>
      <c r="CW78" s="1221"/>
      <c r="CX78" s="1221"/>
      <c r="CY78" s="1221"/>
      <c r="CZ78" s="1221"/>
      <c r="DA78" s="1221"/>
      <c r="DB78" s="1221"/>
      <c r="DC78" s="1221"/>
      <c r="DD78" s="1344"/>
      <c r="DE78" s="467" t="str">
        <f ca="1">'В авансовый отчет'!V21</f>
        <v/>
      </c>
      <c r="DF78" s="1" t="str">
        <f t="shared" si="1"/>
        <v>20--</v>
      </c>
      <c r="DG78" s="553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3">
        <f t="shared" si="0"/>
        <v>0</v>
      </c>
      <c r="EA78" s="1">
        <f>'В авансовый отчет'!B33</f>
        <v>0</v>
      </c>
    </row>
    <row r="79" spans="1:131" ht="137.25" customHeight="1" x14ac:dyDescent="0.25">
      <c r="A79" s="1341" t="str">
        <f ca="1">IF(AS79="","",COUNTA($A$76:E78)-COUNTIF($A$76:A78,"")+1)</f>
        <v/>
      </c>
      <c r="B79" s="1342"/>
      <c r="C79" s="1342"/>
      <c r="D79" s="1342"/>
      <c r="E79" s="1342"/>
      <c r="F79" s="1343" t="str">
        <f ca="1">'В авансовый отчет'!$D22</f>
        <v/>
      </c>
      <c r="G79" s="1343"/>
      <c r="H79" s="1343"/>
      <c r="I79" s="1343"/>
      <c r="J79" s="1343"/>
      <c r="K79" s="1343"/>
      <c r="L79" s="1343"/>
      <c r="M79" s="1342" t="str">
        <f ca="1">'В авансовый отчет'!$E22</f>
        <v/>
      </c>
      <c r="N79" s="1342"/>
      <c r="O79" s="1342"/>
      <c r="P79" s="1342"/>
      <c r="Q79" s="1342"/>
      <c r="R79" s="1342"/>
      <c r="S79" s="1342"/>
      <c r="T79" s="1342"/>
      <c r="U79" s="1340" t="str">
        <f ca="1">'В авансовый отчет'!$I22</f>
        <v/>
      </c>
      <c r="V79" s="1340"/>
      <c r="W79" s="1340"/>
      <c r="X79" s="1340"/>
      <c r="Y79" s="1340"/>
      <c r="Z79" s="1340"/>
      <c r="AA79" s="1340"/>
      <c r="AB79" s="1340"/>
      <c r="AC79" s="1340"/>
      <c r="AD79" s="1340"/>
      <c r="AE79" s="1340"/>
      <c r="AF79" s="1340"/>
      <c r="AG79" s="1340"/>
      <c r="AH79" s="1340"/>
      <c r="AI79" s="1340"/>
      <c r="AJ79" s="1340"/>
      <c r="AK79" s="1340"/>
      <c r="AL79" s="1340"/>
      <c r="AM79" s="1340"/>
      <c r="AN79" s="1340"/>
      <c r="AO79" s="1340"/>
      <c r="AP79" s="1340"/>
      <c r="AQ79" s="1340"/>
      <c r="AR79" s="1340"/>
      <c r="AS79" s="1339" t="str">
        <f ca="1">'В авансовый отчет'!$C22</f>
        <v/>
      </c>
      <c r="AT79" s="1339"/>
      <c r="AU79" s="1339"/>
      <c r="AV79" s="1339"/>
      <c r="AW79" s="1339"/>
      <c r="AX79" s="1339"/>
      <c r="AY79" s="1339"/>
      <c r="AZ79" s="1339"/>
      <c r="BA79" s="1339"/>
      <c r="BB79" s="1339"/>
      <c r="BC79" s="1339"/>
      <c r="BD79" s="1221"/>
      <c r="BE79" s="1221"/>
      <c r="BF79" s="1221"/>
      <c r="BG79" s="1221"/>
      <c r="BH79" s="1221"/>
      <c r="BI79" s="1221"/>
      <c r="BJ79" s="1221"/>
      <c r="BK79" s="1221"/>
      <c r="BL79" s="1221"/>
      <c r="BM79" s="1339" t="str">
        <f ca="1">'В авансовый отчет'!$C22</f>
        <v/>
      </c>
      <c r="BN79" s="1339"/>
      <c r="BO79" s="1339"/>
      <c r="BP79" s="1339"/>
      <c r="BQ79" s="1339"/>
      <c r="BR79" s="1339"/>
      <c r="BS79" s="1339"/>
      <c r="BT79" s="1339"/>
      <c r="BU79" s="1339"/>
      <c r="BV79" s="1339"/>
      <c r="BW79" s="1339"/>
      <c r="BX79" s="1221"/>
      <c r="BY79" s="1221"/>
      <c r="BZ79" s="1221"/>
      <c r="CA79" s="1221"/>
      <c r="CB79" s="1221"/>
      <c r="CC79" s="1221"/>
      <c r="CD79" s="1221"/>
      <c r="CE79" s="1221"/>
      <c r="CF79" s="1221"/>
      <c r="CG79" s="1221"/>
      <c r="CH79" s="1221"/>
      <c r="CI79" s="1221"/>
      <c r="CJ79" s="1221"/>
      <c r="CK79" s="1221"/>
      <c r="CL79" s="1221"/>
      <c r="CM79" s="1221"/>
      <c r="CN79" s="1221"/>
      <c r="CO79" s="1221"/>
      <c r="CP79" s="1221"/>
      <c r="CQ79" s="1221"/>
      <c r="CR79" s="1221"/>
      <c r="CS79" s="1221"/>
      <c r="CT79" s="1221"/>
      <c r="CU79" s="1221"/>
      <c r="CV79" s="1221"/>
      <c r="CW79" s="1221"/>
      <c r="CX79" s="1221"/>
      <c r="CY79" s="1221"/>
      <c r="CZ79" s="1221"/>
      <c r="DA79" s="1221"/>
      <c r="DB79" s="1221"/>
      <c r="DC79" s="1221"/>
      <c r="DD79" s="1344"/>
      <c r="DE79" s="467" t="str">
        <f ca="1">'В авансовый отчет'!V22</f>
        <v/>
      </c>
      <c r="DF79" s="1" t="str">
        <f t="shared" si="1"/>
        <v>20--</v>
      </c>
      <c r="DG79" s="553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3">
        <f t="shared" si="0"/>
        <v>0</v>
      </c>
      <c r="EA79" s="1">
        <f>'В авансовый отчет'!B34</f>
        <v>0</v>
      </c>
    </row>
    <row r="80" spans="1:131" ht="137.25" customHeight="1" x14ac:dyDescent="0.25">
      <c r="A80" s="1341" t="str">
        <f ca="1">IF(AS80="","",COUNTA($A$76:E79)-COUNTIF($A$76:A79,"")+1)</f>
        <v/>
      </c>
      <c r="B80" s="1342"/>
      <c r="C80" s="1342"/>
      <c r="D80" s="1342"/>
      <c r="E80" s="1342"/>
      <c r="F80" s="1343" t="str">
        <f ca="1">'В авансовый отчет'!$D23</f>
        <v/>
      </c>
      <c r="G80" s="1343"/>
      <c r="H80" s="1343"/>
      <c r="I80" s="1343"/>
      <c r="J80" s="1343"/>
      <c r="K80" s="1343"/>
      <c r="L80" s="1343"/>
      <c r="M80" s="1342" t="str">
        <f ca="1">'В авансовый отчет'!$E23</f>
        <v/>
      </c>
      <c r="N80" s="1342"/>
      <c r="O80" s="1342"/>
      <c r="P80" s="1342"/>
      <c r="Q80" s="1342"/>
      <c r="R80" s="1342"/>
      <c r="S80" s="1342"/>
      <c r="T80" s="1342"/>
      <c r="U80" s="1340" t="str">
        <f ca="1">'В авансовый отчет'!$I23</f>
        <v/>
      </c>
      <c r="V80" s="1340"/>
      <c r="W80" s="1340"/>
      <c r="X80" s="1340"/>
      <c r="Y80" s="1340"/>
      <c r="Z80" s="1340"/>
      <c r="AA80" s="1340"/>
      <c r="AB80" s="1340"/>
      <c r="AC80" s="1340"/>
      <c r="AD80" s="1340"/>
      <c r="AE80" s="1340"/>
      <c r="AF80" s="1340"/>
      <c r="AG80" s="1340"/>
      <c r="AH80" s="1340"/>
      <c r="AI80" s="1340"/>
      <c r="AJ80" s="1340"/>
      <c r="AK80" s="1340"/>
      <c r="AL80" s="1340"/>
      <c r="AM80" s="1340"/>
      <c r="AN80" s="1340"/>
      <c r="AO80" s="1340"/>
      <c r="AP80" s="1340"/>
      <c r="AQ80" s="1340"/>
      <c r="AR80" s="1340"/>
      <c r="AS80" s="1339" t="str">
        <f ca="1">'В авансовый отчет'!$C23</f>
        <v/>
      </c>
      <c r="AT80" s="1339"/>
      <c r="AU80" s="1339"/>
      <c r="AV80" s="1339"/>
      <c r="AW80" s="1339"/>
      <c r="AX80" s="1339"/>
      <c r="AY80" s="1339"/>
      <c r="AZ80" s="1339"/>
      <c r="BA80" s="1339"/>
      <c r="BB80" s="1339"/>
      <c r="BC80" s="1339"/>
      <c r="BD80" s="1221"/>
      <c r="BE80" s="1221"/>
      <c r="BF80" s="1221"/>
      <c r="BG80" s="1221"/>
      <c r="BH80" s="1221"/>
      <c r="BI80" s="1221"/>
      <c r="BJ80" s="1221"/>
      <c r="BK80" s="1221"/>
      <c r="BL80" s="1221"/>
      <c r="BM80" s="1339" t="str">
        <f ca="1">'В авансовый отчет'!$C23</f>
        <v/>
      </c>
      <c r="BN80" s="1339"/>
      <c r="BO80" s="1339"/>
      <c r="BP80" s="1339"/>
      <c r="BQ80" s="1339"/>
      <c r="BR80" s="1339"/>
      <c r="BS80" s="1339"/>
      <c r="BT80" s="1339"/>
      <c r="BU80" s="1339"/>
      <c r="BV80" s="1339"/>
      <c r="BW80" s="1339"/>
      <c r="BX80" s="1221"/>
      <c r="BY80" s="1221"/>
      <c r="BZ80" s="1221"/>
      <c r="CA80" s="1221"/>
      <c r="CB80" s="1221"/>
      <c r="CC80" s="1221"/>
      <c r="CD80" s="1221"/>
      <c r="CE80" s="1221"/>
      <c r="CF80" s="1221"/>
      <c r="CG80" s="1221"/>
      <c r="CH80" s="1221"/>
      <c r="CI80" s="1221"/>
      <c r="CJ80" s="1221"/>
      <c r="CK80" s="1221"/>
      <c r="CL80" s="1221"/>
      <c r="CM80" s="1221"/>
      <c r="CN80" s="1221"/>
      <c r="CO80" s="1221"/>
      <c r="CP80" s="1221"/>
      <c r="CQ80" s="1221"/>
      <c r="CR80" s="1221"/>
      <c r="CS80" s="1221"/>
      <c r="CT80" s="1221"/>
      <c r="CU80" s="1221"/>
      <c r="CV80" s="1221"/>
      <c r="CW80" s="1221"/>
      <c r="CX80" s="1221"/>
      <c r="CY80" s="1221"/>
      <c r="CZ80" s="1221"/>
      <c r="DA80" s="1221"/>
      <c r="DB80" s="1221"/>
      <c r="DC80" s="1221"/>
      <c r="DD80" s="1344"/>
      <c r="DE80" s="467" t="str">
        <f ca="1">'В авансовый отчет'!V23</f>
        <v/>
      </c>
      <c r="DF80" s="1" t="str">
        <f t="shared" si="1"/>
        <v>20--</v>
      </c>
      <c r="DG80" s="553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3">
        <f t="shared" si="0"/>
        <v>0</v>
      </c>
      <c r="EA80" s="1">
        <f>'В авансовый отчет'!B35</f>
        <v>0</v>
      </c>
    </row>
    <row r="81" spans="1:131" ht="137.25" customHeight="1" x14ac:dyDescent="0.25">
      <c r="A81" s="1341" t="str">
        <f ca="1">IF(AS81="","",COUNTA($A$76:E80)-COUNTIF($A$76:A80,"")+1)</f>
        <v/>
      </c>
      <c r="B81" s="1342"/>
      <c r="C81" s="1342"/>
      <c r="D81" s="1342"/>
      <c r="E81" s="1342"/>
      <c r="F81" s="1343" t="str">
        <f ca="1">'В авансовый отчет'!$D24</f>
        <v/>
      </c>
      <c r="G81" s="1343"/>
      <c r="H81" s="1343"/>
      <c r="I81" s="1343"/>
      <c r="J81" s="1343"/>
      <c r="K81" s="1343"/>
      <c r="L81" s="1343"/>
      <c r="M81" s="1342" t="str">
        <f ca="1">'В авансовый отчет'!$E24</f>
        <v/>
      </c>
      <c r="N81" s="1342"/>
      <c r="O81" s="1342"/>
      <c r="P81" s="1342"/>
      <c r="Q81" s="1342"/>
      <c r="R81" s="1342"/>
      <c r="S81" s="1342"/>
      <c r="T81" s="1342"/>
      <c r="U81" s="1340" t="str">
        <f ca="1">'В авансовый отчет'!$I24</f>
        <v/>
      </c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39" t="str">
        <f ca="1">'В авансовый отчет'!$C24</f>
        <v/>
      </c>
      <c r="AT81" s="1339"/>
      <c r="AU81" s="1339"/>
      <c r="AV81" s="1339"/>
      <c r="AW81" s="1339"/>
      <c r="AX81" s="1339"/>
      <c r="AY81" s="1339"/>
      <c r="AZ81" s="1339"/>
      <c r="BA81" s="1339"/>
      <c r="BB81" s="1339"/>
      <c r="BC81" s="1339"/>
      <c r="BD81" s="1221"/>
      <c r="BE81" s="1221"/>
      <c r="BF81" s="1221"/>
      <c r="BG81" s="1221"/>
      <c r="BH81" s="1221"/>
      <c r="BI81" s="1221"/>
      <c r="BJ81" s="1221"/>
      <c r="BK81" s="1221"/>
      <c r="BL81" s="1221"/>
      <c r="BM81" s="1339" t="str">
        <f ca="1">'В авансовый отчет'!$C24</f>
        <v/>
      </c>
      <c r="BN81" s="1339"/>
      <c r="BO81" s="1339"/>
      <c r="BP81" s="1339"/>
      <c r="BQ81" s="1339"/>
      <c r="BR81" s="1339"/>
      <c r="BS81" s="1339"/>
      <c r="BT81" s="1339"/>
      <c r="BU81" s="1339"/>
      <c r="BV81" s="1339"/>
      <c r="BW81" s="1339"/>
      <c r="BX81" s="1221"/>
      <c r="BY81" s="1221"/>
      <c r="BZ81" s="1221"/>
      <c r="CA81" s="1221"/>
      <c r="CB81" s="1221"/>
      <c r="CC81" s="1221"/>
      <c r="CD81" s="1221"/>
      <c r="CE81" s="1221"/>
      <c r="CF81" s="1221"/>
      <c r="CG81" s="1221"/>
      <c r="CH81" s="1221"/>
      <c r="CI81" s="1221"/>
      <c r="CJ81" s="1221"/>
      <c r="CK81" s="1221"/>
      <c r="CL81" s="1221"/>
      <c r="CM81" s="1221"/>
      <c r="CN81" s="1221"/>
      <c r="CO81" s="1221"/>
      <c r="CP81" s="1221"/>
      <c r="CQ81" s="1221"/>
      <c r="CR81" s="1221"/>
      <c r="CS81" s="1221"/>
      <c r="CT81" s="1221"/>
      <c r="CU81" s="1221"/>
      <c r="CV81" s="1221"/>
      <c r="CW81" s="1221"/>
      <c r="CX81" s="1221"/>
      <c r="CY81" s="1221"/>
      <c r="CZ81" s="1221"/>
      <c r="DA81" s="1221"/>
      <c r="DB81" s="1221"/>
      <c r="DC81" s="1221"/>
      <c r="DD81" s="1344"/>
      <c r="DE81" s="467" t="str">
        <f ca="1">'В авансовый отчет'!V24</f>
        <v/>
      </c>
      <c r="DF81" s="1" t="str">
        <f t="shared" si="1"/>
        <v>20--</v>
      </c>
      <c r="DG81" s="553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3">
        <f t="shared" si="0"/>
        <v>0</v>
      </c>
      <c r="EA81" s="1">
        <f>'В авансовый отчет'!B36</f>
        <v>0</v>
      </c>
    </row>
    <row r="82" spans="1:131" ht="137.25" customHeight="1" x14ac:dyDescent="0.25">
      <c r="A82" s="1341" t="str">
        <f ca="1">IF(AS82="","",COUNTA($A$76:E81)-COUNTIF($A$76:A81,"")+1)</f>
        <v/>
      </c>
      <c r="B82" s="1342"/>
      <c r="C82" s="1342"/>
      <c r="D82" s="1342"/>
      <c r="E82" s="1342"/>
      <c r="F82" s="1343" t="str">
        <f ca="1">'В авансовый отчет'!$D25</f>
        <v/>
      </c>
      <c r="G82" s="1343"/>
      <c r="H82" s="1343"/>
      <c r="I82" s="1343"/>
      <c r="J82" s="1343"/>
      <c r="K82" s="1343"/>
      <c r="L82" s="1343"/>
      <c r="M82" s="1342" t="str">
        <f ca="1">'В авансовый отчет'!$E25</f>
        <v/>
      </c>
      <c r="N82" s="1342"/>
      <c r="O82" s="1342"/>
      <c r="P82" s="1342"/>
      <c r="Q82" s="1342"/>
      <c r="R82" s="1342"/>
      <c r="S82" s="1342"/>
      <c r="T82" s="1342"/>
      <c r="U82" s="1340" t="str">
        <f ca="1">'В авансовый отчет'!$I25</f>
        <v/>
      </c>
      <c r="V82" s="1340"/>
      <c r="W82" s="1340"/>
      <c r="X82" s="1340"/>
      <c r="Y82" s="1340"/>
      <c r="Z82" s="1340"/>
      <c r="AA82" s="1340"/>
      <c r="AB82" s="1340"/>
      <c r="AC82" s="1340"/>
      <c r="AD82" s="1340"/>
      <c r="AE82" s="1340"/>
      <c r="AF82" s="1340"/>
      <c r="AG82" s="1340"/>
      <c r="AH82" s="1340"/>
      <c r="AI82" s="1340"/>
      <c r="AJ82" s="1340"/>
      <c r="AK82" s="1340"/>
      <c r="AL82" s="1340"/>
      <c r="AM82" s="1340"/>
      <c r="AN82" s="1340"/>
      <c r="AO82" s="1340"/>
      <c r="AP82" s="1340"/>
      <c r="AQ82" s="1340"/>
      <c r="AR82" s="1340"/>
      <c r="AS82" s="1339" t="str">
        <f ca="1">'В авансовый отчет'!$C25</f>
        <v/>
      </c>
      <c r="AT82" s="1339"/>
      <c r="AU82" s="1339"/>
      <c r="AV82" s="1339"/>
      <c r="AW82" s="1339"/>
      <c r="AX82" s="1339"/>
      <c r="AY82" s="1339"/>
      <c r="AZ82" s="1339"/>
      <c r="BA82" s="1339"/>
      <c r="BB82" s="1339"/>
      <c r="BC82" s="1339"/>
      <c r="BD82" s="1221"/>
      <c r="BE82" s="1221"/>
      <c r="BF82" s="1221"/>
      <c r="BG82" s="1221"/>
      <c r="BH82" s="1221"/>
      <c r="BI82" s="1221"/>
      <c r="BJ82" s="1221"/>
      <c r="BK82" s="1221"/>
      <c r="BL82" s="1221"/>
      <c r="BM82" s="1339" t="str">
        <f ca="1">'В авансовый отчет'!$C25</f>
        <v/>
      </c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  <c r="BX82" s="1221"/>
      <c r="BY82" s="1221"/>
      <c r="BZ82" s="1221"/>
      <c r="CA82" s="1221"/>
      <c r="CB82" s="1221"/>
      <c r="CC82" s="1221"/>
      <c r="CD82" s="1221"/>
      <c r="CE82" s="1221"/>
      <c r="CF82" s="1221"/>
      <c r="CG82" s="1221"/>
      <c r="CH82" s="1221"/>
      <c r="CI82" s="1221"/>
      <c r="CJ82" s="1221"/>
      <c r="CK82" s="1221"/>
      <c r="CL82" s="1221"/>
      <c r="CM82" s="1221"/>
      <c r="CN82" s="1221"/>
      <c r="CO82" s="1221"/>
      <c r="CP82" s="1221"/>
      <c r="CQ82" s="1221"/>
      <c r="CR82" s="1221"/>
      <c r="CS82" s="1221"/>
      <c r="CT82" s="1221"/>
      <c r="CU82" s="1221"/>
      <c r="CV82" s="1221"/>
      <c r="CW82" s="1221"/>
      <c r="CX82" s="1221"/>
      <c r="CY82" s="1221"/>
      <c r="CZ82" s="1221"/>
      <c r="DA82" s="1221"/>
      <c r="DB82" s="1221"/>
      <c r="DC82" s="1221"/>
      <c r="DD82" s="1344"/>
      <c r="DE82" s="467" t="str">
        <f ca="1">'В авансовый отчет'!V25</f>
        <v/>
      </c>
      <c r="DF82" s="1" t="str">
        <f t="shared" si="1"/>
        <v>20--</v>
      </c>
      <c r="DG82" s="553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3">
        <f t="shared" si="0"/>
        <v>0</v>
      </c>
      <c r="EA82" s="1">
        <f>'В авансовый отчет'!B37</f>
        <v>0</v>
      </c>
    </row>
    <row r="83" spans="1:131" ht="137.25" customHeight="1" x14ac:dyDescent="0.25">
      <c r="A83" s="1341" t="str">
        <f ca="1">IF(AS83="","",COUNTA($A$76:E82)-COUNTIF($A$76:A82,"")+1)</f>
        <v/>
      </c>
      <c r="B83" s="1342"/>
      <c r="C83" s="1342"/>
      <c r="D83" s="1342"/>
      <c r="E83" s="1342"/>
      <c r="F83" s="1343" t="str">
        <f ca="1">'В авансовый отчет'!$D26</f>
        <v/>
      </c>
      <c r="G83" s="1343"/>
      <c r="H83" s="1343"/>
      <c r="I83" s="1343"/>
      <c r="J83" s="1343"/>
      <c r="K83" s="1343"/>
      <c r="L83" s="1343"/>
      <c r="M83" s="1342" t="str">
        <f ca="1">'В авансовый отчет'!$E26</f>
        <v/>
      </c>
      <c r="N83" s="1342"/>
      <c r="O83" s="1342"/>
      <c r="P83" s="1342"/>
      <c r="Q83" s="1342"/>
      <c r="R83" s="1342"/>
      <c r="S83" s="1342"/>
      <c r="T83" s="1342"/>
      <c r="U83" s="1340" t="str">
        <f ca="1">'В авансовый отчет'!$I26</f>
        <v/>
      </c>
      <c r="V83" s="1340"/>
      <c r="W83" s="1340"/>
      <c r="X83" s="1340"/>
      <c r="Y83" s="1340"/>
      <c r="Z83" s="1340"/>
      <c r="AA83" s="1340"/>
      <c r="AB83" s="1340"/>
      <c r="AC83" s="1340"/>
      <c r="AD83" s="1340"/>
      <c r="AE83" s="1340"/>
      <c r="AF83" s="1340"/>
      <c r="AG83" s="1340"/>
      <c r="AH83" s="1340"/>
      <c r="AI83" s="1340"/>
      <c r="AJ83" s="1340"/>
      <c r="AK83" s="1340"/>
      <c r="AL83" s="1340"/>
      <c r="AM83" s="1340"/>
      <c r="AN83" s="1340"/>
      <c r="AO83" s="1340"/>
      <c r="AP83" s="1340"/>
      <c r="AQ83" s="1340"/>
      <c r="AR83" s="1340"/>
      <c r="AS83" s="1339" t="str">
        <f ca="1">'В авансовый отчет'!$C26</f>
        <v/>
      </c>
      <c r="AT83" s="1339"/>
      <c r="AU83" s="1339"/>
      <c r="AV83" s="1339"/>
      <c r="AW83" s="1339"/>
      <c r="AX83" s="1339"/>
      <c r="AY83" s="1339"/>
      <c r="AZ83" s="1339"/>
      <c r="BA83" s="1339"/>
      <c r="BB83" s="1339"/>
      <c r="BC83" s="1339"/>
      <c r="BD83" s="1221"/>
      <c r="BE83" s="1221"/>
      <c r="BF83" s="1221"/>
      <c r="BG83" s="1221"/>
      <c r="BH83" s="1221"/>
      <c r="BI83" s="1221"/>
      <c r="BJ83" s="1221"/>
      <c r="BK83" s="1221"/>
      <c r="BL83" s="1221"/>
      <c r="BM83" s="1339" t="str">
        <f ca="1">'В авансовый отчет'!$C26</f>
        <v/>
      </c>
      <c r="BN83" s="1339"/>
      <c r="BO83" s="1339"/>
      <c r="BP83" s="1339"/>
      <c r="BQ83" s="1339"/>
      <c r="BR83" s="1339"/>
      <c r="BS83" s="1339"/>
      <c r="BT83" s="1339"/>
      <c r="BU83" s="1339"/>
      <c r="BV83" s="1339"/>
      <c r="BW83" s="1339"/>
      <c r="BX83" s="1221"/>
      <c r="BY83" s="1221"/>
      <c r="BZ83" s="1221"/>
      <c r="CA83" s="1221"/>
      <c r="CB83" s="1221"/>
      <c r="CC83" s="1221"/>
      <c r="CD83" s="1221"/>
      <c r="CE83" s="1221"/>
      <c r="CF83" s="1221"/>
      <c r="CG83" s="1221"/>
      <c r="CH83" s="1221"/>
      <c r="CI83" s="1221"/>
      <c r="CJ83" s="1221"/>
      <c r="CK83" s="1221"/>
      <c r="CL83" s="1221"/>
      <c r="CM83" s="1221"/>
      <c r="CN83" s="1221"/>
      <c r="CO83" s="1221"/>
      <c r="CP83" s="1221"/>
      <c r="CQ83" s="1221"/>
      <c r="CR83" s="1221"/>
      <c r="CS83" s="1221"/>
      <c r="CT83" s="1221"/>
      <c r="CU83" s="1221"/>
      <c r="CV83" s="1221"/>
      <c r="CW83" s="1221"/>
      <c r="CX83" s="1221"/>
      <c r="CY83" s="1221"/>
      <c r="CZ83" s="1221"/>
      <c r="DA83" s="1221"/>
      <c r="DB83" s="1221"/>
      <c r="DC83" s="1221"/>
      <c r="DD83" s="1344"/>
      <c r="DE83" s="467" t="str">
        <f ca="1">'В авансовый отчет'!V26</f>
        <v/>
      </c>
      <c r="DF83" s="1" t="str">
        <f t="shared" si="1"/>
        <v>20--</v>
      </c>
      <c r="DG83" s="553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3">
        <f t="shared" si="0"/>
        <v>0</v>
      </c>
      <c r="EA83" s="1">
        <f>'В авансовый отчет'!B38</f>
        <v>0</v>
      </c>
    </row>
    <row r="84" spans="1:131" ht="137.25" customHeight="1" x14ac:dyDescent="0.25">
      <c r="A84" s="1341" t="str">
        <f ca="1">IF(AS84="","",COUNTA($A$76:E83)-COUNTIF($A$76:A83,"")+1)</f>
        <v/>
      </c>
      <c r="B84" s="1342"/>
      <c r="C84" s="1342"/>
      <c r="D84" s="1342"/>
      <c r="E84" s="1342"/>
      <c r="F84" s="1343" t="str">
        <f ca="1">'В авансовый отчет'!$D27</f>
        <v/>
      </c>
      <c r="G84" s="1343"/>
      <c r="H84" s="1343"/>
      <c r="I84" s="1343"/>
      <c r="J84" s="1343"/>
      <c r="K84" s="1343"/>
      <c r="L84" s="1343"/>
      <c r="M84" s="1342" t="str">
        <f ca="1">'В авансовый отчет'!$E27</f>
        <v/>
      </c>
      <c r="N84" s="1342"/>
      <c r="O84" s="1342"/>
      <c r="P84" s="1342"/>
      <c r="Q84" s="1342"/>
      <c r="R84" s="1342"/>
      <c r="S84" s="1342"/>
      <c r="T84" s="1342"/>
      <c r="U84" s="1340" t="str">
        <f ca="1">'В авансовый отчет'!$I27</f>
        <v/>
      </c>
      <c r="V84" s="1340"/>
      <c r="W84" s="1340"/>
      <c r="X84" s="1340"/>
      <c r="Y84" s="1340"/>
      <c r="Z84" s="1340"/>
      <c r="AA84" s="1340"/>
      <c r="AB84" s="1340"/>
      <c r="AC84" s="1340"/>
      <c r="AD84" s="1340"/>
      <c r="AE84" s="1340"/>
      <c r="AF84" s="1340"/>
      <c r="AG84" s="1340"/>
      <c r="AH84" s="1340"/>
      <c r="AI84" s="1340"/>
      <c r="AJ84" s="1340"/>
      <c r="AK84" s="1340"/>
      <c r="AL84" s="1340"/>
      <c r="AM84" s="1340"/>
      <c r="AN84" s="1340"/>
      <c r="AO84" s="1340"/>
      <c r="AP84" s="1340"/>
      <c r="AQ84" s="1340"/>
      <c r="AR84" s="1340"/>
      <c r="AS84" s="1339" t="str">
        <f ca="1">'В авансовый отчет'!$C27</f>
        <v/>
      </c>
      <c r="AT84" s="1339"/>
      <c r="AU84" s="1339"/>
      <c r="AV84" s="1339"/>
      <c r="AW84" s="1339"/>
      <c r="AX84" s="1339"/>
      <c r="AY84" s="1339"/>
      <c r="AZ84" s="1339"/>
      <c r="BA84" s="1339"/>
      <c r="BB84" s="1339"/>
      <c r="BC84" s="1339"/>
      <c r="BD84" s="1221"/>
      <c r="BE84" s="1221"/>
      <c r="BF84" s="1221"/>
      <c r="BG84" s="1221"/>
      <c r="BH84" s="1221"/>
      <c r="BI84" s="1221"/>
      <c r="BJ84" s="1221"/>
      <c r="BK84" s="1221"/>
      <c r="BL84" s="1221"/>
      <c r="BM84" s="1339" t="str">
        <f ca="1">'В авансовый отчет'!$C27</f>
        <v/>
      </c>
      <c r="BN84" s="1339"/>
      <c r="BO84" s="1339"/>
      <c r="BP84" s="1339"/>
      <c r="BQ84" s="1339"/>
      <c r="BR84" s="1339"/>
      <c r="BS84" s="1339"/>
      <c r="BT84" s="1339"/>
      <c r="BU84" s="1339"/>
      <c r="BV84" s="1339"/>
      <c r="BW84" s="1339"/>
      <c r="BX84" s="1221"/>
      <c r="BY84" s="1221"/>
      <c r="BZ84" s="1221"/>
      <c r="CA84" s="1221"/>
      <c r="CB84" s="1221"/>
      <c r="CC84" s="1221"/>
      <c r="CD84" s="1221"/>
      <c r="CE84" s="1221"/>
      <c r="CF84" s="1221"/>
      <c r="CG84" s="1221"/>
      <c r="CH84" s="1221"/>
      <c r="CI84" s="1221"/>
      <c r="CJ84" s="1221"/>
      <c r="CK84" s="1221"/>
      <c r="CL84" s="1221"/>
      <c r="CM84" s="1221"/>
      <c r="CN84" s="1221"/>
      <c r="CO84" s="1221"/>
      <c r="CP84" s="1221"/>
      <c r="CQ84" s="1221"/>
      <c r="CR84" s="1221"/>
      <c r="CS84" s="1221"/>
      <c r="CT84" s="1221"/>
      <c r="CU84" s="1221"/>
      <c r="CV84" s="1221"/>
      <c r="CW84" s="1221"/>
      <c r="CX84" s="1221"/>
      <c r="CY84" s="1221"/>
      <c r="CZ84" s="1221"/>
      <c r="DA84" s="1221"/>
      <c r="DB84" s="1221"/>
      <c r="DC84" s="1221"/>
      <c r="DD84" s="1344"/>
      <c r="DE84" s="467" t="str">
        <f ca="1">'В авансовый отчет'!V27</f>
        <v/>
      </c>
      <c r="DF84" s="1" t="str">
        <f t="shared" si="1"/>
        <v>20--</v>
      </c>
      <c r="DG84" s="553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3">
        <f t="shared" si="0"/>
        <v>0</v>
      </c>
      <c r="EA84" s="1">
        <f>'В авансовый отчет'!B39</f>
        <v>0</v>
      </c>
    </row>
    <row r="85" spans="1:131" ht="137.25" customHeight="1" x14ac:dyDescent="0.25">
      <c r="A85" s="1341" t="str">
        <f ca="1">IF(AS85="","",COUNTA($A$76:E84)-COUNTIF($A$76:A84,"")+1)</f>
        <v/>
      </c>
      <c r="B85" s="1342"/>
      <c r="C85" s="1342"/>
      <c r="D85" s="1342"/>
      <c r="E85" s="1342"/>
      <c r="F85" s="1343" t="str">
        <f ca="1">'В авансовый отчет'!$D28</f>
        <v/>
      </c>
      <c r="G85" s="1343"/>
      <c r="H85" s="1343"/>
      <c r="I85" s="1343"/>
      <c r="J85" s="1343"/>
      <c r="K85" s="1343"/>
      <c r="L85" s="1343"/>
      <c r="M85" s="1342" t="str">
        <f ca="1">'В авансовый отчет'!$E28</f>
        <v/>
      </c>
      <c r="N85" s="1342"/>
      <c r="O85" s="1342"/>
      <c r="P85" s="1342"/>
      <c r="Q85" s="1342"/>
      <c r="R85" s="1342"/>
      <c r="S85" s="1342"/>
      <c r="T85" s="1342"/>
      <c r="U85" s="1340" t="str">
        <f ca="1">'В авансовый отчет'!$I28</f>
        <v/>
      </c>
      <c r="V85" s="1340"/>
      <c r="W85" s="1340"/>
      <c r="X85" s="1340"/>
      <c r="Y85" s="1340"/>
      <c r="Z85" s="1340"/>
      <c r="AA85" s="1340"/>
      <c r="AB85" s="1340"/>
      <c r="AC85" s="1340"/>
      <c r="AD85" s="1340"/>
      <c r="AE85" s="1340"/>
      <c r="AF85" s="1340"/>
      <c r="AG85" s="1340"/>
      <c r="AH85" s="1340"/>
      <c r="AI85" s="1340"/>
      <c r="AJ85" s="1340"/>
      <c r="AK85" s="1340"/>
      <c r="AL85" s="1340"/>
      <c r="AM85" s="1340"/>
      <c r="AN85" s="1340"/>
      <c r="AO85" s="1340"/>
      <c r="AP85" s="1340"/>
      <c r="AQ85" s="1340"/>
      <c r="AR85" s="1340"/>
      <c r="AS85" s="1339" t="str">
        <f ca="1">'В авансовый отчет'!$C28</f>
        <v/>
      </c>
      <c r="AT85" s="1339"/>
      <c r="AU85" s="1339"/>
      <c r="AV85" s="1339"/>
      <c r="AW85" s="1339"/>
      <c r="AX85" s="1339"/>
      <c r="AY85" s="1339"/>
      <c r="AZ85" s="1339"/>
      <c r="BA85" s="1339"/>
      <c r="BB85" s="1339"/>
      <c r="BC85" s="1339"/>
      <c r="BD85" s="1221"/>
      <c r="BE85" s="1221"/>
      <c r="BF85" s="1221"/>
      <c r="BG85" s="1221"/>
      <c r="BH85" s="1221"/>
      <c r="BI85" s="1221"/>
      <c r="BJ85" s="1221"/>
      <c r="BK85" s="1221"/>
      <c r="BL85" s="1221"/>
      <c r="BM85" s="1339" t="str">
        <f ca="1">'В авансовый отчет'!$C28</f>
        <v/>
      </c>
      <c r="BN85" s="1339"/>
      <c r="BO85" s="1339"/>
      <c r="BP85" s="1339"/>
      <c r="BQ85" s="1339"/>
      <c r="BR85" s="1339"/>
      <c r="BS85" s="1339"/>
      <c r="BT85" s="1339"/>
      <c r="BU85" s="1339"/>
      <c r="BV85" s="1339"/>
      <c r="BW85" s="1339"/>
      <c r="BX85" s="1221"/>
      <c r="BY85" s="1221"/>
      <c r="BZ85" s="1221"/>
      <c r="CA85" s="1221"/>
      <c r="CB85" s="1221"/>
      <c r="CC85" s="1221"/>
      <c r="CD85" s="1221"/>
      <c r="CE85" s="1221"/>
      <c r="CF85" s="1221"/>
      <c r="CG85" s="1221"/>
      <c r="CH85" s="1221"/>
      <c r="CI85" s="1221"/>
      <c r="CJ85" s="1221"/>
      <c r="CK85" s="1221"/>
      <c r="CL85" s="1221"/>
      <c r="CM85" s="1221"/>
      <c r="CN85" s="1221"/>
      <c r="CO85" s="1221"/>
      <c r="CP85" s="1221"/>
      <c r="CQ85" s="1221"/>
      <c r="CR85" s="1221"/>
      <c r="CS85" s="1221"/>
      <c r="CT85" s="1221"/>
      <c r="CU85" s="1221"/>
      <c r="CV85" s="1221"/>
      <c r="CW85" s="1221"/>
      <c r="CX85" s="1221"/>
      <c r="CY85" s="1221"/>
      <c r="CZ85" s="1221"/>
      <c r="DA85" s="1221"/>
      <c r="DB85" s="1221"/>
      <c r="DC85" s="1221"/>
      <c r="DD85" s="1344"/>
      <c r="DE85" s="467" t="str">
        <f ca="1">'В авансовый отчет'!V28</f>
        <v/>
      </c>
      <c r="DF85" s="1" t="str">
        <f t="shared" si="1"/>
        <v>20--</v>
      </c>
      <c r="DG85" s="553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3">
        <f t="shared" si="0"/>
        <v>0</v>
      </c>
      <c r="EA85" s="1">
        <f>'В авансовый отчет'!B40</f>
        <v>0</v>
      </c>
    </row>
    <row r="86" spans="1:131" ht="15.75" x14ac:dyDescent="0.25">
      <c r="A86" s="1345" t="str">
        <f>IF(AS86="","",COUNTA($A$76:E85)-COUNTIF($A$76:A85,"")+1)</f>
        <v/>
      </c>
      <c r="B86" s="1345"/>
      <c r="C86" s="1345"/>
      <c r="D86" s="1345"/>
      <c r="E86" s="1346"/>
      <c r="F86" s="1307"/>
      <c r="G86" s="1307"/>
      <c r="H86" s="1307"/>
      <c r="I86" s="1307"/>
      <c r="J86" s="1307"/>
      <c r="K86" s="1307"/>
      <c r="L86" s="1307"/>
      <c r="M86" s="1307"/>
      <c r="N86" s="1307"/>
      <c r="O86" s="1307"/>
      <c r="P86" s="1307"/>
      <c r="Q86" s="1307"/>
      <c r="R86" s="1307"/>
      <c r="S86" s="1307"/>
      <c r="T86" s="1307"/>
      <c r="U86" s="1347"/>
      <c r="V86" s="1347"/>
      <c r="W86" s="1347"/>
      <c r="X86" s="1347"/>
      <c r="Y86" s="1347"/>
      <c r="Z86" s="1347"/>
      <c r="AA86" s="1347"/>
      <c r="AB86" s="1347"/>
      <c r="AC86" s="1347"/>
      <c r="AD86" s="1347"/>
      <c r="AE86" s="1347"/>
      <c r="AF86" s="1347"/>
      <c r="AG86" s="1347"/>
      <c r="AH86" s="1347"/>
      <c r="AI86" s="1347"/>
      <c r="AJ86" s="1347"/>
      <c r="AK86" s="1347"/>
      <c r="AL86" s="1347"/>
      <c r="AM86" s="1347"/>
      <c r="AN86" s="1347"/>
      <c r="AO86" s="1347"/>
      <c r="AP86" s="1347"/>
      <c r="AQ86" s="1347"/>
      <c r="AR86" s="1347"/>
      <c r="AS86" s="1348"/>
      <c r="AT86" s="1348"/>
      <c r="AU86" s="1348"/>
      <c r="AV86" s="1348"/>
      <c r="AW86" s="1348"/>
      <c r="AX86" s="1348"/>
      <c r="AY86" s="1348"/>
      <c r="AZ86" s="1348"/>
      <c r="BA86" s="1348"/>
      <c r="BB86" s="1348"/>
      <c r="BC86" s="1348"/>
      <c r="BD86" s="1221"/>
      <c r="BE86" s="1221"/>
      <c r="BF86" s="1221"/>
      <c r="BG86" s="1221"/>
      <c r="BH86" s="1221"/>
      <c r="BI86" s="1221"/>
      <c r="BJ86" s="1221"/>
      <c r="BK86" s="1221"/>
      <c r="BL86" s="1221"/>
      <c r="BM86" s="1348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  <c r="BX86" s="1221"/>
      <c r="BY86" s="1221"/>
      <c r="BZ86" s="1221"/>
      <c r="CA86" s="1221"/>
      <c r="CB86" s="1221"/>
      <c r="CC86" s="1221"/>
      <c r="CD86" s="1221"/>
      <c r="CE86" s="1221"/>
      <c r="CF86" s="1221"/>
      <c r="CG86" s="1221"/>
      <c r="CH86" s="1221"/>
      <c r="CI86" s="1221"/>
      <c r="CJ86" s="1221"/>
      <c r="CK86" s="1221"/>
      <c r="CL86" s="1221"/>
      <c r="CM86" s="1221"/>
      <c r="CN86" s="1221"/>
      <c r="CO86" s="1221"/>
      <c r="CP86" s="1221"/>
      <c r="CQ86" s="1221"/>
      <c r="CR86" s="1221"/>
      <c r="CS86" s="1221"/>
      <c r="CT86" s="1221"/>
      <c r="CU86" s="1221"/>
      <c r="CV86" s="1221"/>
      <c r="CW86" s="1221"/>
      <c r="CX86" s="1221"/>
      <c r="CY86" s="1221"/>
      <c r="CZ86" s="1221"/>
      <c r="DA86" s="1221"/>
      <c r="DB86" s="1221"/>
      <c r="DC86" s="1221"/>
      <c r="DD86" s="1344"/>
      <c r="DE86" s="467"/>
      <c r="DF86" s="1" t="str">
        <f t="shared" si="1"/>
        <v>20--</v>
      </c>
      <c r="DG86" s="553">
        <f>'Настройки ТИК'!$C$55</f>
        <v>0</v>
      </c>
      <c r="DL86" s="573">
        <f t="shared" si="0"/>
        <v>0</v>
      </c>
      <c r="EA86" s="1">
        <f>'В авансовый отчет'!B41</f>
        <v>0</v>
      </c>
    </row>
    <row r="87" spans="1:131" ht="15.75" x14ac:dyDescent="0.25">
      <c r="A87" s="1345" t="str">
        <f>IF(AS87="","",COUNTA($A$76:E86)-COUNTIF($A$76:A86,"")+1)</f>
        <v/>
      </c>
      <c r="B87" s="1345"/>
      <c r="C87" s="1345"/>
      <c r="D87" s="1345"/>
      <c r="E87" s="1346"/>
      <c r="F87" s="1307"/>
      <c r="G87" s="1307"/>
      <c r="H87" s="1307"/>
      <c r="I87" s="1307"/>
      <c r="J87" s="1307"/>
      <c r="K87" s="1307"/>
      <c r="L87" s="1307"/>
      <c r="M87" s="1307"/>
      <c r="N87" s="1307"/>
      <c r="O87" s="1307"/>
      <c r="P87" s="1307"/>
      <c r="Q87" s="1307"/>
      <c r="R87" s="1307"/>
      <c r="S87" s="1307"/>
      <c r="T87" s="1307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47"/>
      <c r="AL87" s="1347"/>
      <c r="AM87" s="1347"/>
      <c r="AN87" s="1347"/>
      <c r="AO87" s="1347"/>
      <c r="AP87" s="1347"/>
      <c r="AQ87" s="1347"/>
      <c r="AR87" s="1347"/>
      <c r="AS87" s="1348"/>
      <c r="AT87" s="1348"/>
      <c r="AU87" s="1348"/>
      <c r="AV87" s="1348"/>
      <c r="AW87" s="1348"/>
      <c r="AX87" s="1348"/>
      <c r="AY87" s="1348"/>
      <c r="AZ87" s="1348"/>
      <c r="BA87" s="1348"/>
      <c r="BB87" s="1348"/>
      <c r="BC87" s="1348"/>
      <c r="BD87" s="1221"/>
      <c r="BE87" s="1221"/>
      <c r="BF87" s="1221"/>
      <c r="BG87" s="1221"/>
      <c r="BH87" s="1221"/>
      <c r="BI87" s="1221"/>
      <c r="BJ87" s="1221"/>
      <c r="BK87" s="1221"/>
      <c r="BL87" s="1221"/>
      <c r="BM87" s="1348"/>
      <c r="BN87" s="1348"/>
      <c r="BO87" s="1348"/>
      <c r="BP87" s="1348"/>
      <c r="BQ87" s="1348"/>
      <c r="BR87" s="1348"/>
      <c r="BS87" s="1348"/>
      <c r="BT87" s="1348"/>
      <c r="BU87" s="1348"/>
      <c r="BV87" s="1348"/>
      <c r="BW87" s="1348"/>
      <c r="BX87" s="1221"/>
      <c r="BY87" s="1221"/>
      <c r="BZ87" s="1221"/>
      <c r="CA87" s="1221"/>
      <c r="CB87" s="1221"/>
      <c r="CC87" s="1221"/>
      <c r="CD87" s="1221"/>
      <c r="CE87" s="1221"/>
      <c r="CF87" s="1221"/>
      <c r="CG87" s="1221"/>
      <c r="CH87" s="1221"/>
      <c r="CI87" s="1221"/>
      <c r="CJ87" s="1221"/>
      <c r="CK87" s="1221"/>
      <c r="CL87" s="1221"/>
      <c r="CM87" s="1221"/>
      <c r="CN87" s="1221"/>
      <c r="CO87" s="1221"/>
      <c r="CP87" s="1221"/>
      <c r="CQ87" s="1221"/>
      <c r="CR87" s="1221"/>
      <c r="CS87" s="1221"/>
      <c r="CT87" s="1221"/>
      <c r="CU87" s="1221"/>
      <c r="CV87" s="1221"/>
      <c r="CW87" s="1221"/>
      <c r="CX87" s="1221"/>
      <c r="CY87" s="1221"/>
      <c r="CZ87" s="1221"/>
      <c r="DA87" s="1221"/>
      <c r="DB87" s="1221"/>
      <c r="DC87" s="1221"/>
      <c r="DD87" s="1344"/>
      <c r="DE87" s="467"/>
      <c r="DF87" s="1" t="str">
        <f t="shared" si="1"/>
        <v>20--</v>
      </c>
      <c r="DG87" s="553">
        <f>'Настройки ТИК'!$C$55</f>
        <v>0</v>
      </c>
      <c r="DL87" s="573">
        <f t="shared" si="0"/>
        <v>0</v>
      </c>
    </row>
    <row r="88" spans="1:131" ht="15.75" x14ac:dyDescent="0.25">
      <c r="A88" s="1345" t="str">
        <f>IF(AS88="","",COUNTA($A$76:E87)-COUNTIF($A$76:A87,"")+1)</f>
        <v/>
      </c>
      <c r="B88" s="1345"/>
      <c r="C88" s="1345"/>
      <c r="D88" s="1345"/>
      <c r="E88" s="1346"/>
      <c r="F88" s="1307"/>
      <c r="G88" s="1307"/>
      <c r="H88" s="1307"/>
      <c r="I88" s="1307"/>
      <c r="J88" s="1307"/>
      <c r="K88" s="1307"/>
      <c r="L88" s="1307"/>
      <c r="M88" s="1307"/>
      <c r="N88" s="1307"/>
      <c r="O88" s="1307"/>
      <c r="P88" s="1307"/>
      <c r="Q88" s="1307"/>
      <c r="R88" s="1307"/>
      <c r="S88" s="1307"/>
      <c r="T88" s="1307"/>
      <c r="U88" s="1347"/>
      <c r="V88" s="1347"/>
      <c r="W88" s="1347"/>
      <c r="X88" s="1347"/>
      <c r="Y88" s="1347"/>
      <c r="Z88" s="1347"/>
      <c r="AA88" s="1347"/>
      <c r="AB88" s="1347"/>
      <c r="AC88" s="1347"/>
      <c r="AD88" s="1347"/>
      <c r="AE88" s="1347"/>
      <c r="AF88" s="1347"/>
      <c r="AG88" s="1347"/>
      <c r="AH88" s="1347"/>
      <c r="AI88" s="1347"/>
      <c r="AJ88" s="1347"/>
      <c r="AK88" s="1347"/>
      <c r="AL88" s="1347"/>
      <c r="AM88" s="1347"/>
      <c r="AN88" s="1347"/>
      <c r="AO88" s="1347"/>
      <c r="AP88" s="1347"/>
      <c r="AQ88" s="1347"/>
      <c r="AR88" s="1347"/>
      <c r="AS88" s="1348"/>
      <c r="AT88" s="1348"/>
      <c r="AU88" s="1348"/>
      <c r="AV88" s="1348"/>
      <c r="AW88" s="1348"/>
      <c r="AX88" s="1348"/>
      <c r="AY88" s="1348"/>
      <c r="AZ88" s="1348"/>
      <c r="BA88" s="1348"/>
      <c r="BB88" s="1348"/>
      <c r="BC88" s="1348"/>
      <c r="BD88" s="1221"/>
      <c r="BE88" s="1221"/>
      <c r="BF88" s="1221"/>
      <c r="BG88" s="1221"/>
      <c r="BH88" s="1221"/>
      <c r="BI88" s="1221"/>
      <c r="BJ88" s="1221"/>
      <c r="BK88" s="1221"/>
      <c r="BL88" s="1221"/>
      <c r="BM88" s="1348"/>
      <c r="BN88" s="1348"/>
      <c r="BO88" s="1348"/>
      <c r="BP88" s="1348"/>
      <c r="BQ88" s="1348"/>
      <c r="BR88" s="1348"/>
      <c r="BS88" s="1348"/>
      <c r="BT88" s="1348"/>
      <c r="BU88" s="1348"/>
      <c r="BV88" s="1348"/>
      <c r="BW88" s="1348"/>
      <c r="BX88" s="1221"/>
      <c r="BY88" s="1221"/>
      <c r="BZ88" s="1221"/>
      <c r="CA88" s="1221"/>
      <c r="CB88" s="1221"/>
      <c r="CC88" s="1221"/>
      <c r="CD88" s="1221"/>
      <c r="CE88" s="1221"/>
      <c r="CF88" s="1221"/>
      <c r="CG88" s="1221"/>
      <c r="CH88" s="1221"/>
      <c r="CI88" s="1221"/>
      <c r="CJ88" s="1221"/>
      <c r="CK88" s="1221"/>
      <c r="CL88" s="1221"/>
      <c r="CM88" s="1221"/>
      <c r="CN88" s="1221"/>
      <c r="CO88" s="1221"/>
      <c r="CP88" s="1221"/>
      <c r="CQ88" s="1221"/>
      <c r="CR88" s="1221"/>
      <c r="CS88" s="1221"/>
      <c r="CT88" s="1221"/>
      <c r="CU88" s="1221"/>
      <c r="CV88" s="1221"/>
      <c r="CW88" s="1221"/>
      <c r="CX88" s="1221"/>
      <c r="CY88" s="1221"/>
      <c r="CZ88" s="1221"/>
      <c r="DA88" s="1221"/>
      <c r="DB88" s="1221"/>
      <c r="DC88" s="1221"/>
      <c r="DD88" s="1344"/>
      <c r="DE88" s="467"/>
      <c r="DF88" s="1" t="str">
        <f t="shared" si="1"/>
        <v>20--</v>
      </c>
      <c r="DG88" s="553">
        <f>'Настройки ТИК'!$C$55</f>
        <v>0</v>
      </c>
      <c r="DL88" s="573">
        <f t="shared" si="0"/>
        <v>0</v>
      </c>
    </row>
    <row r="89" spans="1:131" ht="15.75" x14ac:dyDescent="0.25">
      <c r="A89" s="1345" t="str">
        <f>IF(AS89="","",COUNTA($A$76:E88)-COUNTIF($A$76:A88,"")+1)</f>
        <v/>
      </c>
      <c r="B89" s="1345"/>
      <c r="C89" s="1345"/>
      <c r="D89" s="1345"/>
      <c r="E89" s="1346"/>
      <c r="F89" s="1307"/>
      <c r="G89" s="1307"/>
      <c r="H89" s="1307"/>
      <c r="I89" s="1307"/>
      <c r="J89" s="1307"/>
      <c r="K89" s="1307"/>
      <c r="L89" s="1307"/>
      <c r="M89" s="1307"/>
      <c r="N89" s="1307"/>
      <c r="O89" s="1307"/>
      <c r="P89" s="1307"/>
      <c r="Q89" s="1307"/>
      <c r="R89" s="1307"/>
      <c r="S89" s="1307"/>
      <c r="T89" s="1307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47"/>
      <c r="AL89" s="1347"/>
      <c r="AM89" s="1347"/>
      <c r="AN89" s="1347"/>
      <c r="AO89" s="1347"/>
      <c r="AP89" s="1347"/>
      <c r="AQ89" s="1347"/>
      <c r="AR89" s="1347"/>
      <c r="AS89" s="1348"/>
      <c r="AT89" s="1348"/>
      <c r="AU89" s="1348"/>
      <c r="AV89" s="1348"/>
      <c r="AW89" s="1348"/>
      <c r="AX89" s="1348"/>
      <c r="AY89" s="1348"/>
      <c r="AZ89" s="1348"/>
      <c r="BA89" s="1348"/>
      <c r="BB89" s="1348"/>
      <c r="BC89" s="1348"/>
      <c r="BD89" s="1221"/>
      <c r="BE89" s="1221"/>
      <c r="BF89" s="1221"/>
      <c r="BG89" s="1221"/>
      <c r="BH89" s="1221"/>
      <c r="BI89" s="1221"/>
      <c r="BJ89" s="1221"/>
      <c r="BK89" s="1221"/>
      <c r="BL89" s="1221"/>
      <c r="BM89" s="1348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  <c r="BX89" s="1221"/>
      <c r="BY89" s="1221"/>
      <c r="BZ89" s="1221"/>
      <c r="CA89" s="1221"/>
      <c r="CB89" s="1221"/>
      <c r="CC89" s="1221"/>
      <c r="CD89" s="1221"/>
      <c r="CE89" s="1221"/>
      <c r="CF89" s="1221"/>
      <c r="CG89" s="1221"/>
      <c r="CH89" s="1221"/>
      <c r="CI89" s="1221"/>
      <c r="CJ89" s="1221"/>
      <c r="CK89" s="1221"/>
      <c r="CL89" s="1221"/>
      <c r="CM89" s="1221"/>
      <c r="CN89" s="1221"/>
      <c r="CO89" s="1221"/>
      <c r="CP89" s="1221"/>
      <c r="CQ89" s="1221"/>
      <c r="CR89" s="1221"/>
      <c r="CS89" s="1221"/>
      <c r="CT89" s="1221"/>
      <c r="CU89" s="1221"/>
      <c r="CV89" s="1221"/>
      <c r="CW89" s="1221"/>
      <c r="CX89" s="1221"/>
      <c r="CY89" s="1221"/>
      <c r="CZ89" s="1221"/>
      <c r="DA89" s="1221"/>
      <c r="DB89" s="1221"/>
      <c r="DC89" s="1221"/>
      <c r="DD89" s="1344"/>
      <c r="DE89" s="467"/>
      <c r="DF89" s="1" t="str">
        <f t="shared" si="1"/>
        <v>20--</v>
      </c>
      <c r="DG89" s="553">
        <f>'Настройки ТИК'!$C$55</f>
        <v>0</v>
      </c>
      <c r="DL89" s="573">
        <f t="shared" si="0"/>
        <v>0</v>
      </c>
    </row>
    <row r="90" spans="1:131" ht="15.75" x14ac:dyDescent="0.25">
      <c r="A90" s="1345" t="str">
        <f>IF(AS90="","",COUNTA($A$76:E89)-COUNTIF($A$76:A89,"")+1)</f>
        <v/>
      </c>
      <c r="B90" s="1345"/>
      <c r="C90" s="1345"/>
      <c r="D90" s="1345"/>
      <c r="E90" s="1346"/>
      <c r="F90" s="1307"/>
      <c r="G90" s="1307"/>
      <c r="H90" s="1307"/>
      <c r="I90" s="1307"/>
      <c r="J90" s="1307"/>
      <c r="K90" s="1307"/>
      <c r="L90" s="1307"/>
      <c r="M90" s="1307"/>
      <c r="N90" s="1307"/>
      <c r="O90" s="1307"/>
      <c r="P90" s="1307"/>
      <c r="Q90" s="1307"/>
      <c r="R90" s="1307"/>
      <c r="S90" s="1307"/>
      <c r="T90" s="1307"/>
      <c r="U90" s="1347"/>
      <c r="V90" s="1347"/>
      <c r="W90" s="1347"/>
      <c r="X90" s="1347"/>
      <c r="Y90" s="1347"/>
      <c r="Z90" s="1347"/>
      <c r="AA90" s="1347"/>
      <c r="AB90" s="1347"/>
      <c r="AC90" s="1347"/>
      <c r="AD90" s="1347"/>
      <c r="AE90" s="1347"/>
      <c r="AF90" s="1347"/>
      <c r="AG90" s="1347"/>
      <c r="AH90" s="1347"/>
      <c r="AI90" s="1347"/>
      <c r="AJ90" s="1347"/>
      <c r="AK90" s="1347"/>
      <c r="AL90" s="1347"/>
      <c r="AM90" s="1347"/>
      <c r="AN90" s="1347"/>
      <c r="AO90" s="1347"/>
      <c r="AP90" s="1347"/>
      <c r="AQ90" s="1347"/>
      <c r="AR90" s="1347"/>
      <c r="AS90" s="1348"/>
      <c r="AT90" s="1348"/>
      <c r="AU90" s="1348"/>
      <c r="AV90" s="1348"/>
      <c r="AW90" s="1348"/>
      <c r="AX90" s="1348"/>
      <c r="AY90" s="1348"/>
      <c r="AZ90" s="1348"/>
      <c r="BA90" s="1348"/>
      <c r="BB90" s="1348"/>
      <c r="BC90" s="1348"/>
      <c r="BD90" s="1221"/>
      <c r="BE90" s="1221"/>
      <c r="BF90" s="1221"/>
      <c r="BG90" s="1221"/>
      <c r="BH90" s="1221"/>
      <c r="BI90" s="1221"/>
      <c r="BJ90" s="1221"/>
      <c r="BK90" s="1221"/>
      <c r="BL90" s="1221"/>
      <c r="BM90" s="1348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  <c r="BX90" s="1221"/>
      <c r="BY90" s="1221"/>
      <c r="BZ90" s="1221"/>
      <c r="CA90" s="1221"/>
      <c r="CB90" s="1221"/>
      <c r="CC90" s="1221"/>
      <c r="CD90" s="1221"/>
      <c r="CE90" s="1221"/>
      <c r="CF90" s="1221"/>
      <c r="CG90" s="1221"/>
      <c r="CH90" s="1221"/>
      <c r="CI90" s="1221"/>
      <c r="CJ90" s="1221"/>
      <c r="CK90" s="1221"/>
      <c r="CL90" s="1221"/>
      <c r="CM90" s="1221"/>
      <c r="CN90" s="1221"/>
      <c r="CO90" s="1221"/>
      <c r="CP90" s="1221"/>
      <c r="CQ90" s="1221"/>
      <c r="CR90" s="1221"/>
      <c r="CS90" s="1221"/>
      <c r="CT90" s="1221"/>
      <c r="CU90" s="1221"/>
      <c r="CV90" s="1221"/>
      <c r="CW90" s="1221"/>
      <c r="CX90" s="1221"/>
      <c r="CY90" s="1221"/>
      <c r="CZ90" s="1221"/>
      <c r="DA90" s="1221"/>
      <c r="DB90" s="1221"/>
      <c r="DC90" s="1221"/>
      <c r="DD90" s="1344"/>
      <c r="DE90" s="467"/>
      <c r="DF90" s="1" t="str">
        <f t="shared" si="1"/>
        <v>20--</v>
      </c>
      <c r="DG90" s="553">
        <f>'Настройки ТИК'!$C$55</f>
        <v>0</v>
      </c>
      <c r="DL90" s="573">
        <f t="shared" si="0"/>
        <v>0</v>
      </c>
    </row>
    <row r="91" spans="1:131" ht="15.75" x14ac:dyDescent="0.25">
      <c r="A91" s="1345" t="str">
        <f>IF(AS91="","",COUNTA($A$76:E90)-COUNTIF($A$76:A90,"")+1)</f>
        <v/>
      </c>
      <c r="B91" s="1345"/>
      <c r="C91" s="1345"/>
      <c r="D91" s="1345"/>
      <c r="E91" s="1346"/>
      <c r="F91" s="1307"/>
      <c r="G91" s="1307"/>
      <c r="H91" s="1307"/>
      <c r="I91" s="1307"/>
      <c r="J91" s="1307"/>
      <c r="K91" s="1307"/>
      <c r="L91" s="1307"/>
      <c r="M91" s="1307"/>
      <c r="N91" s="1307"/>
      <c r="O91" s="1307"/>
      <c r="P91" s="1307"/>
      <c r="Q91" s="1307"/>
      <c r="R91" s="1307"/>
      <c r="S91" s="1307"/>
      <c r="T91" s="1307"/>
      <c r="U91" s="1347"/>
      <c r="V91" s="1347"/>
      <c r="W91" s="1347"/>
      <c r="X91" s="1347"/>
      <c r="Y91" s="1347"/>
      <c r="Z91" s="1347"/>
      <c r="AA91" s="1347"/>
      <c r="AB91" s="1347"/>
      <c r="AC91" s="1347"/>
      <c r="AD91" s="1347"/>
      <c r="AE91" s="1347"/>
      <c r="AF91" s="1347"/>
      <c r="AG91" s="1347"/>
      <c r="AH91" s="1347"/>
      <c r="AI91" s="1347"/>
      <c r="AJ91" s="1347"/>
      <c r="AK91" s="1347"/>
      <c r="AL91" s="1347"/>
      <c r="AM91" s="1347"/>
      <c r="AN91" s="1347"/>
      <c r="AO91" s="1347"/>
      <c r="AP91" s="1347"/>
      <c r="AQ91" s="1347"/>
      <c r="AR91" s="1347"/>
      <c r="AS91" s="1348"/>
      <c r="AT91" s="1348"/>
      <c r="AU91" s="1348"/>
      <c r="AV91" s="1348"/>
      <c r="AW91" s="1348"/>
      <c r="AX91" s="1348"/>
      <c r="AY91" s="1348"/>
      <c r="AZ91" s="1348"/>
      <c r="BA91" s="1348"/>
      <c r="BB91" s="1348"/>
      <c r="BC91" s="1348"/>
      <c r="BD91" s="1221"/>
      <c r="BE91" s="1221"/>
      <c r="BF91" s="1221"/>
      <c r="BG91" s="1221"/>
      <c r="BH91" s="1221"/>
      <c r="BI91" s="1221"/>
      <c r="BJ91" s="1221"/>
      <c r="BK91" s="1221"/>
      <c r="BL91" s="1221"/>
      <c r="BM91" s="1348"/>
      <c r="BN91" s="1348"/>
      <c r="BO91" s="1348"/>
      <c r="BP91" s="1348"/>
      <c r="BQ91" s="1348"/>
      <c r="BR91" s="1348"/>
      <c r="BS91" s="1348"/>
      <c r="BT91" s="1348"/>
      <c r="BU91" s="1348"/>
      <c r="BV91" s="1348"/>
      <c r="BW91" s="1348"/>
      <c r="BX91" s="1221"/>
      <c r="BY91" s="1221"/>
      <c r="BZ91" s="1221"/>
      <c r="CA91" s="1221"/>
      <c r="CB91" s="1221"/>
      <c r="CC91" s="1221"/>
      <c r="CD91" s="1221"/>
      <c r="CE91" s="1221"/>
      <c r="CF91" s="1221"/>
      <c r="CG91" s="1221"/>
      <c r="CH91" s="1221"/>
      <c r="CI91" s="1221"/>
      <c r="CJ91" s="1221"/>
      <c r="CK91" s="1221"/>
      <c r="CL91" s="1221"/>
      <c r="CM91" s="1221"/>
      <c r="CN91" s="1221"/>
      <c r="CO91" s="1221"/>
      <c r="CP91" s="1221"/>
      <c r="CQ91" s="1221"/>
      <c r="CR91" s="1221"/>
      <c r="CS91" s="1221"/>
      <c r="CT91" s="1221"/>
      <c r="CU91" s="1221"/>
      <c r="CV91" s="1221"/>
      <c r="CW91" s="1221"/>
      <c r="CX91" s="1221"/>
      <c r="CY91" s="1221"/>
      <c r="CZ91" s="1221"/>
      <c r="DA91" s="1221"/>
      <c r="DB91" s="1221"/>
      <c r="DC91" s="1221"/>
      <c r="DD91" s="1344"/>
      <c r="DE91" s="467"/>
      <c r="DF91" s="1" t="str">
        <f t="shared" si="1"/>
        <v>20--</v>
      </c>
      <c r="DG91" s="553">
        <f>'Настройки ТИК'!$C$55</f>
        <v>0</v>
      </c>
      <c r="DL91" s="573">
        <f t="shared" si="0"/>
        <v>0</v>
      </c>
    </row>
    <row r="92" spans="1:131" ht="15.75" x14ac:dyDescent="0.25">
      <c r="A92" s="1345" t="str">
        <f>IF(AS92="","",COUNTA($A$76:E91)-COUNTIF($A$76:A91,"")+1)</f>
        <v/>
      </c>
      <c r="B92" s="1345"/>
      <c r="C92" s="1345"/>
      <c r="D92" s="1345"/>
      <c r="E92" s="1346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47"/>
      <c r="V92" s="1347"/>
      <c r="W92" s="1347"/>
      <c r="X92" s="1347"/>
      <c r="Y92" s="1347"/>
      <c r="Z92" s="1347"/>
      <c r="AA92" s="1347"/>
      <c r="AB92" s="1347"/>
      <c r="AC92" s="1347"/>
      <c r="AD92" s="1347"/>
      <c r="AE92" s="1347"/>
      <c r="AF92" s="1347"/>
      <c r="AG92" s="1347"/>
      <c r="AH92" s="1347"/>
      <c r="AI92" s="1347"/>
      <c r="AJ92" s="1347"/>
      <c r="AK92" s="1347"/>
      <c r="AL92" s="1347"/>
      <c r="AM92" s="1347"/>
      <c r="AN92" s="1347"/>
      <c r="AO92" s="1347"/>
      <c r="AP92" s="1347"/>
      <c r="AQ92" s="1347"/>
      <c r="AR92" s="1347"/>
      <c r="AS92" s="1348"/>
      <c r="AT92" s="1348"/>
      <c r="AU92" s="1348"/>
      <c r="AV92" s="1348"/>
      <c r="AW92" s="1348"/>
      <c r="AX92" s="1348"/>
      <c r="AY92" s="1348"/>
      <c r="AZ92" s="1348"/>
      <c r="BA92" s="1348"/>
      <c r="BB92" s="1348"/>
      <c r="BC92" s="1348"/>
      <c r="BD92" s="1221"/>
      <c r="BE92" s="1221"/>
      <c r="BF92" s="1221"/>
      <c r="BG92" s="1221"/>
      <c r="BH92" s="1221"/>
      <c r="BI92" s="1221"/>
      <c r="BJ92" s="1221"/>
      <c r="BK92" s="1221"/>
      <c r="BL92" s="1221"/>
      <c r="BM92" s="1348"/>
      <c r="BN92" s="1348"/>
      <c r="BO92" s="1348"/>
      <c r="BP92" s="1348"/>
      <c r="BQ92" s="1348"/>
      <c r="BR92" s="1348"/>
      <c r="BS92" s="1348"/>
      <c r="BT92" s="1348"/>
      <c r="BU92" s="1348"/>
      <c r="BV92" s="1348"/>
      <c r="BW92" s="1348"/>
      <c r="BX92" s="1221"/>
      <c r="BY92" s="1221"/>
      <c r="BZ92" s="1221"/>
      <c r="CA92" s="1221"/>
      <c r="CB92" s="1221"/>
      <c r="CC92" s="1221"/>
      <c r="CD92" s="1221"/>
      <c r="CE92" s="1221"/>
      <c r="CF92" s="1221"/>
      <c r="CG92" s="1221"/>
      <c r="CH92" s="1221"/>
      <c r="CI92" s="1221"/>
      <c r="CJ92" s="1221"/>
      <c r="CK92" s="1221"/>
      <c r="CL92" s="1221"/>
      <c r="CM92" s="1221"/>
      <c r="CN92" s="1221"/>
      <c r="CO92" s="1221"/>
      <c r="CP92" s="1221"/>
      <c r="CQ92" s="1221"/>
      <c r="CR92" s="1221"/>
      <c r="CS92" s="1221"/>
      <c r="CT92" s="1221"/>
      <c r="CU92" s="1221"/>
      <c r="CV92" s="1221"/>
      <c r="CW92" s="1221"/>
      <c r="CX92" s="1221"/>
      <c r="CY92" s="1221"/>
      <c r="CZ92" s="1221"/>
      <c r="DA92" s="1221"/>
      <c r="DB92" s="1221"/>
      <c r="DC92" s="1221"/>
      <c r="DD92" s="1344"/>
      <c r="DE92" s="467"/>
      <c r="DF92" s="1" t="str">
        <f t="shared" si="1"/>
        <v>20--</v>
      </c>
      <c r="DG92" s="553">
        <f>'Настройки ТИК'!$C$55</f>
        <v>0</v>
      </c>
      <c r="DL92" s="573">
        <f t="shared" si="0"/>
        <v>0</v>
      </c>
    </row>
    <row r="93" spans="1:131" ht="15.75" x14ac:dyDescent="0.25">
      <c r="A93" s="1345" t="str">
        <f>IF(AS93="","",COUNTA($A$76:E92)-COUNTIF($A$76:A92,"")+1)</f>
        <v/>
      </c>
      <c r="B93" s="1345"/>
      <c r="C93" s="1345"/>
      <c r="D93" s="1345"/>
      <c r="E93" s="1346"/>
      <c r="F93" s="1307"/>
      <c r="G93" s="1307"/>
      <c r="H93" s="1307"/>
      <c r="I93" s="1307"/>
      <c r="J93" s="1307"/>
      <c r="K93" s="1307"/>
      <c r="L93" s="1307"/>
      <c r="M93" s="1307"/>
      <c r="N93" s="1307"/>
      <c r="O93" s="1307"/>
      <c r="P93" s="1307"/>
      <c r="Q93" s="1307"/>
      <c r="R93" s="1307"/>
      <c r="S93" s="1307"/>
      <c r="T93" s="1307"/>
      <c r="U93" s="1347"/>
      <c r="V93" s="1347"/>
      <c r="W93" s="1347"/>
      <c r="X93" s="1347"/>
      <c r="Y93" s="1347"/>
      <c r="Z93" s="1347"/>
      <c r="AA93" s="1347"/>
      <c r="AB93" s="1347"/>
      <c r="AC93" s="1347"/>
      <c r="AD93" s="1347"/>
      <c r="AE93" s="1347"/>
      <c r="AF93" s="1347"/>
      <c r="AG93" s="1347"/>
      <c r="AH93" s="1347"/>
      <c r="AI93" s="1347"/>
      <c r="AJ93" s="1347"/>
      <c r="AK93" s="1347"/>
      <c r="AL93" s="1347"/>
      <c r="AM93" s="1347"/>
      <c r="AN93" s="1347"/>
      <c r="AO93" s="1347"/>
      <c r="AP93" s="1347"/>
      <c r="AQ93" s="1347"/>
      <c r="AR93" s="1347"/>
      <c r="AS93" s="1348"/>
      <c r="AT93" s="1348"/>
      <c r="AU93" s="1348"/>
      <c r="AV93" s="1348"/>
      <c r="AW93" s="1348"/>
      <c r="AX93" s="1348"/>
      <c r="AY93" s="1348"/>
      <c r="AZ93" s="1348"/>
      <c r="BA93" s="1348"/>
      <c r="BB93" s="1348"/>
      <c r="BC93" s="1348"/>
      <c r="BD93" s="1221"/>
      <c r="BE93" s="1221"/>
      <c r="BF93" s="1221"/>
      <c r="BG93" s="1221"/>
      <c r="BH93" s="1221"/>
      <c r="BI93" s="1221"/>
      <c r="BJ93" s="1221"/>
      <c r="BK93" s="1221"/>
      <c r="BL93" s="1221"/>
      <c r="BM93" s="1348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  <c r="BX93" s="1221"/>
      <c r="BY93" s="1221"/>
      <c r="BZ93" s="1221"/>
      <c r="CA93" s="1221"/>
      <c r="CB93" s="1221"/>
      <c r="CC93" s="1221"/>
      <c r="CD93" s="1221"/>
      <c r="CE93" s="1221"/>
      <c r="CF93" s="1221"/>
      <c r="CG93" s="1221"/>
      <c r="CH93" s="1221"/>
      <c r="CI93" s="1221"/>
      <c r="CJ93" s="1221"/>
      <c r="CK93" s="1221"/>
      <c r="CL93" s="1221"/>
      <c r="CM93" s="1221"/>
      <c r="CN93" s="1221"/>
      <c r="CO93" s="1221"/>
      <c r="CP93" s="1221"/>
      <c r="CQ93" s="1221"/>
      <c r="CR93" s="1221"/>
      <c r="CS93" s="1221"/>
      <c r="CT93" s="1221"/>
      <c r="CU93" s="1221"/>
      <c r="CV93" s="1221"/>
      <c r="CW93" s="1221"/>
      <c r="CX93" s="1221"/>
      <c r="CY93" s="1221"/>
      <c r="CZ93" s="1221"/>
      <c r="DA93" s="1221"/>
      <c r="DB93" s="1221"/>
      <c r="DC93" s="1221"/>
      <c r="DD93" s="1344"/>
      <c r="DE93" s="467"/>
      <c r="DF93" s="1" t="str">
        <f t="shared" si="1"/>
        <v>20--</v>
      </c>
      <c r="DG93" s="553">
        <f>'Настройки ТИК'!$C$55</f>
        <v>0</v>
      </c>
      <c r="DL93" s="573">
        <f t="shared" si="0"/>
        <v>0</v>
      </c>
    </row>
    <row r="94" spans="1:131" ht="15.75" x14ac:dyDescent="0.25">
      <c r="A94" s="1345" t="str">
        <f>IF(AS94="","",COUNTA($A$76:E93)-COUNTIF($A$76:A93,"")+1)</f>
        <v/>
      </c>
      <c r="B94" s="1345"/>
      <c r="C94" s="1345"/>
      <c r="D94" s="1345"/>
      <c r="E94" s="1346"/>
      <c r="F94" s="1307"/>
      <c r="G94" s="1307"/>
      <c r="H94" s="1307"/>
      <c r="I94" s="1307"/>
      <c r="J94" s="1307"/>
      <c r="K94" s="1307"/>
      <c r="L94" s="1307"/>
      <c r="M94" s="1307"/>
      <c r="N94" s="1307"/>
      <c r="O94" s="1307"/>
      <c r="P94" s="1307"/>
      <c r="Q94" s="1307"/>
      <c r="R94" s="1307"/>
      <c r="S94" s="1307"/>
      <c r="T94" s="1307"/>
      <c r="U94" s="1347"/>
      <c r="V94" s="1347"/>
      <c r="W94" s="1347"/>
      <c r="X94" s="1347"/>
      <c r="Y94" s="1347"/>
      <c r="Z94" s="1347"/>
      <c r="AA94" s="1347"/>
      <c r="AB94" s="1347"/>
      <c r="AC94" s="1347"/>
      <c r="AD94" s="1347"/>
      <c r="AE94" s="1347"/>
      <c r="AF94" s="1347"/>
      <c r="AG94" s="1347"/>
      <c r="AH94" s="1347"/>
      <c r="AI94" s="1347"/>
      <c r="AJ94" s="1347"/>
      <c r="AK94" s="1347"/>
      <c r="AL94" s="1347"/>
      <c r="AM94" s="1347"/>
      <c r="AN94" s="1347"/>
      <c r="AO94" s="1347"/>
      <c r="AP94" s="1347"/>
      <c r="AQ94" s="1347"/>
      <c r="AR94" s="1347"/>
      <c r="AS94" s="1348"/>
      <c r="AT94" s="1348"/>
      <c r="AU94" s="1348"/>
      <c r="AV94" s="1348"/>
      <c r="AW94" s="1348"/>
      <c r="AX94" s="1348"/>
      <c r="AY94" s="1348"/>
      <c r="AZ94" s="1348"/>
      <c r="BA94" s="1348"/>
      <c r="BB94" s="1348"/>
      <c r="BC94" s="1348"/>
      <c r="BD94" s="1221"/>
      <c r="BE94" s="1221"/>
      <c r="BF94" s="1221"/>
      <c r="BG94" s="1221"/>
      <c r="BH94" s="1221"/>
      <c r="BI94" s="1221"/>
      <c r="BJ94" s="1221"/>
      <c r="BK94" s="1221"/>
      <c r="BL94" s="1221"/>
      <c r="BM94" s="1348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  <c r="BX94" s="1221"/>
      <c r="BY94" s="1221"/>
      <c r="BZ94" s="1221"/>
      <c r="CA94" s="1221"/>
      <c r="CB94" s="1221"/>
      <c r="CC94" s="1221"/>
      <c r="CD94" s="1221"/>
      <c r="CE94" s="1221"/>
      <c r="CF94" s="1221"/>
      <c r="CG94" s="1221"/>
      <c r="CH94" s="1221"/>
      <c r="CI94" s="1221"/>
      <c r="CJ94" s="1221"/>
      <c r="CK94" s="1221"/>
      <c r="CL94" s="1221"/>
      <c r="CM94" s="1221"/>
      <c r="CN94" s="1221"/>
      <c r="CO94" s="1221"/>
      <c r="CP94" s="1221"/>
      <c r="CQ94" s="1221"/>
      <c r="CR94" s="1221"/>
      <c r="CS94" s="1221"/>
      <c r="CT94" s="1221"/>
      <c r="CU94" s="1221"/>
      <c r="CV94" s="1221"/>
      <c r="CW94" s="1221"/>
      <c r="CX94" s="1221"/>
      <c r="CY94" s="1221"/>
      <c r="CZ94" s="1221"/>
      <c r="DA94" s="1221"/>
      <c r="DB94" s="1221"/>
      <c r="DC94" s="1221"/>
      <c r="DD94" s="1344"/>
      <c r="DE94" s="467"/>
      <c r="DF94" s="1" t="str">
        <f t="shared" si="1"/>
        <v>20--</v>
      </c>
      <c r="DG94" s="553">
        <f>'Настройки ТИК'!$C$55</f>
        <v>0</v>
      </c>
      <c r="DL94" s="573">
        <f t="shared" si="0"/>
        <v>0</v>
      </c>
    </row>
    <row r="95" spans="1:131" ht="15.75" x14ac:dyDescent="0.25">
      <c r="A95" s="1345" t="str">
        <f>IF(AS95="","",COUNTA($A$76:E94)-COUNTIF($A$76:A94,"")+1)</f>
        <v/>
      </c>
      <c r="B95" s="1345"/>
      <c r="C95" s="1345"/>
      <c r="D95" s="1345"/>
      <c r="E95" s="1346"/>
      <c r="F95" s="1307"/>
      <c r="G95" s="1307"/>
      <c r="H95" s="1307"/>
      <c r="I95" s="1307"/>
      <c r="J95" s="1307"/>
      <c r="K95" s="1307"/>
      <c r="L95" s="1307"/>
      <c r="M95" s="1307"/>
      <c r="N95" s="1307"/>
      <c r="O95" s="1307"/>
      <c r="P95" s="1307"/>
      <c r="Q95" s="1307"/>
      <c r="R95" s="1307"/>
      <c r="S95" s="1307"/>
      <c r="T95" s="1307"/>
      <c r="U95" s="1347"/>
      <c r="V95" s="1347"/>
      <c r="W95" s="1347"/>
      <c r="X95" s="1347"/>
      <c r="Y95" s="1347"/>
      <c r="Z95" s="1347"/>
      <c r="AA95" s="1347"/>
      <c r="AB95" s="1347"/>
      <c r="AC95" s="1347"/>
      <c r="AD95" s="1347"/>
      <c r="AE95" s="1347"/>
      <c r="AF95" s="1347"/>
      <c r="AG95" s="1347"/>
      <c r="AH95" s="1347"/>
      <c r="AI95" s="1347"/>
      <c r="AJ95" s="1347"/>
      <c r="AK95" s="1347"/>
      <c r="AL95" s="1347"/>
      <c r="AM95" s="1347"/>
      <c r="AN95" s="1347"/>
      <c r="AO95" s="1347"/>
      <c r="AP95" s="1347"/>
      <c r="AQ95" s="1347"/>
      <c r="AR95" s="1347"/>
      <c r="AS95" s="1348"/>
      <c r="AT95" s="1348"/>
      <c r="AU95" s="1348"/>
      <c r="AV95" s="1348"/>
      <c r="AW95" s="1348"/>
      <c r="AX95" s="1348"/>
      <c r="AY95" s="1348"/>
      <c r="AZ95" s="1348"/>
      <c r="BA95" s="1348"/>
      <c r="BB95" s="1348"/>
      <c r="BC95" s="1348"/>
      <c r="BD95" s="1221"/>
      <c r="BE95" s="1221"/>
      <c r="BF95" s="1221"/>
      <c r="BG95" s="1221"/>
      <c r="BH95" s="1221"/>
      <c r="BI95" s="1221"/>
      <c r="BJ95" s="1221"/>
      <c r="BK95" s="1221"/>
      <c r="BL95" s="1221"/>
      <c r="BM95" s="1348"/>
      <c r="BN95" s="1348"/>
      <c r="BO95" s="1348"/>
      <c r="BP95" s="1348"/>
      <c r="BQ95" s="1348"/>
      <c r="BR95" s="1348"/>
      <c r="BS95" s="1348"/>
      <c r="BT95" s="1348"/>
      <c r="BU95" s="1348"/>
      <c r="BV95" s="1348"/>
      <c r="BW95" s="1348"/>
      <c r="BX95" s="1221"/>
      <c r="BY95" s="1221"/>
      <c r="BZ95" s="1221"/>
      <c r="CA95" s="1221"/>
      <c r="CB95" s="1221"/>
      <c r="CC95" s="1221"/>
      <c r="CD95" s="1221"/>
      <c r="CE95" s="1221"/>
      <c r="CF95" s="1221"/>
      <c r="CG95" s="1221"/>
      <c r="CH95" s="1221"/>
      <c r="CI95" s="1221"/>
      <c r="CJ95" s="1221"/>
      <c r="CK95" s="1221"/>
      <c r="CL95" s="1221"/>
      <c r="CM95" s="1221"/>
      <c r="CN95" s="1221"/>
      <c r="CO95" s="1221"/>
      <c r="CP95" s="1221"/>
      <c r="CQ95" s="1221"/>
      <c r="CR95" s="1221"/>
      <c r="CS95" s="1221"/>
      <c r="CT95" s="1221"/>
      <c r="CU95" s="1221"/>
      <c r="CV95" s="1221"/>
      <c r="CW95" s="1221"/>
      <c r="CX95" s="1221"/>
      <c r="CY95" s="1221"/>
      <c r="CZ95" s="1221"/>
      <c r="DA95" s="1221"/>
      <c r="DB95" s="1221"/>
      <c r="DC95" s="1221"/>
      <c r="DD95" s="1344"/>
      <c r="DE95" s="467"/>
      <c r="DF95" s="1" t="str">
        <f t="shared" si="1"/>
        <v>20--</v>
      </c>
      <c r="DG95" s="553">
        <f>'Настройки ТИК'!$C$55</f>
        <v>0</v>
      </c>
      <c r="DL95" s="573">
        <f t="shared" si="0"/>
        <v>0</v>
      </c>
    </row>
    <row r="96" spans="1:131" ht="15.75" x14ac:dyDescent="0.25">
      <c r="A96" s="1345" t="str">
        <f>IF(AS96="","",COUNTA($A$76:E95)-COUNTIF($A$76:A95,"")+1)</f>
        <v/>
      </c>
      <c r="B96" s="1345"/>
      <c r="C96" s="1345"/>
      <c r="D96" s="1345"/>
      <c r="E96" s="1346"/>
      <c r="F96" s="1307"/>
      <c r="G96" s="1307"/>
      <c r="H96" s="1307"/>
      <c r="I96" s="1307"/>
      <c r="J96" s="1307"/>
      <c r="K96" s="1307"/>
      <c r="L96" s="1307"/>
      <c r="M96" s="1307"/>
      <c r="N96" s="1307"/>
      <c r="O96" s="1307"/>
      <c r="P96" s="1307"/>
      <c r="Q96" s="1307"/>
      <c r="R96" s="1307"/>
      <c r="S96" s="1307"/>
      <c r="T96" s="130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8"/>
      <c r="AT96" s="1348"/>
      <c r="AU96" s="1348"/>
      <c r="AV96" s="1348"/>
      <c r="AW96" s="1348"/>
      <c r="AX96" s="1348"/>
      <c r="AY96" s="1348"/>
      <c r="AZ96" s="1348"/>
      <c r="BA96" s="1348"/>
      <c r="BB96" s="1348"/>
      <c r="BC96" s="1348"/>
      <c r="BD96" s="1221"/>
      <c r="BE96" s="1221"/>
      <c r="BF96" s="1221"/>
      <c r="BG96" s="1221"/>
      <c r="BH96" s="1221"/>
      <c r="BI96" s="1221"/>
      <c r="BJ96" s="1221"/>
      <c r="BK96" s="1221"/>
      <c r="BL96" s="1221"/>
      <c r="BM96" s="1348"/>
      <c r="BN96" s="1348"/>
      <c r="BO96" s="1348"/>
      <c r="BP96" s="1348"/>
      <c r="BQ96" s="1348"/>
      <c r="BR96" s="1348"/>
      <c r="BS96" s="1348"/>
      <c r="BT96" s="1348"/>
      <c r="BU96" s="1348"/>
      <c r="BV96" s="1348"/>
      <c r="BW96" s="1348"/>
      <c r="BX96" s="1221"/>
      <c r="BY96" s="1221"/>
      <c r="BZ96" s="1221"/>
      <c r="CA96" s="1221"/>
      <c r="CB96" s="1221"/>
      <c r="CC96" s="1221"/>
      <c r="CD96" s="1221"/>
      <c r="CE96" s="1221"/>
      <c r="CF96" s="1221"/>
      <c r="CG96" s="1221"/>
      <c r="CH96" s="1221"/>
      <c r="CI96" s="1221"/>
      <c r="CJ96" s="1221"/>
      <c r="CK96" s="1221"/>
      <c r="CL96" s="1221"/>
      <c r="CM96" s="1221"/>
      <c r="CN96" s="1221"/>
      <c r="CO96" s="1221"/>
      <c r="CP96" s="1221"/>
      <c r="CQ96" s="1221"/>
      <c r="CR96" s="1221"/>
      <c r="CS96" s="1221"/>
      <c r="CT96" s="1221"/>
      <c r="CU96" s="1221"/>
      <c r="CV96" s="1221"/>
      <c r="CW96" s="1221"/>
      <c r="CX96" s="1221"/>
      <c r="CY96" s="1221"/>
      <c r="CZ96" s="1221"/>
      <c r="DA96" s="1221"/>
      <c r="DB96" s="1221"/>
      <c r="DC96" s="1221"/>
      <c r="DD96" s="1344"/>
      <c r="DE96" s="467"/>
      <c r="DF96" s="1" t="str">
        <f t="shared" si="1"/>
        <v>20--</v>
      </c>
      <c r="DG96" s="553">
        <f>'Настройки ТИК'!$C$55</f>
        <v>0</v>
      </c>
      <c r="DL96" s="573">
        <f t="shared" si="0"/>
        <v>0</v>
      </c>
    </row>
    <row r="97" spans="1:117" ht="15.75" x14ac:dyDescent="0.25">
      <c r="A97" s="1345" t="str">
        <f>IF(AS97="","",COUNTA($A$76:E96)-COUNTIF($A$76:A96,"")+1)</f>
        <v/>
      </c>
      <c r="B97" s="1345"/>
      <c r="C97" s="1345"/>
      <c r="D97" s="1345"/>
      <c r="E97" s="1346"/>
      <c r="F97" s="1307"/>
      <c r="G97" s="1307"/>
      <c r="H97" s="1307"/>
      <c r="I97" s="1307"/>
      <c r="J97" s="1307"/>
      <c r="K97" s="1307"/>
      <c r="L97" s="1307"/>
      <c r="M97" s="1307"/>
      <c r="N97" s="1307"/>
      <c r="O97" s="1307"/>
      <c r="P97" s="1307"/>
      <c r="Q97" s="1307"/>
      <c r="R97" s="1307"/>
      <c r="S97" s="1307"/>
      <c r="T97" s="1307"/>
      <c r="U97" s="1347"/>
      <c r="V97" s="1347"/>
      <c r="W97" s="1347"/>
      <c r="X97" s="1347"/>
      <c r="Y97" s="1347"/>
      <c r="Z97" s="1347"/>
      <c r="AA97" s="1347"/>
      <c r="AB97" s="1347"/>
      <c r="AC97" s="1347"/>
      <c r="AD97" s="1347"/>
      <c r="AE97" s="1347"/>
      <c r="AF97" s="1347"/>
      <c r="AG97" s="1347"/>
      <c r="AH97" s="1347"/>
      <c r="AI97" s="1347"/>
      <c r="AJ97" s="1347"/>
      <c r="AK97" s="1347"/>
      <c r="AL97" s="1347"/>
      <c r="AM97" s="1347"/>
      <c r="AN97" s="1347"/>
      <c r="AO97" s="1347"/>
      <c r="AP97" s="1347"/>
      <c r="AQ97" s="1347"/>
      <c r="AR97" s="1347"/>
      <c r="AS97" s="1348"/>
      <c r="AT97" s="1348"/>
      <c r="AU97" s="1348"/>
      <c r="AV97" s="1348"/>
      <c r="AW97" s="1348"/>
      <c r="AX97" s="1348"/>
      <c r="AY97" s="1348"/>
      <c r="AZ97" s="1348"/>
      <c r="BA97" s="1348"/>
      <c r="BB97" s="1348"/>
      <c r="BC97" s="1348"/>
      <c r="BD97" s="1221"/>
      <c r="BE97" s="1221"/>
      <c r="BF97" s="1221"/>
      <c r="BG97" s="1221"/>
      <c r="BH97" s="1221"/>
      <c r="BI97" s="1221"/>
      <c r="BJ97" s="1221"/>
      <c r="BK97" s="1221"/>
      <c r="BL97" s="1221"/>
      <c r="BM97" s="1348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  <c r="BX97" s="1221"/>
      <c r="BY97" s="1221"/>
      <c r="BZ97" s="1221"/>
      <c r="CA97" s="1221"/>
      <c r="CB97" s="1221"/>
      <c r="CC97" s="1221"/>
      <c r="CD97" s="1221"/>
      <c r="CE97" s="1221"/>
      <c r="CF97" s="1221"/>
      <c r="CG97" s="1221"/>
      <c r="CH97" s="1221"/>
      <c r="CI97" s="1221"/>
      <c r="CJ97" s="1221"/>
      <c r="CK97" s="1221"/>
      <c r="CL97" s="1221"/>
      <c r="CM97" s="1221"/>
      <c r="CN97" s="1221"/>
      <c r="CO97" s="1221"/>
      <c r="CP97" s="1221"/>
      <c r="CQ97" s="1221"/>
      <c r="CR97" s="1221"/>
      <c r="CS97" s="1221"/>
      <c r="CT97" s="1221"/>
      <c r="CU97" s="1221"/>
      <c r="CV97" s="1221"/>
      <c r="CW97" s="1221"/>
      <c r="CX97" s="1221"/>
      <c r="CY97" s="1221"/>
      <c r="CZ97" s="1221"/>
      <c r="DA97" s="1221"/>
      <c r="DB97" s="1221"/>
      <c r="DC97" s="1221"/>
      <c r="DD97" s="1344"/>
      <c r="DE97" s="467"/>
      <c r="DF97" s="1" t="str">
        <f t="shared" si="1"/>
        <v>20--</v>
      </c>
      <c r="DG97" s="553">
        <f>'Настройки ТИК'!$C$55</f>
        <v>0</v>
      </c>
      <c r="DL97" s="573">
        <f t="shared" si="0"/>
        <v>0</v>
      </c>
    </row>
    <row r="98" spans="1:117" ht="16.5" thickBot="1" x14ac:dyDescent="0.3">
      <c r="A98" s="1345" t="str">
        <f>IF(AS98="","",COUNTA($A$76:E97)-COUNTIF($A$76:A97,"")+1)</f>
        <v/>
      </c>
      <c r="B98" s="1345"/>
      <c r="C98" s="1345"/>
      <c r="D98" s="1345"/>
      <c r="E98" s="1346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50"/>
      <c r="V98" s="1350"/>
      <c r="W98" s="1350"/>
      <c r="X98" s="1350"/>
      <c r="Y98" s="1350"/>
      <c r="Z98" s="1350"/>
      <c r="AA98" s="1350"/>
      <c r="AB98" s="1350"/>
      <c r="AC98" s="1350"/>
      <c r="AD98" s="1350"/>
      <c r="AE98" s="1350"/>
      <c r="AF98" s="1350"/>
      <c r="AG98" s="1350"/>
      <c r="AH98" s="1350"/>
      <c r="AI98" s="1350"/>
      <c r="AJ98" s="1350"/>
      <c r="AK98" s="1350"/>
      <c r="AL98" s="1350"/>
      <c r="AM98" s="1350"/>
      <c r="AN98" s="1350"/>
      <c r="AO98" s="1350"/>
      <c r="AP98" s="1350"/>
      <c r="AQ98" s="1350"/>
      <c r="AR98" s="1350"/>
      <c r="AS98" s="1351"/>
      <c r="AT98" s="1351"/>
      <c r="AU98" s="1351"/>
      <c r="AV98" s="1351"/>
      <c r="AW98" s="1351"/>
      <c r="AX98" s="1351"/>
      <c r="AY98" s="1351"/>
      <c r="AZ98" s="1351"/>
      <c r="BA98" s="1351"/>
      <c r="BB98" s="1351"/>
      <c r="BC98" s="1351"/>
      <c r="BD98" s="1352"/>
      <c r="BE98" s="1352"/>
      <c r="BF98" s="1352"/>
      <c r="BG98" s="1352"/>
      <c r="BH98" s="1352"/>
      <c r="BI98" s="1352"/>
      <c r="BJ98" s="1352"/>
      <c r="BK98" s="1352"/>
      <c r="BL98" s="1352"/>
      <c r="BM98" s="1351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  <c r="BX98" s="1352"/>
      <c r="BY98" s="1352"/>
      <c r="BZ98" s="1352"/>
      <c r="CA98" s="1352"/>
      <c r="CB98" s="1352"/>
      <c r="CC98" s="1352"/>
      <c r="CD98" s="1352"/>
      <c r="CE98" s="1352"/>
      <c r="CF98" s="1352"/>
      <c r="CG98" s="1352"/>
      <c r="CH98" s="1352"/>
      <c r="CI98" s="1352"/>
      <c r="CJ98" s="1352"/>
      <c r="CK98" s="1352"/>
      <c r="CL98" s="1352"/>
      <c r="CM98" s="1352"/>
      <c r="CN98" s="1352"/>
      <c r="CO98" s="1352"/>
      <c r="CP98" s="1352"/>
      <c r="CQ98" s="1352"/>
      <c r="CR98" s="1352"/>
      <c r="CS98" s="1352"/>
      <c r="CT98" s="1352"/>
      <c r="CU98" s="1352"/>
      <c r="CV98" s="1352"/>
      <c r="CW98" s="1352"/>
      <c r="CX98" s="1352"/>
      <c r="CY98" s="1352"/>
      <c r="CZ98" s="1352"/>
      <c r="DA98" s="1352"/>
      <c r="DB98" s="1352"/>
      <c r="DC98" s="1352"/>
      <c r="DD98" s="1353"/>
      <c r="DE98" s="467"/>
      <c r="DF98" s="1" t="str">
        <f t="shared" si="1"/>
        <v>20--</v>
      </c>
      <c r="DG98" s="553">
        <f>'Настройки ТИК'!$C$55</f>
        <v>0</v>
      </c>
      <c r="DL98" s="573">
        <f t="shared" si="0"/>
        <v>0</v>
      </c>
    </row>
    <row r="99" spans="1:117" ht="15.75" thickTop="1" x14ac:dyDescent="0.2">
      <c r="A99" s="478"/>
      <c r="B99" s="478"/>
      <c r="C99" s="478"/>
      <c r="D99" s="478"/>
      <c r="E99" s="478"/>
      <c r="F99" s="478"/>
      <c r="G99" s="478"/>
      <c r="H99" s="478"/>
      <c r="I99" s="478"/>
      <c r="J99" s="478"/>
      <c r="K99" s="478"/>
      <c r="L99" s="478"/>
      <c r="M99" s="478"/>
      <c r="N99" s="478"/>
      <c r="O99" s="478"/>
      <c r="P99" s="478"/>
      <c r="Q99" s="478"/>
      <c r="R99" s="478"/>
      <c r="S99" s="478"/>
      <c r="T99" s="478"/>
      <c r="U99" s="478"/>
      <c r="V99" s="478"/>
      <c r="W99" s="478"/>
      <c r="X99" s="478"/>
      <c r="Y99" s="478"/>
      <c r="Z99" s="478"/>
      <c r="AA99" s="478"/>
      <c r="AB99" s="478"/>
      <c r="AC99" s="478"/>
      <c r="AD99" s="478"/>
      <c r="AE99" s="478"/>
      <c r="AF99" s="478"/>
      <c r="AG99" s="478"/>
      <c r="AH99" s="478"/>
      <c r="AI99" s="478"/>
      <c r="AJ99" s="478"/>
      <c r="AK99" s="478"/>
      <c r="AL99" s="478"/>
      <c r="AM99" s="478"/>
      <c r="AN99" s="478"/>
      <c r="AO99" s="478"/>
      <c r="AP99" s="478"/>
      <c r="AQ99" s="478" t="s">
        <v>249</v>
      </c>
      <c r="AR99" s="479"/>
      <c r="AS99" s="1354"/>
      <c r="AT99" s="1354"/>
      <c r="AU99" s="1354"/>
      <c r="AV99" s="1354"/>
      <c r="AW99" s="1354"/>
      <c r="AX99" s="1354"/>
      <c r="AY99" s="1354"/>
      <c r="AZ99" s="1354"/>
      <c r="BA99" s="1354"/>
      <c r="BB99" s="1354"/>
      <c r="BC99" s="1354"/>
      <c r="BD99" s="1355"/>
      <c r="BE99" s="1355"/>
      <c r="BF99" s="1355"/>
      <c r="BG99" s="1355"/>
      <c r="BH99" s="1355"/>
      <c r="BI99" s="1355"/>
      <c r="BJ99" s="1355"/>
      <c r="BK99" s="1355"/>
      <c r="BL99" s="1355"/>
      <c r="BM99" s="1354"/>
      <c r="BN99" s="1354"/>
      <c r="BO99" s="1354"/>
      <c r="BP99" s="1354"/>
      <c r="BQ99" s="1354"/>
      <c r="BR99" s="1354"/>
      <c r="BS99" s="1354"/>
      <c r="BT99" s="1354"/>
      <c r="BU99" s="1354"/>
      <c r="BV99" s="1354"/>
      <c r="BW99" s="1354"/>
      <c r="BX99" s="1355"/>
      <c r="BY99" s="1355"/>
      <c r="BZ99" s="1355"/>
      <c r="CA99" s="1355"/>
      <c r="CB99" s="1355"/>
      <c r="CC99" s="1355"/>
      <c r="CD99" s="1355"/>
      <c r="CE99" s="1355"/>
      <c r="CF99" s="1355"/>
      <c r="CG99" s="1355"/>
      <c r="CH99" s="1355"/>
      <c r="CI99" s="1355"/>
      <c r="CJ99" s="1355"/>
      <c r="CK99" s="1355"/>
      <c r="CL99" s="1355"/>
      <c r="CM99" s="1355"/>
      <c r="CN99" s="1355"/>
      <c r="CO99" s="1355"/>
      <c r="CP99" s="1355"/>
      <c r="CQ99" s="1355"/>
      <c r="CR99" s="1355"/>
      <c r="CS99" s="1356"/>
      <c r="CT99" s="1356"/>
      <c r="CU99" s="1356"/>
      <c r="CV99" s="1356"/>
      <c r="CW99" s="1356"/>
      <c r="CX99" s="1356"/>
      <c r="CY99" s="1356"/>
      <c r="CZ99" s="1356"/>
      <c r="DA99" s="1356"/>
      <c r="DB99" s="1356"/>
      <c r="DC99" s="1356"/>
      <c r="DD99" s="1356"/>
    </row>
    <row r="100" spans="1:117" x14ac:dyDescent="0.2">
      <c r="A100" s="478"/>
      <c r="B100" s="478"/>
      <c r="C100" s="478"/>
      <c r="D100" s="478"/>
      <c r="E100" s="478"/>
      <c r="F100" s="478"/>
      <c r="G100" s="478"/>
      <c r="H100" s="478"/>
      <c r="I100" s="478"/>
      <c r="J100" s="478"/>
      <c r="K100" s="478"/>
      <c r="L100" s="478"/>
      <c r="M100" s="478"/>
      <c r="N100" s="478"/>
      <c r="O100" s="478"/>
      <c r="P100" s="478"/>
      <c r="Q100" s="478"/>
      <c r="R100" s="478"/>
      <c r="S100" s="478"/>
      <c r="T100" s="478"/>
      <c r="U100" s="478"/>
      <c r="V100" s="478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478"/>
      <c r="AG100" s="478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9"/>
      <c r="AS100" s="1348"/>
      <c r="AT100" s="1348"/>
      <c r="AU100" s="1348"/>
      <c r="AV100" s="1348"/>
      <c r="AW100" s="1348"/>
      <c r="AX100" s="1348"/>
      <c r="AY100" s="1348"/>
      <c r="AZ100" s="1348"/>
      <c r="BA100" s="1348"/>
      <c r="BB100" s="1348"/>
      <c r="BC100" s="1348"/>
      <c r="BD100" s="1221"/>
      <c r="BE100" s="1221"/>
      <c r="BF100" s="1221"/>
      <c r="BG100" s="1221"/>
      <c r="BH100" s="1221"/>
      <c r="BI100" s="1221"/>
      <c r="BJ100" s="1221"/>
      <c r="BK100" s="1221"/>
      <c r="BL100" s="1221"/>
      <c r="BM100" s="1348"/>
      <c r="BN100" s="1348"/>
      <c r="BO100" s="1348"/>
      <c r="BP100" s="1348"/>
      <c r="BQ100" s="1348"/>
      <c r="BR100" s="1348"/>
      <c r="BS100" s="1348"/>
      <c r="BT100" s="1348"/>
      <c r="BU100" s="1348"/>
      <c r="BV100" s="1348"/>
      <c r="BW100" s="1348"/>
      <c r="BX100" s="1221"/>
      <c r="BY100" s="1221"/>
      <c r="BZ100" s="1221"/>
      <c r="CA100" s="1221"/>
      <c r="CB100" s="1221"/>
      <c r="CC100" s="1221"/>
      <c r="CD100" s="1221"/>
      <c r="CE100" s="1221"/>
      <c r="CF100" s="1221"/>
      <c r="CG100" s="1221"/>
      <c r="CH100" s="1221"/>
      <c r="CI100" s="1221"/>
      <c r="CJ100" s="1221"/>
      <c r="CK100" s="1221"/>
      <c r="CL100" s="1221"/>
      <c r="CM100" s="1221"/>
      <c r="CN100" s="1221"/>
      <c r="CO100" s="1221"/>
      <c r="CP100" s="1221"/>
      <c r="CQ100" s="1221"/>
      <c r="CR100" s="1221"/>
      <c r="CS100" s="1221"/>
      <c r="CT100" s="1221"/>
      <c r="CU100" s="1221"/>
      <c r="CV100" s="1221"/>
      <c r="CW100" s="1221"/>
      <c r="CX100" s="1221"/>
      <c r="CY100" s="1221"/>
      <c r="CZ100" s="1221"/>
      <c r="DA100" s="1221"/>
      <c r="DB100" s="1221"/>
      <c r="DC100" s="1221"/>
      <c r="DD100" s="1221"/>
    </row>
    <row r="101" spans="1:117" ht="12.75" x14ac:dyDescent="0.2">
      <c r="A101" s="478"/>
      <c r="B101" s="478"/>
      <c r="C101" s="478"/>
      <c r="D101" s="478"/>
      <c r="E101" s="478"/>
      <c r="F101" s="478"/>
      <c r="G101" s="478"/>
      <c r="H101" s="478"/>
      <c r="I101" s="478"/>
      <c r="J101" s="478"/>
      <c r="K101" s="478"/>
      <c r="L101" s="478"/>
      <c r="M101" s="478"/>
      <c r="N101" s="478"/>
      <c r="O101" s="478"/>
      <c r="P101" s="478"/>
      <c r="Q101" s="478"/>
      <c r="R101" s="478"/>
      <c r="S101" s="478"/>
      <c r="T101" s="478"/>
      <c r="U101" s="478"/>
      <c r="V101" s="478"/>
      <c r="W101" s="478"/>
      <c r="X101" s="478"/>
      <c r="Y101" s="478"/>
      <c r="Z101" s="478"/>
      <c r="AA101" s="478"/>
      <c r="AB101" s="478"/>
      <c r="AC101" s="478"/>
      <c r="AD101" s="478"/>
      <c r="AE101" s="478"/>
      <c r="AF101" s="478"/>
      <c r="AG101" s="478"/>
      <c r="AH101" s="478"/>
      <c r="AI101" s="478"/>
      <c r="AJ101" s="478"/>
      <c r="AK101" s="478"/>
      <c r="AL101" s="478"/>
      <c r="AM101" s="478"/>
      <c r="AN101" s="478"/>
      <c r="AO101" s="478"/>
      <c r="AP101" s="478"/>
      <c r="AQ101" s="478"/>
      <c r="AR101" s="479"/>
      <c r="AS101" s="1348"/>
      <c r="AT101" s="1348"/>
      <c r="AU101" s="1348"/>
      <c r="AV101" s="1348"/>
      <c r="AW101" s="1348"/>
      <c r="AX101" s="1348"/>
      <c r="AY101" s="1348"/>
      <c r="AZ101" s="1348"/>
      <c r="BA101" s="1348"/>
      <c r="BB101" s="1348"/>
      <c r="BC101" s="1348"/>
      <c r="BD101" s="1221"/>
      <c r="BE101" s="1221"/>
      <c r="BF101" s="1221"/>
      <c r="BG101" s="1221"/>
      <c r="BH101" s="1221"/>
      <c r="BI101" s="1221"/>
      <c r="BJ101" s="1221"/>
      <c r="BK101" s="1221"/>
      <c r="BL101" s="1221"/>
      <c r="BM101" s="1348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  <c r="BX101" s="1221"/>
      <c r="BY101" s="1221"/>
      <c r="BZ101" s="1221"/>
      <c r="CA101" s="1221"/>
      <c r="CB101" s="1221"/>
      <c r="CC101" s="1221"/>
      <c r="CD101" s="1221"/>
      <c r="CE101" s="1221"/>
      <c r="CF101" s="1221"/>
      <c r="CG101" s="1221"/>
      <c r="CH101" s="1221"/>
      <c r="CI101" s="1221"/>
      <c r="CJ101" s="1221"/>
      <c r="CK101" s="1221"/>
      <c r="CL101" s="1221"/>
      <c r="CM101" s="1221"/>
      <c r="CN101" s="1221"/>
      <c r="CO101" s="1221"/>
      <c r="CP101" s="1221"/>
      <c r="CQ101" s="1221"/>
      <c r="CR101" s="1221"/>
      <c r="CS101" s="1221"/>
      <c r="CT101" s="1221"/>
      <c r="CU101" s="1221"/>
      <c r="CV101" s="1221"/>
      <c r="CW101" s="1221"/>
      <c r="CX101" s="1221"/>
      <c r="CY101" s="1221"/>
      <c r="CZ101" s="1221"/>
      <c r="DA101" s="1221"/>
      <c r="DB101" s="1221"/>
      <c r="DC101" s="1221"/>
      <c r="DD101" s="1221"/>
      <c r="DE101" s="465"/>
    </row>
    <row r="102" spans="1:117" ht="12.75" x14ac:dyDescent="0.2">
      <c r="A102" s="478"/>
      <c r="B102" s="478"/>
      <c r="C102" s="478"/>
      <c r="D102" s="478"/>
      <c r="E102" s="478"/>
      <c r="F102" s="478"/>
      <c r="G102" s="478"/>
      <c r="H102" s="478"/>
      <c r="I102" s="478"/>
      <c r="J102" s="478"/>
      <c r="K102" s="478"/>
      <c r="L102" s="478"/>
      <c r="M102" s="478"/>
      <c r="N102" s="478"/>
      <c r="O102" s="478"/>
      <c r="P102" s="478"/>
      <c r="Q102" s="478"/>
      <c r="R102" s="478"/>
      <c r="S102" s="478"/>
      <c r="T102" s="478"/>
      <c r="U102" s="478"/>
      <c r="V102" s="478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478"/>
      <c r="AG102" s="478"/>
      <c r="AH102" s="478"/>
      <c r="AI102" s="478"/>
      <c r="AJ102" s="478"/>
      <c r="AK102" s="478"/>
      <c r="AL102" s="478"/>
      <c r="AM102" s="478"/>
      <c r="AN102" s="478"/>
      <c r="AO102" s="478"/>
      <c r="AP102" s="478"/>
      <c r="AQ102" s="478" t="s">
        <v>211</v>
      </c>
      <c r="AR102" s="479"/>
      <c r="AS102" s="1348"/>
      <c r="AT102" s="1348"/>
      <c r="AU102" s="1348"/>
      <c r="AV102" s="1348"/>
      <c r="AW102" s="1348"/>
      <c r="AX102" s="1348"/>
      <c r="AY102" s="1348"/>
      <c r="AZ102" s="1348"/>
      <c r="BA102" s="1348"/>
      <c r="BB102" s="1348"/>
      <c r="BC102" s="1348"/>
      <c r="BD102" s="1221"/>
      <c r="BE102" s="1221"/>
      <c r="BF102" s="1221"/>
      <c r="BG102" s="1221"/>
      <c r="BH102" s="1221"/>
      <c r="BI102" s="1221"/>
      <c r="BJ102" s="1221"/>
      <c r="BK102" s="1221"/>
      <c r="BL102" s="1221"/>
      <c r="BM102" s="1348"/>
      <c r="BN102" s="1348"/>
      <c r="BO102" s="1348"/>
      <c r="BP102" s="1348"/>
      <c r="BQ102" s="1348"/>
      <c r="BR102" s="1348"/>
      <c r="BS102" s="1348"/>
      <c r="BT102" s="1348"/>
      <c r="BU102" s="1348"/>
      <c r="BV102" s="1348"/>
      <c r="BW102" s="1348"/>
      <c r="BX102" s="1221"/>
      <c r="BY102" s="1221"/>
      <c r="BZ102" s="1221"/>
      <c r="CA102" s="1221"/>
      <c r="CB102" s="1221"/>
      <c r="CC102" s="1221"/>
      <c r="CD102" s="1221"/>
      <c r="CE102" s="1221"/>
      <c r="CF102" s="1221"/>
      <c r="CG102" s="1221"/>
      <c r="CH102" s="1221"/>
      <c r="CI102" s="1221"/>
      <c r="CJ102" s="1221"/>
      <c r="CK102" s="1221"/>
      <c r="CL102" s="1221"/>
      <c r="CM102" s="1221"/>
      <c r="CN102" s="1221"/>
      <c r="CO102" s="1221"/>
      <c r="CP102" s="1221"/>
      <c r="CQ102" s="1221"/>
      <c r="CR102" s="1221"/>
      <c r="CS102" s="1221"/>
      <c r="CT102" s="1221"/>
      <c r="CU102" s="1221"/>
      <c r="CV102" s="1221"/>
      <c r="CW102" s="1221"/>
      <c r="CX102" s="1221"/>
      <c r="CY102" s="1221"/>
      <c r="CZ102" s="1221"/>
      <c r="DA102" s="1221"/>
      <c r="DB102" s="1221"/>
      <c r="DC102" s="1221"/>
      <c r="DD102" s="1221"/>
      <c r="DE102" s="465"/>
    </row>
    <row r="103" spans="1:117" ht="12.75" x14ac:dyDescent="0.2">
      <c r="A103" s="478"/>
      <c r="B103" s="478"/>
      <c r="C103" s="478"/>
      <c r="D103" s="478"/>
      <c r="E103" s="478"/>
      <c r="F103" s="478"/>
      <c r="G103" s="478"/>
      <c r="H103" s="478"/>
      <c r="I103" s="478"/>
      <c r="J103" s="478"/>
      <c r="K103" s="478"/>
      <c r="L103" s="478"/>
      <c r="M103" s="478"/>
      <c r="N103" s="478"/>
      <c r="O103" s="478"/>
      <c r="P103" s="478"/>
      <c r="Q103" s="478"/>
      <c r="R103" s="478"/>
      <c r="S103" s="478"/>
      <c r="T103" s="478"/>
      <c r="U103" s="478"/>
      <c r="V103" s="478"/>
      <c r="W103" s="478"/>
      <c r="X103" s="478"/>
      <c r="Y103" s="478"/>
      <c r="Z103" s="478"/>
      <c r="AA103" s="478"/>
      <c r="AB103" s="478"/>
      <c r="AC103" s="478"/>
      <c r="AD103" s="478"/>
      <c r="AE103" s="478"/>
      <c r="AF103" s="478"/>
      <c r="AG103" s="478"/>
      <c r="AH103" s="478"/>
      <c r="AI103" s="478"/>
      <c r="AJ103" s="478"/>
      <c r="AK103" s="478"/>
      <c r="AL103" s="478"/>
      <c r="AM103" s="478"/>
      <c r="AN103" s="478"/>
      <c r="AO103" s="478"/>
      <c r="AP103" s="478"/>
      <c r="AQ103" s="478"/>
      <c r="AR103" s="479"/>
      <c r="AS103" s="1348"/>
      <c r="AT103" s="1348"/>
      <c r="AU103" s="1348"/>
      <c r="AV103" s="1348"/>
      <c r="AW103" s="1348"/>
      <c r="AX103" s="1348"/>
      <c r="AY103" s="1348"/>
      <c r="AZ103" s="1348"/>
      <c r="BA103" s="1348"/>
      <c r="BB103" s="1348"/>
      <c r="BC103" s="1348"/>
      <c r="BD103" s="1221"/>
      <c r="BE103" s="1221"/>
      <c r="BF103" s="1221"/>
      <c r="BG103" s="1221"/>
      <c r="BH103" s="1221"/>
      <c r="BI103" s="1221"/>
      <c r="BJ103" s="1221"/>
      <c r="BK103" s="1221"/>
      <c r="BL103" s="1221"/>
      <c r="BM103" s="1348"/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  <c r="BX103" s="1221"/>
      <c r="BY103" s="1221"/>
      <c r="BZ103" s="1221"/>
      <c r="CA103" s="1221"/>
      <c r="CB103" s="1221"/>
      <c r="CC103" s="1221"/>
      <c r="CD103" s="1221"/>
      <c r="CE103" s="1221"/>
      <c r="CF103" s="1221"/>
      <c r="CG103" s="1221"/>
      <c r="CH103" s="1221"/>
      <c r="CI103" s="1221"/>
      <c r="CJ103" s="1221"/>
      <c r="CK103" s="1221"/>
      <c r="CL103" s="1221"/>
      <c r="CM103" s="1221"/>
      <c r="CN103" s="1221"/>
      <c r="CO103" s="1221"/>
      <c r="CP103" s="1221"/>
      <c r="CQ103" s="1221"/>
      <c r="CR103" s="1221"/>
      <c r="CS103" s="1221"/>
      <c r="CT103" s="1221"/>
      <c r="CU103" s="1221"/>
      <c r="CV103" s="1221"/>
      <c r="CW103" s="1221"/>
      <c r="CX103" s="1221"/>
      <c r="CY103" s="1221"/>
      <c r="CZ103" s="1221"/>
      <c r="DA103" s="1221"/>
      <c r="DB103" s="1221"/>
      <c r="DC103" s="1221"/>
      <c r="DD103" s="1221"/>
      <c r="DE103" s="465"/>
    </row>
    <row r="104" spans="1:117" ht="12.75" x14ac:dyDescent="0.2">
      <c r="A104" s="478"/>
      <c r="B104" s="478"/>
      <c r="C104" s="478"/>
      <c r="D104" s="478"/>
      <c r="E104" s="478"/>
      <c r="F104" s="478"/>
      <c r="G104" s="478"/>
      <c r="H104" s="478"/>
      <c r="I104" s="478"/>
      <c r="J104" s="478"/>
      <c r="K104" s="478"/>
      <c r="L104" s="478"/>
      <c r="M104" s="478"/>
      <c r="N104" s="478"/>
      <c r="O104" s="478"/>
      <c r="P104" s="478"/>
      <c r="Q104" s="478"/>
      <c r="R104" s="478"/>
      <c r="S104" s="478"/>
      <c r="T104" s="478"/>
      <c r="U104" s="478"/>
      <c r="V104" s="478"/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478"/>
      <c r="AI104" s="478"/>
      <c r="AJ104" s="478"/>
      <c r="AK104" s="478"/>
      <c r="AL104" s="478"/>
      <c r="AM104" s="478"/>
      <c r="AN104" s="478"/>
      <c r="AO104" s="478"/>
      <c r="AP104" s="478"/>
      <c r="AQ104" s="478"/>
      <c r="AR104" s="479"/>
      <c r="AS104" s="1348"/>
      <c r="AT104" s="1348"/>
      <c r="AU104" s="1348"/>
      <c r="AV104" s="1348"/>
      <c r="AW104" s="1348"/>
      <c r="AX104" s="1348"/>
      <c r="AY104" s="1348"/>
      <c r="AZ104" s="1348"/>
      <c r="BA104" s="1348"/>
      <c r="BB104" s="1348"/>
      <c r="BC104" s="1348"/>
      <c r="BD104" s="1221"/>
      <c r="BE104" s="1221"/>
      <c r="BF104" s="1221"/>
      <c r="BG104" s="1221"/>
      <c r="BH104" s="1221"/>
      <c r="BI104" s="1221"/>
      <c r="BJ104" s="1221"/>
      <c r="BK104" s="1221"/>
      <c r="BL104" s="1221"/>
      <c r="BM104" s="1348"/>
      <c r="BN104" s="1348"/>
      <c r="BO104" s="1348"/>
      <c r="BP104" s="1348"/>
      <c r="BQ104" s="1348"/>
      <c r="BR104" s="1348"/>
      <c r="BS104" s="1348"/>
      <c r="BT104" s="1348"/>
      <c r="BU104" s="1348"/>
      <c r="BV104" s="1348"/>
      <c r="BW104" s="1348"/>
      <c r="BX104" s="1221"/>
      <c r="BY104" s="1221"/>
      <c r="BZ104" s="1221"/>
      <c r="CA104" s="1221"/>
      <c r="CB104" s="1221"/>
      <c r="CC104" s="1221"/>
      <c r="CD104" s="1221"/>
      <c r="CE104" s="1221"/>
      <c r="CF104" s="1221"/>
      <c r="CG104" s="1221"/>
      <c r="CH104" s="1221"/>
      <c r="CI104" s="1221"/>
      <c r="CJ104" s="1221"/>
      <c r="CK104" s="1221"/>
      <c r="CL104" s="1221"/>
      <c r="CM104" s="1221"/>
      <c r="CN104" s="1221"/>
      <c r="CO104" s="1221"/>
      <c r="CP104" s="1221"/>
      <c r="CQ104" s="1221"/>
      <c r="CR104" s="1221"/>
      <c r="CS104" s="1221"/>
      <c r="CT104" s="1221"/>
      <c r="CU104" s="1221"/>
      <c r="CV104" s="1221"/>
      <c r="CW104" s="1221"/>
      <c r="CX104" s="1221"/>
      <c r="CY104" s="1221"/>
      <c r="CZ104" s="1221"/>
      <c r="DA104" s="1221"/>
      <c r="DB104" s="1221"/>
      <c r="DC104" s="1221"/>
      <c r="DD104" s="1221"/>
      <c r="DE104" s="465"/>
    </row>
    <row r="105" spans="1:117" ht="12.75" x14ac:dyDescent="0.2">
      <c r="A105" s="478"/>
      <c r="B105" s="478"/>
      <c r="C105" s="478"/>
      <c r="D105" s="478"/>
      <c r="E105" s="478"/>
      <c r="F105" s="478"/>
      <c r="G105" s="478"/>
      <c r="H105" s="478"/>
      <c r="I105" s="478"/>
      <c r="J105" s="478"/>
      <c r="K105" s="478"/>
      <c r="L105" s="478"/>
      <c r="M105" s="478"/>
      <c r="N105" s="478"/>
      <c r="O105" s="478"/>
      <c r="P105" s="478"/>
      <c r="Q105" s="478"/>
      <c r="R105" s="478"/>
      <c r="S105" s="478"/>
      <c r="T105" s="478"/>
      <c r="U105" s="478"/>
      <c r="V105" s="478"/>
      <c r="W105" s="478"/>
      <c r="X105" s="478"/>
      <c r="Y105" s="478"/>
      <c r="Z105" s="478"/>
      <c r="AA105" s="478"/>
      <c r="AB105" s="478"/>
      <c r="AC105" s="478"/>
      <c r="AD105" s="478"/>
      <c r="AE105" s="478"/>
      <c r="AF105" s="478"/>
      <c r="AG105" s="478"/>
      <c r="AH105" s="478"/>
      <c r="AI105" s="478"/>
      <c r="AJ105" s="478"/>
      <c r="AK105" s="478"/>
      <c r="AL105" s="478"/>
      <c r="AM105" s="478"/>
      <c r="AN105" s="478"/>
      <c r="AO105" s="478"/>
      <c r="AP105" s="478"/>
      <c r="AQ105" s="478" t="s">
        <v>212</v>
      </c>
      <c r="AR105" s="479"/>
      <c r="AS105" s="1348"/>
      <c r="AT105" s="1348"/>
      <c r="AU105" s="1348"/>
      <c r="AV105" s="1348"/>
      <c r="AW105" s="1348"/>
      <c r="AX105" s="1348"/>
      <c r="AY105" s="1348"/>
      <c r="AZ105" s="1348"/>
      <c r="BA105" s="1348"/>
      <c r="BB105" s="1348"/>
      <c r="BC105" s="1348"/>
      <c r="BD105" s="1221"/>
      <c r="BE105" s="1221"/>
      <c r="BF105" s="1221"/>
      <c r="BG105" s="1221"/>
      <c r="BH105" s="1221"/>
      <c r="BI105" s="1221"/>
      <c r="BJ105" s="1221"/>
      <c r="BK105" s="1221"/>
      <c r="BL105" s="1221"/>
      <c r="BM105" s="1348"/>
      <c r="BN105" s="1348"/>
      <c r="BO105" s="1348"/>
      <c r="BP105" s="1348"/>
      <c r="BQ105" s="1348"/>
      <c r="BR105" s="1348"/>
      <c r="BS105" s="1348"/>
      <c r="BT105" s="1348"/>
      <c r="BU105" s="1348"/>
      <c r="BV105" s="1348"/>
      <c r="BW105" s="1348"/>
      <c r="BX105" s="1221"/>
      <c r="BY105" s="1221"/>
      <c r="BZ105" s="1221"/>
      <c r="CA105" s="1221"/>
      <c r="CB105" s="1221"/>
      <c r="CC105" s="1221"/>
      <c r="CD105" s="1221"/>
      <c r="CE105" s="1221"/>
      <c r="CF105" s="1221"/>
      <c r="CG105" s="1221"/>
      <c r="CH105" s="1221"/>
      <c r="CI105" s="1221"/>
      <c r="CJ105" s="1221"/>
      <c r="CK105" s="1221"/>
      <c r="CL105" s="1221"/>
      <c r="CM105" s="1221"/>
      <c r="CN105" s="1221"/>
      <c r="CO105" s="1221"/>
      <c r="CP105" s="1221"/>
      <c r="CQ105" s="1221"/>
      <c r="CR105" s="1221"/>
      <c r="CS105" s="1221"/>
      <c r="CT105" s="1221"/>
      <c r="CU105" s="1221"/>
      <c r="CV105" s="1221"/>
      <c r="CW105" s="1221"/>
      <c r="CX105" s="1221"/>
      <c r="CY105" s="1221"/>
      <c r="CZ105" s="1221"/>
      <c r="DA105" s="1221"/>
      <c r="DB105" s="1221"/>
      <c r="DC105" s="1221"/>
      <c r="DD105" s="1221"/>
      <c r="DE105" s="465"/>
    </row>
    <row r="106" spans="1:117" ht="12.75" x14ac:dyDescent="0.2">
      <c r="A106" s="478"/>
      <c r="B106" s="478"/>
      <c r="C106" s="478"/>
      <c r="D106" s="478"/>
      <c r="E106" s="478"/>
      <c r="F106" s="478"/>
      <c r="G106" s="478"/>
      <c r="H106" s="478"/>
      <c r="I106" s="478"/>
      <c r="J106" s="478"/>
      <c r="K106" s="478"/>
      <c r="L106" s="478"/>
      <c r="M106" s="478"/>
      <c r="N106" s="478"/>
      <c r="O106" s="478"/>
      <c r="P106" s="478"/>
      <c r="Q106" s="478"/>
      <c r="R106" s="478"/>
      <c r="S106" s="478"/>
      <c r="T106" s="478"/>
      <c r="U106" s="478"/>
      <c r="V106" s="478"/>
      <c r="W106" s="478"/>
      <c r="X106" s="478"/>
      <c r="Y106" s="478"/>
      <c r="Z106" s="478"/>
      <c r="AA106" s="478"/>
      <c r="AB106" s="478"/>
      <c r="AC106" s="478"/>
      <c r="AD106" s="478"/>
      <c r="AE106" s="478"/>
      <c r="AF106" s="478"/>
      <c r="AG106" s="478"/>
      <c r="AH106" s="478"/>
      <c r="AI106" s="478"/>
      <c r="AJ106" s="478"/>
      <c r="AK106" s="478"/>
      <c r="AL106" s="478"/>
      <c r="AM106" s="478"/>
      <c r="AN106" s="478"/>
      <c r="AO106" s="478"/>
      <c r="AP106" s="478"/>
      <c r="AQ106" s="478"/>
      <c r="AR106" s="479"/>
      <c r="AS106" s="1348"/>
      <c r="AT106" s="1348"/>
      <c r="AU106" s="1348"/>
      <c r="AV106" s="1348"/>
      <c r="AW106" s="1348"/>
      <c r="AX106" s="1348"/>
      <c r="AY106" s="1348"/>
      <c r="AZ106" s="1348"/>
      <c r="BA106" s="1348"/>
      <c r="BB106" s="1348"/>
      <c r="BC106" s="1348"/>
      <c r="BD106" s="1221"/>
      <c r="BE106" s="1221"/>
      <c r="BF106" s="1221"/>
      <c r="BG106" s="1221"/>
      <c r="BH106" s="1221"/>
      <c r="BI106" s="1221"/>
      <c r="BJ106" s="1221"/>
      <c r="BK106" s="1221"/>
      <c r="BL106" s="1221"/>
      <c r="BM106" s="1348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  <c r="BX106" s="1221"/>
      <c r="BY106" s="1221"/>
      <c r="BZ106" s="1221"/>
      <c r="CA106" s="1221"/>
      <c r="CB106" s="1221"/>
      <c r="CC106" s="1221"/>
      <c r="CD106" s="1221"/>
      <c r="CE106" s="1221"/>
      <c r="CF106" s="1221"/>
      <c r="CG106" s="1221"/>
      <c r="CH106" s="1221"/>
      <c r="CI106" s="1221"/>
      <c r="CJ106" s="1221"/>
      <c r="CK106" s="1221"/>
      <c r="CL106" s="1221"/>
      <c r="CM106" s="1221"/>
      <c r="CN106" s="1221"/>
      <c r="CO106" s="1221"/>
      <c r="CP106" s="1221"/>
      <c r="CQ106" s="1221"/>
      <c r="CR106" s="1221"/>
      <c r="CS106" s="1221"/>
      <c r="CT106" s="1221"/>
      <c r="CU106" s="1221"/>
      <c r="CV106" s="1221"/>
      <c r="CW106" s="1221"/>
      <c r="CX106" s="1221"/>
      <c r="CY106" s="1221"/>
      <c r="CZ106" s="1221"/>
      <c r="DA106" s="1221"/>
      <c r="DB106" s="1221"/>
      <c r="DC106" s="1221"/>
      <c r="DD106" s="1221"/>
      <c r="DE106" s="465"/>
    </row>
    <row r="107" spans="1:117" ht="12.75" x14ac:dyDescent="0.2">
      <c r="A107" s="478"/>
      <c r="B107" s="478"/>
      <c r="C107" s="478"/>
      <c r="D107" s="478"/>
      <c r="E107" s="478"/>
      <c r="F107" s="478"/>
      <c r="G107" s="478"/>
      <c r="H107" s="478"/>
      <c r="I107" s="478"/>
      <c r="J107" s="478"/>
      <c r="K107" s="478"/>
      <c r="L107" s="478"/>
      <c r="M107" s="478"/>
      <c r="N107" s="478"/>
      <c r="O107" s="478"/>
      <c r="P107" s="478"/>
      <c r="Q107" s="478"/>
      <c r="R107" s="478"/>
      <c r="S107" s="478"/>
      <c r="T107" s="478"/>
      <c r="U107" s="478"/>
      <c r="V107" s="478"/>
      <c r="W107" s="478"/>
      <c r="X107" s="478"/>
      <c r="Y107" s="478"/>
      <c r="Z107" s="478"/>
      <c r="AA107" s="478"/>
      <c r="AB107" s="478"/>
      <c r="AC107" s="478"/>
      <c r="AD107" s="478"/>
      <c r="AE107" s="478"/>
      <c r="AF107" s="478"/>
      <c r="AG107" s="478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9"/>
      <c r="AS107" s="1348"/>
      <c r="AT107" s="1348"/>
      <c r="AU107" s="1348"/>
      <c r="AV107" s="1348"/>
      <c r="AW107" s="1348"/>
      <c r="AX107" s="1348"/>
      <c r="AY107" s="1348"/>
      <c r="AZ107" s="1348"/>
      <c r="BA107" s="1348"/>
      <c r="BB107" s="1348"/>
      <c r="BC107" s="1348"/>
      <c r="BD107" s="1221"/>
      <c r="BE107" s="1221"/>
      <c r="BF107" s="1221"/>
      <c r="BG107" s="1221"/>
      <c r="BH107" s="1221"/>
      <c r="BI107" s="1221"/>
      <c r="BJ107" s="1221"/>
      <c r="BK107" s="1221"/>
      <c r="BL107" s="1221"/>
      <c r="BM107" s="1348"/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  <c r="BX107" s="1221"/>
      <c r="BY107" s="1221"/>
      <c r="BZ107" s="1221"/>
      <c r="CA107" s="1221"/>
      <c r="CB107" s="1221"/>
      <c r="CC107" s="1221"/>
      <c r="CD107" s="1221"/>
      <c r="CE107" s="1221"/>
      <c r="CF107" s="1221"/>
      <c r="CG107" s="1221"/>
      <c r="CH107" s="1221"/>
      <c r="CI107" s="1221"/>
      <c r="CJ107" s="1221"/>
      <c r="CK107" s="1221"/>
      <c r="CL107" s="1221"/>
      <c r="CM107" s="1221"/>
      <c r="CN107" s="1221"/>
      <c r="CO107" s="1221"/>
      <c r="CP107" s="1221"/>
      <c r="CQ107" s="1221"/>
      <c r="CR107" s="1221"/>
      <c r="CS107" s="1221"/>
      <c r="CT107" s="1221"/>
      <c r="CU107" s="1221"/>
      <c r="CV107" s="1221"/>
      <c r="CW107" s="1221"/>
      <c r="CX107" s="1221"/>
      <c r="CY107" s="1221"/>
      <c r="CZ107" s="1221"/>
      <c r="DA107" s="1221"/>
      <c r="DB107" s="1221"/>
      <c r="DC107" s="1221"/>
      <c r="DD107" s="1221"/>
      <c r="DE107" s="465"/>
    </row>
    <row r="108" spans="1:117" ht="12.75" x14ac:dyDescent="0.2">
      <c r="A108" s="478"/>
      <c r="B108" s="478"/>
      <c r="C108" s="478"/>
      <c r="D108" s="478"/>
      <c r="E108" s="478"/>
      <c r="F108" s="478"/>
      <c r="G108" s="478"/>
      <c r="H108" s="478"/>
      <c r="I108" s="478"/>
      <c r="J108" s="478"/>
      <c r="K108" s="478"/>
      <c r="L108" s="478"/>
      <c r="M108" s="478"/>
      <c r="N108" s="478"/>
      <c r="O108" s="478"/>
      <c r="P108" s="478"/>
      <c r="Q108" s="478"/>
      <c r="R108" s="478"/>
      <c r="S108" s="478"/>
      <c r="T108" s="478"/>
      <c r="U108" s="478"/>
      <c r="V108" s="478"/>
      <c r="W108" s="478"/>
      <c r="X108" s="478"/>
      <c r="Y108" s="478"/>
      <c r="Z108" s="478"/>
      <c r="AA108" s="478"/>
      <c r="AB108" s="478"/>
      <c r="AC108" s="478"/>
      <c r="AD108" s="478"/>
      <c r="AE108" s="478"/>
      <c r="AF108" s="478"/>
      <c r="AG108" s="478"/>
      <c r="AH108" s="478"/>
      <c r="AI108" s="478"/>
      <c r="AJ108" s="478"/>
      <c r="AK108" s="478"/>
      <c r="AL108" s="478"/>
      <c r="AM108" s="478"/>
      <c r="AN108" s="478"/>
      <c r="AO108" s="478"/>
      <c r="AP108" s="478"/>
      <c r="AQ108" s="478"/>
      <c r="AR108" s="479"/>
      <c r="AS108" s="1348"/>
      <c r="AT108" s="1348"/>
      <c r="AU108" s="1348"/>
      <c r="AV108" s="1348"/>
      <c r="AW108" s="1348"/>
      <c r="AX108" s="1348"/>
      <c r="AY108" s="1348"/>
      <c r="AZ108" s="1348"/>
      <c r="BA108" s="1348"/>
      <c r="BB108" s="1348"/>
      <c r="BC108" s="1348"/>
      <c r="BD108" s="1221"/>
      <c r="BE108" s="1221"/>
      <c r="BF108" s="1221"/>
      <c r="BG108" s="1221"/>
      <c r="BH108" s="1221"/>
      <c r="BI108" s="1221"/>
      <c r="BJ108" s="1221"/>
      <c r="BK108" s="1221"/>
      <c r="BL108" s="1221"/>
      <c r="BM108" s="1348"/>
      <c r="BN108" s="1348"/>
      <c r="BO108" s="1348"/>
      <c r="BP108" s="1348"/>
      <c r="BQ108" s="1348"/>
      <c r="BR108" s="1348"/>
      <c r="BS108" s="1348"/>
      <c r="BT108" s="1348"/>
      <c r="BU108" s="1348"/>
      <c r="BV108" s="1348"/>
      <c r="BW108" s="1348"/>
      <c r="BX108" s="1221"/>
      <c r="BY108" s="1221"/>
      <c r="BZ108" s="1221"/>
      <c r="CA108" s="1221"/>
      <c r="CB108" s="1221"/>
      <c r="CC108" s="1221"/>
      <c r="CD108" s="1221"/>
      <c r="CE108" s="1221"/>
      <c r="CF108" s="1221"/>
      <c r="CG108" s="1221"/>
      <c r="CH108" s="1221"/>
      <c r="CI108" s="1221"/>
      <c r="CJ108" s="1221"/>
      <c r="CK108" s="1221"/>
      <c r="CL108" s="1221"/>
      <c r="CM108" s="1221"/>
      <c r="CN108" s="1221"/>
      <c r="CO108" s="1221"/>
      <c r="CP108" s="1221"/>
      <c r="CQ108" s="1221"/>
      <c r="CR108" s="1221"/>
      <c r="CS108" s="1221"/>
      <c r="CT108" s="1221"/>
      <c r="CU108" s="1221"/>
      <c r="CV108" s="1221"/>
      <c r="CW108" s="1221"/>
      <c r="CX108" s="1221"/>
      <c r="CY108" s="1221"/>
      <c r="CZ108" s="1221"/>
      <c r="DA108" s="1221"/>
      <c r="DB108" s="1221"/>
      <c r="DC108" s="1221"/>
      <c r="DD108" s="1221"/>
      <c r="DE108" s="465"/>
    </row>
    <row r="109" spans="1:117" ht="12.75" x14ac:dyDescent="0.2">
      <c r="DE109" s="465"/>
    </row>
    <row r="110" spans="1:117" ht="12.75" x14ac:dyDescent="0.2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357" t="str">
        <f ca="1">U16</f>
        <v/>
      </c>
      <c r="AG110" s="1358"/>
      <c r="AH110" s="1358"/>
      <c r="AI110" s="1358"/>
      <c r="AJ110" s="1358"/>
      <c r="AK110" s="1358"/>
      <c r="AL110" s="1358"/>
      <c r="AM110" s="1358"/>
      <c r="AN110" s="1358"/>
      <c r="AO110" s="1358"/>
      <c r="AP110" s="1358"/>
      <c r="AQ110" s="1358"/>
      <c r="AR110" s="1358"/>
      <c r="AS110" s="1358"/>
      <c r="AT110" s="1358"/>
      <c r="AU110" s="1358"/>
      <c r="AV110" s="1358"/>
      <c r="AW110" s="1358"/>
      <c r="AX110" s="1358"/>
      <c r="AY110" s="1358"/>
      <c r="AZ110" s="1358"/>
      <c r="BA110" s="1358"/>
      <c r="BB110" s="1358"/>
      <c r="BC110" s="1358"/>
      <c r="BD110" s="1358"/>
      <c r="BE110" s="1358"/>
      <c r="BF110" s="1358"/>
      <c r="BG110" s="1358"/>
      <c r="BH110" s="1358"/>
      <c r="DE110" s="465"/>
    </row>
    <row r="111" spans="1:117" ht="12.75" x14ac:dyDescent="0.2">
      <c r="R111" s="1209" t="s">
        <v>5</v>
      </c>
      <c r="S111" s="1209"/>
      <c r="T111" s="1209"/>
      <c r="U111" s="1209"/>
      <c r="V111" s="1209"/>
      <c r="W111" s="1209"/>
      <c r="X111" s="1209"/>
      <c r="Y111" s="1209"/>
      <c r="Z111" s="1209"/>
      <c r="AA111" s="1209"/>
      <c r="AB111" s="1209"/>
      <c r="AC111" s="1209"/>
      <c r="AD111" s="2"/>
      <c r="AF111" s="1209" t="s">
        <v>6</v>
      </c>
      <c r="AG111" s="1209"/>
      <c r="AH111" s="1209"/>
      <c r="AI111" s="1209"/>
      <c r="AJ111" s="1209"/>
      <c r="AK111" s="1209"/>
      <c r="AL111" s="1209"/>
      <c r="AM111" s="1209"/>
      <c r="AN111" s="1209"/>
      <c r="AO111" s="1209"/>
      <c r="AP111" s="1209"/>
      <c r="AQ111" s="1209"/>
      <c r="AR111" s="1209"/>
      <c r="AS111" s="1209"/>
      <c r="AT111" s="1209"/>
      <c r="AU111" s="1209"/>
      <c r="AV111" s="1209"/>
      <c r="AW111" s="1209"/>
      <c r="AX111" s="1209"/>
      <c r="AY111" s="1209"/>
      <c r="AZ111" s="1209"/>
      <c r="BA111" s="1209"/>
      <c r="BB111" s="1209"/>
      <c r="BC111" s="1209"/>
      <c r="BD111" s="1209"/>
      <c r="BE111" s="1209"/>
      <c r="BF111" s="1209"/>
      <c r="BG111" s="1209"/>
      <c r="BH111" s="1209"/>
      <c r="DE111" s="465"/>
    </row>
    <row r="112" spans="1:117" x14ac:dyDescent="0.2">
      <c r="DM112" s="573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 x14ac:dyDescent="0.2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3" customWidth="1"/>
    <col min="11" max="11" width="16.140625" style="563" customWidth="1"/>
    <col min="12" max="14" width="9.140625" style="563"/>
    <col min="15" max="15" width="21" style="234" customWidth="1"/>
    <col min="16" max="16384" width="9.140625" style="234"/>
  </cols>
  <sheetData>
    <row r="1" spans="1:43" x14ac:dyDescent="0.25">
      <c r="A1" s="497"/>
      <c r="B1" s="331" t="s">
        <v>856</v>
      </c>
      <c r="C1" s="234">
        <v>0</v>
      </c>
      <c r="J1" s="451"/>
      <c r="K1" s="451"/>
      <c r="L1" s="451"/>
      <c r="M1" s="451"/>
      <c r="N1" s="451"/>
      <c r="O1" s="449"/>
      <c r="P1" s="449"/>
      <c r="W1" s="234" t="s">
        <v>972</v>
      </c>
      <c r="AQ1" s="497"/>
    </row>
    <row r="2" spans="1:43" x14ac:dyDescent="0.25">
      <c r="A2" s="497"/>
      <c r="J2" s="451"/>
      <c r="K2" s="451"/>
      <c r="L2" s="451"/>
      <c r="M2" s="451"/>
      <c r="N2" s="451"/>
      <c r="O2" s="449"/>
      <c r="P2" s="449"/>
    </row>
    <row r="3" spans="1:43" x14ac:dyDescent="0.25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1"/>
      <c r="L3" s="451"/>
      <c r="M3" s="451"/>
      <c r="N3" s="451"/>
      <c r="O3" s="449"/>
      <c r="P3" s="449"/>
    </row>
    <row r="4" spans="1:43" x14ac:dyDescent="0.25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1"/>
      <c r="L4" s="451"/>
      <c r="M4" s="451"/>
      <c r="N4" s="451"/>
      <c r="O4" s="449"/>
      <c r="P4" s="449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 x14ac:dyDescent="0.25">
      <c r="A5" s="458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8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3">
        <f ca="1">IF(C5&gt;0,ROW(J5),0)</f>
        <v>0</v>
      </c>
      <c r="K5" s="451">
        <f ca="1">IF(J$5=0,J6,J5)</f>
        <v>0</v>
      </c>
      <c r="L5" s="451">
        <f t="shared" ref="L5:T6" ca="1" si="0">IF(K$5=0,K6,K5)</f>
        <v>0</v>
      </c>
      <c r="M5" s="451">
        <f t="shared" ca="1" si="0"/>
        <v>0</v>
      </c>
      <c r="N5" s="451">
        <f t="shared" ca="1" si="0"/>
        <v>0</v>
      </c>
      <c r="O5" s="451">
        <f t="shared" ca="1" si="0"/>
        <v>0</v>
      </c>
      <c r="P5" s="451">
        <f t="shared" ca="1" si="0"/>
        <v>0</v>
      </c>
      <c r="Q5" s="451">
        <f t="shared" ca="1" si="0"/>
        <v>0</v>
      </c>
      <c r="R5" s="451">
        <f t="shared" ca="1" si="0"/>
        <v>0</v>
      </c>
      <c r="S5" s="451">
        <f t="shared" ca="1" si="0"/>
        <v>0</v>
      </c>
      <c r="T5" s="451">
        <f t="shared" ca="1" si="0"/>
        <v>0</v>
      </c>
      <c r="W5" s="234">
        <f>H31</f>
        <v>0</v>
      </c>
      <c r="X5" s="566">
        <f>IF(W5&lt;&gt;0,ROW(W5),0)</f>
        <v>0</v>
      </c>
      <c r="Y5" s="566">
        <f>IF(X5&lt;&gt;0,X5,0)</f>
        <v>0</v>
      </c>
      <c r="Z5" s="566">
        <v>0</v>
      </c>
      <c r="AA5" s="566">
        <v>0</v>
      </c>
      <c r="AB5" s="566">
        <v>0</v>
      </c>
      <c r="AC5" s="566">
        <v>0</v>
      </c>
      <c r="AD5" s="566">
        <v>0</v>
      </c>
      <c r="AE5" s="566">
        <v>0</v>
      </c>
      <c r="AF5" s="566">
        <v>0</v>
      </c>
      <c r="AG5" s="566">
        <v>0</v>
      </c>
      <c r="AH5" s="566">
        <v>0</v>
      </c>
      <c r="AI5" s="566">
        <v>0</v>
      </c>
      <c r="AJ5" s="566">
        <v>0</v>
      </c>
      <c r="AK5" s="566">
        <v>0</v>
      </c>
      <c r="AL5" s="566">
        <v>0</v>
      </c>
      <c r="AM5" s="566">
        <v>0</v>
      </c>
      <c r="AN5" s="566">
        <v>0</v>
      </c>
      <c r="AO5" s="566">
        <v>0</v>
      </c>
      <c r="AP5" s="566">
        <v>0</v>
      </c>
      <c r="AQ5" s="566">
        <v>0</v>
      </c>
    </row>
    <row r="6" spans="1:43" ht="60" customHeight="1" x14ac:dyDescent="0.25">
      <c r="A6" s="458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9" t="str">
        <f>IF('Аренда ТС'!$I$16="","",'Аренда ТС'!$I$16)</f>
        <v/>
      </c>
      <c r="G6" s="554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8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3">
        <f t="shared" ref="J6:J14" si="2">IF(C6&gt;0,ROW(J6),0)</f>
        <v>0</v>
      </c>
      <c r="K6" s="451">
        <f ca="1">IF(J$5=0,J7,J6)</f>
        <v>0</v>
      </c>
      <c r="L6" s="451">
        <f t="shared" ca="1" si="0"/>
        <v>0</v>
      </c>
      <c r="M6" s="451">
        <f t="shared" ca="1" si="0"/>
        <v>0</v>
      </c>
      <c r="N6" s="451">
        <f t="shared" ca="1" si="0"/>
        <v>0</v>
      </c>
      <c r="O6" s="451">
        <f t="shared" ca="1" si="0"/>
        <v>0</v>
      </c>
      <c r="P6" s="451">
        <f t="shared" ca="1" si="0"/>
        <v>0</v>
      </c>
      <c r="Q6" s="451">
        <f t="shared" ca="1" si="0"/>
        <v>0</v>
      </c>
      <c r="R6" s="451">
        <f t="shared" ca="1" si="0"/>
        <v>0</v>
      </c>
      <c r="S6" s="451">
        <f t="shared" ca="1" si="0"/>
        <v>0</v>
      </c>
      <c r="T6" s="451">
        <f t="shared" ca="1" si="0"/>
        <v>0</v>
      </c>
      <c r="W6" s="234">
        <f t="shared" ref="W6:W23" si="3">H32</f>
        <v>0</v>
      </c>
      <c r="X6" s="566">
        <f t="shared" ref="X6:X23" si="4">IF(W6&lt;&gt;0,ROW(W6),0)</f>
        <v>0</v>
      </c>
      <c r="Y6" s="566">
        <f>IF(AND(SUM($Y$5:Y5)=0,X6&lt;&gt;0),X6,0)</f>
        <v>0</v>
      </c>
      <c r="Z6" s="566">
        <f>IF(AND(SUM(Z$5:Z5)=0,$X6&lt;&gt;0,SUM($X$5:$X5)=SUM($Y$25:Y$25)),$X6,0)</f>
        <v>0</v>
      </c>
      <c r="AA6" s="566">
        <f>IF(AND(SUM(AA$5:AA5)=0,$X6&lt;&gt;0,SUM($X$5:$X5)=SUM($Y$25:Z$25)),$X6,0)</f>
        <v>0</v>
      </c>
      <c r="AB6" s="566">
        <f>IF(AND(SUM(AB$5:AB5)=0,$X6&lt;&gt;0,SUM($X$5:$X5)=SUM($Y$25:AA$25)),$X6,0)</f>
        <v>0</v>
      </c>
      <c r="AC6" s="566">
        <f>IF(AND(SUM(AC$5:AC5)=0,$X6&lt;&gt;0,SUM($X$5:$X5)=SUM($Y$25:AB$25)),$X6,0)</f>
        <v>0</v>
      </c>
      <c r="AD6" s="566">
        <f>IF(AND(SUM(AD$5:AD5)=0,$X6&lt;&gt;0,SUM($X$5:$X5)=SUM($Y$25:AC$25)),$X6,0)</f>
        <v>0</v>
      </c>
      <c r="AE6" s="566">
        <f>IF(AND(SUM(AE$5:AE5)=0,$X6&lt;&gt;0,SUM($X$5:$X5)=SUM($Y$25:AD$25)),$X6,0)</f>
        <v>0</v>
      </c>
      <c r="AF6" s="566">
        <f>IF(AND(SUM(AF$5:AF5)=0,$X6&lt;&gt;0,SUM($X$5:$X5)=SUM($Y$25:AE$25)),$X6,0)</f>
        <v>0</v>
      </c>
      <c r="AG6" s="566">
        <f>IF(AND(SUM(AG$5:AG5)=0,$X6&lt;&gt;0,SUM($X$5:$X5)=SUM($Y$25:AF$25)),$X6,0)</f>
        <v>0</v>
      </c>
      <c r="AH6" s="566">
        <f>IF(AND(SUM(AH$5:AH5)=0,$X6&lt;&gt;0,SUM($X$5:$X5)=SUM($Y$25:AG$25)),$X6,0)</f>
        <v>0</v>
      </c>
      <c r="AI6" s="566">
        <f>IF(AND(SUM(AI$5:AI5)=0,$X6&lt;&gt;0,SUM($X$5:$X5)=SUM($Y$25:AH$25)),$X6,0)</f>
        <v>0</v>
      </c>
      <c r="AJ6" s="566">
        <f>IF(AND(SUM(AJ$5:AJ5)=0,$X6&lt;&gt;0,SUM($X$5:$X5)=SUM($Y$25:AI$25)),$X6,0)</f>
        <v>0</v>
      </c>
      <c r="AK6" s="566">
        <f>IF(AND(SUM(AK$5:AK5)=0,$X6&lt;&gt;0,SUM($X$5:$X5)=SUM($Y$25:AJ$25)),$X6,0)</f>
        <v>0</v>
      </c>
      <c r="AL6" s="566">
        <f>IF(AND(SUM(AL$5:AL5)=0,$X6&lt;&gt;0,SUM($X$5:$X5)=SUM($Y$25:AK$25)),$X6,0)</f>
        <v>0</v>
      </c>
      <c r="AM6" s="566">
        <f>IF(AND(SUM(AM$5:AM5)=0,$X6&lt;&gt;0,SUM($X$5:$X5)=SUM($Y$25:AL$25)),$X6,0)</f>
        <v>0</v>
      </c>
      <c r="AN6" s="566">
        <f>IF(AND(SUM(AN$5:AN5)=0,$X6&lt;&gt;0,SUM($X$5:$X5)=SUM($Y$25:AM$25)),$X6,0)</f>
        <v>0</v>
      </c>
      <c r="AO6" s="566">
        <f>IF(AND(SUM(AO$5:AO5)=0,$X6&lt;&gt;0,SUM($X$5:$X5)=SUM($Y$25:AN$25)),$X6,0)</f>
        <v>0</v>
      </c>
      <c r="AP6" s="566">
        <f>IF(AND(SUM(AP$5:AP5)=0,$X6&lt;&gt;0,SUM($X$5:$X5)=SUM($Y$25:AO$25)),$X6,0)</f>
        <v>0</v>
      </c>
      <c r="AQ6" s="566">
        <f>IF(AND(SUM(AQ$5:AQ5)=0,$X6&lt;&gt;0,SUM($X$5:$X5)=SUM($Y$25:AP$25)),$X6,0)</f>
        <v>0</v>
      </c>
    </row>
    <row r="7" spans="1:43" ht="45" x14ac:dyDescent="0.25">
      <c r="A7" s="458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9" t="str">
        <f>IF('Аренда ТС'!$BE$16="","",'Аренда ТС'!$BE$16)</f>
        <v/>
      </c>
      <c r="G7" s="554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8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3">
        <f t="shared" si="2"/>
        <v>0</v>
      </c>
      <c r="K7" s="451">
        <f t="shared" ref="K7:T14" ca="1" si="6">IF(J$5=0,J8,J7)</f>
        <v>0</v>
      </c>
      <c r="L7" s="451">
        <f t="shared" ca="1" si="6"/>
        <v>0</v>
      </c>
      <c r="M7" s="451">
        <f t="shared" ca="1" si="6"/>
        <v>0</v>
      </c>
      <c r="N7" s="451">
        <f t="shared" ca="1" si="6"/>
        <v>0</v>
      </c>
      <c r="O7" s="451">
        <f t="shared" ca="1" si="6"/>
        <v>0</v>
      </c>
      <c r="P7" s="451">
        <f t="shared" ca="1" si="6"/>
        <v>0</v>
      </c>
      <c r="Q7" s="451">
        <f t="shared" ca="1" si="6"/>
        <v>0</v>
      </c>
      <c r="R7" s="451">
        <f t="shared" ca="1" si="6"/>
        <v>0</v>
      </c>
      <c r="S7" s="451">
        <f t="shared" ca="1" si="6"/>
        <v>0</v>
      </c>
      <c r="T7" s="451">
        <f t="shared" ca="1" si="6"/>
        <v>0</v>
      </c>
      <c r="W7" s="234">
        <f t="shared" si="3"/>
        <v>0</v>
      </c>
      <c r="X7" s="566">
        <f t="shared" si="4"/>
        <v>0</v>
      </c>
      <c r="Y7" s="566">
        <f>IF(AND(SUM($Y$5:Y6)=0,X7&lt;&gt;0),X7,0)</f>
        <v>0</v>
      </c>
      <c r="Z7" s="566">
        <f>IF(AND(SUM($Z$5:Z6)=0,$X7&lt;&gt;0,SUM($X$5:X6)=Y$25),$X7,0)</f>
        <v>0</v>
      </c>
      <c r="AA7" s="566">
        <f>IF(AND(SUM(AA$5:AA6)=0,$X7&lt;&gt;0,SUM($X$5:$X6)=SUM($Y$25:Z$25)),$X7,0)</f>
        <v>0</v>
      </c>
      <c r="AB7" s="566">
        <f>IF(AND(SUM(AB$5:AB6)=0,$X7&lt;&gt;0,SUM($X$5:$X6)=SUM($Y$25:AA$25)),$X7,0)</f>
        <v>0</v>
      </c>
      <c r="AC7" s="566">
        <f>IF(AND(SUM(AC$5:AC6)=0,$X7&lt;&gt;0,SUM($X$5:$X6)=SUM($Y$25:AB$25)),$X7,0)</f>
        <v>0</v>
      </c>
      <c r="AD7" s="566">
        <f>IF(AND(SUM(AD$5:AD6)=0,$X7&lt;&gt;0,SUM($X$5:$X6)=SUM($Y$25:AC$25)),$X7,0)</f>
        <v>0</v>
      </c>
      <c r="AE7" s="566">
        <f>IF(AND(SUM(AE$5:AE6)=0,$X7&lt;&gt;0,SUM($X$5:$X6)=SUM($Y$25:AD$25)),$X7,0)</f>
        <v>0</v>
      </c>
      <c r="AF7" s="566">
        <f>IF(AND(SUM(AF$5:AF6)=0,$X7&lt;&gt;0,SUM($X$5:$X6)=SUM($Y$25:AE$25)),$X7,0)</f>
        <v>0</v>
      </c>
      <c r="AG7" s="566">
        <f>IF(AND(SUM(AG$5:AG6)=0,$X7&lt;&gt;0,SUM($X$5:$X6)=SUM($Y$25:AF$25)),$X7,0)</f>
        <v>0</v>
      </c>
      <c r="AH7" s="566">
        <f>IF(AND(SUM(AH$5:AH6)=0,$X7&lt;&gt;0,SUM($X$5:$X6)=SUM($Y$25:AG$25)),$X7,0)</f>
        <v>0</v>
      </c>
      <c r="AI7" s="566">
        <f>IF(AND(SUM(AI$5:AI6)=0,$X7&lt;&gt;0,SUM($X$5:$X6)=SUM($Y$25:AH$25)),$X7,0)</f>
        <v>0</v>
      </c>
      <c r="AJ7" s="566">
        <f>IF(AND(SUM(AJ$5:AJ6)=0,$X7&lt;&gt;0,SUM($X$5:$X6)=SUM($Y$25:AI$25)),$X7,0)</f>
        <v>0</v>
      </c>
      <c r="AK7" s="566">
        <f>IF(AND(SUM(AK$5:AK6)=0,$X7&lt;&gt;0,SUM($X$5:$X6)=SUM($Y$25:AJ$25)),$X7,0)</f>
        <v>0</v>
      </c>
      <c r="AL7" s="566">
        <f>IF(AND(SUM(AL$5:AL6)=0,$X7&lt;&gt;0,SUM($X$5:$X6)=SUM($Y$25:AK$25)),$X7,0)</f>
        <v>0</v>
      </c>
      <c r="AM7" s="566">
        <f>IF(AND(SUM(AM$5:AM6)=0,$X7&lt;&gt;0,SUM($X$5:$X6)=SUM($Y$25:AL$25)),$X7,0)</f>
        <v>0</v>
      </c>
      <c r="AN7" s="566">
        <f>IF(AND(SUM(AN$5:AN6)=0,$X7&lt;&gt;0,SUM($X$5:$X6)=SUM($Y$25:AM$25)),$X7,0)</f>
        <v>0</v>
      </c>
      <c r="AO7" s="566">
        <f>IF(AND(SUM(AO$5:AO6)=0,$X7&lt;&gt;0,SUM($X$5:$X6)=SUM($Y$25:AN$25)),$X7,0)</f>
        <v>0</v>
      </c>
      <c r="AP7" s="566">
        <f>IF(AND(SUM(AP$5:AP6)=0,$X7&lt;&gt;0,SUM($X$5:$X6)=SUM($Y$25:AO$25)),$X7,0)</f>
        <v>0</v>
      </c>
      <c r="AQ7" s="566">
        <f>IF(AND(SUM(AQ$5:AQ6)=0,$X7&lt;&gt;0,SUM($X$5:$X6)=SUM($Y$25:AP$25)),$X7,0)</f>
        <v>0</v>
      </c>
    </row>
    <row r="8" spans="1:43" ht="45" x14ac:dyDescent="0.25">
      <c r="A8" s="458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9" t="str">
        <f>IF('Аренда ТС'!DA16="","",'Аренда ТС'!DA16)</f>
        <v/>
      </c>
      <c r="G8" s="554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8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3">
        <f t="shared" si="2"/>
        <v>0</v>
      </c>
      <c r="K8" s="451">
        <f t="shared" ca="1" si="6"/>
        <v>0</v>
      </c>
      <c r="L8" s="451">
        <f t="shared" ca="1" si="6"/>
        <v>0</v>
      </c>
      <c r="M8" s="451">
        <f t="shared" ca="1" si="6"/>
        <v>0</v>
      </c>
      <c r="N8" s="451">
        <f t="shared" ca="1" si="6"/>
        <v>0</v>
      </c>
      <c r="O8" s="451">
        <f t="shared" ca="1" si="6"/>
        <v>0</v>
      </c>
      <c r="P8" s="451">
        <f t="shared" ca="1" si="6"/>
        <v>0</v>
      </c>
      <c r="Q8" s="451">
        <f t="shared" ca="1" si="6"/>
        <v>0</v>
      </c>
      <c r="R8" s="451">
        <f t="shared" ca="1" si="6"/>
        <v>0</v>
      </c>
      <c r="S8" s="451">
        <f t="shared" ca="1" si="6"/>
        <v>0</v>
      </c>
      <c r="T8" s="451">
        <f t="shared" ca="1" si="6"/>
        <v>0</v>
      </c>
      <c r="W8" s="234">
        <f t="shared" si="3"/>
        <v>0</v>
      </c>
      <c r="X8" s="566">
        <f t="shared" si="4"/>
        <v>0</v>
      </c>
      <c r="Y8" s="566">
        <f>IF(AND(SUM($Y$5:Y7)=0,X8&lt;&gt;0),X8,0)</f>
        <v>0</v>
      </c>
      <c r="Z8" s="566">
        <f>IF(AND(SUM($Z$5:Z7)=0,$X8&lt;&gt;0,SUM($X$5:X7)=Y$25),$X8,0)</f>
        <v>0</v>
      </c>
      <c r="AA8" s="566">
        <f>IF(AND(SUM(AA$5:AA7)=0,$X8&lt;&gt;0,SUM($X$5:$X7)=SUM($Y$25:Z$25)),$X8,0)</f>
        <v>0</v>
      </c>
      <c r="AB8" s="566">
        <f>IF(AND(SUM(AB$5:AB7)=0,$X8&lt;&gt;0,SUM($X$5:$X7)=SUM($Y$25:AA$25)),$X8,0)</f>
        <v>0</v>
      </c>
      <c r="AC8" s="566">
        <f>IF(AND(SUM(AC$5:AC7)=0,$X8&lt;&gt;0,SUM($X$5:$X7)=SUM($Y$25:AB$25)),$X8,0)</f>
        <v>0</v>
      </c>
      <c r="AD8" s="566">
        <f>IF(AND(SUM(AD$5:AD7)=0,$X8&lt;&gt;0,SUM($X$5:$X7)=SUM($Y$25:AC$25)),$X8,0)</f>
        <v>0</v>
      </c>
      <c r="AE8" s="566">
        <f>IF(AND(SUM(AE$5:AE7)=0,$X8&lt;&gt;0,SUM($X$5:$X7)=SUM($Y$25:AD$25)),$X8,0)</f>
        <v>0</v>
      </c>
      <c r="AF8" s="566">
        <f>IF(AND(SUM(AF$5:AF7)=0,$X8&lt;&gt;0,SUM($X$5:$X7)=SUM($Y$25:AE$25)),$X8,0)</f>
        <v>0</v>
      </c>
      <c r="AG8" s="566">
        <f>IF(AND(SUM(AG$5:AG7)=0,$X8&lt;&gt;0,SUM($X$5:$X7)=SUM($Y$25:AF$25)),$X8,0)</f>
        <v>0</v>
      </c>
      <c r="AH8" s="566">
        <f>IF(AND(SUM(AH$5:AH7)=0,$X8&lt;&gt;0,SUM($X$5:$X7)=SUM($Y$25:AG$25)),$X8,0)</f>
        <v>0</v>
      </c>
      <c r="AI8" s="566">
        <f>IF(AND(SUM(AI$5:AI7)=0,$X8&lt;&gt;0,SUM($X$5:$X7)=SUM($Y$25:AH$25)),$X8,0)</f>
        <v>0</v>
      </c>
      <c r="AJ8" s="566">
        <f>IF(AND(SUM(AJ$5:AJ7)=0,$X8&lt;&gt;0,SUM($X$5:$X7)=SUM($Y$25:AI$25)),$X8,0)</f>
        <v>0</v>
      </c>
      <c r="AK8" s="566">
        <f>IF(AND(SUM(AK$5:AK7)=0,$X8&lt;&gt;0,SUM($X$5:$X7)=SUM($Y$25:AJ$25)),$X8,0)</f>
        <v>0</v>
      </c>
      <c r="AL8" s="566">
        <f>IF(AND(SUM(AL$5:AL7)=0,$X8&lt;&gt;0,SUM($X$5:$X7)=SUM($Y$25:AK$25)),$X8,0)</f>
        <v>0</v>
      </c>
      <c r="AM8" s="566">
        <f>IF(AND(SUM(AM$5:AM7)=0,$X8&lt;&gt;0,SUM($X$5:$X7)=SUM($Y$25:AL$25)),$X8,0)</f>
        <v>0</v>
      </c>
      <c r="AN8" s="566">
        <f>IF(AND(SUM(AN$5:AN7)=0,$X8&lt;&gt;0,SUM($X$5:$X7)=SUM($Y$25:AM$25)),$X8,0)</f>
        <v>0</v>
      </c>
      <c r="AO8" s="566">
        <f>IF(AND(SUM(AO$5:AO7)=0,$X8&lt;&gt;0,SUM($X$5:$X7)=SUM($Y$25:AN$25)),$X8,0)</f>
        <v>0</v>
      </c>
      <c r="AP8" s="566">
        <f>IF(AND(SUM(AP$5:AP7)=0,$X8&lt;&gt;0,SUM($X$5:$X7)=SUM($Y$25:AO$25)),$X8,0)</f>
        <v>0</v>
      </c>
      <c r="AQ8" s="566">
        <f>IF(AND(SUM(AQ$5:AQ7)=0,$X8&lt;&gt;0,SUM($X$5:$X7)=SUM($Y$25:AP$25)),$X8,0)</f>
        <v>0</v>
      </c>
    </row>
    <row r="9" spans="1:43" ht="30" x14ac:dyDescent="0.25">
      <c r="A9" s="458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6" t="str">
        <f>IF('Оказание услуг'!$I$16="","",'Оказание услуг'!$I$16)</f>
        <v/>
      </c>
      <c r="G9" s="446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8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3">
        <f t="shared" si="2"/>
        <v>0</v>
      </c>
      <c r="K9" s="451">
        <f t="shared" ca="1" si="6"/>
        <v>0</v>
      </c>
      <c r="L9" s="451">
        <f t="shared" ca="1" si="6"/>
        <v>0</v>
      </c>
      <c r="M9" s="451">
        <f t="shared" ca="1" si="6"/>
        <v>0</v>
      </c>
      <c r="N9" s="451">
        <f t="shared" ca="1" si="6"/>
        <v>0</v>
      </c>
      <c r="O9" s="451">
        <f t="shared" ca="1" si="6"/>
        <v>0</v>
      </c>
      <c r="P9" s="451">
        <f t="shared" ca="1" si="6"/>
        <v>0</v>
      </c>
      <c r="Q9" s="451">
        <f t="shared" ca="1" si="6"/>
        <v>0</v>
      </c>
      <c r="R9" s="451">
        <f t="shared" ca="1" si="6"/>
        <v>0</v>
      </c>
      <c r="S9" s="451">
        <f t="shared" ca="1" si="6"/>
        <v>0</v>
      </c>
      <c r="T9" s="451">
        <f t="shared" ca="1" si="6"/>
        <v>0</v>
      </c>
      <c r="W9" s="234">
        <f t="shared" si="3"/>
        <v>0</v>
      </c>
      <c r="X9" s="566">
        <f t="shared" si="4"/>
        <v>0</v>
      </c>
      <c r="Y9" s="566">
        <f>IF(AND(SUM($Y$5:Y8)=0,X9&lt;&gt;0),X9,0)</f>
        <v>0</v>
      </c>
      <c r="Z9" s="566">
        <f>IF(AND(SUM($Z$5:Z8)=0,$X9&lt;&gt;0,SUM($X$5:X8)=Y$25),$X9,0)</f>
        <v>0</v>
      </c>
      <c r="AA9" s="566">
        <f>IF(AND(SUM(AA$5:AA8)=0,$X9&lt;&gt;0,SUM($X$5:$X8)=SUM($Y$25:Z$25)),$X9,0)</f>
        <v>0</v>
      </c>
      <c r="AB9" s="566">
        <f>IF(AND(SUM(AB$5:AB8)=0,$X9&lt;&gt;0,SUM($X$5:$X8)=SUM($Y$25:AA$25)),$X9,0)</f>
        <v>0</v>
      </c>
      <c r="AC9" s="566">
        <f>IF(AND(SUM(AC$5:AC8)=0,$X9&lt;&gt;0,SUM($X$5:$X8)=SUM($Y$25:AB$25)),$X9,0)</f>
        <v>0</v>
      </c>
      <c r="AD9" s="566">
        <f>IF(AND(SUM(AD$5:AD8)=0,$X9&lt;&gt;0,SUM($X$5:$X8)=SUM($Y$25:AC$25)),$X9,0)</f>
        <v>0</v>
      </c>
      <c r="AE9" s="566">
        <f>IF(AND(SUM(AE$5:AE8)=0,$X9&lt;&gt;0,SUM($X$5:$X8)=SUM($Y$25:AD$25)),$X9,0)</f>
        <v>0</v>
      </c>
      <c r="AF9" s="566">
        <f>IF(AND(SUM(AF$5:AF8)=0,$X9&lt;&gt;0,SUM($X$5:$X8)=SUM($Y$25:AE$25)),$X9,0)</f>
        <v>0</v>
      </c>
      <c r="AG9" s="566">
        <f>IF(AND(SUM(AG$5:AG8)=0,$X9&lt;&gt;0,SUM($X$5:$X8)=SUM($Y$25:AF$25)),$X9,0)</f>
        <v>0</v>
      </c>
      <c r="AH9" s="566">
        <f>IF(AND(SUM(AH$5:AH8)=0,$X9&lt;&gt;0,SUM($X$5:$X8)=SUM($Y$25:AG$25)),$X9,0)</f>
        <v>0</v>
      </c>
      <c r="AI9" s="566">
        <f>IF(AND(SUM(AI$5:AI8)=0,$X9&lt;&gt;0,SUM($X$5:$X8)=SUM($Y$25:AH$25)),$X9,0)</f>
        <v>0</v>
      </c>
      <c r="AJ9" s="566">
        <f>IF(AND(SUM(AJ$5:AJ8)=0,$X9&lt;&gt;0,SUM($X$5:$X8)=SUM($Y$25:AI$25)),$X9,0)</f>
        <v>0</v>
      </c>
      <c r="AK9" s="566">
        <f>IF(AND(SUM(AK$5:AK8)=0,$X9&lt;&gt;0,SUM($X$5:$X8)=SUM($Y$25:AJ$25)),$X9,0)</f>
        <v>0</v>
      </c>
      <c r="AL9" s="566">
        <f>IF(AND(SUM(AL$5:AL8)=0,$X9&lt;&gt;0,SUM($X$5:$X8)=SUM($Y$25:AK$25)),$X9,0)</f>
        <v>0</v>
      </c>
      <c r="AM9" s="566">
        <f>IF(AND(SUM(AM$5:AM8)=0,$X9&lt;&gt;0,SUM($X$5:$X8)=SUM($Y$25:AL$25)),$X9,0)</f>
        <v>0</v>
      </c>
      <c r="AN9" s="566">
        <f>IF(AND(SUM(AN$5:AN8)=0,$X9&lt;&gt;0,SUM($X$5:$X8)=SUM($Y$25:AM$25)),$X9,0)</f>
        <v>0</v>
      </c>
      <c r="AO9" s="566">
        <f>IF(AND(SUM(AO$5:AO8)=0,$X9&lt;&gt;0,SUM($X$5:$X8)=SUM($Y$25:AN$25)),$X9,0)</f>
        <v>0</v>
      </c>
      <c r="AP9" s="566">
        <f>IF(AND(SUM(AP$5:AP8)=0,$X9&lt;&gt;0,SUM($X$5:$X8)=SUM($Y$25:AO$25)),$X9,0)</f>
        <v>0</v>
      </c>
      <c r="AQ9" s="566">
        <f>IF(AND(SUM(AQ$5:AQ8)=0,$X9&lt;&gt;0,SUM($X$5:$X8)=SUM($Y$25:AP$25)),$X9,0)</f>
        <v>0</v>
      </c>
    </row>
    <row r="10" spans="1:43" ht="30" x14ac:dyDescent="0.25">
      <c r="A10" s="458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6" t="str">
        <f>IF('Оказание услуг'!$BE$16="","",'Оказание услуг'!$BE$16)</f>
        <v/>
      </c>
      <c r="G10" s="446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8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3">
        <f t="shared" si="2"/>
        <v>0</v>
      </c>
      <c r="K10" s="451">
        <f t="shared" ca="1" si="6"/>
        <v>0</v>
      </c>
      <c r="L10" s="451">
        <f t="shared" ca="1" si="6"/>
        <v>0</v>
      </c>
      <c r="M10" s="451">
        <f t="shared" ca="1" si="6"/>
        <v>0</v>
      </c>
      <c r="N10" s="451">
        <f t="shared" ca="1" si="6"/>
        <v>0</v>
      </c>
      <c r="O10" s="451">
        <f t="shared" ca="1" si="6"/>
        <v>0</v>
      </c>
      <c r="P10" s="451">
        <f t="shared" ca="1" si="6"/>
        <v>0</v>
      </c>
      <c r="Q10" s="451">
        <f t="shared" ca="1" si="6"/>
        <v>0</v>
      </c>
      <c r="R10" s="451">
        <f t="shared" ca="1" si="6"/>
        <v>0</v>
      </c>
      <c r="S10" s="451">
        <f t="shared" ca="1" si="6"/>
        <v>0</v>
      </c>
      <c r="T10" s="451">
        <f t="shared" ca="1" si="6"/>
        <v>0</v>
      </c>
      <c r="W10" s="234">
        <f t="shared" si="3"/>
        <v>0</v>
      </c>
      <c r="X10" s="566">
        <f t="shared" si="4"/>
        <v>0</v>
      </c>
      <c r="Y10" s="566">
        <f>IF(AND(SUM($Y$5:Y9)=0,X10&lt;&gt;0),X10,0)</f>
        <v>0</v>
      </c>
      <c r="Z10" s="566">
        <f>IF(AND(SUM($Z$5:Z9)=0,$X10&lt;&gt;0,SUM($X$5:X9)=Y$25),$X10,0)</f>
        <v>0</v>
      </c>
      <c r="AA10" s="566">
        <f>IF(AND(SUM(AA$5:AA9)=0,$X10&lt;&gt;0,SUM($X$5:$X9)=SUM($Y$25:Z$25)),$X10,0)</f>
        <v>0</v>
      </c>
      <c r="AB10" s="566">
        <f>IF(AND(SUM(AB$5:AB9)=0,$X10&lt;&gt;0,SUM($X$5:$X9)=SUM($Y$25:AA$25)),$X10,0)</f>
        <v>0</v>
      </c>
      <c r="AC10" s="566">
        <f>IF(AND(SUM(AC$5:AC9)=0,$X10&lt;&gt;0,SUM($X$5:$X9)=SUM($Y$25:AB$25)),$X10,0)</f>
        <v>0</v>
      </c>
      <c r="AD10" s="566">
        <f>IF(AND(SUM(AD$5:AD9)=0,$X10&lt;&gt;0,SUM($X$5:$X9)=SUM($Y$25:AC$25)),$X10,0)</f>
        <v>0</v>
      </c>
      <c r="AE10" s="566">
        <f>IF(AND(SUM(AE$5:AE9)=0,$X10&lt;&gt;0,SUM($X$5:$X9)=SUM($Y$25:AD$25)),$X10,0)</f>
        <v>0</v>
      </c>
      <c r="AF10" s="566">
        <f>IF(AND(SUM(AF$5:AF9)=0,$X10&lt;&gt;0,SUM($X$5:$X9)=SUM($Y$25:AE$25)),$X10,0)</f>
        <v>0</v>
      </c>
      <c r="AG10" s="566">
        <f>IF(AND(SUM(AG$5:AG9)=0,$X10&lt;&gt;0,SUM($X$5:$X9)=SUM($Y$25:AF$25)),$X10,0)</f>
        <v>0</v>
      </c>
      <c r="AH10" s="566">
        <f>IF(AND(SUM(AH$5:AH9)=0,$X10&lt;&gt;0,SUM($X$5:$X9)=SUM($Y$25:AG$25)),$X10,0)</f>
        <v>0</v>
      </c>
      <c r="AI10" s="566">
        <f>IF(AND(SUM(AI$5:AI9)=0,$X10&lt;&gt;0,SUM($X$5:$X9)=SUM($Y$25:AH$25)),$X10,0)</f>
        <v>0</v>
      </c>
      <c r="AJ10" s="566">
        <f>IF(AND(SUM(AJ$5:AJ9)=0,$X10&lt;&gt;0,SUM($X$5:$X9)=SUM($Y$25:AI$25)),$X10,0)</f>
        <v>0</v>
      </c>
      <c r="AK10" s="566">
        <f>IF(AND(SUM(AK$5:AK9)=0,$X10&lt;&gt;0,SUM($X$5:$X9)=SUM($Y$25:AJ$25)),$X10,0)</f>
        <v>0</v>
      </c>
      <c r="AL10" s="566">
        <f>IF(AND(SUM(AL$5:AL9)=0,$X10&lt;&gt;0,SUM($X$5:$X9)=SUM($Y$25:AK$25)),$X10,0)</f>
        <v>0</v>
      </c>
      <c r="AM10" s="566">
        <f>IF(AND(SUM(AM$5:AM9)=0,$X10&lt;&gt;0,SUM($X$5:$X9)=SUM($Y$25:AL$25)),$X10,0)</f>
        <v>0</v>
      </c>
      <c r="AN10" s="566">
        <f>IF(AND(SUM(AN$5:AN9)=0,$X10&lt;&gt;0,SUM($X$5:$X9)=SUM($Y$25:AM$25)),$X10,0)</f>
        <v>0</v>
      </c>
      <c r="AO10" s="566">
        <f>IF(AND(SUM(AO$5:AO9)=0,$X10&lt;&gt;0,SUM($X$5:$X9)=SUM($Y$25:AN$25)),$X10,0)</f>
        <v>0</v>
      </c>
      <c r="AP10" s="566">
        <f>IF(AND(SUM(AP$5:AP9)=0,$X10&lt;&gt;0,SUM($X$5:$X9)=SUM($Y$25:AO$25)),$X10,0)</f>
        <v>0</v>
      </c>
      <c r="AQ10" s="566">
        <f>IF(AND(SUM(AQ$5:AQ9)=0,$X10&lt;&gt;0,SUM($X$5:$X9)=SUM($Y$25:AP$25)),$X10,0)</f>
        <v>0</v>
      </c>
    </row>
    <row r="11" spans="1:43" ht="30" x14ac:dyDescent="0.25">
      <c r="A11" s="458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6" t="str">
        <f>IF('Оказание услуг'!$DA$16="","",'Оказание услуг'!$DA$16)</f>
        <v/>
      </c>
      <c r="G11" s="446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8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3">
        <f t="shared" si="2"/>
        <v>0</v>
      </c>
      <c r="K11" s="451">
        <f t="shared" ca="1" si="6"/>
        <v>0</v>
      </c>
      <c r="L11" s="451">
        <f t="shared" ca="1" si="6"/>
        <v>0</v>
      </c>
      <c r="M11" s="451">
        <f t="shared" ca="1" si="6"/>
        <v>0</v>
      </c>
      <c r="N11" s="451">
        <f t="shared" ca="1" si="6"/>
        <v>0</v>
      </c>
      <c r="O11" s="451">
        <f t="shared" ca="1" si="6"/>
        <v>0</v>
      </c>
      <c r="P11" s="451">
        <f t="shared" ca="1" si="6"/>
        <v>0</v>
      </c>
      <c r="Q11" s="451">
        <f t="shared" ca="1" si="6"/>
        <v>0</v>
      </c>
      <c r="R11" s="451">
        <f t="shared" ca="1" si="6"/>
        <v>0</v>
      </c>
      <c r="S11" s="451">
        <f t="shared" ca="1" si="6"/>
        <v>0</v>
      </c>
      <c r="T11" s="451">
        <f t="shared" ca="1" si="6"/>
        <v>0</v>
      </c>
      <c r="W11" s="234">
        <f t="shared" si="3"/>
        <v>0</v>
      </c>
      <c r="X11" s="566">
        <f t="shared" si="4"/>
        <v>0</v>
      </c>
      <c r="Y11" s="566">
        <f>IF(AND(SUM($Y$5:Y10)=0,X11&lt;&gt;0),X11,0)</f>
        <v>0</v>
      </c>
      <c r="Z11" s="566">
        <f>IF(AND(SUM($Z$5:Z10)=0,$X11&lt;&gt;0,SUM($X$5:X10)=Y$25),$X11,0)</f>
        <v>0</v>
      </c>
      <c r="AA11" s="566">
        <f>IF(AND(SUM(AA$5:AA10)=0,$X11&lt;&gt;0,SUM($X$5:$X10)=SUM($Y$25:Z$25)),$X11,0)</f>
        <v>0</v>
      </c>
      <c r="AB11" s="566">
        <f>IF(AND(SUM(AB$5:AB10)=0,$X11&lt;&gt;0,SUM($X$5:$X10)=SUM($Y$25:AA$25)),$X11,0)</f>
        <v>0</v>
      </c>
      <c r="AC11" s="566">
        <f>IF(AND(SUM(AC$5:AC10)=0,$X11&lt;&gt;0,SUM($X$5:$X10)=SUM($Y$25:AB$25)),$X11,0)</f>
        <v>0</v>
      </c>
      <c r="AD11" s="566">
        <f>IF(AND(SUM(AD$5:AD10)=0,$X11&lt;&gt;0,SUM($X$5:$X10)=SUM($Y$25:AC$25)),$X11,0)</f>
        <v>0</v>
      </c>
      <c r="AE11" s="566">
        <f>IF(AND(SUM(AE$5:AE10)=0,$X11&lt;&gt;0,SUM($X$5:$X10)=SUM($Y$25:AD$25)),$X11,0)</f>
        <v>0</v>
      </c>
      <c r="AF11" s="566">
        <f>IF(AND(SUM(AF$5:AF10)=0,$X11&lt;&gt;0,SUM($X$5:$X10)=SUM($Y$25:AE$25)),$X11,0)</f>
        <v>0</v>
      </c>
      <c r="AG11" s="566">
        <f>IF(AND(SUM(AG$5:AG10)=0,$X11&lt;&gt;0,SUM($X$5:$X10)=SUM($Y$25:AF$25)),$X11,0)</f>
        <v>0</v>
      </c>
      <c r="AH11" s="566">
        <f>IF(AND(SUM(AH$5:AH10)=0,$X11&lt;&gt;0,SUM($X$5:$X10)=SUM($Y$25:AG$25)),$X11,0)</f>
        <v>0</v>
      </c>
      <c r="AI11" s="566">
        <f>IF(AND(SUM(AI$5:AI10)=0,$X11&lt;&gt;0,SUM($X$5:$X10)=SUM($Y$25:AH$25)),$X11,0)</f>
        <v>0</v>
      </c>
      <c r="AJ11" s="566">
        <f>IF(AND(SUM(AJ$5:AJ10)=0,$X11&lt;&gt;0,SUM($X$5:$X10)=SUM($Y$25:AI$25)),$X11,0)</f>
        <v>0</v>
      </c>
      <c r="AK11" s="566">
        <f>IF(AND(SUM(AK$5:AK10)=0,$X11&lt;&gt;0,SUM($X$5:$X10)=SUM($Y$25:AJ$25)),$X11,0)</f>
        <v>0</v>
      </c>
      <c r="AL11" s="566">
        <f>IF(AND(SUM(AL$5:AL10)=0,$X11&lt;&gt;0,SUM($X$5:$X10)=SUM($Y$25:AK$25)),$X11,0)</f>
        <v>0</v>
      </c>
      <c r="AM11" s="566">
        <f>IF(AND(SUM(AM$5:AM10)=0,$X11&lt;&gt;0,SUM($X$5:$X10)=SUM($Y$25:AL$25)),$X11,0)</f>
        <v>0</v>
      </c>
      <c r="AN11" s="566">
        <f>IF(AND(SUM(AN$5:AN10)=0,$X11&lt;&gt;0,SUM($X$5:$X10)=SUM($Y$25:AM$25)),$X11,0)</f>
        <v>0</v>
      </c>
      <c r="AO11" s="566">
        <f>IF(AND(SUM(AO$5:AO10)=0,$X11&lt;&gt;0,SUM($X$5:$X10)=SUM($Y$25:AN$25)),$X11,0)</f>
        <v>0</v>
      </c>
      <c r="AP11" s="566">
        <f>IF(AND(SUM(AP$5:AP10)=0,$X11&lt;&gt;0,SUM($X$5:$X10)=SUM($Y$25:AO$25)),$X11,0)</f>
        <v>0</v>
      </c>
      <c r="AQ11" s="566">
        <f>IF(AND(SUM(AQ$5:AQ10)=0,$X11&lt;&gt;0,SUM($X$5:$X10)=SUM($Y$25:AP$25)),$X11,0)</f>
        <v>0</v>
      </c>
    </row>
    <row r="12" spans="1:43" ht="30" x14ac:dyDescent="0.25">
      <c r="A12" s="458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6" t="str">
        <f>IF('Выполнение работ'!$I$16="","",'Выполнение работ'!$I$16)</f>
        <v/>
      </c>
      <c r="G12" s="446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8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3">
        <f t="shared" si="2"/>
        <v>0</v>
      </c>
      <c r="K12" s="451">
        <f t="shared" ca="1" si="6"/>
        <v>0</v>
      </c>
      <c r="L12" s="451">
        <f t="shared" ca="1" si="6"/>
        <v>0</v>
      </c>
      <c r="M12" s="451">
        <f t="shared" ca="1" si="6"/>
        <v>0</v>
      </c>
      <c r="N12" s="451">
        <f t="shared" ca="1" si="6"/>
        <v>0</v>
      </c>
      <c r="O12" s="451">
        <f t="shared" ca="1" si="6"/>
        <v>0</v>
      </c>
      <c r="P12" s="451">
        <f t="shared" ca="1" si="6"/>
        <v>0</v>
      </c>
      <c r="Q12" s="451">
        <f t="shared" ca="1" si="6"/>
        <v>0</v>
      </c>
      <c r="R12" s="451">
        <f t="shared" ca="1" si="6"/>
        <v>0</v>
      </c>
      <c r="S12" s="451">
        <f t="shared" ca="1" si="6"/>
        <v>0</v>
      </c>
      <c r="T12" s="451">
        <f t="shared" ca="1" si="6"/>
        <v>0</v>
      </c>
      <c r="W12" s="234">
        <f t="shared" si="3"/>
        <v>0</v>
      </c>
      <c r="X12" s="566">
        <f t="shared" si="4"/>
        <v>0</v>
      </c>
      <c r="Y12" s="566">
        <f>IF(AND(SUM($Y$5:Y11)=0,X12&lt;&gt;0),X12,0)</f>
        <v>0</v>
      </c>
      <c r="Z12" s="566">
        <f>IF(AND(SUM($Z$5:Z11)=0,$X12&lt;&gt;0,SUM($X$5:X11)=Y$25),$X12,0)</f>
        <v>0</v>
      </c>
      <c r="AA12" s="566">
        <f>IF(AND(SUM(AA$5:AA11)=0,$X12&lt;&gt;0,SUM($X$5:$X11)=SUM($Y$25:Z$25)),$X12,0)</f>
        <v>0</v>
      </c>
      <c r="AB12" s="566">
        <f>IF(AND(SUM(AB$5:AB11)=0,$X12&lt;&gt;0,SUM($X$5:$X11)=SUM($Y$25:AA$25)),$X12,0)</f>
        <v>0</v>
      </c>
      <c r="AC12" s="566">
        <f>IF(AND(SUM(AC$5:AC11)=0,$X12&lt;&gt;0,SUM($X$5:$X11)=SUM($Y$25:AB$25)),$X12,0)</f>
        <v>0</v>
      </c>
      <c r="AD12" s="566">
        <f>IF(AND(SUM(AD$5:AD11)=0,$X12&lt;&gt;0,SUM($X$5:$X11)=SUM($Y$25:AC$25)),$X12,0)</f>
        <v>0</v>
      </c>
      <c r="AE12" s="566">
        <f>IF(AND(SUM(AE$5:AE11)=0,$X12&lt;&gt;0,SUM($X$5:$X11)=SUM($Y$25:AD$25)),$X12,0)</f>
        <v>0</v>
      </c>
      <c r="AF12" s="566">
        <f>IF(AND(SUM(AF$5:AF11)=0,$X12&lt;&gt;0,SUM($X$5:$X11)=SUM($Y$25:AE$25)),$X12,0)</f>
        <v>0</v>
      </c>
      <c r="AG12" s="566">
        <f>IF(AND(SUM(AG$5:AG11)=0,$X12&lt;&gt;0,SUM($X$5:$X11)=SUM($Y$25:AF$25)),$X12,0)</f>
        <v>0</v>
      </c>
      <c r="AH12" s="566">
        <f>IF(AND(SUM(AH$5:AH11)=0,$X12&lt;&gt;0,SUM($X$5:$X11)=SUM($Y$25:AG$25)),$X12,0)</f>
        <v>0</v>
      </c>
      <c r="AI12" s="566">
        <f>IF(AND(SUM(AI$5:AI11)=0,$X12&lt;&gt;0,SUM($X$5:$X11)=SUM($Y$25:AH$25)),$X12,0)</f>
        <v>0</v>
      </c>
      <c r="AJ12" s="566">
        <f>IF(AND(SUM(AJ$5:AJ11)=0,$X12&lt;&gt;0,SUM($X$5:$X11)=SUM($Y$25:AI$25)),$X12,0)</f>
        <v>0</v>
      </c>
      <c r="AK12" s="566">
        <f>IF(AND(SUM(AK$5:AK11)=0,$X12&lt;&gt;0,SUM($X$5:$X11)=SUM($Y$25:AJ$25)),$X12,0)</f>
        <v>0</v>
      </c>
      <c r="AL12" s="566">
        <f>IF(AND(SUM(AL$5:AL11)=0,$X12&lt;&gt;0,SUM($X$5:$X11)=SUM($Y$25:AK$25)),$X12,0)</f>
        <v>0</v>
      </c>
      <c r="AM12" s="566">
        <f>IF(AND(SUM(AM$5:AM11)=0,$X12&lt;&gt;0,SUM($X$5:$X11)=SUM($Y$25:AL$25)),$X12,0)</f>
        <v>0</v>
      </c>
      <c r="AN12" s="566">
        <f>IF(AND(SUM(AN$5:AN11)=0,$X12&lt;&gt;0,SUM($X$5:$X11)=SUM($Y$25:AM$25)),$X12,0)</f>
        <v>0</v>
      </c>
      <c r="AO12" s="566">
        <f>IF(AND(SUM(AO$5:AO11)=0,$X12&lt;&gt;0,SUM($X$5:$X11)=SUM($Y$25:AN$25)),$X12,0)</f>
        <v>0</v>
      </c>
      <c r="AP12" s="566">
        <f>IF(AND(SUM(AP$5:AP11)=0,$X12&lt;&gt;0,SUM($X$5:$X11)=SUM($Y$25:AO$25)),$X12,0)</f>
        <v>0</v>
      </c>
      <c r="AQ12" s="566">
        <f>IF(AND(SUM(AQ$5:AQ11)=0,$X12&lt;&gt;0,SUM($X$5:$X11)=SUM($Y$25:AP$25)),$X12,0)</f>
        <v>0</v>
      </c>
    </row>
    <row r="13" spans="1:43" ht="30" x14ac:dyDescent="0.25">
      <c r="A13" s="458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6" t="str">
        <f>IF('Выполнение работ'!$BE$16="","",'Выполнение работ'!$BE$16)</f>
        <v/>
      </c>
      <c r="G13" s="446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8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3">
        <f t="shared" si="2"/>
        <v>0</v>
      </c>
      <c r="K13" s="451">
        <f t="shared" ca="1" si="6"/>
        <v>0</v>
      </c>
      <c r="L13" s="451">
        <f t="shared" ca="1" si="6"/>
        <v>0</v>
      </c>
      <c r="M13" s="451">
        <f t="shared" ca="1" si="6"/>
        <v>0</v>
      </c>
      <c r="N13" s="451">
        <f t="shared" ca="1" si="6"/>
        <v>0</v>
      </c>
      <c r="O13" s="451">
        <f t="shared" ca="1" si="6"/>
        <v>0</v>
      </c>
      <c r="P13" s="451">
        <f t="shared" ca="1" si="6"/>
        <v>0</v>
      </c>
      <c r="Q13" s="451">
        <f t="shared" ca="1" si="6"/>
        <v>0</v>
      </c>
      <c r="R13" s="451">
        <f t="shared" ca="1" si="6"/>
        <v>0</v>
      </c>
      <c r="S13" s="451">
        <f t="shared" ca="1" si="6"/>
        <v>0</v>
      </c>
      <c r="T13" s="451">
        <f t="shared" ca="1" si="6"/>
        <v>0</v>
      </c>
      <c r="W13" s="234">
        <f t="shared" si="3"/>
        <v>0</v>
      </c>
      <c r="X13" s="566">
        <f t="shared" si="4"/>
        <v>0</v>
      </c>
      <c r="Y13" s="566">
        <f>IF(AND(SUM($Y$5:Y12)=0,X13&lt;&gt;0),X13,0)</f>
        <v>0</v>
      </c>
      <c r="Z13" s="566">
        <f>IF(AND(SUM($Z$5:Z12)=0,$X13&lt;&gt;0,SUM($X$5:X12)=Y$25),$X13,0)</f>
        <v>0</v>
      </c>
      <c r="AA13" s="566">
        <f>IF(AND(SUM(AA$5:AA12)=0,$X13&lt;&gt;0,SUM($X$5:$X12)=SUM($Y$25:Z$25)),$X13,0)</f>
        <v>0</v>
      </c>
      <c r="AB13" s="566">
        <f>IF(AND(SUM(AB$5:AB12)=0,$X13&lt;&gt;0,SUM($X$5:$X12)=SUM($Y$25:AA$25)),$X13,0)</f>
        <v>0</v>
      </c>
      <c r="AC13" s="566">
        <f>IF(AND(SUM(AC$5:AC12)=0,$X13&lt;&gt;0,SUM($X$5:$X12)=SUM($Y$25:AB$25)),$X13,0)</f>
        <v>0</v>
      </c>
      <c r="AD13" s="566">
        <f>IF(AND(SUM(AD$5:AD12)=0,$X13&lt;&gt;0,SUM($X$5:$X12)=SUM($Y$25:AC$25)),$X13,0)</f>
        <v>0</v>
      </c>
      <c r="AE13" s="566">
        <f>IF(AND(SUM(AE$5:AE12)=0,$X13&lt;&gt;0,SUM($X$5:$X12)=SUM($Y$25:AD$25)),$X13,0)</f>
        <v>0</v>
      </c>
      <c r="AF13" s="566">
        <f>IF(AND(SUM(AF$5:AF12)=0,$X13&lt;&gt;0,SUM($X$5:$X12)=SUM($Y$25:AE$25)),$X13,0)</f>
        <v>0</v>
      </c>
      <c r="AG13" s="566">
        <f>IF(AND(SUM(AG$5:AG12)=0,$X13&lt;&gt;0,SUM($X$5:$X12)=SUM($Y$25:AF$25)),$X13,0)</f>
        <v>0</v>
      </c>
      <c r="AH13" s="566">
        <f>IF(AND(SUM(AH$5:AH12)=0,$X13&lt;&gt;0,SUM($X$5:$X12)=SUM($Y$25:AG$25)),$X13,0)</f>
        <v>0</v>
      </c>
      <c r="AI13" s="566">
        <f>IF(AND(SUM(AI$5:AI12)=0,$X13&lt;&gt;0,SUM($X$5:$X12)=SUM($Y$25:AH$25)),$X13,0)</f>
        <v>0</v>
      </c>
      <c r="AJ13" s="566">
        <f>IF(AND(SUM(AJ$5:AJ12)=0,$X13&lt;&gt;0,SUM($X$5:$X12)=SUM($Y$25:AI$25)),$X13,0)</f>
        <v>0</v>
      </c>
      <c r="AK13" s="566">
        <f>IF(AND(SUM(AK$5:AK12)=0,$X13&lt;&gt;0,SUM($X$5:$X12)=SUM($Y$25:AJ$25)),$X13,0)</f>
        <v>0</v>
      </c>
      <c r="AL13" s="566">
        <f>IF(AND(SUM(AL$5:AL12)=0,$X13&lt;&gt;0,SUM($X$5:$X12)=SUM($Y$25:AK$25)),$X13,0)</f>
        <v>0</v>
      </c>
      <c r="AM13" s="566">
        <f>IF(AND(SUM(AM$5:AM12)=0,$X13&lt;&gt;0,SUM($X$5:$X12)=SUM($Y$25:AL$25)),$X13,0)</f>
        <v>0</v>
      </c>
      <c r="AN13" s="566">
        <f>IF(AND(SUM(AN$5:AN12)=0,$X13&lt;&gt;0,SUM($X$5:$X12)=SUM($Y$25:AM$25)),$X13,0)</f>
        <v>0</v>
      </c>
      <c r="AO13" s="566">
        <f>IF(AND(SUM(AO$5:AO12)=0,$X13&lt;&gt;0,SUM($X$5:$X12)=SUM($Y$25:AN$25)),$X13,0)</f>
        <v>0</v>
      </c>
      <c r="AP13" s="566">
        <f>IF(AND(SUM(AP$5:AP12)=0,$X13&lt;&gt;0,SUM($X$5:$X12)=SUM($Y$25:AO$25)),$X13,0)</f>
        <v>0</v>
      </c>
      <c r="AQ13" s="566">
        <f>IF(AND(SUM(AQ$5:AQ12)=0,$X13&lt;&gt;0,SUM($X$5:$X12)=SUM($Y$25:AP$25)),$X13,0)</f>
        <v>0</v>
      </c>
    </row>
    <row r="14" spans="1:43" ht="30" x14ac:dyDescent="0.25">
      <c r="A14" s="458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6" t="str">
        <f>IF('Выполнение работ'!$DA$16="","",'Выполнение работ'!$DA$16)</f>
        <v/>
      </c>
      <c r="G14" s="446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8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3">
        <f t="shared" si="2"/>
        <v>0</v>
      </c>
      <c r="K14" s="451">
        <f t="shared" ca="1" si="6"/>
        <v>0</v>
      </c>
      <c r="L14" s="451">
        <f t="shared" ca="1" si="6"/>
        <v>0</v>
      </c>
      <c r="M14" s="451">
        <f t="shared" ca="1" si="6"/>
        <v>0</v>
      </c>
      <c r="N14" s="451">
        <f t="shared" ca="1" si="6"/>
        <v>0</v>
      </c>
      <c r="O14" s="451">
        <f t="shared" ca="1" si="6"/>
        <v>0</v>
      </c>
      <c r="P14" s="451">
        <f t="shared" ca="1" si="6"/>
        <v>0</v>
      </c>
      <c r="Q14" s="451">
        <f t="shared" ca="1" si="6"/>
        <v>0</v>
      </c>
      <c r="R14" s="451">
        <f t="shared" ca="1" si="6"/>
        <v>0</v>
      </c>
      <c r="S14" s="451">
        <f t="shared" ca="1" si="6"/>
        <v>0</v>
      </c>
      <c r="T14" s="451">
        <f t="shared" ca="1" si="6"/>
        <v>0</v>
      </c>
      <c r="W14" s="234">
        <f t="shared" si="3"/>
        <v>0</v>
      </c>
      <c r="X14" s="566">
        <f t="shared" si="4"/>
        <v>0</v>
      </c>
      <c r="Y14" s="566">
        <f>IF(AND(SUM($Y$5:Y13)=0,X14&lt;&gt;0),X14,0)</f>
        <v>0</v>
      </c>
      <c r="Z14" s="566">
        <f>IF(AND(SUM($Z$5:Z13)=0,$X14&lt;&gt;0,SUM($X$5:X13)=Y$25),$X14,0)</f>
        <v>0</v>
      </c>
      <c r="AA14" s="566">
        <f>IF(AND(SUM(AA$5:AA13)=0,$X14&lt;&gt;0,SUM($X$5:$X13)=SUM($Y$25:Z$25)),$X14,0)</f>
        <v>0</v>
      </c>
      <c r="AB14" s="566">
        <f>IF(AND(SUM(AB$5:AB13)=0,$X14&lt;&gt;0,SUM($X$5:$X13)=SUM($Y$25:AA$25)),$X14,0)</f>
        <v>0</v>
      </c>
      <c r="AC14" s="566">
        <f>IF(AND(SUM(AC$5:AC13)=0,$X14&lt;&gt;0,SUM($X$5:$X13)=SUM($Y$25:AB$25)),$X14,0)</f>
        <v>0</v>
      </c>
      <c r="AD14" s="566">
        <f>IF(AND(SUM(AD$5:AD13)=0,$X14&lt;&gt;0,SUM($X$5:$X13)=SUM($Y$25:AC$25)),$X14,0)</f>
        <v>0</v>
      </c>
      <c r="AE14" s="566">
        <f>IF(AND(SUM(AE$5:AE13)=0,$X14&lt;&gt;0,SUM($X$5:$X13)=SUM($Y$25:AD$25)),$X14,0)</f>
        <v>0</v>
      </c>
      <c r="AF14" s="566">
        <f>IF(AND(SUM(AF$5:AF13)=0,$X14&lt;&gt;0,SUM($X$5:$X13)=SUM($Y$25:AE$25)),$X14,0)</f>
        <v>0</v>
      </c>
      <c r="AG14" s="566">
        <f>IF(AND(SUM(AG$5:AG13)=0,$X14&lt;&gt;0,SUM($X$5:$X13)=SUM($Y$25:AF$25)),$X14,0)</f>
        <v>0</v>
      </c>
      <c r="AH14" s="566">
        <f>IF(AND(SUM(AH$5:AH13)=0,$X14&lt;&gt;0,SUM($X$5:$X13)=SUM($Y$25:AG$25)),$X14,0)</f>
        <v>0</v>
      </c>
      <c r="AI14" s="566">
        <f>IF(AND(SUM(AI$5:AI13)=0,$X14&lt;&gt;0,SUM($X$5:$X13)=SUM($Y$25:AH$25)),$X14,0)</f>
        <v>0</v>
      </c>
      <c r="AJ14" s="566">
        <f>IF(AND(SUM(AJ$5:AJ13)=0,$X14&lt;&gt;0,SUM($X$5:$X13)=SUM($Y$25:AI$25)),$X14,0)</f>
        <v>0</v>
      </c>
      <c r="AK14" s="566">
        <f>IF(AND(SUM(AK$5:AK13)=0,$X14&lt;&gt;0,SUM($X$5:$X13)=SUM($Y$25:AJ$25)),$X14,0)</f>
        <v>0</v>
      </c>
      <c r="AL14" s="566">
        <f>IF(AND(SUM(AL$5:AL13)=0,$X14&lt;&gt;0,SUM($X$5:$X13)=SUM($Y$25:AK$25)),$X14,0)</f>
        <v>0</v>
      </c>
      <c r="AM14" s="566">
        <f>IF(AND(SUM(AM$5:AM13)=0,$X14&lt;&gt;0,SUM($X$5:$X13)=SUM($Y$25:AL$25)),$X14,0)</f>
        <v>0</v>
      </c>
      <c r="AN14" s="566">
        <f>IF(AND(SUM(AN$5:AN13)=0,$X14&lt;&gt;0,SUM($X$5:$X13)=SUM($Y$25:AM$25)),$X14,0)</f>
        <v>0</v>
      </c>
      <c r="AO14" s="566">
        <f>IF(AND(SUM(AO$5:AO13)=0,$X14&lt;&gt;0,SUM($X$5:$X13)=SUM($Y$25:AN$25)),$X14,0)</f>
        <v>0</v>
      </c>
      <c r="AP14" s="566">
        <f>IF(AND(SUM(AP$5:AP13)=0,$X14&lt;&gt;0,SUM($X$5:$X13)=SUM($Y$25:AO$25)),$X14,0)</f>
        <v>0</v>
      </c>
      <c r="AQ14" s="566">
        <f>IF(AND(SUM(AQ$5:AQ13)=0,$X14&lt;&gt;0,SUM($X$5:$X13)=SUM($Y$25:AP$25)),$X14,0)</f>
        <v>0</v>
      </c>
    </row>
    <row r="15" spans="1:43" x14ac:dyDescent="0.25">
      <c r="A15" s="497"/>
      <c r="J15" s="454"/>
      <c r="K15" s="451"/>
      <c r="L15" s="451"/>
      <c r="M15" s="451"/>
      <c r="N15" s="451">
        <f ca="1">SUM(N5:N14)</f>
        <v>0</v>
      </c>
      <c r="O15" s="449"/>
      <c r="P15" s="449"/>
      <c r="W15" s="234">
        <f t="shared" si="3"/>
        <v>0</v>
      </c>
      <c r="X15" s="566">
        <f t="shared" si="4"/>
        <v>0</v>
      </c>
      <c r="Y15" s="566">
        <f>IF(AND(SUM($Y$5:Y14)=0,X15&lt;&gt;0),X15,0)</f>
        <v>0</v>
      </c>
      <c r="Z15" s="566">
        <f>IF(AND(SUM($Z$5:Z14)=0,$X15&lt;&gt;0,SUM($X$5:X14)=Y$25),$X15,0)</f>
        <v>0</v>
      </c>
      <c r="AA15" s="566">
        <f>IF(AND(SUM(AA$5:AA14)=0,$X15&lt;&gt;0,SUM($X$5:$X14)=SUM($Y$25:Z$25)),$X15,0)</f>
        <v>0</v>
      </c>
      <c r="AB15" s="566">
        <f>IF(AND(SUM(AB$5:AB14)=0,$X15&lt;&gt;0,SUM($X$5:$X14)=SUM($Y$25:AA$25)),$X15,0)</f>
        <v>0</v>
      </c>
      <c r="AC15" s="566">
        <f>IF(AND(SUM(AC$5:AC14)=0,$X15&lt;&gt;0,SUM($X$5:$X14)=SUM($Y$25:AB$25)),$X15,0)</f>
        <v>0</v>
      </c>
      <c r="AD15" s="566">
        <f>IF(AND(SUM(AD$5:AD14)=0,$X15&lt;&gt;0,SUM($X$5:$X14)=SUM($Y$25:AC$25)),$X15,0)</f>
        <v>0</v>
      </c>
      <c r="AE15" s="566">
        <f>IF(AND(SUM(AE$5:AE14)=0,$X15&lt;&gt;0,SUM($X$5:$X14)=SUM($Y$25:AD$25)),$X15,0)</f>
        <v>0</v>
      </c>
      <c r="AF15" s="566">
        <f>IF(AND(SUM(AF$5:AF14)=0,$X15&lt;&gt;0,SUM($X$5:$X14)=SUM($Y$25:AE$25)),$X15,0)</f>
        <v>0</v>
      </c>
      <c r="AG15" s="566">
        <f>IF(AND(SUM(AG$5:AG14)=0,$X15&lt;&gt;0,SUM($X$5:$X14)=SUM($Y$25:AF$25)),$X15,0)</f>
        <v>0</v>
      </c>
      <c r="AH15" s="566">
        <f>IF(AND(SUM(AH$5:AH14)=0,$X15&lt;&gt;0,SUM($X$5:$X14)=SUM($Y$25:AG$25)),$X15,0)</f>
        <v>0</v>
      </c>
      <c r="AI15" s="566">
        <f>IF(AND(SUM(AI$5:AI14)=0,$X15&lt;&gt;0,SUM($X$5:$X14)=SUM($Y$25:AH$25)),$X15,0)</f>
        <v>0</v>
      </c>
      <c r="AJ15" s="566">
        <f>IF(AND(SUM(AJ$5:AJ14)=0,$X15&lt;&gt;0,SUM($X$5:$X14)=SUM($Y$25:AI$25)),$X15,0)</f>
        <v>0</v>
      </c>
      <c r="AK15" s="566">
        <f>IF(AND(SUM(AK$5:AK14)=0,$X15&lt;&gt;0,SUM($X$5:$X14)=SUM($Y$25:AJ$25)),$X15,0)</f>
        <v>0</v>
      </c>
      <c r="AL15" s="566">
        <f>IF(AND(SUM(AL$5:AL14)=0,$X15&lt;&gt;0,SUM($X$5:$X14)=SUM($Y$25:AK$25)),$X15,0)</f>
        <v>0</v>
      </c>
      <c r="AM15" s="566">
        <f>IF(AND(SUM(AM$5:AM14)=0,$X15&lt;&gt;0,SUM($X$5:$X14)=SUM($Y$25:AL$25)),$X15,0)</f>
        <v>0</v>
      </c>
      <c r="AN15" s="566">
        <f>IF(AND(SUM(AN$5:AN14)=0,$X15&lt;&gt;0,SUM($X$5:$X14)=SUM($Y$25:AM$25)),$X15,0)</f>
        <v>0</v>
      </c>
      <c r="AO15" s="566">
        <f>IF(AND(SUM(AO$5:AO14)=0,$X15&lt;&gt;0,SUM($X$5:$X14)=SUM($Y$25:AN$25)),$X15,0)</f>
        <v>0</v>
      </c>
      <c r="AP15" s="566">
        <f>IF(AND(SUM(AP$5:AP14)=0,$X15&lt;&gt;0,SUM($X$5:$X14)=SUM($Y$25:AO$25)),$X15,0)</f>
        <v>0</v>
      </c>
      <c r="AQ15" s="566">
        <f>IF(AND(SUM(AQ$5:AQ14)=0,$X15&lt;&gt;0,SUM($X$5:$X14)=SUM($Y$25:AP$25)),$X15,0)</f>
        <v>0</v>
      </c>
    </row>
    <row r="16" spans="1:43" x14ac:dyDescent="0.25">
      <c r="A16" s="497"/>
      <c r="J16" s="454"/>
      <c r="K16" s="451"/>
      <c r="L16" s="451"/>
      <c r="M16" s="451"/>
      <c r="N16" s="451"/>
      <c r="O16" s="449"/>
      <c r="P16" s="449"/>
      <c r="W16" s="234">
        <f>H42</f>
        <v>0</v>
      </c>
      <c r="X16" s="566">
        <f t="shared" si="4"/>
        <v>0</v>
      </c>
      <c r="Y16" s="566">
        <f>IF(AND(SUM($Y$5:Y15)=0,X16&lt;&gt;0),X16,0)</f>
        <v>0</v>
      </c>
      <c r="Z16" s="566">
        <f>IF(AND(SUM($Z$5:Z15)=0,$X16&lt;&gt;0,SUM($X$5:X15)=Y$25),$X16,0)</f>
        <v>0</v>
      </c>
      <c r="AA16" s="566">
        <f>IF(AND(SUM(AA$5:AA15)=0,$X16&lt;&gt;0,SUM($X$5:$X15)=SUM($Y$25:Z$25)),$X16,0)</f>
        <v>0</v>
      </c>
      <c r="AB16" s="566">
        <f>IF(AND(SUM(AB$5:AB15)=0,$X16&lt;&gt;0,SUM($X$5:$X15)=SUM($Y$25:AA$25)),$X16,0)</f>
        <v>0</v>
      </c>
      <c r="AC16" s="566">
        <f>IF(AND(SUM(AC$5:AC15)=0,$X16&lt;&gt;0,SUM($X$5:$X15)=SUM($Y$25:AB$25)),$X16,0)</f>
        <v>0</v>
      </c>
      <c r="AD16" s="566">
        <f>IF(AND(SUM(AD$5:AD15)=0,$X16&lt;&gt;0,SUM($X$5:$X15)=SUM($Y$25:AC$25)),$X16,0)</f>
        <v>0</v>
      </c>
      <c r="AE16" s="566">
        <f>IF(AND(SUM(AE$5:AE15)=0,$X16&lt;&gt;0,SUM($X$5:$X15)=SUM($Y$25:AD$25)),$X16,0)</f>
        <v>0</v>
      </c>
      <c r="AF16" s="566">
        <f>IF(AND(SUM(AF$5:AF15)=0,$X16&lt;&gt;0,SUM($X$5:$X15)=SUM($Y$25:AE$25)),$X16,0)</f>
        <v>0</v>
      </c>
      <c r="AG16" s="566">
        <f>IF(AND(SUM(AG$5:AG15)=0,$X16&lt;&gt;0,SUM($X$5:$X15)=SUM($Y$25:AF$25)),$X16,0)</f>
        <v>0</v>
      </c>
      <c r="AH16" s="566">
        <f>IF(AND(SUM(AH$5:AH15)=0,$X16&lt;&gt;0,SUM($X$5:$X15)=SUM($Y$25:AG$25)),$X16,0)</f>
        <v>0</v>
      </c>
      <c r="AI16" s="566">
        <f>IF(AND(SUM(AI$5:AI15)=0,$X16&lt;&gt;0,SUM($X$5:$X15)=SUM($Y$25:AH$25)),$X16,0)</f>
        <v>0</v>
      </c>
      <c r="AJ16" s="566">
        <f>IF(AND(SUM(AJ$5:AJ15)=0,$X16&lt;&gt;0,SUM($X$5:$X15)=SUM($Y$25:AI$25)),$X16,0)</f>
        <v>0</v>
      </c>
      <c r="AK16" s="566">
        <f>IF(AND(SUM(AK$5:AK15)=0,$X16&lt;&gt;0,SUM($X$5:$X15)=SUM($Y$25:AJ$25)),$X16,0)</f>
        <v>0</v>
      </c>
      <c r="AL16" s="566">
        <f>IF(AND(SUM(AL$5:AL15)=0,$X16&lt;&gt;0,SUM($X$5:$X15)=SUM($Y$25:AK$25)),$X16,0)</f>
        <v>0</v>
      </c>
      <c r="AM16" s="566">
        <f>IF(AND(SUM(AM$5:AM15)=0,$X16&lt;&gt;0,SUM($X$5:$X15)=SUM($Y$25:AL$25)),$X16,0)</f>
        <v>0</v>
      </c>
      <c r="AN16" s="566">
        <f>IF(AND(SUM(AN$5:AN15)=0,$X16&lt;&gt;0,SUM($X$5:$X15)=SUM($Y$25:AM$25)),$X16,0)</f>
        <v>0</v>
      </c>
      <c r="AO16" s="566">
        <f>IF(AND(SUM(AO$5:AO15)=0,$X16&lt;&gt;0,SUM($X$5:$X15)=SUM($Y$25:AN$25)),$X16,0)</f>
        <v>0</v>
      </c>
      <c r="AP16" s="566">
        <f>IF(AND(SUM(AP$5:AP15)=0,$X16&lt;&gt;0,SUM($X$5:$X15)=SUM($Y$25:AO$25)),$X16,0)</f>
        <v>0</v>
      </c>
      <c r="AQ16" s="566">
        <f>IF(AND(SUM(AQ$5:AQ15)=0,$X16&lt;&gt;0,SUM($X$5:$X15)=SUM($Y$25:AP$25)),$X16,0)</f>
        <v>0</v>
      </c>
    </row>
    <row r="17" spans="1:43" x14ac:dyDescent="0.25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1"/>
      <c r="L17" s="451"/>
      <c r="M17" s="451"/>
      <c r="N17" s="451"/>
      <c r="O17" s="449"/>
      <c r="P17" s="449"/>
      <c r="W17" s="234">
        <f t="shared" si="3"/>
        <v>0</v>
      </c>
      <c r="X17" s="566">
        <f t="shared" si="4"/>
        <v>0</v>
      </c>
      <c r="Y17" s="566">
        <f>IF(AND(SUM($Y$5:Y16)=0,X17&lt;&gt;0),X17,0)</f>
        <v>0</v>
      </c>
      <c r="Z17" s="566">
        <f>IF(AND(SUM($Z$5:Z16)=0,$X17&lt;&gt;0,SUM($X$5:X16)=Y$25),$X17,0)</f>
        <v>0</v>
      </c>
      <c r="AA17" s="566">
        <f>IF(AND(SUM(AA$5:AA16)=0,$X17&lt;&gt;0,SUM($X$5:$X16)=SUM($Y$25:Z$25)),$X17,0)</f>
        <v>0</v>
      </c>
      <c r="AB17" s="566">
        <f>IF(AND(SUM(AB$5:AB16)=0,$X17&lt;&gt;0,SUM($X$5:$X16)=SUM($Y$25:AA$25)),$X17,0)</f>
        <v>0</v>
      </c>
      <c r="AC17" s="566">
        <f>IF(AND(SUM(AC$5:AC16)=0,$X17&lt;&gt;0,SUM($X$5:$X16)=SUM($Y$25:AB$25)),$X17,0)</f>
        <v>0</v>
      </c>
      <c r="AD17" s="566">
        <f>IF(AND(SUM(AD$5:AD16)=0,$X17&lt;&gt;0,SUM($X$5:$X16)=SUM($Y$25:AC$25)),$X17,0)</f>
        <v>0</v>
      </c>
      <c r="AE17" s="566">
        <f>IF(AND(SUM(AE$5:AE16)=0,$X17&lt;&gt;0,SUM($X$5:$X16)=SUM($Y$25:AD$25)),$X17,0)</f>
        <v>0</v>
      </c>
      <c r="AF17" s="566">
        <f>IF(AND(SUM(AF$5:AF16)=0,$X17&lt;&gt;0,SUM($X$5:$X16)=SUM($Y$25:AE$25)),$X17,0)</f>
        <v>0</v>
      </c>
      <c r="AG17" s="566">
        <f>IF(AND(SUM(AG$5:AG16)=0,$X17&lt;&gt;0,SUM($X$5:$X16)=SUM($Y$25:AF$25)),$X17,0)</f>
        <v>0</v>
      </c>
      <c r="AH17" s="566">
        <f>IF(AND(SUM(AH$5:AH16)=0,$X17&lt;&gt;0,SUM($X$5:$X16)=SUM($Y$25:AG$25)),$X17,0)</f>
        <v>0</v>
      </c>
      <c r="AI17" s="566">
        <f>IF(AND(SUM(AI$5:AI16)=0,$X17&lt;&gt;0,SUM($X$5:$X16)=SUM($Y$25:AH$25)),$X17,0)</f>
        <v>0</v>
      </c>
      <c r="AJ17" s="566">
        <f>IF(AND(SUM(AJ$5:AJ16)=0,$X17&lt;&gt;0,SUM($X$5:$X16)=SUM($Y$25:AI$25)),$X17,0)</f>
        <v>0</v>
      </c>
      <c r="AK17" s="566">
        <f>IF(AND(SUM(AK$5:AK16)=0,$X17&lt;&gt;0,SUM($X$5:$X16)=SUM($Y$25:AJ$25)),$X17,0)</f>
        <v>0</v>
      </c>
      <c r="AL17" s="566">
        <f>IF(AND(SUM(AL$5:AL16)=0,$X17&lt;&gt;0,SUM($X$5:$X16)=SUM($Y$25:AK$25)),$X17,0)</f>
        <v>0</v>
      </c>
      <c r="AM17" s="566">
        <f>IF(AND(SUM(AM$5:AM16)=0,$X17&lt;&gt;0,SUM($X$5:$X16)=SUM($Y$25:AL$25)),$X17,0)</f>
        <v>0</v>
      </c>
      <c r="AN17" s="566">
        <f>IF(AND(SUM(AN$5:AN16)=0,$X17&lt;&gt;0,SUM($X$5:$X16)=SUM($Y$25:AM$25)),$X17,0)</f>
        <v>0</v>
      </c>
      <c r="AO17" s="566">
        <f>IF(AND(SUM(AO$5:AO16)=0,$X17&lt;&gt;0,SUM($X$5:$X16)=SUM($Y$25:AN$25)),$X17,0)</f>
        <v>0</v>
      </c>
      <c r="AP17" s="566">
        <f>IF(AND(SUM(AP$5:AP16)=0,$X17&lt;&gt;0,SUM($X$5:$X16)=SUM($Y$25:AO$25)),$X17,0)</f>
        <v>0</v>
      </c>
      <c r="AQ17" s="566">
        <f>IF(AND(SUM(AQ$5:AQ16)=0,$X17&lt;&gt;0,SUM($X$5:$X16)=SUM($Y$25:AP$25)),$X17,0)</f>
        <v>0</v>
      </c>
    </row>
    <row r="18" spans="1:43" x14ac:dyDescent="0.25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1"/>
      <c r="L18" s="451"/>
      <c r="M18" s="451"/>
      <c r="N18" s="451"/>
      <c r="O18" s="449"/>
      <c r="P18" s="449"/>
      <c r="W18" s="234">
        <f t="shared" si="3"/>
        <v>0</v>
      </c>
      <c r="X18" s="566">
        <f t="shared" si="4"/>
        <v>0</v>
      </c>
      <c r="Y18" s="566">
        <f>IF(AND(SUM($Y$5:Y17)=0,X18&lt;&gt;0),X18,0)</f>
        <v>0</v>
      </c>
      <c r="Z18" s="566">
        <f>IF(AND(SUM($Z$5:Z17)=0,$X18&lt;&gt;0,SUM($X$5:X17)=Y$25),$X18,0)</f>
        <v>0</v>
      </c>
      <c r="AA18" s="566">
        <f>IF(AND(SUM(AA$5:AA17)=0,$X18&lt;&gt;0,SUM($X$5:$X17)=SUM($Y$25:Z$25)),$X18,0)</f>
        <v>0</v>
      </c>
      <c r="AB18" s="566">
        <f>IF(AND(SUM(AB$5:AB17)=0,$X18&lt;&gt;0,SUM($X$5:$X17)=SUM($Y$25:AA$25)),$X18,0)</f>
        <v>0</v>
      </c>
      <c r="AC18" s="566">
        <f>IF(AND(SUM(AC$5:AC17)=0,$X18&lt;&gt;0,SUM($X$5:$X17)=SUM($Y$25:AB$25)),$X18,0)</f>
        <v>0</v>
      </c>
      <c r="AD18" s="566">
        <f>IF(AND(SUM(AD$5:AD17)=0,$X18&lt;&gt;0,SUM($X$5:$X17)=SUM($Y$25:AC$25)),$X18,0)</f>
        <v>0</v>
      </c>
      <c r="AE18" s="566">
        <f>IF(AND(SUM(AE$5:AE17)=0,$X18&lt;&gt;0,SUM($X$5:$X17)=SUM($Y$25:AD$25)),$X18,0)</f>
        <v>0</v>
      </c>
      <c r="AF18" s="566">
        <f>IF(AND(SUM(AF$5:AF17)=0,$X18&lt;&gt;0,SUM($X$5:$X17)=SUM($Y$25:AE$25)),$X18,0)</f>
        <v>0</v>
      </c>
      <c r="AG18" s="566">
        <f>IF(AND(SUM(AG$5:AG17)=0,$X18&lt;&gt;0,SUM($X$5:$X17)=SUM($Y$25:AF$25)),$X18,0)</f>
        <v>0</v>
      </c>
      <c r="AH18" s="566">
        <f>IF(AND(SUM(AH$5:AH17)=0,$X18&lt;&gt;0,SUM($X$5:$X17)=SUM($Y$25:AG$25)),$X18,0)</f>
        <v>0</v>
      </c>
      <c r="AI18" s="566">
        <f>IF(AND(SUM(AI$5:AI17)=0,$X18&lt;&gt;0,SUM($X$5:$X17)=SUM($Y$25:AH$25)),$X18,0)</f>
        <v>0</v>
      </c>
      <c r="AJ18" s="566">
        <f>IF(AND(SUM(AJ$5:AJ17)=0,$X18&lt;&gt;0,SUM($X$5:$X17)=SUM($Y$25:AI$25)),$X18,0)</f>
        <v>0</v>
      </c>
      <c r="AK18" s="566">
        <f>IF(AND(SUM(AK$5:AK17)=0,$X18&lt;&gt;0,SUM($X$5:$X17)=SUM($Y$25:AJ$25)),$X18,0)</f>
        <v>0</v>
      </c>
      <c r="AL18" s="566">
        <f>IF(AND(SUM(AL$5:AL17)=0,$X18&lt;&gt;0,SUM($X$5:$X17)=SUM($Y$25:AK$25)),$X18,0)</f>
        <v>0</v>
      </c>
      <c r="AM18" s="566">
        <f>IF(AND(SUM(AM$5:AM17)=0,$X18&lt;&gt;0,SUM($X$5:$X17)=SUM($Y$25:AL$25)),$X18,0)</f>
        <v>0</v>
      </c>
      <c r="AN18" s="566">
        <f>IF(AND(SUM(AN$5:AN17)=0,$X18&lt;&gt;0,SUM($X$5:$X17)=SUM($Y$25:AM$25)),$X18,0)</f>
        <v>0</v>
      </c>
      <c r="AO18" s="566">
        <f>IF(AND(SUM(AO$5:AO17)=0,$X18&lt;&gt;0,SUM($X$5:$X17)=SUM($Y$25:AN$25)),$X18,0)</f>
        <v>0</v>
      </c>
      <c r="AP18" s="566">
        <f>IF(AND(SUM(AP$5:AP17)=0,$X18&lt;&gt;0,SUM($X$5:$X17)=SUM($Y$25:AO$25)),$X18,0)</f>
        <v>0</v>
      </c>
      <c r="AQ18" s="566">
        <f>IF(AND(SUM(AQ$5:AQ17)=0,$X18&lt;&gt;0,SUM($X$5:$X17)=SUM($Y$25:AP$25)),$X18,0)</f>
        <v>0</v>
      </c>
    </row>
    <row r="19" spans="1:43" x14ac:dyDescent="0.25">
      <c r="A19" s="458" t="s">
        <v>928</v>
      </c>
      <c r="B19" s="459" t="str">
        <f ca="1">IF($U19=0,"",INDIRECT("B"&amp;$U19))</f>
        <v/>
      </c>
      <c r="C19" s="459" t="str">
        <f ca="1">IF($U19=0,"",INDIRECT("C"&amp;$U19))</f>
        <v/>
      </c>
      <c r="D19" s="459" t="str">
        <f ca="1">IF($U19=0,"",INDIRECT("D"&amp;$U19))</f>
        <v/>
      </c>
      <c r="E19" s="459" t="str">
        <f ca="1">IF($U19=0,"",INDIRECT("E"&amp;$U19))</f>
        <v/>
      </c>
      <c r="F19" s="459" t="str">
        <f ca="1">IF($U19=0,"",INDIRECT("F"&amp;$U19))</f>
        <v/>
      </c>
      <c r="G19" s="459" t="str">
        <f ca="1">IF($U19=0,"",INDIRECT("G"&amp;$U19))</f>
        <v/>
      </c>
      <c r="H19" s="459" t="str">
        <f ca="1">IF($U19=0,"",INDIRECT("H"&amp;$U19))</f>
        <v/>
      </c>
      <c r="I19" s="459" t="str">
        <f ca="1">IF($U19=0,"",INDIRECT("I"&amp;$U19))</f>
        <v/>
      </c>
      <c r="J19" s="455">
        <f ca="1">T5</f>
        <v>0</v>
      </c>
      <c r="K19" s="451">
        <f ca="1">J19</f>
        <v>0</v>
      </c>
      <c r="L19" s="451">
        <f t="shared" ref="L19:T19" ca="1" si="7">K19</f>
        <v>0</v>
      </c>
      <c r="M19" s="451">
        <f t="shared" ca="1" si="7"/>
        <v>0</v>
      </c>
      <c r="N19" s="451">
        <f t="shared" ca="1" si="7"/>
        <v>0</v>
      </c>
      <c r="O19" s="451">
        <f t="shared" ca="1" si="7"/>
        <v>0</v>
      </c>
      <c r="P19" s="451">
        <f t="shared" ca="1" si="7"/>
        <v>0</v>
      </c>
      <c r="Q19" s="451">
        <f t="shared" ca="1" si="7"/>
        <v>0</v>
      </c>
      <c r="R19" s="451">
        <f t="shared" ca="1" si="7"/>
        <v>0</v>
      </c>
      <c r="S19" s="451">
        <f t="shared" ca="1" si="7"/>
        <v>0</v>
      </c>
      <c r="T19" s="451">
        <f t="shared" ca="1" si="7"/>
        <v>0</v>
      </c>
      <c r="U19" s="456">
        <f ca="1">T96</f>
        <v>0</v>
      </c>
      <c r="V19" s="449" t="str">
        <f ca="1">IF($U19=0,"",INDIRECT("A"&amp;$U19))</f>
        <v/>
      </c>
      <c r="W19" s="234">
        <f t="shared" si="3"/>
        <v>0</v>
      </c>
      <c r="X19" s="566">
        <f t="shared" si="4"/>
        <v>0</v>
      </c>
      <c r="Y19" s="566">
        <f>IF(AND(SUM($Y$5:Y18)=0,X19&lt;&gt;0),X19,0)</f>
        <v>0</v>
      </c>
      <c r="Z19" s="566">
        <f>IF(AND(SUM($Z$5:Z18)=0,$X19&lt;&gt;0,SUM($X$5:X18)=Y$25),$X19,0)</f>
        <v>0</v>
      </c>
      <c r="AA19" s="566">
        <f>IF(AND(SUM(AA$5:AA18)=0,$X19&lt;&gt;0,SUM($X$5:$X18)=SUM($Y$25:Z$25)),$X19,0)</f>
        <v>0</v>
      </c>
      <c r="AB19" s="566">
        <f>IF(AND(SUM(AB$5:AB18)=0,$X19&lt;&gt;0,SUM($X$5:$X18)=SUM($Y$25:AA$25)),$X19,0)</f>
        <v>0</v>
      </c>
      <c r="AC19" s="566">
        <f>IF(AND(SUM(AC$5:AC18)=0,$X19&lt;&gt;0,SUM($X$5:$X18)=SUM($Y$25:AB$25)),$X19,0)</f>
        <v>0</v>
      </c>
      <c r="AD19" s="566">
        <f>IF(AND(SUM(AD$5:AD18)=0,$X19&lt;&gt;0,SUM($X$5:$X18)=SUM($Y$25:AC$25)),$X19,0)</f>
        <v>0</v>
      </c>
      <c r="AE19" s="566">
        <f>IF(AND(SUM(AE$5:AE18)=0,$X19&lt;&gt;0,SUM($X$5:$X18)=SUM($Y$25:AD$25)),$X19,0)</f>
        <v>0</v>
      </c>
      <c r="AF19" s="566">
        <f>IF(AND(SUM(AF$5:AF18)=0,$X19&lt;&gt;0,SUM($X$5:$X18)=SUM($Y$25:AE$25)),$X19,0)</f>
        <v>0</v>
      </c>
      <c r="AG19" s="566">
        <f>IF(AND(SUM(AG$5:AG18)=0,$X19&lt;&gt;0,SUM($X$5:$X18)=SUM($Y$25:AF$25)),$X19,0)</f>
        <v>0</v>
      </c>
      <c r="AH19" s="566">
        <f>IF(AND(SUM(AH$5:AH18)=0,$X19&lt;&gt;0,SUM($X$5:$X18)=SUM($Y$25:AG$25)),$X19,0)</f>
        <v>0</v>
      </c>
      <c r="AI19" s="566">
        <f>IF(AND(SUM(AI$5:AI18)=0,$X19&lt;&gt;0,SUM($X$5:$X18)=SUM($Y$25:AH$25)),$X19,0)</f>
        <v>0</v>
      </c>
      <c r="AJ19" s="566">
        <f>IF(AND(SUM(AJ$5:AJ18)=0,$X19&lt;&gt;0,SUM($X$5:$X18)=SUM($Y$25:AI$25)),$X19,0)</f>
        <v>0</v>
      </c>
      <c r="AK19" s="566">
        <f>IF(AND(SUM(AK$5:AK18)=0,$X19&lt;&gt;0,SUM($X$5:$X18)=SUM($Y$25:AJ$25)),$X19,0)</f>
        <v>0</v>
      </c>
      <c r="AL19" s="566">
        <f>IF(AND(SUM(AL$5:AL18)=0,$X19&lt;&gt;0,SUM($X$5:$X18)=SUM($Y$25:AK$25)),$X19,0)</f>
        <v>0</v>
      </c>
      <c r="AM19" s="566">
        <f>IF(AND(SUM(AM$5:AM18)=0,$X19&lt;&gt;0,SUM($X$5:$X18)=SUM($Y$25:AL$25)),$X19,0)</f>
        <v>0</v>
      </c>
      <c r="AN19" s="566">
        <f>IF(AND(SUM(AN$5:AN18)=0,$X19&lt;&gt;0,SUM($X$5:$X18)=SUM($Y$25:AM$25)),$X19,0)</f>
        <v>0</v>
      </c>
      <c r="AO19" s="566">
        <f>IF(AND(SUM(AO$5:AO18)=0,$X19&lt;&gt;0,SUM($X$5:$X18)=SUM($Y$25:AN$25)),$X19,0)</f>
        <v>0</v>
      </c>
      <c r="AP19" s="566">
        <f>IF(AND(SUM(AP$5:AP18)=0,$X19&lt;&gt;0,SUM($X$5:$X18)=SUM($Y$25:AO$25)),$X19,0)</f>
        <v>0</v>
      </c>
      <c r="AQ19" s="566">
        <f>IF(AND(SUM(AQ$5:AQ18)=0,$X19&lt;&gt;0,SUM($X$5:$X18)=SUM($Y$25:AP$25)),$X19,0)</f>
        <v>0</v>
      </c>
    </row>
    <row r="20" spans="1:43" x14ac:dyDescent="0.25">
      <c r="A20" s="458" t="s">
        <v>929</v>
      </c>
      <c r="B20" s="459" t="str">
        <f t="shared" ref="B20:B28" ca="1" si="8">IF($U20=0,"",INDIRECT("B"&amp;$U20))</f>
        <v/>
      </c>
      <c r="C20" s="459" t="str">
        <f t="shared" ref="C20:C28" ca="1" si="9">IF($U20=0,"",INDIRECT("C"&amp;$U20))</f>
        <v/>
      </c>
      <c r="D20" s="459" t="str">
        <f t="shared" ref="D20:D28" ca="1" si="10">IF($U20=0,"",INDIRECT("D"&amp;$U20))</f>
        <v/>
      </c>
      <c r="E20" s="459" t="str">
        <f t="shared" ref="E20:E28" ca="1" si="11">IF($U20=0,"",INDIRECT("E"&amp;$U20))</f>
        <v/>
      </c>
      <c r="F20" s="459" t="str">
        <f t="shared" ref="F20:F28" ca="1" si="12">IF($U20=0,"",INDIRECT("F"&amp;$U20))</f>
        <v/>
      </c>
      <c r="G20" s="459" t="str">
        <f t="shared" ref="G20:G28" ca="1" si="13">IF($U20=0,"",INDIRECT("G"&amp;$U20))</f>
        <v/>
      </c>
      <c r="H20" s="459" t="str">
        <f t="shared" ref="H20:H28" ca="1" si="14">IF($U20=0,"",INDIRECT("H"&amp;$U20))</f>
        <v/>
      </c>
      <c r="I20" s="459" t="str">
        <f t="shared" ref="I20:I28" ca="1" si="15">IF($U20=0,"",INDIRECT("I"&amp;$U20))</f>
        <v/>
      </c>
      <c r="J20" s="455">
        <f t="shared" ref="J20:J28" ca="1" si="16">T6</f>
        <v>0</v>
      </c>
      <c r="K20" s="451">
        <f ca="1">IF(J$20=0,J21,J20)</f>
        <v>0</v>
      </c>
      <c r="L20" s="451">
        <f t="shared" ref="L20:T20" ca="1" si="17">IF(K$20=0,K21,K20)</f>
        <v>0</v>
      </c>
      <c r="M20" s="451">
        <f t="shared" ca="1" si="17"/>
        <v>0</v>
      </c>
      <c r="N20" s="451">
        <f t="shared" ca="1" si="17"/>
        <v>0</v>
      </c>
      <c r="O20" s="451">
        <f t="shared" ca="1" si="17"/>
        <v>0</v>
      </c>
      <c r="P20" s="451">
        <f t="shared" ca="1" si="17"/>
        <v>0</v>
      </c>
      <c r="Q20" s="451">
        <f t="shared" ca="1" si="17"/>
        <v>0</v>
      </c>
      <c r="R20" s="451">
        <f t="shared" ca="1" si="17"/>
        <v>0</v>
      </c>
      <c r="S20" s="451">
        <f t="shared" ca="1" si="17"/>
        <v>0</v>
      </c>
      <c r="T20" s="451">
        <f t="shared" ca="1" si="17"/>
        <v>0</v>
      </c>
      <c r="U20" s="456">
        <f t="shared" ref="U20:U28" ca="1" si="18">T97</f>
        <v>0</v>
      </c>
      <c r="V20" s="449" t="str">
        <f t="shared" ref="V20:V28" ca="1" si="19">IF($U20=0,"",INDIRECT("A"&amp;$U20))</f>
        <v/>
      </c>
      <c r="W20" s="234">
        <f t="shared" si="3"/>
        <v>0</v>
      </c>
      <c r="X20" s="566">
        <f t="shared" si="4"/>
        <v>0</v>
      </c>
      <c r="Y20" s="566">
        <f>IF(AND(SUM($Y$5:Y19)=0,X20&lt;&gt;0),X20,0)</f>
        <v>0</v>
      </c>
      <c r="Z20" s="566">
        <f>IF(AND(SUM($Z$5:Z19)=0,$X20&lt;&gt;0,SUM($X$5:X19)=Y$25),$X20,0)</f>
        <v>0</v>
      </c>
      <c r="AA20" s="566">
        <f>IF(AND(SUM(AA$5:AA19)=0,$X20&lt;&gt;0,SUM($X$5:$X19)=SUM($Y$25:Z$25)),$X20,0)</f>
        <v>0</v>
      </c>
      <c r="AB20" s="566">
        <f>IF(AND(SUM(AB$5:AB19)=0,$X20&lt;&gt;0,SUM($X$5:$X19)=SUM($Y$25:AA$25)),$X20,0)</f>
        <v>0</v>
      </c>
      <c r="AC20" s="566">
        <f>IF(AND(SUM(AC$5:AC19)=0,$X20&lt;&gt;0,SUM($X$5:$X19)=SUM($Y$25:AB$25)),$X20,0)</f>
        <v>0</v>
      </c>
      <c r="AD20" s="566">
        <f>IF(AND(SUM(AD$5:AD19)=0,$X20&lt;&gt;0,SUM($X$5:$X19)=SUM($Y$25:AC$25)),$X20,0)</f>
        <v>0</v>
      </c>
      <c r="AE20" s="566">
        <f>IF(AND(SUM(AE$5:AE19)=0,$X20&lt;&gt;0,SUM($X$5:$X19)=SUM($Y$25:AD$25)),$X20,0)</f>
        <v>0</v>
      </c>
      <c r="AF20" s="566">
        <f>IF(AND(SUM(AF$5:AF19)=0,$X20&lt;&gt;0,SUM($X$5:$X19)=SUM($Y$25:AE$25)),$X20,0)</f>
        <v>0</v>
      </c>
      <c r="AG20" s="566">
        <f>IF(AND(SUM(AG$5:AG19)=0,$X20&lt;&gt;0,SUM($X$5:$X19)=SUM($Y$25:AF$25)),$X20,0)</f>
        <v>0</v>
      </c>
      <c r="AH20" s="566">
        <f>IF(AND(SUM(AH$5:AH19)=0,$X20&lt;&gt;0,SUM($X$5:$X19)=SUM($Y$25:AG$25)),$X20,0)</f>
        <v>0</v>
      </c>
      <c r="AI20" s="566">
        <f>IF(AND(SUM(AI$5:AI19)=0,$X20&lt;&gt;0,SUM($X$5:$X19)=SUM($Y$25:AH$25)),$X20,0)</f>
        <v>0</v>
      </c>
      <c r="AJ20" s="566">
        <f>IF(AND(SUM(AJ$5:AJ19)=0,$X20&lt;&gt;0,SUM($X$5:$X19)=SUM($Y$25:AI$25)),$X20,0)</f>
        <v>0</v>
      </c>
      <c r="AK20" s="566">
        <f>IF(AND(SUM(AK$5:AK19)=0,$X20&lt;&gt;0,SUM($X$5:$X19)=SUM($Y$25:AJ$25)),$X20,0)</f>
        <v>0</v>
      </c>
      <c r="AL20" s="566">
        <f>IF(AND(SUM(AL$5:AL19)=0,$X20&lt;&gt;0,SUM($X$5:$X19)=SUM($Y$25:AK$25)),$X20,0)</f>
        <v>0</v>
      </c>
      <c r="AM20" s="566">
        <f>IF(AND(SUM(AM$5:AM19)=0,$X20&lt;&gt;0,SUM($X$5:$X19)=SUM($Y$25:AL$25)),$X20,0)</f>
        <v>0</v>
      </c>
      <c r="AN20" s="566">
        <f>IF(AND(SUM(AN$5:AN19)=0,$X20&lt;&gt;0,SUM($X$5:$X19)=SUM($Y$25:AM$25)),$X20,0)</f>
        <v>0</v>
      </c>
      <c r="AO20" s="566">
        <f>IF(AND(SUM(AO$5:AO19)=0,$X20&lt;&gt;0,SUM($X$5:$X19)=SUM($Y$25:AN$25)),$X20,0)</f>
        <v>0</v>
      </c>
      <c r="AP20" s="566">
        <f>IF(AND(SUM(AP$5:AP19)=0,$X20&lt;&gt;0,SUM($X$5:$X19)=SUM($Y$25:AO$25)),$X20,0)</f>
        <v>0</v>
      </c>
      <c r="AQ20" s="566">
        <f>IF(AND(SUM(AQ$5:AQ19)=0,$X20&lt;&gt;0,SUM($X$5:$X19)=SUM($Y$25:AP$25)),$X20,0)</f>
        <v>0</v>
      </c>
    </row>
    <row r="21" spans="1:43" x14ac:dyDescent="0.25">
      <c r="A21" s="458" t="s">
        <v>930</v>
      </c>
      <c r="B21" s="459" t="str">
        <f t="shared" ca="1" si="8"/>
        <v/>
      </c>
      <c r="C21" s="459" t="str">
        <f t="shared" ca="1" si="9"/>
        <v/>
      </c>
      <c r="D21" s="459" t="str">
        <f t="shared" ca="1" si="10"/>
        <v/>
      </c>
      <c r="E21" s="459" t="str">
        <f t="shared" ca="1" si="11"/>
        <v/>
      </c>
      <c r="F21" s="459" t="str">
        <f t="shared" ca="1" si="12"/>
        <v/>
      </c>
      <c r="G21" s="459" t="str">
        <f t="shared" ca="1" si="13"/>
        <v/>
      </c>
      <c r="H21" s="459" t="str">
        <f t="shared" ca="1" si="14"/>
        <v/>
      </c>
      <c r="I21" s="459" t="str">
        <f t="shared" ca="1" si="15"/>
        <v/>
      </c>
      <c r="J21" s="455">
        <f t="shared" ca="1" si="16"/>
        <v>0</v>
      </c>
      <c r="K21" s="451">
        <f t="shared" ref="K21:T28" ca="1" si="20">IF(J$20=0,J22,J21)</f>
        <v>0</v>
      </c>
      <c r="L21" s="451">
        <f t="shared" ca="1" si="20"/>
        <v>0</v>
      </c>
      <c r="M21" s="451">
        <f t="shared" ca="1" si="20"/>
        <v>0</v>
      </c>
      <c r="N21" s="451">
        <f t="shared" ca="1" si="20"/>
        <v>0</v>
      </c>
      <c r="O21" s="451">
        <f t="shared" ca="1" si="20"/>
        <v>0</v>
      </c>
      <c r="P21" s="451">
        <f t="shared" ca="1" si="20"/>
        <v>0</v>
      </c>
      <c r="Q21" s="451">
        <f t="shared" ca="1" si="20"/>
        <v>0</v>
      </c>
      <c r="R21" s="451">
        <f t="shared" ca="1" si="20"/>
        <v>0</v>
      </c>
      <c r="S21" s="451">
        <f t="shared" ca="1" si="20"/>
        <v>0</v>
      </c>
      <c r="T21" s="451">
        <f t="shared" ca="1" si="20"/>
        <v>0</v>
      </c>
      <c r="U21" s="456">
        <f t="shared" ca="1" si="18"/>
        <v>0</v>
      </c>
      <c r="V21" s="449" t="str">
        <f t="shared" ca="1" si="19"/>
        <v/>
      </c>
      <c r="W21" s="234">
        <f t="shared" si="3"/>
        <v>0</v>
      </c>
      <c r="X21" s="566">
        <f t="shared" si="4"/>
        <v>0</v>
      </c>
      <c r="Y21" s="566">
        <f>IF(AND(SUM($Y$5:Y20)=0,X21&lt;&gt;0),X21,0)</f>
        <v>0</v>
      </c>
      <c r="Z21" s="566">
        <f>IF(AND(SUM($Z$5:Z20)=0,$X21&lt;&gt;0,SUM($X$5:X20)=Y$25),$X21,0)</f>
        <v>0</v>
      </c>
      <c r="AA21" s="566">
        <f>IF(AND(SUM(AA$5:AA20)=0,$X21&lt;&gt;0,SUM($X$5:$X20)=SUM($Y$25:Z$25)),$X21,0)</f>
        <v>0</v>
      </c>
      <c r="AB21" s="566">
        <f>IF(AND(SUM(AB$5:AB20)=0,$X21&lt;&gt;0,SUM($X$5:$X20)=SUM($Y$25:AA$25)),$X21,0)</f>
        <v>0</v>
      </c>
      <c r="AC21" s="566">
        <f>IF(AND(SUM(AC$5:AC20)=0,$X21&lt;&gt;0,SUM($X$5:$X20)=SUM($Y$25:AB$25)),$X21,0)</f>
        <v>0</v>
      </c>
      <c r="AD21" s="566">
        <f>IF(AND(SUM(AD$5:AD20)=0,$X21&lt;&gt;0,SUM($X$5:$X20)=SUM($Y$25:AC$25)),$X21,0)</f>
        <v>0</v>
      </c>
      <c r="AE21" s="566">
        <f>IF(AND(SUM(AE$5:AE20)=0,$X21&lt;&gt;0,SUM($X$5:$X20)=SUM($Y$25:AD$25)),$X21,0)</f>
        <v>0</v>
      </c>
      <c r="AF21" s="566">
        <f>IF(AND(SUM(AF$5:AF20)=0,$X21&lt;&gt;0,SUM($X$5:$X20)=SUM($Y$25:AE$25)),$X21,0)</f>
        <v>0</v>
      </c>
      <c r="AG21" s="566">
        <f>IF(AND(SUM(AG$5:AG20)=0,$X21&lt;&gt;0,SUM($X$5:$X20)=SUM($Y$25:AF$25)),$X21,0)</f>
        <v>0</v>
      </c>
      <c r="AH21" s="566">
        <f>IF(AND(SUM(AH$5:AH20)=0,$X21&lt;&gt;0,SUM($X$5:$X20)=SUM($Y$25:AG$25)),$X21,0)</f>
        <v>0</v>
      </c>
      <c r="AI21" s="566">
        <f>IF(AND(SUM(AI$5:AI20)=0,$X21&lt;&gt;0,SUM($X$5:$X20)=SUM($Y$25:AH$25)),$X21,0)</f>
        <v>0</v>
      </c>
      <c r="AJ21" s="566">
        <f>IF(AND(SUM(AJ$5:AJ20)=0,$X21&lt;&gt;0,SUM($X$5:$X20)=SUM($Y$25:AI$25)),$X21,0)</f>
        <v>0</v>
      </c>
      <c r="AK21" s="566">
        <f>IF(AND(SUM(AK$5:AK20)=0,$X21&lt;&gt;0,SUM($X$5:$X20)=SUM($Y$25:AJ$25)),$X21,0)</f>
        <v>0</v>
      </c>
      <c r="AL21" s="566">
        <f>IF(AND(SUM(AL$5:AL20)=0,$X21&lt;&gt;0,SUM($X$5:$X20)=SUM($Y$25:AK$25)),$X21,0)</f>
        <v>0</v>
      </c>
      <c r="AM21" s="566">
        <f>IF(AND(SUM(AM$5:AM20)=0,$X21&lt;&gt;0,SUM($X$5:$X20)=SUM($Y$25:AL$25)),$X21,0)</f>
        <v>0</v>
      </c>
      <c r="AN21" s="566">
        <f>IF(AND(SUM(AN$5:AN20)=0,$X21&lt;&gt;0,SUM($X$5:$X20)=SUM($Y$25:AM$25)),$X21,0)</f>
        <v>0</v>
      </c>
      <c r="AO21" s="566">
        <f>IF(AND(SUM(AO$5:AO20)=0,$X21&lt;&gt;0,SUM($X$5:$X20)=SUM($Y$25:AN$25)),$X21,0)</f>
        <v>0</v>
      </c>
      <c r="AP21" s="566">
        <f>IF(AND(SUM(AP$5:AP20)=0,$X21&lt;&gt;0,SUM($X$5:$X20)=SUM($Y$25:AO$25)),$X21,0)</f>
        <v>0</v>
      </c>
      <c r="AQ21" s="566">
        <f>IF(AND(SUM(AQ$5:AQ20)=0,$X21&lt;&gt;0,SUM($X$5:$X20)=SUM($Y$25:AP$25)),$X21,0)</f>
        <v>0</v>
      </c>
    </row>
    <row r="22" spans="1:43" x14ac:dyDescent="0.25">
      <c r="A22" s="458" t="s">
        <v>931</v>
      </c>
      <c r="B22" s="459" t="str">
        <f t="shared" ca="1" si="8"/>
        <v/>
      </c>
      <c r="C22" s="459" t="str">
        <f t="shared" ca="1" si="9"/>
        <v/>
      </c>
      <c r="D22" s="459" t="str">
        <f t="shared" ca="1" si="10"/>
        <v/>
      </c>
      <c r="E22" s="459" t="str">
        <f t="shared" ca="1" si="11"/>
        <v/>
      </c>
      <c r="F22" s="459" t="str">
        <f t="shared" ca="1" si="12"/>
        <v/>
      </c>
      <c r="G22" s="459" t="str">
        <f t="shared" ca="1" si="13"/>
        <v/>
      </c>
      <c r="H22" s="459" t="str">
        <f t="shared" ca="1" si="14"/>
        <v/>
      </c>
      <c r="I22" s="459" t="str">
        <f t="shared" ca="1" si="15"/>
        <v/>
      </c>
      <c r="J22" s="455">
        <f t="shared" ca="1" si="16"/>
        <v>0</v>
      </c>
      <c r="K22" s="451">
        <f t="shared" ca="1" si="20"/>
        <v>0</v>
      </c>
      <c r="L22" s="451">
        <f t="shared" ca="1" si="20"/>
        <v>0</v>
      </c>
      <c r="M22" s="451">
        <f t="shared" ca="1" si="20"/>
        <v>0</v>
      </c>
      <c r="N22" s="451">
        <f t="shared" ca="1" si="20"/>
        <v>0</v>
      </c>
      <c r="O22" s="451">
        <f t="shared" ca="1" si="20"/>
        <v>0</v>
      </c>
      <c r="P22" s="451">
        <f t="shared" ca="1" si="20"/>
        <v>0</v>
      </c>
      <c r="Q22" s="451">
        <f t="shared" ca="1" si="20"/>
        <v>0</v>
      </c>
      <c r="R22" s="451">
        <f t="shared" ca="1" si="20"/>
        <v>0</v>
      </c>
      <c r="S22" s="451">
        <f t="shared" ca="1" si="20"/>
        <v>0</v>
      </c>
      <c r="T22" s="451">
        <f t="shared" ca="1" si="20"/>
        <v>0</v>
      </c>
      <c r="U22" s="456">
        <f t="shared" ca="1" si="18"/>
        <v>0</v>
      </c>
      <c r="V22" s="449" t="str">
        <f t="shared" ca="1" si="19"/>
        <v/>
      </c>
      <c r="W22" s="234">
        <f>H48</f>
        <v>0</v>
      </c>
      <c r="X22" s="566">
        <f t="shared" si="4"/>
        <v>0</v>
      </c>
      <c r="Y22" s="566">
        <f>IF(AND(SUM($Y$5:Y21)=0,X22&lt;&gt;0),X22,0)</f>
        <v>0</v>
      </c>
      <c r="Z22" s="566">
        <f>IF(AND(SUM($Z$5:Z21)=0,$X22&lt;&gt;0,SUM($X$5:X21)=Y$25),$X22,0)</f>
        <v>0</v>
      </c>
      <c r="AA22" s="566">
        <f>IF(AND(SUM(AA$5:AA21)=0,$X22&lt;&gt;0,SUM($X$5:$X21)=SUM($Y$25:Z$25)),$X22,0)</f>
        <v>0</v>
      </c>
      <c r="AB22" s="566">
        <f>IF(AND(SUM(AB$5:AB21)=0,$X22&lt;&gt;0,SUM($X$5:$X21)=SUM($Y$25:AA$25)),$X22,0)</f>
        <v>0</v>
      </c>
      <c r="AC22" s="566">
        <f>IF(AND(SUM(AC$5:AC21)=0,$X22&lt;&gt;0,SUM($X$5:$X21)=SUM($Y$25:AB$25)),$X22,0)</f>
        <v>0</v>
      </c>
      <c r="AD22" s="566">
        <f>IF(AND(SUM(AD$5:AD21)=0,$X22&lt;&gt;0,SUM($X$5:$X21)=SUM($Y$25:AC$25)),$X22,0)</f>
        <v>0</v>
      </c>
      <c r="AE22" s="566">
        <f>IF(AND(SUM(AE$5:AE21)=0,$X22&lt;&gt;0,SUM($X$5:$X21)=SUM($Y$25:AD$25)),$X22,0)</f>
        <v>0</v>
      </c>
      <c r="AF22" s="566">
        <f>IF(AND(SUM(AF$5:AF21)=0,$X22&lt;&gt;0,SUM($X$5:$X21)=SUM($Y$25:AE$25)),$X22,0)</f>
        <v>0</v>
      </c>
      <c r="AG22" s="566">
        <f>IF(AND(SUM(AG$5:AG21)=0,$X22&lt;&gt;0,SUM($X$5:$X21)=SUM($Y$25:AF$25)),$X22,0)</f>
        <v>0</v>
      </c>
      <c r="AH22" s="566">
        <f>IF(AND(SUM(AH$5:AH21)=0,$X22&lt;&gt;0,SUM($X$5:$X21)=SUM($Y$25:AG$25)),$X22,0)</f>
        <v>0</v>
      </c>
      <c r="AI22" s="566">
        <f>IF(AND(SUM(AI$5:AI21)=0,$X22&lt;&gt;0,SUM($X$5:$X21)=SUM($Y$25:AH$25)),$X22,0)</f>
        <v>0</v>
      </c>
      <c r="AJ22" s="566">
        <f>IF(AND(SUM(AJ$5:AJ21)=0,$X22&lt;&gt;0,SUM($X$5:$X21)=SUM($Y$25:AI$25)),$X22,0)</f>
        <v>0</v>
      </c>
      <c r="AK22" s="566">
        <f>IF(AND(SUM(AK$5:AK21)=0,$X22&lt;&gt;0,SUM($X$5:$X21)=SUM($Y$25:AJ$25)),$X22,0)</f>
        <v>0</v>
      </c>
      <c r="AL22" s="566">
        <f>IF(AND(SUM(AL$5:AL21)=0,$X22&lt;&gt;0,SUM($X$5:$X21)=SUM($Y$25:AK$25)),$X22,0)</f>
        <v>0</v>
      </c>
      <c r="AM22" s="566">
        <f>IF(AND(SUM(AM$5:AM21)=0,$X22&lt;&gt;0,SUM($X$5:$X21)=SUM($Y$25:AL$25)),$X22,0)</f>
        <v>0</v>
      </c>
      <c r="AN22" s="566">
        <f>IF(AND(SUM(AN$5:AN21)=0,$X22&lt;&gt;0,SUM($X$5:$X21)=SUM($Y$25:AM$25)),$X22,0)</f>
        <v>0</v>
      </c>
      <c r="AO22" s="566">
        <f>IF(AND(SUM(AO$5:AO21)=0,$X22&lt;&gt;0,SUM($X$5:$X21)=SUM($Y$25:AN$25)),$X22,0)</f>
        <v>0</v>
      </c>
      <c r="AP22" s="566">
        <f>IF(AND(SUM(AP$5:AP21)=0,$X22&lt;&gt;0,SUM($X$5:$X21)=SUM($Y$25:AO$25)),$X22,0)</f>
        <v>0</v>
      </c>
      <c r="AQ22" s="566">
        <f>IF(AND(SUM(AQ$5:AQ21)=0,$X22&lt;&gt;0,SUM($X$5:$X21)=SUM($Y$25:AP$25)),$X22,0)</f>
        <v>0</v>
      </c>
    </row>
    <row r="23" spans="1:43" x14ac:dyDescent="0.25">
      <c r="A23" s="458" t="s">
        <v>932</v>
      </c>
      <c r="B23" s="459" t="str">
        <f t="shared" ca="1" si="8"/>
        <v/>
      </c>
      <c r="C23" s="459" t="str">
        <f t="shared" ca="1" si="9"/>
        <v/>
      </c>
      <c r="D23" s="459" t="str">
        <f t="shared" ca="1" si="10"/>
        <v/>
      </c>
      <c r="E23" s="459" t="str">
        <f t="shared" ca="1" si="11"/>
        <v/>
      </c>
      <c r="F23" s="459" t="str">
        <f t="shared" ca="1" si="12"/>
        <v/>
      </c>
      <c r="G23" s="459" t="str">
        <f t="shared" ca="1" si="13"/>
        <v/>
      </c>
      <c r="H23" s="459" t="str">
        <f t="shared" ca="1" si="14"/>
        <v/>
      </c>
      <c r="I23" s="459" t="str">
        <f t="shared" ca="1" si="15"/>
        <v/>
      </c>
      <c r="J23" s="455">
        <f t="shared" ca="1" si="16"/>
        <v>0</v>
      </c>
      <c r="K23" s="451">
        <f t="shared" ca="1" si="20"/>
        <v>0</v>
      </c>
      <c r="L23" s="451">
        <f t="shared" ca="1" si="20"/>
        <v>0</v>
      </c>
      <c r="M23" s="451">
        <f t="shared" ca="1" si="20"/>
        <v>0</v>
      </c>
      <c r="N23" s="451">
        <f t="shared" ca="1" si="20"/>
        <v>0</v>
      </c>
      <c r="O23" s="451">
        <f t="shared" ca="1" si="20"/>
        <v>0</v>
      </c>
      <c r="P23" s="451">
        <f t="shared" ca="1" si="20"/>
        <v>0</v>
      </c>
      <c r="Q23" s="451">
        <f t="shared" ca="1" si="20"/>
        <v>0</v>
      </c>
      <c r="R23" s="451">
        <f t="shared" ca="1" si="20"/>
        <v>0</v>
      </c>
      <c r="S23" s="451">
        <f t="shared" ca="1" si="20"/>
        <v>0</v>
      </c>
      <c r="T23" s="451">
        <f t="shared" ca="1" si="20"/>
        <v>0</v>
      </c>
      <c r="U23" s="456">
        <f t="shared" ca="1" si="18"/>
        <v>0</v>
      </c>
      <c r="V23" s="449" t="str">
        <f t="shared" ca="1" si="19"/>
        <v/>
      </c>
      <c r="W23" s="234">
        <f t="shared" si="3"/>
        <v>0</v>
      </c>
      <c r="X23" s="566">
        <f t="shared" si="4"/>
        <v>0</v>
      </c>
      <c r="Y23" s="566">
        <f>IF(AND(SUM($Y$5:Y22)=0,X23&lt;&gt;0),X23,0)</f>
        <v>0</v>
      </c>
      <c r="Z23" s="566">
        <f>IF(AND(SUM($Z$5:Z22)=0,$X23&lt;&gt;0,SUM($X$5:X22)=Y$25),$X23,0)</f>
        <v>0</v>
      </c>
      <c r="AA23" s="566">
        <f>IF(AND(SUM(AA$5:AA22)=0,$X23&lt;&gt;0,SUM($X$5:$X22)=SUM($Y$25:Z$25)),$X23,0)</f>
        <v>0</v>
      </c>
      <c r="AB23" s="566">
        <f>IF(AND(SUM(AB$5:AB22)=0,$X23&lt;&gt;0,SUM($X$5:$X22)=SUM($Y$25:AA$25)),$X23,0)</f>
        <v>0</v>
      </c>
      <c r="AC23" s="566">
        <f>IF(AND(SUM(AC$5:AC22)=0,$X23&lt;&gt;0,SUM($X$5:$X22)=SUM($Y$25:AB$25)),$X23,0)</f>
        <v>0</v>
      </c>
      <c r="AD23" s="566">
        <f>IF(AND(SUM(AD$5:AD22)=0,$X23&lt;&gt;0,SUM($X$5:$X22)=SUM($Y$25:AC$25)),$X23,0)</f>
        <v>0</v>
      </c>
      <c r="AE23" s="566">
        <f>IF(AND(SUM(AE$5:AE22)=0,$X23&lt;&gt;0,SUM($X$5:$X22)=SUM($Y$25:AD$25)),$X23,0)</f>
        <v>0</v>
      </c>
      <c r="AF23" s="566">
        <f>IF(AND(SUM(AF$5:AF22)=0,$X23&lt;&gt;0,SUM($X$5:$X22)=SUM($Y$25:AE$25)),$X23,0)</f>
        <v>0</v>
      </c>
      <c r="AG23" s="566">
        <f>IF(AND(SUM(AG$5:AG22)=0,$X23&lt;&gt;0,SUM($X$5:$X22)=SUM($Y$25:AF$25)),$X23,0)</f>
        <v>0</v>
      </c>
      <c r="AH23" s="566">
        <f>IF(AND(SUM(AH$5:AH22)=0,$X23&lt;&gt;0,SUM($X$5:$X22)=SUM($Y$25:AG$25)),$X23,0)</f>
        <v>0</v>
      </c>
      <c r="AI23" s="566">
        <f>IF(AND(SUM(AI$5:AI22)=0,$X23&lt;&gt;0,SUM($X$5:$X22)=SUM($Y$25:AH$25)),$X23,0)</f>
        <v>0</v>
      </c>
      <c r="AJ23" s="566">
        <f>IF(AND(SUM(AJ$5:AJ22)=0,$X23&lt;&gt;0,SUM($X$5:$X22)=SUM($Y$25:AI$25)),$X23,0)</f>
        <v>0</v>
      </c>
      <c r="AK23" s="566">
        <f>IF(AND(SUM(AK$5:AK22)=0,$X23&lt;&gt;0,SUM($X$5:$X22)=SUM($Y$25:AJ$25)),$X23,0)</f>
        <v>0</v>
      </c>
      <c r="AL23" s="566">
        <f>IF(AND(SUM(AL$5:AL22)=0,$X23&lt;&gt;0,SUM($X$5:$X22)=SUM($Y$25:AK$25)),$X23,0)</f>
        <v>0</v>
      </c>
      <c r="AM23" s="566">
        <f>IF(AND(SUM(AM$5:AM22)=0,$X23&lt;&gt;0,SUM($X$5:$X22)=SUM($Y$25:AL$25)),$X23,0)</f>
        <v>0</v>
      </c>
      <c r="AN23" s="566">
        <f>IF(AND(SUM(AN$5:AN22)=0,$X23&lt;&gt;0,SUM($X$5:$X22)=SUM($Y$25:AM$25)),$X23,0)</f>
        <v>0</v>
      </c>
      <c r="AO23" s="566">
        <f>IF(AND(SUM(AO$5:AO22)=0,$X23&lt;&gt;0,SUM($X$5:$X22)=SUM($Y$25:AN$25)),$X23,0)</f>
        <v>0</v>
      </c>
      <c r="AP23" s="566">
        <f>IF(AND(SUM(AP$5:AP22)=0,$X23&lt;&gt;0,SUM($X$5:$X22)=SUM($Y$25:AO$25)),$X23,0)</f>
        <v>0</v>
      </c>
      <c r="AQ23" s="566">
        <f>IF(AND(SUM(AQ$5:AQ22)=0,$X23&lt;&gt;0,SUM($X$5:$X22)=SUM($Y$25:AP$25)),$X23,0)</f>
        <v>0</v>
      </c>
    </row>
    <row r="24" spans="1:43" x14ac:dyDescent="0.25">
      <c r="A24" s="458" t="s">
        <v>933</v>
      </c>
      <c r="B24" s="459" t="str">
        <f t="shared" ca="1" si="8"/>
        <v/>
      </c>
      <c r="C24" s="459" t="str">
        <f t="shared" ca="1" si="9"/>
        <v/>
      </c>
      <c r="D24" s="459" t="str">
        <f t="shared" ca="1" si="10"/>
        <v/>
      </c>
      <c r="E24" s="459" t="str">
        <f t="shared" ca="1" si="11"/>
        <v/>
      </c>
      <c r="F24" s="459" t="str">
        <f t="shared" ca="1" si="12"/>
        <v/>
      </c>
      <c r="G24" s="459" t="str">
        <f t="shared" ca="1" si="13"/>
        <v/>
      </c>
      <c r="H24" s="459" t="str">
        <f t="shared" ca="1" si="14"/>
        <v/>
      </c>
      <c r="I24" s="459" t="str">
        <f t="shared" ca="1" si="15"/>
        <v/>
      </c>
      <c r="J24" s="455">
        <f t="shared" ca="1" si="16"/>
        <v>0</v>
      </c>
      <c r="K24" s="451">
        <f t="shared" ca="1" si="20"/>
        <v>0</v>
      </c>
      <c r="L24" s="451">
        <f t="shared" ca="1" si="20"/>
        <v>0</v>
      </c>
      <c r="M24" s="451">
        <f t="shared" ca="1" si="20"/>
        <v>0</v>
      </c>
      <c r="N24" s="451">
        <f t="shared" ca="1" si="20"/>
        <v>0</v>
      </c>
      <c r="O24" s="451">
        <f t="shared" ca="1" si="20"/>
        <v>0</v>
      </c>
      <c r="P24" s="451">
        <f t="shared" ca="1" si="20"/>
        <v>0</v>
      </c>
      <c r="Q24" s="451">
        <f t="shared" ca="1" si="20"/>
        <v>0</v>
      </c>
      <c r="R24" s="451">
        <f t="shared" ca="1" si="20"/>
        <v>0</v>
      </c>
      <c r="S24" s="451">
        <f t="shared" ca="1" si="20"/>
        <v>0</v>
      </c>
      <c r="T24" s="451">
        <f t="shared" ca="1" si="20"/>
        <v>0</v>
      </c>
      <c r="U24" s="456">
        <f t="shared" ca="1" si="18"/>
        <v>0</v>
      </c>
      <c r="V24" s="449" t="str">
        <f t="shared" ca="1" si="19"/>
        <v/>
      </c>
    </row>
    <row r="25" spans="1:43" x14ac:dyDescent="0.25">
      <c r="A25" s="458" t="s">
        <v>934</v>
      </c>
      <c r="B25" s="459" t="str">
        <f t="shared" ca="1" si="8"/>
        <v/>
      </c>
      <c r="C25" s="459" t="str">
        <f t="shared" ca="1" si="9"/>
        <v/>
      </c>
      <c r="D25" s="459" t="str">
        <f t="shared" ca="1" si="10"/>
        <v/>
      </c>
      <c r="E25" s="459" t="str">
        <f t="shared" ca="1" si="11"/>
        <v/>
      </c>
      <c r="F25" s="459" t="str">
        <f t="shared" ca="1" si="12"/>
        <v/>
      </c>
      <c r="G25" s="459" t="str">
        <f t="shared" ca="1" si="13"/>
        <v/>
      </c>
      <c r="H25" s="459" t="str">
        <f t="shared" ca="1" si="14"/>
        <v/>
      </c>
      <c r="I25" s="459" t="str">
        <f t="shared" ca="1" si="15"/>
        <v/>
      </c>
      <c r="J25" s="455">
        <f t="shared" ca="1" si="16"/>
        <v>0</v>
      </c>
      <c r="K25" s="451">
        <f t="shared" ca="1" si="20"/>
        <v>0</v>
      </c>
      <c r="L25" s="451">
        <f t="shared" ca="1" si="20"/>
        <v>0</v>
      </c>
      <c r="M25" s="451">
        <f t="shared" ca="1" si="20"/>
        <v>0</v>
      </c>
      <c r="N25" s="451">
        <f t="shared" ca="1" si="20"/>
        <v>0</v>
      </c>
      <c r="O25" s="451">
        <f t="shared" ca="1" si="20"/>
        <v>0</v>
      </c>
      <c r="P25" s="451">
        <f t="shared" ca="1" si="20"/>
        <v>0</v>
      </c>
      <c r="Q25" s="451">
        <f t="shared" ca="1" si="20"/>
        <v>0</v>
      </c>
      <c r="R25" s="451">
        <f t="shared" ca="1" si="20"/>
        <v>0</v>
      </c>
      <c r="S25" s="451">
        <f t="shared" ca="1" si="20"/>
        <v>0</v>
      </c>
      <c r="T25" s="451">
        <f t="shared" ca="1" si="20"/>
        <v>0</v>
      </c>
      <c r="U25" s="456">
        <f t="shared" ca="1" si="18"/>
        <v>0</v>
      </c>
      <c r="V25" s="449" t="str">
        <f t="shared" ca="1" si="19"/>
        <v/>
      </c>
      <c r="W25" s="234" t="s">
        <v>974</v>
      </c>
      <c r="Y25" s="567">
        <f>SUM(Y5:Y23)</f>
        <v>0</v>
      </c>
      <c r="Z25" s="567">
        <f t="shared" ref="Z25:AQ25" si="21">SUM(Z5:Z23)</f>
        <v>0</v>
      </c>
      <c r="AA25" s="567">
        <f t="shared" si="21"/>
        <v>0</v>
      </c>
      <c r="AB25" s="567">
        <f t="shared" si="21"/>
        <v>0</v>
      </c>
      <c r="AC25" s="567">
        <f t="shared" si="21"/>
        <v>0</v>
      </c>
      <c r="AD25" s="567">
        <f t="shared" si="21"/>
        <v>0</v>
      </c>
      <c r="AE25" s="567">
        <f t="shared" si="21"/>
        <v>0</v>
      </c>
      <c r="AF25" s="567">
        <f t="shared" si="21"/>
        <v>0</v>
      </c>
      <c r="AG25" s="567">
        <f t="shared" si="21"/>
        <v>0</v>
      </c>
      <c r="AH25" s="567">
        <f t="shared" si="21"/>
        <v>0</v>
      </c>
      <c r="AI25" s="567">
        <f t="shared" si="21"/>
        <v>0</v>
      </c>
      <c r="AJ25" s="567">
        <f t="shared" si="21"/>
        <v>0</v>
      </c>
      <c r="AK25" s="567">
        <f t="shared" si="21"/>
        <v>0</v>
      </c>
      <c r="AL25" s="567">
        <f t="shared" si="21"/>
        <v>0</v>
      </c>
      <c r="AM25" s="567">
        <f t="shared" si="21"/>
        <v>0</v>
      </c>
      <c r="AN25" s="567">
        <f t="shared" si="21"/>
        <v>0</v>
      </c>
      <c r="AO25" s="567">
        <f t="shared" si="21"/>
        <v>0</v>
      </c>
      <c r="AP25" s="567">
        <f t="shared" si="21"/>
        <v>0</v>
      </c>
      <c r="AQ25" s="567">
        <f t="shared" si="21"/>
        <v>0</v>
      </c>
    </row>
    <row r="26" spans="1:43" x14ac:dyDescent="0.25">
      <c r="A26" s="458" t="s">
        <v>935</v>
      </c>
      <c r="B26" s="459" t="str">
        <f t="shared" ca="1" si="8"/>
        <v/>
      </c>
      <c r="C26" s="459" t="str">
        <f t="shared" ca="1" si="9"/>
        <v/>
      </c>
      <c r="D26" s="459" t="str">
        <f t="shared" ca="1" si="10"/>
        <v/>
      </c>
      <c r="E26" s="459" t="str">
        <f t="shared" ca="1" si="11"/>
        <v/>
      </c>
      <c r="F26" s="459" t="str">
        <f t="shared" ca="1" si="12"/>
        <v/>
      </c>
      <c r="G26" s="459" t="str">
        <f t="shared" ca="1" si="13"/>
        <v/>
      </c>
      <c r="H26" s="459" t="str">
        <f t="shared" ca="1" si="14"/>
        <v/>
      </c>
      <c r="I26" s="459" t="str">
        <f t="shared" ca="1" si="15"/>
        <v/>
      </c>
      <c r="J26" s="455">
        <f t="shared" ca="1" si="16"/>
        <v>0</v>
      </c>
      <c r="K26" s="451">
        <f t="shared" ca="1" si="20"/>
        <v>0</v>
      </c>
      <c r="L26" s="451">
        <f t="shared" ca="1" si="20"/>
        <v>0</v>
      </c>
      <c r="M26" s="451">
        <f t="shared" ca="1" si="20"/>
        <v>0</v>
      </c>
      <c r="N26" s="451">
        <f t="shared" ca="1" si="20"/>
        <v>0</v>
      </c>
      <c r="O26" s="451">
        <f t="shared" ca="1" si="20"/>
        <v>0</v>
      </c>
      <c r="P26" s="451">
        <f t="shared" ca="1" si="20"/>
        <v>0</v>
      </c>
      <c r="Q26" s="451">
        <f t="shared" ca="1" si="20"/>
        <v>0</v>
      </c>
      <c r="R26" s="451">
        <f t="shared" ca="1" si="20"/>
        <v>0</v>
      </c>
      <c r="S26" s="451">
        <f t="shared" ca="1" si="20"/>
        <v>0</v>
      </c>
      <c r="T26" s="451">
        <f t="shared" ca="1" si="20"/>
        <v>0</v>
      </c>
      <c r="U26" s="456">
        <f t="shared" ca="1" si="18"/>
        <v>0</v>
      </c>
      <c r="V26" s="449" t="str">
        <f t="shared" ca="1" si="19"/>
        <v/>
      </c>
      <c r="Y26" s="569" t="str">
        <f t="shared" ref="Y26:AQ26" ca="1" si="22">INDIRECT("A"&amp;(N(Y25)+26))&amp;" "&amp;INDIRECT("B"&amp;(N(Y25)+26))</f>
        <v xml:space="preserve">8.0 </v>
      </c>
      <c r="Z26" s="569" t="str">
        <f t="shared" ca="1" si="22"/>
        <v xml:space="preserve">8.0 </v>
      </c>
      <c r="AA26" s="569" t="str">
        <f t="shared" ca="1" si="22"/>
        <v xml:space="preserve">8.0 </v>
      </c>
      <c r="AB26" s="569" t="str">
        <f t="shared" ca="1" si="22"/>
        <v xml:space="preserve">8.0 </v>
      </c>
      <c r="AC26" s="569" t="str">
        <f t="shared" ca="1" si="22"/>
        <v xml:space="preserve">8.0 </v>
      </c>
      <c r="AD26" s="569" t="str">
        <f t="shared" ca="1" si="22"/>
        <v xml:space="preserve">8.0 </v>
      </c>
      <c r="AE26" s="569" t="str">
        <f t="shared" ca="1" si="22"/>
        <v xml:space="preserve">8.0 </v>
      </c>
      <c r="AF26" s="569" t="str">
        <f t="shared" ca="1" si="22"/>
        <v xml:space="preserve">8.0 </v>
      </c>
      <c r="AG26" s="569" t="str">
        <f t="shared" ca="1" si="22"/>
        <v xml:space="preserve">8.0 </v>
      </c>
      <c r="AH26" s="569" t="str">
        <f t="shared" ca="1" si="22"/>
        <v xml:space="preserve">8.0 </v>
      </c>
      <c r="AI26" s="569" t="str">
        <f t="shared" ca="1" si="22"/>
        <v xml:space="preserve">8.0 </v>
      </c>
      <c r="AJ26" s="569" t="str">
        <f t="shared" ca="1" si="22"/>
        <v xml:space="preserve">8.0 </v>
      </c>
      <c r="AK26" s="569" t="str">
        <f t="shared" ca="1" si="22"/>
        <v xml:space="preserve">8.0 </v>
      </c>
      <c r="AL26" s="569" t="str">
        <f t="shared" ca="1" si="22"/>
        <v xml:space="preserve">8.0 </v>
      </c>
      <c r="AM26" s="569" t="str">
        <f t="shared" ca="1" si="22"/>
        <v xml:space="preserve">8.0 </v>
      </c>
      <c r="AN26" s="569" t="str">
        <f t="shared" ca="1" si="22"/>
        <v xml:space="preserve">8.0 </v>
      </c>
      <c r="AO26" s="569" t="str">
        <f t="shared" ca="1" si="22"/>
        <v xml:space="preserve">8.0 </v>
      </c>
      <c r="AP26" s="569" t="str">
        <f t="shared" ca="1" si="22"/>
        <v xml:space="preserve">8.0 </v>
      </c>
      <c r="AQ26" s="569" t="str">
        <f t="shared" ca="1" si="22"/>
        <v xml:space="preserve">8.0 </v>
      </c>
    </row>
    <row r="27" spans="1:43" x14ac:dyDescent="0.25">
      <c r="A27" s="458" t="s">
        <v>936</v>
      </c>
      <c r="B27" s="459" t="str">
        <f t="shared" ca="1" si="8"/>
        <v/>
      </c>
      <c r="C27" s="459" t="str">
        <f t="shared" ca="1" si="9"/>
        <v/>
      </c>
      <c r="D27" s="459" t="str">
        <f t="shared" ca="1" si="10"/>
        <v/>
      </c>
      <c r="E27" s="459" t="str">
        <f t="shared" ca="1" si="11"/>
        <v/>
      </c>
      <c r="F27" s="459" t="str">
        <f t="shared" ca="1" si="12"/>
        <v/>
      </c>
      <c r="G27" s="459" t="str">
        <f t="shared" ca="1" si="13"/>
        <v/>
      </c>
      <c r="H27" s="459" t="str">
        <f t="shared" ca="1" si="14"/>
        <v/>
      </c>
      <c r="I27" s="459" t="str">
        <f t="shared" ca="1" si="15"/>
        <v/>
      </c>
      <c r="J27" s="455">
        <f t="shared" ca="1" si="16"/>
        <v>0</v>
      </c>
      <c r="K27" s="451">
        <f t="shared" ca="1" si="20"/>
        <v>0</v>
      </c>
      <c r="L27" s="451">
        <f t="shared" ca="1" si="20"/>
        <v>0</v>
      </c>
      <c r="M27" s="451">
        <f t="shared" ca="1" si="20"/>
        <v>0</v>
      </c>
      <c r="N27" s="451">
        <f t="shared" ca="1" si="20"/>
        <v>0</v>
      </c>
      <c r="O27" s="451">
        <f t="shared" ca="1" si="20"/>
        <v>0</v>
      </c>
      <c r="P27" s="451">
        <f t="shared" ca="1" si="20"/>
        <v>0</v>
      </c>
      <c r="Q27" s="451">
        <f t="shared" ca="1" si="20"/>
        <v>0</v>
      </c>
      <c r="R27" s="451">
        <f t="shared" ca="1" si="20"/>
        <v>0</v>
      </c>
      <c r="S27" s="451">
        <f t="shared" ca="1" si="20"/>
        <v>0</v>
      </c>
      <c r="T27" s="451">
        <f t="shared" ca="1" si="20"/>
        <v>0</v>
      </c>
      <c r="U27" s="456">
        <f t="shared" ca="1" si="18"/>
        <v>0</v>
      </c>
      <c r="V27" s="449" t="str">
        <f t="shared" ca="1" si="19"/>
        <v/>
      </c>
      <c r="Y27" s="570" t="str">
        <f>IF(Y25&gt;0,Y26,"")</f>
        <v/>
      </c>
      <c r="Z27" s="570" t="str">
        <f t="shared" ref="Z27:AQ27" si="23">IF(Z25&gt;0,Z26,"")</f>
        <v/>
      </c>
      <c r="AA27" s="570" t="str">
        <f t="shared" si="23"/>
        <v/>
      </c>
      <c r="AB27" s="570" t="str">
        <f t="shared" si="23"/>
        <v/>
      </c>
      <c r="AC27" s="570" t="str">
        <f t="shared" si="23"/>
        <v/>
      </c>
      <c r="AD27" s="570" t="str">
        <f t="shared" si="23"/>
        <v/>
      </c>
      <c r="AE27" s="570" t="str">
        <f t="shared" si="23"/>
        <v/>
      </c>
      <c r="AF27" s="570" t="str">
        <f t="shared" si="23"/>
        <v/>
      </c>
      <c r="AG27" s="570" t="str">
        <f t="shared" si="23"/>
        <v/>
      </c>
      <c r="AH27" s="570" t="str">
        <f t="shared" si="23"/>
        <v/>
      </c>
      <c r="AI27" s="570" t="str">
        <f t="shared" si="23"/>
        <v/>
      </c>
      <c r="AJ27" s="570" t="str">
        <f t="shared" si="23"/>
        <v/>
      </c>
      <c r="AK27" s="570" t="str">
        <f t="shared" si="23"/>
        <v/>
      </c>
      <c r="AL27" s="570" t="str">
        <f t="shared" si="23"/>
        <v/>
      </c>
      <c r="AM27" s="570" t="str">
        <f t="shared" si="23"/>
        <v/>
      </c>
      <c r="AN27" s="570" t="str">
        <f t="shared" si="23"/>
        <v/>
      </c>
      <c r="AO27" s="570" t="str">
        <f t="shared" si="23"/>
        <v/>
      </c>
      <c r="AP27" s="570" t="str">
        <f t="shared" si="23"/>
        <v/>
      </c>
      <c r="AQ27" s="570" t="str">
        <f t="shared" si="23"/>
        <v/>
      </c>
    </row>
    <row r="28" spans="1:43" x14ac:dyDescent="0.25">
      <c r="A28" s="458" t="s">
        <v>937</v>
      </c>
      <c r="B28" s="459" t="str">
        <f t="shared" ca="1" si="8"/>
        <v/>
      </c>
      <c r="C28" s="459" t="str">
        <f t="shared" ca="1" si="9"/>
        <v/>
      </c>
      <c r="D28" s="459" t="str">
        <f t="shared" ca="1" si="10"/>
        <v/>
      </c>
      <c r="E28" s="459" t="str">
        <f t="shared" ca="1" si="11"/>
        <v/>
      </c>
      <c r="F28" s="459" t="str">
        <f t="shared" ca="1" si="12"/>
        <v/>
      </c>
      <c r="G28" s="459" t="str">
        <f t="shared" ca="1" si="13"/>
        <v/>
      </c>
      <c r="H28" s="459" t="str">
        <f t="shared" ca="1" si="14"/>
        <v/>
      </c>
      <c r="I28" s="459" t="str">
        <f t="shared" ca="1" si="15"/>
        <v/>
      </c>
      <c r="J28" s="455">
        <f t="shared" ca="1" si="16"/>
        <v>0</v>
      </c>
      <c r="K28" s="451">
        <f t="shared" ca="1" si="20"/>
        <v>0</v>
      </c>
      <c r="L28" s="451">
        <f t="shared" ca="1" si="20"/>
        <v>0</v>
      </c>
      <c r="M28" s="451">
        <f t="shared" ca="1" si="20"/>
        <v>0</v>
      </c>
      <c r="N28" s="451">
        <f t="shared" ca="1" si="20"/>
        <v>0</v>
      </c>
      <c r="O28" s="451">
        <f t="shared" ca="1" si="20"/>
        <v>0</v>
      </c>
      <c r="P28" s="451">
        <f t="shared" ca="1" si="20"/>
        <v>0</v>
      </c>
      <c r="Q28" s="451">
        <f t="shared" ca="1" si="20"/>
        <v>0</v>
      </c>
      <c r="R28" s="451">
        <f t="shared" ca="1" si="20"/>
        <v>0</v>
      </c>
      <c r="S28" s="451">
        <f t="shared" ca="1" si="20"/>
        <v>0</v>
      </c>
      <c r="T28" s="451">
        <f t="shared" ca="1" si="20"/>
        <v>0</v>
      </c>
      <c r="U28" s="456">
        <f t="shared" ca="1" si="18"/>
        <v>0</v>
      </c>
      <c r="V28" s="449" t="str">
        <f t="shared" ca="1" si="19"/>
        <v/>
      </c>
    </row>
    <row r="29" spans="1:43" x14ac:dyDescent="0.25">
      <c r="J29" s="451"/>
      <c r="K29" s="451"/>
      <c r="L29" s="451"/>
      <c r="M29" s="451"/>
      <c r="N29" s="451"/>
      <c r="O29" s="449"/>
      <c r="P29" s="449"/>
    </row>
    <row r="30" spans="1:43" x14ac:dyDescent="0.25">
      <c r="I30" s="647" t="e">
        <f ca="1">OFFSET('В авансовый отчет'!$I$31,,,COUNTA('В авансовый отчет'!$I$31:$I$49)-COUNTIF('В авансовый отчет'!$I$31:$I$49,""))</f>
        <v>#REF!</v>
      </c>
      <c r="J30" s="455">
        <f ca="1">T19</f>
        <v>0</v>
      </c>
      <c r="K30" s="451">
        <f ca="1">J30</f>
        <v>0</v>
      </c>
      <c r="L30" s="451">
        <f t="shared" ref="L30:T31" ca="1" si="24">K30</f>
        <v>0</v>
      </c>
      <c r="M30" s="451">
        <f t="shared" ca="1" si="24"/>
        <v>0</v>
      </c>
      <c r="N30" s="451">
        <f t="shared" ca="1" si="24"/>
        <v>0</v>
      </c>
      <c r="O30" s="451">
        <f t="shared" ca="1" si="24"/>
        <v>0</v>
      </c>
      <c r="P30" s="451">
        <f t="shared" ca="1" si="24"/>
        <v>0</v>
      </c>
      <c r="Q30" s="451">
        <f t="shared" ca="1" si="24"/>
        <v>0</v>
      </c>
      <c r="R30" s="451">
        <f t="shared" ca="1" si="24"/>
        <v>0</v>
      </c>
      <c r="S30" s="451">
        <f t="shared" ca="1" si="24"/>
        <v>0</v>
      </c>
      <c r="T30" s="451">
        <f t="shared" ca="1" si="24"/>
        <v>0</v>
      </c>
    </row>
    <row r="31" spans="1:43" s="343" customFormat="1" ht="23.25" customHeight="1" x14ac:dyDescent="0.25">
      <c r="A31" s="564" t="str">
        <f>'Фактические расходы'!A13</f>
        <v>${pp}</v>
      </c>
      <c r="B31" s="564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1" t="str">
        <f>$Y$27</f>
        <v/>
      </c>
      <c r="J31" s="455">
        <f t="shared" ref="J31:J39" ca="1" si="26">T20</f>
        <v>0</v>
      </c>
      <c r="K31" s="451">
        <f ca="1">J31</f>
        <v>0</v>
      </c>
      <c r="L31" s="451">
        <f t="shared" ca="1" si="24"/>
        <v>0</v>
      </c>
      <c r="M31" s="451">
        <f t="shared" ca="1" si="24"/>
        <v>0</v>
      </c>
      <c r="N31" s="451">
        <f t="shared" ca="1" si="24"/>
        <v>0</v>
      </c>
      <c r="O31" s="451">
        <f t="shared" ca="1" si="24"/>
        <v>0</v>
      </c>
      <c r="P31" s="451">
        <f t="shared" ca="1" si="24"/>
        <v>0</v>
      </c>
      <c r="Q31" s="451">
        <f t="shared" ca="1" si="24"/>
        <v>0</v>
      </c>
      <c r="R31" s="451">
        <f t="shared" ca="1" si="24"/>
        <v>0</v>
      </c>
      <c r="S31" s="451">
        <f t="shared" ca="1" si="24"/>
        <v>0</v>
      </c>
      <c r="T31" s="451">
        <f t="shared" ca="1" si="24"/>
        <v>0</v>
      </c>
      <c r="U31" s="234"/>
      <c r="V31" s="449">
        <f>ROW(A31)</f>
        <v>31</v>
      </c>
    </row>
    <row r="32" spans="1:43" s="343" customFormat="1" ht="23.25" customHeight="1" x14ac:dyDescent="0.25">
      <c r="A32" s="564" t="str">
        <f>'Фактические расходы'!A14</f>
        <v>Всего расходов</v>
      </c>
      <c r="B32" s="564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1" t="str">
        <f>$Z$27</f>
        <v/>
      </c>
      <c r="J32" s="455">
        <f t="shared" ca="1" si="26"/>
        <v>0</v>
      </c>
      <c r="K32" s="451">
        <f ca="1">IF(J$32=0,J33,J32)</f>
        <v>0</v>
      </c>
      <c r="L32" s="451">
        <f t="shared" ref="L32:T32" ca="1" si="29">IF(K$32=0,K33,K32)</f>
        <v>0</v>
      </c>
      <c r="M32" s="451">
        <f t="shared" ca="1" si="29"/>
        <v>0</v>
      </c>
      <c r="N32" s="451">
        <f t="shared" ca="1" si="29"/>
        <v>0</v>
      </c>
      <c r="O32" s="451">
        <f t="shared" ca="1" si="29"/>
        <v>0</v>
      </c>
      <c r="P32" s="451">
        <f t="shared" ca="1" si="29"/>
        <v>0</v>
      </c>
      <c r="Q32" s="451">
        <f t="shared" ca="1" si="29"/>
        <v>0</v>
      </c>
      <c r="R32" s="451">
        <f t="shared" ca="1" si="29"/>
        <v>0</v>
      </c>
      <c r="S32" s="451">
        <f t="shared" ca="1" si="29"/>
        <v>0</v>
      </c>
      <c r="T32" s="451">
        <f t="shared" ca="1" si="29"/>
        <v>0</v>
      </c>
      <c r="U32" s="234"/>
      <c r="V32" s="449">
        <f t="shared" ref="V32:V49" si="30">ROW(A32)</f>
        <v>32</v>
      </c>
    </row>
    <row r="33" spans="1:22" s="343" customFormat="1" ht="23.25" customHeight="1" x14ac:dyDescent="0.25">
      <c r="A33" s="564">
        <f>'Фактические расходы'!A15</f>
        <v>0</v>
      </c>
      <c r="B33" s="564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1" t="str">
        <f>$AA$27</f>
        <v/>
      </c>
      <c r="J33" s="455">
        <f t="shared" ca="1" si="26"/>
        <v>0</v>
      </c>
      <c r="K33" s="451">
        <f t="shared" ref="K33:T39" ca="1" si="31">IF(J$32=0,J34,J33)</f>
        <v>0</v>
      </c>
      <c r="L33" s="451">
        <f t="shared" ca="1" si="31"/>
        <v>0</v>
      </c>
      <c r="M33" s="451">
        <f t="shared" ca="1" si="31"/>
        <v>0</v>
      </c>
      <c r="N33" s="451">
        <f t="shared" ca="1" si="31"/>
        <v>0</v>
      </c>
      <c r="O33" s="451">
        <f t="shared" ca="1" si="31"/>
        <v>0</v>
      </c>
      <c r="P33" s="451">
        <f t="shared" ca="1" si="31"/>
        <v>0</v>
      </c>
      <c r="Q33" s="451">
        <f t="shared" ca="1" si="31"/>
        <v>0</v>
      </c>
      <c r="R33" s="451">
        <f t="shared" ca="1" si="31"/>
        <v>0</v>
      </c>
      <c r="S33" s="451">
        <f t="shared" ca="1" si="31"/>
        <v>0</v>
      </c>
      <c r="T33" s="451">
        <f t="shared" ca="1" si="31"/>
        <v>0</v>
      </c>
      <c r="U33" s="234"/>
      <c r="V33" s="449">
        <f t="shared" si="30"/>
        <v>33</v>
      </c>
    </row>
    <row r="34" spans="1:22" s="343" customFormat="1" ht="23.25" customHeight="1" x14ac:dyDescent="0.25">
      <c r="A34" s="564">
        <f>'Фактические расходы'!A16</f>
        <v>0</v>
      </c>
      <c r="B34" s="564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5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1" t="str">
        <f>$AB$27</f>
        <v/>
      </c>
      <c r="J34" s="455">
        <f t="shared" ca="1" si="26"/>
        <v>0</v>
      </c>
      <c r="K34" s="451">
        <f t="shared" ca="1" si="31"/>
        <v>0</v>
      </c>
      <c r="L34" s="451">
        <f t="shared" ca="1" si="31"/>
        <v>0</v>
      </c>
      <c r="M34" s="451">
        <f t="shared" ca="1" si="31"/>
        <v>0</v>
      </c>
      <c r="N34" s="451">
        <f t="shared" ca="1" si="31"/>
        <v>0</v>
      </c>
      <c r="O34" s="451">
        <f t="shared" ca="1" si="31"/>
        <v>0</v>
      </c>
      <c r="P34" s="451">
        <f t="shared" ca="1" si="31"/>
        <v>0</v>
      </c>
      <c r="Q34" s="451">
        <f t="shared" ca="1" si="31"/>
        <v>0</v>
      </c>
      <c r="R34" s="451">
        <f t="shared" ca="1" si="31"/>
        <v>0</v>
      </c>
      <c r="S34" s="451">
        <f t="shared" ca="1" si="31"/>
        <v>0</v>
      </c>
      <c r="T34" s="451">
        <f t="shared" ca="1" si="31"/>
        <v>0</v>
      </c>
      <c r="U34" s="234"/>
      <c r="V34" s="449">
        <f t="shared" si="30"/>
        <v>34</v>
      </c>
    </row>
    <row r="35" spans="1:22" s="343" customFormat="1" ht="23.25" customHeight="1" x14ac:dyDescent="0.25">
      <c r="A35" s="564">
        <f>'Фактические расходы'!A17</f>
        <v>0</v>
      </c>
      <c r="B35" s="564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5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1" t="str">
        <f>$AC$27</f>
        <v/>
      </c>
      <c r="J35" s="455">
        <f t="shared" ca="1" si="26"/>
        <v>0</v>
      </c>
      <c r="K35" s="451">
        <f t="shared" ca="1" si="31"/>
        <v>0</v>
      </c>
      <c r="L35" s="451">
        <f t="shared" ca="1" si="31"/>
        <v>0</v>
      </c>
      <c r="M35" s="451">
        <f t="shared" ca="1" si="31"/>
        <v>0</v>
      </c>
      <c r="N35" s="451">
        <f t="shared" ca="1" si="31"/>
        <v>0</v>
      </c>
      <c r="O35" s="451">
        <f t="shared" ca="1" si="31"/>
        <v>0</v>
      </c>
      <c r="P35" s="451">
        <f t="shared" ca="1" si="31"/>
        <v>0</v>
      </c>
      <c r="Q35" s="451">
        <f t="shared" ca="1" si="31"/>
        <v>0</v>
      </c>
      <c r="R35" s="451">
        <f t="shared" ca="1" si="31"/>
        <v>0</v>
      </c>
      <c r="S35" s="451">
        <f t="shared" ca="1" si="31"/>
        <v>0</v>
      </c>
      <c r="T35" s="451">
        <f t="shared" ca="1" si="31"/>
        <v>0</v>
      </c>
      <c r="U35" s="234"/>
      <c r="V35" s="449">
        <f t="shared" si="30"/>
        <v>35</v>
      </c>
    </row>
    <row r="36" spans="1:22" s="343" customFormat="1" ht="23.25" customHeight="1" x14ac:dyDescent="0.25">
      <c r="A36" s="564">
        <f>'Фактические расходы'!A18</f>
        <v>0</v>
      </c>
      <c r="B36" s="564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1" t="str">
        <f>$AD$27</f>
        <v/>
      </c>
      <c r="J36" s="455">
        <f t="shared" ca="1" si="26"/>
        <v>0</v>
      </c>
      <c r="K36" s="451">
        <f t="shared" ca="1" si="31"/>
        <v>0</v>
      </c>
      <c r="L36" s="451">
        <f t="shared" ca="1" si="31"/>
        <v>0</v>
      </c>
      <c r="M36" s="451">
        <f t="shared" ca="1" si="31"/>
        <v>0</v>
      </c>
      <c r="N36" s="451">
        <f t="shared" ca="1" si="31"/>
        <v>0</v>
      </c>
      <c r="O36" s="451">
        <f t="shared" ca="1" si="31"/>
        <v>0</v>
      </c>
      <c r="P36" s="451">
        <f t="shared" ca="1" si="31"/>
        <v>0</v>
      </c>
      <c r="Q36" s="451">
        <f t="shared" ca="1" si="31"/>
        <v>0</v>
      </c>
      <c r="R36" s="451">
        <f t="shared" ca="1" si="31"/>
        <v>0</v>
      </c>
      <c r="S36" s="451">
        <f t="shared" ca="1" si="31"/>
        <v>0</v>
      </c>
      <c r="T36" s="451">
        <f t="shared" ca="1" si="31"/>
        <v>0</v>
      </c>
      <c r="U36" s="234"/>
      <c r="V36" s="449">
        <f t="shared" si="30"/>
        <v>36</v>
      </c>
    </row>
    <row r="37" spans="1:22" s="343" customFormat="1" ht="22.5" customHeight="1" x14ac:dyDescent="0.25">
      <c r="A37" s="564">
        <f>'Фактические расходы'!A19</f>
        <v>0</v>
      </c>
      <c r="B37" s="564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1" t="str">
        <f>$AE$27</f>
        <v/>
      </c>
      <c r="J37" s="455">
        <f t="shared" ca="1" si="26"/>
        <v>0</v>
      </c>
      <c r="K37" s="451">
        <f t="shared" ca="1" si="31"/>
        <v>0</v>
      </c>
      <c r="L37" s="451">
        <f t="shared" ca="1" si="31"/>
        <v>0</v>
      </c>
      <c r="M37" s="451">
        <f t="shared" ca="1" si="31"/>
        <v>0</v>
      </c>
      <c r="N37" s="451">
        <f t="shared" ca="1" si="31"/>
        <v>0</v>
      </c>
      <c r="O37" s="451">
        <f t="shared" ca="1" si="31"/>
        <v>0</v>
      </c>
      <c r="P37" s="451">
        <f t="shared" ca="1" si="31"/>
        <v>0</v>
      </c>
      <c r="Q37" s="451">
        <f t="shared" ca="1" si="31"/>
        <v>0</v>
      </c>
      <c r="R37" s="451">
        <f t="shared" ca="1" si="31"/>
        <v>0</v>
      </c>
      <c r="S37" s="451">
        <f t="shared" ca="1" si="31"/>
        <v>0</v>
      </c>
      <c r="T37" s="451">
        <f t="shared" ca="1" si="31"/>
        <v>0</v>
      </c>
      <c r="U37" s="234"/>
      <c r="V37" s="449">
        <f t="shared" si="30"/>
        <v>37</v>
      </c>
    </row>
    <row r="38" spans="1:22" s="343" customFormat="1" x14ac:dyDescent="0.25">
      <c r="A38" s="564">
        <f>'Фактические расходы'!A20</f>
        <v>0</v>
      </c>
      <c r="B38" s="564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5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1" t="str">
        <f>$AF$27</f>
        <v/>
      </c>
      <c r="J38" s="455">
        <f t="shared" ca="1" si="26"/>
        <v>0</v>
      </c>
      <c r="K38" s="451">
        <f t="shared" ca="1" si="31"/>
        <v>0</v>
      </c>
      <c r="L38" s="451">
        <f t="shared" ca="1" si="31"/>
        <v>0</v>
      </c>
      <c r="M38" s="451">
        <f t="shared" ca="1" si="31"/>
        <v>0</v>
      </c>
      <c r="N38" s="451">
        <f t="shared" ca="1" si="31"/>
        <v>0</v>
      </c>
      <c r="O38" s="451">
        <f t="shared" ca="1" si="31"/>
        <v>0</v>
      </c>
      <c r="P38" s="451">
        <f t="shared" ca="1" si="31"/>
        <v>0</v>
      </c>
      <c r="Q38" s="451">
        <f t="shared" ca="1" si="31"/>
        <v>0</v>
      </c>
      <c r="R38" s="451">
        <f t="shared" ca="1" si="31"/>
        <v>0</v>
      </c>
      <c r="S38" s="451">
        <f t="shared" ca="1" si="31"/>
        <v>0</v>
      </c>
      <c r="T38" s="451">
        <f t="shared" ca="1" si="31"/>
        <v>0</v>
      </c>
      <c r="U38" s="234"/>
      <c r="V38" s="449">
        <f t="shared" si="30"/>
        <v>38</v>
      </c>
    </row>
    <row r="39" spans="1:22" s="343" customFormat="1" x14ac:dyDescent="0.25">
      <c r="A39" s="564">
        <f>'Фактические расходы'!A21</f>
        <v>0</v>
      </c>
      <c r="B39" s="564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5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1" t="str">
        <f>$AG$27</f>
        <v/>
      </c>
      <c r="J39" s="455">
        <f t="shared" ca="1" si="26"/>
        <v>0</v>
      </c>
      <c r="K39" s="451">
        <f t="shared" ca="1" si="31"/>
        <v>0</v>
      </c>
      <c r="L39" s="451">
        <f t="shared" ca="1" si="31"/>
        <v>0</v>
      </c>
      <c r="M39" s="451">
        <f t="shared" ca="1" si="31"/>
        <v>0</v>
      </c>
      <c r="N39" s="451">
        <f t="shared" ca="1" si="31"/>
        <v>0</v>
      </c>
      <c r="O39" s="451">
        <f t="shared" ca="1" si="31"/>
        <v>0</v>
      </c>
      <c r="P39" s="451">
        <f t="shared" ca="1" si="31"/>
        <v>0</v>
      </c>
      <c r="Q39" s="451">
        <f t="shared" ca="1" si="31"/>
        <v>0</v>
      </c>
      <c r="R39" s="451">
        <f t="shared" ca="1" si="31"/>
        <v>0</v>
      </c>
      <c r="S39" s="451">
        <f t="shared" ca="1" si="31"/>
        <v>0</v>
      </c>
      <c r="T39" s="451">
        <f t="shared" ca="1" si="31"/>
        <v>0</v>
      </c>
      <c r="U39" s="234"/>
      <c r="V39" s="449">
        <f t="shared" si="30"/>
        <v>39</v>
      </c>
    </row>
    <row r="40" spans="1:22" s="343" customFormat="1" x14ac:dyDescent="0.25">
      <c r="A40" s="564">
        <f>'Фактические расходы'!A22</f>
        <v>0</v>
      </c>
      <c r="B40" s="564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5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1" t="str">
        <f>$AH$27</f>
        <v/>
      </c>
      <c r="J40" s="457"/>
      <c r="K40" s="457"/>
      <c r="L40" s="457"/>
      <c r="M40" s="457"/>
      <c r="N40" s="457"/>
      <c r="O40" s="449"/>
      <c r="P40" s="449"/>
      <c r="Q40" s="234"/>
      <c r="R40" s="234"/>
      <c r="S40" s="234"/>
      <c r="T40" s="234"/>
      <c r="U40" s="234"/>
      <c r="V40" s="449">
        <f t="shared" si="30"/>
        <v>40</v>
      </c>
    </row>
    <row r="41" spans="1:22" s="343" customFormat="1" ht="29.25" customHeight="1" x14ac:dyDescent="0.25">
      <c r="A41" s="564">
        <f>'Фактические расходы'!A23</f>
        <v>0</v>
      </c>
      <c r="B41" s="564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5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1" t="str">
        <f>$AI$27</f>
        <v/>
      </c>
      <c r="J41" s="455">
        <f ca="1">T30</f>
        <v>0</v>
      </c>
      <c r="K41" s="451">
        <f ca="1">J41</f>
        <v>0</v>
      </c>
      <c r="L41" s="451">
        <f t="shared" ref="L41:T43" ca="1" si="32">K41</f>
        <v>0</v>
      </c>
      <c r="M41" s="451">
        <f t="shared" ca="1" si="32"/>
        <v>0</v>
      </c>
      <c r="N41" s="451">
        <f t="shared" ca="1" si="32"/>
        <v>0</v>
      </c>
      <c r="O41" s="451">
        <f t="shared" ca="1" si="32"/>
        <v>0</v>
      </c>
      <c r="P41" s="451">
        <f t="shared" ca="1" si="32"/>
        <v>0</v>
      </c>
      <c r="Q41" s="451">
        <f t="shared" ca="1" si="32"/>
        <v>0</v>
      </c>
      <c r="R41" s="451">
        <f t="shared" ca="1" si="32"/>
        <v>0</v>
      </c>
      <c r="S41" s="451">
        <f t="shared" ca="1" si="32"/>
        <v>0</v>
      </c>
      <c r="T41" s="451">
        <f t="shared" ca="1" si="32"/>
        <v>0</v>
      </c>
      <c r="U41" s="234"/>
      <c r="V41" s="449">
        <f t="shared" si="30"/>
        <v>41</v>
      </c>
    </row>
    <row r="42" spans="1:22" x14ac:dyDescent="0.25">
      <c r="A42" s="564">
        <f>'Фактические расходы'!A24</f>
        <v>0</v>
      </c>
      <c r="B42" s="564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9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1" t="str">
        <f>$AJ$27</f>
        <v/>
      </c>
      <c r="J42" s="455">
        <f t="shared" ref="J42:J50" ca="1" si="33">T31</f>
        <v>0</v>
      </c>
      <c r="K42" s="451">
        <f ca="1">J42</f>
        <v>0</v>
      </c>
      <c r="L42" s="451">
        <f t="shared" ca="1" si="32"/>
        <v>0</v>
      </c>
      <c r="M42" s="451">
        <f t="shared" ca="1" si="32"/>
        <v>0</v>
      </c>
      <c r="N42" s="451">
        <f t="shared" ca="1" si="32"/>
        <v>0</v>
      </c>
      <c r="O42" s="451">
        <f t="shared" ca="1" si="32"/>
        <v>0</v>
      </c>
      <c r="P42" s="451">
        <f t="shared" ca="1" si="32"/>
        <v>0</v>
      </c>
      <c r="Q42" s="451">
        <f t="shared" ca="1" si="32"/>
        <v>0</v>
      </c>
      <c r="R42" s="451">
        <f t="shared" ca="1" si="32"/>
        <v>0</v>
      </c>
      <c r="S42" s="451">
        <f t="shared" ca="1" si="32"/>
        <v>0</v>
      </c>
      <c r="T42" s="451">
        <f t="shared" ca="1" si="32"/>
        <v>0</v>
      </c>
      <c r="V42" s="449">
        <f t="shared" si="30"/>
        <v>42</v>
      </c>
    </row>
    <row r="43" spans="1:22" x14ac:dyDescent="0.25">
      <c r="A43" s="564">
        <f>'Фактические расходы'!A25</f>
        <v>0</v>
      </c>
      <c r="B43" s="564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9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1" t="str">
        <f>$AK$27</f>
        <v/>
      </c>
      <c r="J43" s="455">
        <f t="shared" ca="1" si="33"/>
        <v>0</v>
      </c>
      <c r="K43" s="451">
        <f ca="1">J43</f>
        <v>0</v>
      </c>
      <c r="L43" s="451">
        <f t="shared" ca="1" si="32"/>
        <v>0</v>
      </c>
      <c r="M43" s="451">
        <f t="shared" ca="1" si="32"/>
        <v>0</v>
      </c>
      <c r="N43" s="451">
        <f t="shared" ca="1" si="32"/>
        <v>0</v>
      </c>
      <c r="O43" s="451">
        <f t="shared" ca="1" si="32"/>
        <v>0</v>
      </c>
      <c r="P43" s="451">
        <f t="shared" ca="1" si="32"/>
        <v>0</v>
      </c>
      <c r="Q43" s="451">
        <f t="shared" ca="1" si="32"/>
        <v>0</v>
      </c>
      <c r="R43" s="451">
        <f t="shared" ca="1" si="32"/>
        <v>0</v>
      </c>
      <c r="S43" s="451">
        <f t="shared" ca="1" si="32"/>
        <v>0</v>
      </c>
      <c r="T43" s="451">
        <f t="shared" ca="1" si="32"/>
        <v>0</v>
      </c>
      <c r="V43" s="449">
        <f t="shared" si="30"/>
        <v>43</v>
      </c>
    </row>
    <row r="44" spans="1:22" x14ac:dyDescent="0.25">
      <c r="A44" s="564">
        <f>'Фактические расходы'!A26</f>
        <v>0</v>
      </c>
      <c r="B44" s="564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9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1" t="str">
        <f>$AL$27</f>
        <v/>
      </c>
      <c r="J44" s="455">
        <f t="shared" ca="1" si="33"/>
        <v>0</v>
      </c>
      <c r="K44" s="451">
        <f ca="1">IF(J$44=0,J45,J44)</f>
        <v>0</v>
      </c>
      <c r="L44" s="451">
        <f t="shared" ref="L44:T44" ca="1" si="34">IF(K$44=0,K45,K44)</f>
        <v>0</v>
      </c>
      <c r="M44" s="451">
        <f t="shared" ca="1" si="34"/>
        <v>0</v>
      </c>
      <c r="N44" s="451">
        <f t="shared" ca="1" si="34"/>
        <v>0</v>
      </c>
      <c r="O44" s="451">
        <f t="shared" ca="1" si="34"/>
        <v>0</v>
      </c>
      <c r="P44" s="451">
        <f t="shared" ca="1" si="34"/>
        <v>0</v>
      </c>
      <c r="Q44" s="451">
        <f t="shared" ca="1" si="34"/>
        <v>0</v>
      </c>
      <c r="R44" s="451">
        <f t="shared" ca="1" si="34"/>
        <v>0</v>
      </c>
      <c r="S44" s="451">
        <f t="shared" ca="1" si="34"/>
        <v>0</v>
      </c>
      <c r="T44" s="451">
        <f t="shared" ca="1" si="34"/>
        <v>0</v>
      </c>
      <c r="V44" s="449">
        <f t="shared" si="30"/>
        <v>44</v>
      </c>
    </row>
    <row r="45" spans="1:22" x14ac:dyDescent="0.25">
      <c r="A45" s="564">
        <f>'Фактические расходы'!A27</f>
        <v>0</v>
      </c>
      <c r="B45" s="564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9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1" t="str">
        <f>$AM$27</f>
        <v/>
      </c>
      <c r="J45" s="455">
        <f t="shared" ca="1" si="33"/>
        <v>0</v>
      </c>
      <c r="K45" s="451">
        <f t="shared" ref="K45:T50" ca="1" si="35">IF(J$44=0,J46,J45)</f>
        <v>0</v>
      </c>
      <c r="L45" s="451">
        <f t="shared" ca="1" si="35"/>
        <v>0</v>
      </c>
      <c r="M45" s="451">
        <f t="shared" ca="1" si="35"/>
        <v>0</v>
      </c>
      <c r="N45" s="451">
        <f t="shared" ca="1" si="35"/>
        <v>0</v>
      </c>
      <c r="O45" s="451">
        <f t="shared" ca="1" si="35"/>
        <v>0</v>
      </c>
      <c r="P45" s="451">
        <f t="shared" ca="1" si="35"/>
        <v>0</v>
      </c>
      <c r="Q45" s="451">
        <f t="shared" ca="1" si="35"/>
        <v>0</v>
      </c>
      <c r="R45" s="451">
        <f t="shared" ca="1" si="35"/>
        <v>0</v>
      </c>
      <c r="S45" s="451">
        <f t="shared" ca="1" si="35"/>
        <v>0</v>
      </c>
      <c r="T45" s="451">
        <f t="shared" ca="1" si="35"/>
        <v>0</v>
      </c>
      <c r="V45" s="449">
        <f t="shared" si="30"/>
        <v>45</v>
      </c>
    </row>
    <row r="46" spans="1:22" x14ac:dyDescent="0.25">
      <c r="A46" s="564">
        <f>'Фактические расходы'!A28</f>
        <v>0</v>
      </c>
      <c r="B46" s="564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9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1" t="str">
        <f>$AN$27</f>
        <v/>
      </c>
      <c r="J46" s="455">
        <f t="shared" ca="1" si="33"/>
        <v>0</v>
      </c>
      <c r="K46" s="451">
        <f t="shared" ca="1" si="35"/>
        <v>0</v>
      </c>
      <c r="L46" s="451">
        <f t="shared" ca="1" si="35"/>
        <v>0</v>
      </c>
      <c r="M46" s="451">
        <f t="shared" ca="1" si="35"/>
        <v>0</v>
      </c>
      <c r="N46" s="451">
        <f t="shared" ca="1" si="35"/>
        <v>0</v>
      </c>
      <c r="O46" s="451">
        <f t="shared" ca="1" si="35"/>
        <v>0</v>
      </c>
      <c r="P46" s="451">
        <f t="shared" ca="1" si="35"/>
        <v>0</v>
      </c>
      <c r="Q46" s="451">
        <f t="shared" ca="1" si="35"/>
        <v>0</v>
      </c>
      <c r="R46" s="451">
        <f t="shared" ca="1" si="35"/>
        <v>0</v>
      </c>
      <c r="S46" s="451">
        <f t="shared" ca="1" si="35"/>
        <v>0</v>
      </c>
      <c r="T46" s="451">
        <f t="shared" ca="1" si="35"/>
        <v>0</v>
      </c>
      <c r="V46" s="449">
        <f t="shared" si="30"/>
        <v>46</v>
      </c>
    </row>
    <row r="47" spans="1:22" x14ac:dyDescent="0.25">
      <c r="A47" s="564">
        <f>'Фактические расходы'!A29</f>
        <v>0</v>
      </c>
      <c r="B47" s="564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9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1" t="str">
        <f>$AO$27</f>
        <v/>
      </c>
      <c r="J47" s="455">
        <f t="shared" ca="1" si="33"/>
        <v>0</v>
      </c>
      <c r="K47" s="451">
        <f t="shared" ca="1" si="35"/>
        <v>0</v>
      </c>
      <c r="L47" s="451">
        <f t="shared" ca="1" si="35"/>
        <v>0</v>
      </c>
      <c r="M47" s="451">
        <f t="shared" ca="1" si="35"/>
        <v>0</v>
      </c>
      <c r="N47" s="451">
        <f t="shared" ca="1" si="35"/>
        <v>0</v>
      </c>
      <c r="O47" s="451">
        <f t="shared" ca="1" si="35"/>
        <v>0</v>
      </c>
      <c r="P47" s="451">
        <f t="shared" ca="1" si="35"/>
        <v>0</v>
      </c>
      <c r="Q47" s="451">
        <f t="shared" ca="1" si="35"/>
        <v>0</v>
      </c>
      <c r="R47" s="451">
        <f t="shared" ca="1" si="35"/>
        <v>0</v>
      </c>
      <c r="S47" s="451">
        <f t="shared" ca="1" si="35"/>
        <v>0</v>
      </c>
      <c r="T47" s="451">
        <f t="shared" ca="1" si="35"/>
        <v>0</v>
      </c>
      <c r="V47" s="449">
        <f>ROW(A47)</f>
        <v>47</v>
      </c>
    </row>
    <row r="48" spans="1:22" x14ac:dyDescent="0.25">
      <c r="A48" s="564">
        <f>'Фактические расходы'!A30</f>
        <v>0</v>
      </c>
      <c r="B48" s="564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9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1" t="str">
        <f>$AP$27</f>
        <v/>
      </c>
      <c r="J48" s="455">
        <f t="shared" ca="1" si="33"/>
        <v>0</v>
      </c>
      <c r="K48" s="451">
        <f t="shared" ca="1" si="35"/>
        <v>0</v>
      </c>
      <c r="L48" s="451">
        <f t="shared" ca="1" si="35"/>
        <v>0</v>
      </c>
      <c r="M48" s="451">
        <f t="shared" ca="1" si="35"/>
        <v>0</v>
      </c>
      <c r="N48" s="451">
        <f t="shared" ca="1" si="35"/>
        <v>0</v>
      </c>
      <c r="O48" s="451">
        <f t="shared" ca="1" si="35"/>
        <v>0</v>
      </c>
      <c r="P48" s="451">
        <f t="shared" ca="1" si="35"/>
        <v>0</v>
      </c>
      <c r="Q48" s="451">
        <f t="shared" ca="1" si="35"/>
        <v>0</v>
      </c>
      <c r="R48" s="451">
        <f t="shared" ca="1" si="35"/>
        <v>0</v>
      </c>
      <c r="S48" s="451">
        <f t="shared" ca="1" si="35"/>
        <v>0</v>
      </c>
      <c r="T48" s="451">
        <f t="shared" ca="1" si="35"/>
        <v>0</v>
      </c>
      <c r="V48" s="449">
        <f t="shared" si="30"/>
        <v>48</v>
      </c>
    </row>
    <row r="49" spans="1:22" x14ac:dyDescent="0.25">
      <c r="A49" s="564">
        <f>'Фактические расходы'!A31</f>
        <v>0</v>
      </c>
      <c r="B49" s="564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9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1" t="str">
        <f>$AQ$27</f>
        <v/>
      </c>
      <c r="J49" s="455">
        <f t="shared" ca="1" si="33"/>
        <v>0</v>
      </c>
      <c r="K49" s="451">
        <f t="shared" ca="1" si="35"/>
        <v>0</v>
      </c>
      <c r="L49" s="451">
        <f t="shared" ca="1" si="35"/>
        <v>0</v>
      </c>
      <c r="M49" s="451">
        <f t="shared" ca="1" si="35"/>
        <v>0</v>
      </c>
      <c r="N49" s="451">
        <f t="shared" ca="1" si="35"/>
        <v>0</v>
      </c>
      <c r="O49" s="451">
        <f t="shared" ca="1" si="35"/>
        <v>0</v>
      </c>
      <c r="P49" s="451">
        <f t="shared" ca="1" si="35"/>
        <v>0</v>
      </c>
      <c r="Q49" s="451">
        <f t="shared" ca="1" si="35"/>
        <v>0</v>
      </c>
      <c r="R49" s="451">
        <f t="shared" ca="1" si="35"/>
        <v>0</v>
      </c>
      <c r="S49" s="451">
        <f t="shared" ca="1" si="35"/>
        <v>0</v>
      </c>
      <c r="T49" s="451">
        <f t="shared" ca="1" si="35"/>
        <v>0</v>
      </c>
      <c r="V49" s="449">
        <f t="shared" si="30"/>
        <v>49</v>
      </c>
    </row>
    <row r="50" spans="1:22" x14ac:dyDescent="0.25">
      <c r="J50" s="455">
        <f t="shared" ca="1" si="33"/>
        <v>0</v>
      </c>
      <c r="K50" s="451">
        <f t="shared" ca="1" si="35"/>
        <v>0</v>
      </c>
      <c r="L50" s="451">
        <f t="shared" ca="1" si="35"/>
        <v>0</v>
      </c>
      <c r="M50" s="451">
        <f t="shared" ca="1" si="35"/>
        <v>0</v>
      </c>
      <c r="N50" s="451">
        <f t="shared" ca="1" si="35"/>
        <v>0</v>
      </c>
      <c r="O50" s="451">
        <f t="shared" ca="1" si="35"/>
        <v>0</v>
      </c>
      <c r="P50" s="451">
        <f t="shared" ca="1" si="35"/>
        <v>0</v>
      </c>
      <c r="Q50" s="451">
        <f t="shared" ca="1" si="35"/>
        <v>0</v>
      </c>
      <c r="R50" s="451">
        <f t="shared" ca="1" si="35"/>
        <v>0</v>
      </c>
      <c r="S50" s="451">
        <f t="shared" ca="1" si="35"/>
        <v>0</v>
      </c>
      <c r="T50" s="451">
        <f t="shared" ca="1" si="35"/>
        <v>0</v>
      </c>
    </row>
    <row r="51" spans="1:22" x14ac:dyDescent="0.25">
      <c r="J51" s="452"/>
      <c r="K51" s="452"/>
      <c r="L51" s="452"/>
      <c r="M51" s="452"/>
      <c r="N51" s="452"/>
    </row>
    <row r="52" spans="1:22" x14ac:dyDescent="0.25">
      <c r="A52" s="1363" t="s">
        <v>982</v>
      </c>
      <c r="B52" s="1363"/>
      <c r="J52" s="455">
        <f ca="1">T41</f>
        <v>0</v>
      </c>
      <c r="K52" s="451">
        <f ca="1">J52</f>
        <v>0</v>
      </c>
      <c r="L52" s="451">
        <f t="shared" ref="L52:T55" ca="1" si="36">K52</f>
        <v>0</v>
      </c>
      <c r="M52" s="451">
        <f t="shared" ca="1" si="36"/>
        <v>0</v>
      </c>
      <c r="N52" s="451">
        <f t="shared" ca="1" si="36"/>
        <v>0</v>
      </c>
      <c r="O52" s="451">
        <f t="shared" ca="1" si="36"/>
        <v>0</v>
      </c>
      <c r="P52" s="451">
        <f t="shared" ca="1" si="36"/>
        <v>0</v>
      </c>
      <c r="Q52" s="451">
        <f t="shared" ca="1" si="36"/>
        <v>0</v>
      </c>
      <c r="R52" s="451">
        <f t="shared" ca="1" si="36"/>
        <v>0</v>
      </c>
      <c r="S52" s="451">
        <f t="shared" ca="1" si="36"/>
        <v>0</v>
      </c>
      <c r="T52" s="451">
        <f t="shared" ca="1" si="36"/>
        <v>0</v>
      </c>
    </row>
    <row r="53" spans="1:22" x14ac:dyDescent="0.25">
      <c r="A53" s="449">
        <f>ROW(A1)</f>
        <v>1</v>
      </c>
      <c r="B53" s="449" t="s">
        <v>983</v>
      </c>
      <c r="C53" s="234" t="s">
        <v>1030</v>
      </c>
      <c r="J53" s="455">
        <f t="shared" ref="J53:J61" ca="1" si="37">T42</f>
        <v>0</v>
      </c>
      <c r="K53" s="451">
        <f ca="1">J53</f>
        <v>0</v>
      </c>
      <c r="L53" s="451">
        <f t="shared" ca="1" si="36"/>
        <v>0</v>
      </c>
      <c r="M53" s="451">
        <f t="shared" ca="1" si="36"/>
        <v>0</v>
      </c>
      <c r="N53" s="451">
        <f t="shared" ca="1" si="36"/>
        <v>0</v>
      </c>
      <c r="O53" s="451">
        <f t="shared" ca="1" si="36"/>
        <v>0</v>
      </c>
      <c r="P53" s="451">
        <f t="shared" ca="1" si="36"/>
        <v>0</v>
      </c>
      <c r="Q53" s="451">
        <f t="shared" ca="1" si="36"/>
        <v>0</v>
      </c>
      <c r="R53" s="451">
        <f t="shared" ca="1" si="36"/>
        <v>0</v>
      </c>
      <c r="S53" s="451">
        <f t="shared" ca="1" si="36"/>
        <v>0</v>
      </c>
      <c r="T53" s="451">
        <f t="shared" ca="1" si="36"/>
        <v>0</v>
      </c>
    </row>
    <row r="54" spans="1:22" x14ac:dyDescent="0.25">
      <c r="A54" s="449">
        <f t="shared" ref="A54:A64" si="38">ROW(A2)</f>
        <v>2</v>
      </c>
      <c r="B54" s="449" t="s">
        <v>984</v>
      </c>
      <c r="C54" s="234" t="s">
        <v>1031</v>
      </c>
      <c r="I54" s="234" t="s">
        <v>981</v>
      </c>
      <c r="J54" s="455">
        <f t="shared" ca="1" si="37"/>
        <v>0</v>
      </c>
      <c r="K54" s="451">
        <f ca="1">J54</f>
        <v>0</v>
      </c>
      <c r="L54" s="451">
        <f t="shared" ca="1" si="36"/>
        <v>0</v>
      </c>
      <c r="M54" s="451">
        <f t="shared" ca="1" si="36"/>
        <v>0</v>
      </c>
      <c r="N54" s="451">
        <f t="shared" ca="1" si="36"/>
        <v>0</v>
      </c>
      <c r="O54" s="451">
        <f t="shared" ca="1" si="36"/>
        <v>0</v>
      </c>
      <c r="P54" s="451">
        <f t="shared" ca="1" si="36"/>
        <v>0</v>
      </c>
      <c r="Q54" s="451">
        <f t="shared" ca="1" si="36"/>
        <v>0</v>
      </c>
      <c r="R54" s="451">
        <f t="shared" ca="1" si="36"/>
        <v>0</v>
      </c>
      <c r="S54" s="451">
        <f t="shared" ca="1" si="36"/>
        <v>0</v>
      </c>
      <c r="T54" s="451">
        <f t="shared" ca="1" si="36"/>
        <v>0</v>
      </c>
    </row>
    <row r="55" spans="1:22" x14ac:dyDescent="0.25">
      <c r="A55" s="449">
        <f t="shared" si="38"/>
        <v>3</v>
      </c>
      <c r="B55" s="449" t="s">
        <v>985</v>
      </c>
      <c r="C55" s="234" t="s">
        <v>1032</v>
      </c>
      <c r="D55" s="585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80">
        <f>D55-DATE(H55,G55,1)+1</f>
        <v>0</v>
      </c>
      <c r="G55" s="580" t="str">
        <f>IF(MONTH(D55)&lt;10,"0"&amp;MONTH(D55),MONTH(D55))</f>
        <v>01</v>
      </c>
      <c r="H55" s="580">
        <f>YEAR(D55)</f>
        <v>1900</v>
      </c>
      <c r="I55" s="587">
        <f>IF(D55&gt;0,F55&amp;"."&amp;G55&amp;"."&amp;H55,0)</f>
        <v>0</v>
      </c>
      <c r="J55" s="455">
        <f t="shared" ca="1" si="37"/>
        <v>0</v>
      </c>
      <c r="K55" s="451">
        <f ca="1">J55</f>
        <v>0</v>
      </c>
      <c r="L55" s="451">
        <f t="shared" ca="1" si="36"/>
        <v>0</v>
      </c>
      <c r="M55" s="451">
        <f t="shared" ca="1" si="36"/>
        <v>0</v>
      </c>
      <c r="N55" s="451">
        <f t="shared" ca="1" si="36"/>
        <v>0</v>
      </c>
      <c r="O55" s="451">
        <f t="shared" ca="1" si="36"/>
        <v>0</v>
      </c>
      <c r="P55" s="451">
        <f t="shared" ca="1" si="36"/>
        <v>0</v>
      </c>
      <c r="Q55" s="451">
        <f t="shared" ca="1" si="36"/>
        <v>0</v>
      </c>
      <c r="R55" s="451">
        <f t="shared" ca="1" si="36"/>
        <v>0</v>
      </c>
      <c r="S55" s="451">
        <f t="shared" ca="1" si="36"/>
        <v>0</v>
      </c>
      <c r="T55" s="451">
        <f t="shared" ca="1" si="36"/>
        <v>0</v>
      </c>
    </row>
    <row r="56" spans="1:22" x14ac:dyDescent="0.25">
      <c r="A56" s="449">
        <f t="shared" si="38"/>
        <v>4</v>
      </c>
      <c r="B56" s="449" t="s">
        <v>986</v>
      </c>
      <c r="C56" s="666" t="s">
        <v>1033</v>
      </c>
      <c r="D56" s="586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80">
        <f t="shared" ref="F56:F64" si="40">D56-DATE(H56,G56,1)+1</f>
        <v>0</v>
      </c>
      <c r="G56" s="580" t="str">
        <f t="shared" ref="G56:G64" si="41">IF(MONTH(D56)&lt;10,"0"&amp;MONTH(D56),MONTH(D56))</f>
        <v>01</v>
      </c>
      <c r="H56" s="580">
        <f t="shared" ref="H56:H64" si="42">YEAR(D56)</f>
        <v>1900</v>
      </c>
      <c r="I56" s="587">
        <f t="shared" ref="I56:I64" si="43">IF(D56&gt;0,F56&amp;"."&amp;G56&amp;"."&amp;H56,0)</f>
        <v>0</v>
      </c>
      <c r="J56" s="455">
        <f t="shared" ca="1" si="37"/>
        <v>0</v>
      </c>
      <c r="K56" s="451">
        <f ca="1">IF(J$56=0,J57,J56)</f>
        <v>0</v>
      </c>
      <c r="L56" s="451">
        <f t="shared" ref="L56:T56" ca="1" si="44">IF(K$56=0,K57,K56)</f>
        <v>0</v>
      </c>
      <c r="M56" s="451">
        <f t="shared" ca="1" si="44"/>
        <v>0</v>
      </c>
      <c r="N56" s="451">
        <f t="shared" ca="1" si="44"/>
        <v>0</v>
      </c>
      <c r="O56" s="451">
        <f t="shared" ca="1" si="44"/>
        <v>0</v>
      </c>
      <c r="P56" s="451">
        <f t="shared" ca="1" si="44"/>
        <v>0</v>
      </c>
      <c r="Q56" s="451">
        <f t="shared" ca="1" si="44"/>
        <v>0</v>
      </c>
      <c r="R56" s="451">
        <f t="shared" ca="1" si="44"/>
        <v>0</v>
      </c>
      <c r="S56" s="451">
        <f t="shared" ca="1" si="44"/>
        <v>0</v>
      </c>
      <c r="T56" s="451">
        <f t="shared" ca="1" si="44"/>
        <v>0</v>
      </c>
    </row>
    <row r="57" spans="1:22" x14ac:dyDescent="0.25">
      <c r="A57" s="449">
        <f t="shared" si="38"/>
        <v>5</v>
      </c>
      <c r="B57" s="449" t="s">
        <v>987</v>
      </c>
      <c r="C57" s="666" t="s">
        <v>1034</v>
      </c>
      <c r="D57" s="586">
        <f>IF(('Аренда ТС'!$CM$258)&gt;DATE(1900,1,1),'Аренда ТС'!$CM$258,0)</f>
        <v>0</v>
      </c>
      <c r="E57" s="234" t="str">
        <f t="shared" si="39"/>
        <v>0</v>
      </c>
      <c r="F57" s="580">
        <f t="shared" si="40"/>
        <v>0</v>
      </c>
      <c r="G57" s="580" t="str">
        <f t="shared" si="41"/>
        <v>01</v>
      </c>
      <c r="H57" s="580">
        <f t="shared" si="42"/>
        <v>1900</v>
      </c>
      <c r="I57" s="587">
        <f t="shared" si="43"/>
        <v>0</v>
      </c>
      <c r="J57" s="455">
        <f t="shared" ca="1" si="37"/>
        <v>0</v>
      </c>
      <c r="K57" s="451">
        <f t="shared" ref="K57:T61" ca="1" si="45">IF(J$56=0,J58,J57)</f>
        <v>0</v>
      </c>
      <c r="L57" s="451">
        <f t="shared" ca="1" si="45"/>
        <v>0</v>
      </c>
      <c r="M57" s="451">
        <f t="shared" ca="1" si="45"/>
        <v>0</v>
      </c>
      <c r="N57" s="451">
        <f t="shared" ca="1" si="45"/>
        <v>0</v>
      </c>
      <c r="O57" s="451">
        <f t="shared" ca="1" si="45"/>
        <v>0</v>
      </c>
      <c r="P57" s="451">
        <f t="shared" ca="1" si="45"/>
        <v>0</v>
      </c>
      <c r="Q57" s="451">
        <f t="shared" ca="1" si="45"/>
        <v>0</v>
      </c>
      <c r="R57" s="451">
        <f t="shared" ca="1" si="45"/>
        <v>0</v>
      </c>
      <c r="S57" s="451">
        <f t="shared" ca="1" si="45"/>
        <v>0</v>
      </c>
      <c r="T57" s="451">
        <f t="shared" ca="1" si="45"/>
        <v>0</v>
      </c>
    </row>
    <row r="58" spans="1:22" x14ac:dyDescent="0.25">
      <c r="A58" s="449">
        <f t="shared" si="38"/>
        <v>6</v>
      </c>
      <c r="B58" s="449" t="s">
        <v>988</v>
      </c>
      <c r="C58" s="666" t="s">
        <v>1035</v>
      </c>
      <c r="D58" s="586">
        <f>IF(('Аренда ТС'!$EI$258)&gt;DATE(1900,1,1),'Аренда ТС'!$EI$258,0)</f>
        <v>0</v>
      </c>
      <c r="E58" s="234" t="str">
        <f t="shared" si="39"/>
        <v>0</v>
      </c>
      <c r="F58" s="580">
        <f t="shared" si="40"/>
        <v>0</v>
      </c>
      <c r="G58" s="580" t="str">
        <f t="shared" si="41"/>
        <v>01</v>
      </c>
      <c r="H58" s="580">
        <f t="shared" si="42"/>
        <v>1900</v>
      </c>
      <c r="I58" s="587">
        <f t="shared" si="43"/>
        <v>0</v>
      </c>
      <c r="J58" s="455">
        <f t="shared" ca="1" si="37"/>
        <v>0</v>
      </c>
      <c r="K58" s="451">
        <f t="shared" ca="1" si="45"/>
        <v>0</v>
      </c>
      <c r="L58" s="451">
        <f t="shared" ca="1" si="45"/>
        <v>0</v>
      </c>
      <c r="M58" s="451">
        <f t="shared" ca="1" si="45"/>
        <v>0</v>
      </c>
      <c r="N58" s="451">
        <f t="shared" ca="1" si="45"/>
        <v>0</v>
      </c>
      <c r="O58" s="451">
        <f t="shared" ca="1" si="45"/>
        <v>0</v>
      </c>
      <c r="P58" s="451">
        <f t="shared" ca="1" si="45"/>
        <v>0</v>
      </c>
      <c r="Q58" s="451">
        <f t="shared" ca="1" si="45"/>
        <v>0</v>
      </c>
      <c r="R58" s="451">
        <f t="shared" ca="1" si="45"/>
        <v>0</v>
      </c>
      <c r="S58" s="451">
        <f t="shared" ca="1" si="45"/>
        <v>0</v>
      </c>
      <c r="T58" s="451">
        <f t="shared" ca="1" si="45"/>
        <v>0</v>
      </c>
    </row>
    <row r="59" spans="1:22" x14ac:dyDescent="0.25">
      <c r="A59" s="449">
        <f t="shared" si="38"/>
        <v>7</v>
      </c>
      <c r="B59" s="449" t="s">
        <v>989</v>
      </c>
      <c r="C59" s="666" t="s">
        <v>1036</v>
      </c>
      <c r="D59" s="586">
        <f>IF(('Оказание услуг'!$AQ$188)&gt;DATE(1900,1,1),'Оказание услуг'!$AQ$188,0)</f>
        <v>0</v>
      </c>
      <c r="E59" s="234" t="str">
        <f t="shared" si="39"/>
        <v>0</v>
      </c>
      <c r="F59" s="580">
        <f t="shared" si="40"/>
        <v>0</v>
      </c>
      <c r="G59" s="580" t="str">
        <f t="shared" si="41"/>
        <v>01</v>
      </c>
      <c r="H59" s="580">
        <f t="shared" si="42"/>
        <v>1900</v>
      </c>
      <c r="I59" s="587">
        <f t="shared" si="43"/>
        <v>0</v>
      </c>
      <c r="J59" s="455">
        <f t="shared" ca="1" si="37"/>
        <v>0</v>
      </c>
      <c r="K59" s="451">
        <f t="shared" ca="1" si="45"/>
        <v>0</v>
      </c>
      <c r="L59" s="451">
        <f t="shared" ca="1" si="45"/>
        <v>0</v>
      </c>
      <c r="M59" s="451">
        <f t="shared" ca="1" si="45"/>
        <v>0</v>
      </c>
      <c r="N59" s="451">
        <f t="shared" ca="1" si="45"/>
        <v>0</v>
      </c>
      <c r="O59" s="451">
        <f t="shared" ca="1" si="45"/>
        <v>0</v>
      </c>
      <c r="P59" s="451">
        <f t="shared" ca="1" si="45"/>
        <v>0</v>
      </c>
      <c r="Q59" s="451">
        <f t="shared" ca="1" si="45"/>
        <v>0</v>
      </c>
      <c r="R59" s="451">
        <f t="shared" ca="1" si="45"/>
        <v>0</v>
      </c>
      <c r="S59" s="451">
        <f t="shared" ca="1" si="45"/>
        <v>0</v>
      </c>
      <c r="T59" s="451">
        <f t="shared" ca="1" si="45"/>
        <v>0</v>
      </c>
    </row>
    <row r="60" spans="1:22" x14ac:dyDescent="0.25">
      <c r="A60" s="449">
        <f t="shared" si="38"/>
        <v>8</v>
      </c>
      <c r="B60" s="449" t="s">
        <v>990</v>
      </c>
      <c r="C60" s="666" t="s">
        <v>1037</v>
      </c>
      <c r="D60" s="586">
        <f>IF(('Оказание услуг'!$CM$188)&gt;DATE(1900,1,1),'Оказание услуг'!$CM$188,0)</f>
        <v>0</v>
      </c>
      <c r="E60" s="234" t="str">
        <f t="shared" si="39"/>
        <v>0</v>
      </c>
      <c r="F60" s="580">
        <f t="shared" si="40"/>
        <v>0</v>
      </c>
      <c r="G60" s="580" t="str">
        <f t="shared" si="41"/>
        <v>01</v>
      </c>
      <c r="H60" s="580">
        <f t="shared" si="42"/>
        <v>1900</v>
      </c>
      <c r="I60" s="587">
        <f t="shared" si="43"/>
        <v>0</v>
      </c>
      <c r="J60" s="455">
        <f t="shared" ca="1" si="37"/>
        <v>0</v>
      </c>
      <c r="K60" s="451">
        <f t="shared" ca="1" si="45"/>
        <v>0</v>
      </c>
      <c r="L60" s="451">
        <f t="shared" ca="1" si="45"/>
        <v>0</v>
      </c>
      <c r="M60" s="451">
        <f t="shared" ca="1" si="45"/>
        <v>0</v>
      </c>
      <c r="N60" s="451">
        <f t="shared" ca="1" si="45"/>
        <v>0</v>
      </c>
      <c r="O60" s="451">
        <f t="shared" ca="1" si="45"/>
        <v>0</v>
      </c>
      <c r="P60" s="451">
        <f t="shared" ca="1" si="45"/>
        <v>0</v>
      </c>
      <c r="Q60" s="451">
        <f t="shared" ca="1" si="45"/>
        <v>0</v>
      </c>
      <c r="R60" s="451">
        <f t="shared" ca="1" si="45"/>
        <v>0</v>
      </c>
      <c r="S60" s="451">
        <f t="shared" ca="1" si="45"/>
        <v>0</v>
      </c>
      <c r="T60" s="451">
        <f t="shared" ca="1" si="45"/>
        <v>0</v>
      </c>
    </row>
    <row r="61" spans="1:22" x14ac:dyDescent="0.25">
      <c r="A61" s="449">
        <f t="shared" si="38"/>
        <v>9</v>
      </c>
      <c r="B61" s="449" t="s">
        <v>991</v>
      </c>
      <c r="C61" s="666" t="s">
        <v>1038</v>
      </c>
      <c r="D61" s="586">
        <f>IF(('Оказание услуг'!$EI$188)&gt;DATE(1900,1,1),'Оказание услуг'!$EI$188,0)</f>
        <v>0</v>
      </c>
      <c r="E61" s="234" t="str">
        <f t="shared" si="39"/>
        <v>0</v>
      </c>
      <c r="F61" s="580">
        <f t="shared" si="40"/>
        <v>0</v>
      </c>
      <c r="G61" s="580" t="str">
        <f t="shared" si="41"/>
        <v>01</v>
      </c>
      <c r="H61" s="580">
        <f t="shared" si="42"/>
        <v>1900</v>
      </c>
      <c r="I61" s="587">
        <f t="shared" si="43"/>
        <v>0</v>
      </c>
      <c r="J61" s="455">
        <f t="shared" ca="1" si="37"/>
        <v>0</v>
      </c>
      <c r="K61" s="451">
        <f t="shared" ca="1" si="45"/>
        <v>0</v>
      </c>
      <c r="L61" s="451">
        <f t="shared" ca="1" si="45"/>
        <v>0</v>
      </c>
      <c r="M61" s="451">
        <f t="shared" ca="1" si="45"/>
        <v>0</v>
      </c>
      <c r="N61" s="451">
        <f t="shared" ca="1" si="45"/>
        <v>0</v>
      </c>
      <c r="O61" s="451">
        <f t="shared" ca="1" si="45"/>
        <v>0</v>
      </c>
      <c r="P61" s="451">
        <f t="shared" ca="1" si="45"/>
        <v>0</v>
      </c>
      <c r="Q61" s="451">
        <f t="shared" ca="1" si="45"/>
        <v>0</v>
      </c>
      <c r="R61" s="451">
        <f t="shared" ca="1" si="45"/>
        <v>0</v>
      </c>
      <c r="S61" s="451">
        <f t="shared" ca="1" si="45"/>
        <v>0</v>
      </c>
      <c r="T61" s="451">
        <f t="shared" ca="1" si="45"/>
        <v>0</v>
      </c>
    </row>
    <row r="62" spans="1:22" x14ac:dyDescent="0.25">
      <c r="A62" s="449">
        <f t="shared" si="38"/>
        <v>10</v>
      </c>
      <c r="B62" s="449" t="s">
        <v>992</v>
      </c>
      <c r="C62" s="666" t="s">
        <v>1039</v>
      </c>
      <c r="D62" s="586">
        <f>IF(('Выполнение работ'!$AQ$189)&gt;DATE(1900,1,1),'Выполнение работ'!$AQ$189,0)</f>
        <v>0</v>
      </c>
      <c r="E62" s="234" t="str">
        <f t="shared" si="39"/>
        <v>0</v>
      </c>
      <c r="F62" s="580">
        <f t="shared" si="40"/>
        <v>0</v>
      </c>
      <c r="G62" s="580" t="str">
        <f t="shared" si="41"/>
        <v>01</v>
      </c>
      <c r="H62" s="580">
        <f t="shared" si="42"/>
        <v>1900</v>
      </c>
      <c r="I62" s="587">
        <f t="shared" si="43"/>
        <v>0</v>
      </c>
      <c r="J62" s="452"/>
      <c r="K62" s="452"/>
      <c r="L62" s="452"/>
      <c r="M62" s="452"/>
      <c r="N62" s="452"/>
    </row>
    <row r="63" spans="1:22" x14ac:dyDescent="0.25">
      <c r="A63" s="449">
        <f t="shared" si="38"/>
        <v>11</v>
      </c>
      <c r="B63" s="449" t="s">
        <v>993</v>
      </c>
      <c r="C63" s="666" t="s">
        <v>1041</v>
      </c>
      <c r="D63" s="586">
        <f>IF(('Выполнение работ'!$CM$189)&gt;DATE(1900,1,1),'Выполнение работ'!$CM$189,0)</f>
        <v>0</v>
      </c>
      <c r="E63" s="234" t="str">
        <f t="shared" si="39"/>
        <v>0</v>
      </c>
      <c r="F63" s="580">
        <f t="shared" si="40"/>
        <v>0</v>
      </c>
      <c r="G63" s="580" t="str">
        <f t="shared" si="41"/>
        <v>01</v>
      </c>
      <c r="H63" s="580">
        <f t="shared" si="42"/>
        <v>1900</v>
      </c>
      <c r="I63" s="587">
        <f t="shared" si="43"/>
        <v>0</v>
      </c>
      <c r="J63" s="455">
        <f ca="1">T52</f>
        <v>0</v>
      </c>
      <c r="K63" s="451">
        <f ca="1">J63</f>
        <v>0</v>
      </c>
      <c r="L63" s="451">
        <f t="shared" ref="L63:T67" ca="1" si="46">K63</f>
        <v>0</v>
      </c>
      <c r="M63" s="451">
        <f t="shared" ca="1" si="46"/>
        <v>0</v>
      </c>
      <c r="N63" s="451">
        <f t="shared" ca="1" si="46"/>
        <v>0</v>
      </c>
      <c r="O63" s="451">
        <f t="shared" ca="1" si="46"/>
        <v>0</v>
      </c>
      <c r="P63" s="451">
        <f t="shared" ca="1" si="46"/>
        <v>0</v>
      </c>
      <c r="Q63" s="451">
        <f t="shared" ca="1" si="46"/>
        <v>0</v>
      </c>
      <c r="R63" s="451">
        <f t="shared" ca="1" si="46"/>
        <v>0</v>
      </c>
      <c r="S63" s="451">
        <f t="shared" ca="1" si="46"/>
        <v>0</v>
      </c>
      <c r="T63" s="451">
        <f t="shared" ca="1" si="46"/>
        <v>0</v>
      </c>
    </row>
    <row r="64" spans="1:22" x14ac:dyDescent="0.25">
      <c r="A64" s="449">
        <f t="shared" si="38"/>
        <v>12</v>
      </c>
      <c r="B64" s="449" t="s">
        <v>994</v>
      </c>
      <c r="C64" s="666" t="s">
        <v>1040</v>
      </c>
      <c r="D64" s="586">
        <f>IF(('Выполнение работ'!$EI$189)&gt;DATE(1900,1,1),'Выполнение работ'!$EI$189,0)</f>
        <v>0</v>
      </c>
      <c r="E64" s="234" t="str">
        <f t="shared" si="39"/>
        <v>0</v>
      </c>
      <c r="F64" s="580">
        <f t="shared" si="40"/>
        <v>0</v>
      </c>
      <c r="G64" s="580" t="str">
        <f t="shared" si="41"/>
        <v>01</v>
      </c>
      <c r="H64" s="580">
        <f t="shared" si="42"/>
        <v>1900</v>
      </c>
      <c r="I64" s="587">
        <f t="shared" si="43"/>
        <v>0</v>
      </c>
      <c r="J64" s="455">
        <f t="shared" ref="J64:J72" ca="1" si="47">T53</f>
        <v>0</v>
      </c>
      <c r="K64" s="451">
        <f ca="1">J64</f>
        <v>0</v>
      </c>
      <c r="L64" s="451">
        <f t="shared" ca="1" si="46"/>
        <v>0</v>
      </c>
      <c r="M64" s="451">
        <f t="shared" ca="1" si="46"/>
        <v>0</v>
      </c>
      <c r="N64" s="451">
        <f t="shared" ca="1" si="46"/>
        <v>0</v>
      </c>
      <c r="O64" s="451">
        <f t="shared" ca="1" si="46"/>
        <v>0</v>
      </c>
      <c r="P64" s="451">
        <f t="shared" ca="1" si="46"/>
        <v>0</v>
      </c>
      <c r="Q64" s="451">
        <f t="shared" ca="1" si="46"/>
        <v>0</v>
      </c>
      <c r="R64" s="451">
        <f t="shared" ca="1" si="46"/>
        <v>0</v>
      </c>
      <c r="S64" s="451">
        <f t="shared" ca="1" si="46"/>
        <v>0</v>
      </c>
      <c r="T64" s="451">
        <f t="shared" ca="1" si="46"/>
        <v>0</v>
      </c>
    </row>
    <row r="65" spans="1:22" x14ac:dyDescent="0.25">
      <c r="A65" s="449"/>
      <c r="B65" s="449"/>
      <c r="J65" s="455">
        <f t="shared" ca="1" si="47"/>
        <v>0</v>
      </c>
      <c r="K65" s="451">
        <f ca="1">J65</f>
        <v>0</v>
      </c>
      <c r="L65" s="451">
        <f t="shared" ca="1" si="46"/>
        <v>0</v>
      </c>
      <c r="M65" s="451">
        <f t="shared" ca="1" si="46"/>
        <v>0</v>
      </c>
      <c r="N65" s="451">
        <f t="shared" ca="1" si="46"/>
        <v>0</v>
      </c>
      <c r="O65" s="451">
        <f t="shared" ca="1" si="46"/>
        <v>0</v>
      </c>
      <c r="P65" s="451">
        <f t="shared" ca="1" si="46"/>
        <v>0</v>
      </c>
      <c r="Q65" s="451">
        <f t="shared" ca="1" si="46"/>
        <v>0</v>
      </c>
      <c r="R65" s="451">
        <f t="shared" ca="1" si="46"/>
        <v>0</v>
      </c>
      <c r="S65" s="451">
        <f t="shared" ca="1" si="46"/>
        <v>0</v>
      </c>
      <c r="T65" s="451">
        <f t="shared" ca="1" si="46"/>
        <v>0</v>
      </c>
    </row>
    <row r="66" spans="1:22" x14ac:dyDescent="0.25">
      <c r="A66" s="1363" t="s">
        <v>995</v>
      </c>
      <c r="B66" s="1363"/>
      <c r="J66" s="455">
        <f t="shared" ca="1" si="47"/>
        <v>0</v>
      </c>
      <c r="K66" s="451">
        <f ca="1">J66</f>
        <v>0</v>
      </c>
      <c r="L66" s="451">
        <f t="shared" ca="1" si="46"/>
        <v>0</v>
      </c>
      <c r="M66" s="451">
        <f t="shared" ca="1" si="46"/>
        <v>0</v>
      </c>
      <c r="N66" s="451">
        <f t="shared" ca="1" si="46"/>
        <v>0</v>
      </c>
      <c r="O66" s="451">
        <f t="shared" ca="1" si="46"/>
        <v>0</v>
      </c>
      <c r="P66" s="451">
        <f t="shared" ca="1" si="46"/>
        <v>0</v>
      </c>
      <c r="Q66" s="451">
        <f t="shared" ca="1" si="46"/>
        <v>0</v>
      </c>
      <c r="R66" s="451">
        <f t="shared" ca="1" si="46"/>
        <v>0</v>
      </c>
      <c r="S66" s="451">
        <f t="shared" ca="1" si="46"/>
        <v>0</v>
      </c>
      <c r="T66" s="451">
        <f t="shared" ca="1" si="46"/>
        <v>0</v>
      </c>
    </row>
    <row r="67" spans="1:22" x14ac:dyDescent="0.25">
      <c r="A67" s="588">
        <f>'Аренда ТС'!O5</f>
        <v>0</v>
      </c>
      <c r="B67" s="589" t="str">
        <f>IF(D67&lt;10,"0"&amp;D67,D67)</f>
        <v>00</v>
      </c>
      <c r="C67" s="449" t="s">
        <v>996</v>
      </c>
      <c r="D67" s="449">
        <f>SUMIF($B$53:B64,A67,$A$53:$A$64)</f>
        <v>0</v>
      </c>
      <c r="J67" s="455">
        <f t="shared" ca="1" si="47"/>
        <v>0</v>
      </c>
      <c r="K67" s="451">
        <f ca="1">J67</f>
        <v>0</v>
      </c>
      <c r="L67" s="451">
        <f t="shared" ca="1" si="46"/>
        <v>0</v>
      </c>
      <c r="M67" s="451">
        <f t="shared" ca="1" si="46"/>
        <v>0</v>
      </c>
      <c r="N67" s="451">
        <f t="shared" ca="1" si="46"/>
        <v>0</v>
      </c>
      <c r="O67" s="451">
        <f t="shared" ca="1" si="46"/>
        <v>0</v>
      </c>
      <c r="P67" s="451">
        <f t="shared" ca="1" si="46"/>
        <v>0</v>
      </c>
      <c r="Q67" s="451">
        <f t="shared" ca="1" si="46"/>
        <v>0</v>
      </c>
      <c r="R67" s="451">
        <f t="shared" ca="1" si="46"/>
        <v>0</v>
      </c>
      <c r="S67" s="451">
        <f t="shared" ca="1" si="46"/>
        <v>0</v>
      </c>
      <c r="T67" s="451">
        <f t="shared" ca="1" si="46"/>
        <v>0</v>
      </c>
    </row>
    <row r="68" spans="1:22" x14ac:dyDescent="0.25">
      <c r="A68" s="588">
        <f>'Аренда ТС'!BK5</f>
        <v>0</v>
      </c>
      <c r="B68" s="589" t="str">
        <f t="shared" ref="B68:B75" ca="1" si="48">IF(D68&lt;10,"0"&amp;D68,D68)</f>
        <v>00</v>
      </c>
      <c r="C68" s="449" t="s">
        <v>996</v>
      </c>
      <c r="D68" s="449">
        <f ca="1">SUMIF($B$53:B65,A68,$A$53:$A$64)</f>
        <v>0</v>
      </c>
      <c r="J68" s="455">
        <f t="shared" ca="1" si="47"/>
        <v>0</v>
      </c>
      <c r="K68" s="451">
        <f ca="1">IF(J$68=0,J69,J68)</f>
        <v>0</v>
      </c>
      <c r="L68" s="451">
        <f t="shared" ref="L68:T68" ca="1" si="49">IF(K$68=0,K69,K68)</f>
        <v>0</v>
      </c>
      <c r="M68" s="451">
        <f t="shared" ca="1" si="49"/>
        <v>0</v>
      </c>
      <c r="N68" s="451">
        <f t="shared" ca="1" si="49"/>
        <v>0</v>
      </c>
      <c r="O68" s="451">
        <f t="shared" ca="1" si="49"/>
        <v>0</v>
      </c>
      <c r="P68" s="451">
        <f t="shared" ca="1" si="49"/>
        <v>0</v>
      </c>
      <c r="Q68" s="451">
        <f t="shared" ca="1" si="49"/>
        <v>0</v>
      </c>
      <c r="R68" s="451">
        <f t="shared" ca="1" si="49"/>
        <v>0</v>
      </c>
      <c r="S68" s="451">
        <f t="shared" ca="1" si="49"/>
        <v>0</v>
      </c>
      <c r="T68" s="451">
        <f t="shared" ca="1" si="49"/>
        <v>0</v>
      </c>
    </row>
    <row r="69" spans="1:22" x14ac:dyDescent="0.25">
      <c r="A69" s="588">
        <f>'Аренда ТС'!DG5</f>
        <v>0</v>
      </c>
      <c r="B69" s="589" t="str">
        <f t="shared" ca="1" si="48"/>
        <v>00</v>
      </c>
      <c r="C69" s="449" t="s">
        <v>996</v>
      </c>
      <c r="D69" s="449">
        <f ca="1">SUMIF($B$53:B66,A69,$A$53:$A$64)</f>
        <v>0</v>
      </c>
      <c r="J69" s="455">
        <f t="shared" ca="1" si="47"/>
        <v>0</v>
      </c>
      <c r="K69" s="451">
        <f t="shared" ref="K69:T72" ca="1" si="50">IF(J$68=0,J70,J69)</f>
        <v>0</v>
      </c>
      <c r="L69" s="451">
        <f t="shared" ca="1" si="50"/>
        <v>0</v>
      </c>
      <c r="M69" s="451">
        <f t="shared" ca="1" si="50"/>
        <v>0</v>
      </c>
      <c r="N69" s="451">
        <f t="shared" ca="1" si="50"/>
        <v>0</v>
      </c>
      <c r="O69" s="451">
        <f t="shared" ca="1" si="50"/>
        <v>0</v>
      </c>
      <c r="P69" s="451">
        <f t="shared" ca="1" si="50"/>
        <v>0</v>
      </c>
      <c r="Q69" s="451">
        <f t="shared" ca="1" si="50"/>
        <v>0</v>
      </c>
      <c r="R69" s="451">
        <f t="shared" ca="1" si="50"/>
        <v>0</v>
      </c>
      <c r="S69" s="451">
        <f t="shared" ca="1" si="50"/>
        <v>0</v>
      </c>
      <c r="T69" s="451">
        <f t="shared" ca="1" si="50"/>
        <v>0</v>
      </c>
    </row>
    <row r="70" spans="1:22" x14ac:dyDescent="0.25">
      <c r="A70" s="588">
        <f>'Оказание услуг'!$O$5</f>
        <v>0</v>
      </c>
      <c r="B70" s="589" t="str">
        <f t="shared" ca="1" si="48"/>
        <v>00</v>
      </c>
      <c r="C70" s="449" t="s">
        <v>997</v>
      </c>
      <c r="D70" s="449">
        <f ca="1">SUMIF($B$53:B67,A70,$A$53:$A$64)</f>
        <v>0</v>
      </c>
      <c r="J70" s="455">
        <f t="shared" ca="1" si="47"/>
        <v>0</v>
      </c>
      <c r="K70" s="451">
        <f t="shared" ca="1" si="50"/>
        <v>0</v>
      </c>
      <c r="L70" s="451">
        <f t="shared" ca="1" si="50"/>
        <v>0</v>
      </c>
      <c r="M70" s="451">
        <f t="shared" ca="1" si="50"/>
        <v>0</v>
      </c>
      <c r="N70" s="451">
        <f t="shared" ca="1" si="50"/>
        <v>0</v>
      </c>
      <c r="O70" s="451">
        <f t="shared" ca="1" si="50"/>
        <v>0</v>
      </c>
      <c r="P70" s="451">
        <f t="shared" ca="1" si="50"/>
        <v>0</v>
      </c>
      <c r="Q70" s="451">
        <f t="shared" ca="1" si="50"/>
        <v>0</v>
      </c>
      <c r="R70" s="451">
        <f t="shared" ca="1" si="50"/>
        <v>0</v>
      </c>
      <c r="S70" s="451">
        <f t="shared" ca="1" si="50"/>
        <v>0</v>
      </c>
      <c r="T70" s="451">
        <f t="shared" ca="1" si="50"/>
        <v>0</v>
      </c>
    </row>
    <row r="71" spans="1:22" x14ac:dyDescent="0.25">
      <c r="A71" s="588">
        <f>'Оказание услуг'!BK5</f>
        <v>0</v>
      </c>
      <c r="B71" s="589" t="str">
        <f t="shared" ca="1" si="48"/>
        <v>00</v>
      </c>
      <c r="C71" s="449" t="s">
        <v>997</v>
      </c>
      <c r="D71" s="449">
        <f ca="1">SUMIF($B$53:B68,A71,$A$53:$A$64)</f>
        <v>0</v>
      </c>
      <c r="J71" s="455">
        <f t="shared" ca="1" si="47"/>
        <v>0</v>
      </c>
      <c r="K71" s="451">
        <f t="shared" ca="1" si="50"/>
        <v>0</v>
      </c>
      <c r="L71" s="451">
        <f t="shared" ca="1" si="50"/>
        <v>0</v>
      </c>
      <c r="M71" s="451">
        <f t="shared" ca="1" si="50"/>
        <v>0</v>
      </c>
      <c r="N71" s="451">
        <f t="shared" ca="1" si="50"/>
        <v>0</v>
      </c>
      <c r="O71" s="451">
        <f t="shared" ca="1" si="50"/>
        <v>0</v>
      </c>
      <c r="P71" s="451">
        <f t="shared" ca="1" si="50"/>
        <v>0</v>
      </c>
      <c r="Q71" s="451">
        <f t="shared" ca="1" si="50"/>
        <v>0</v>
      </c>
      <c r="R71" s="451">
        <f t="shared" ca="1" si="50"/>
        <v>0</v>
      </c>
      <c r="S71" s="451">
        <f t="shared" ca="1" si="50"/>
        <v>0</v>
      </c>
      <c r="T71" s="451">
        <f t="shared" ca="1" si="50"/>
        <v>0</v>
      </c>
    </row>
    <row r="72" spans="1:22" x14ac:dyDescent="0.25">
      <c r="A72" s="588">
        <f>'Оказание услуг'!DG5</f>
        <v>0</v>
      </c>
      <c r="B72" s="589" t="str">
        <f t="shared" ca="1" si="48"/>
        <v>00</v>
      </c>
      <c r="C72" s="449" t="s">
        <v>997</v>
      </c>
      <c r="D72" s="449">
        <f ca="1">SUMIF($B$53:B69,A72,$A$53:$A$64)</f>
        <v>0</v>
      </c>
      <c r="J72" s="455">
        <f t="shared" ca="1" si="47"/>
        <v>0</v>
      </c>
      <c r="K72" s="451">
        <f t="shared" ca="1" si="50"/>
        <v>0</v>
      </c>
      <c r="L72" s="451">
        <f t="shared" ca="1" si="50"/>
        <v>0</v>
      </c>
      <c r="M72" s="451">
        <f t="shared" ca="1" si="50"/>
        <v>0</v>
      </c>
      <c r="N72" s="451">
        <f t="shared" ca="1" si="50"/>
        <v>0</v>
      </c>
      <c r="O72" s="451">
        <f t="shared" ca="1" si="50"/>
        <v>0</v>
      </c>
      <c r="P72" s="451">
        <f t="shared" ca="1" si="50"/>
        <v>0</v>
      </c>
      <c r="Q72" s="451">
        <f t="shared" ca="1" si="50"/>
        <v>0</v>
      </c>
      <c r="R72" s="451">
        <f t="shared" ca="1" si="50"/>
        <v>0</v>
      </c>
      <c r="S72" s="451">
        <f t="shared" ca="1" si="50"/>
        <v>0</v>
      </c>
      <c r="T72" s="451">
        <f t="shared" ca="1" si="50"/>
        <v>0</v>
      </c>
    </row>
    <row r="73" spans="1:22" x14ac:dyDescent="0.25">
      <c r="A73" s="588">
        <f>'Выполнение работ'!O5</f>
        <v>0</v>
      </c>
      <c r="B73" s="589" t="str">
        <f t="shared" ca="1" si="48"/>
        <v>00</v>
      </c>
      <c r="C73" s="449" t="s">
        <v>998</v>
      </c>
      <c r="D73" s="449">
        <f ca="1">SUMIF($B$53:B70,A73,$A$53:$A$64)</f>
        <v>0</v>
      </c>
      <c r="J73" s="452"/>
      <c r="K73" s="452"/>
      <c r="L73" s="452"/>
      <c r="M73" s="452"/>
      <c r="N73" s="452"/>
    </row>
    <row r="74" spans="1:22" x14ac:dyDescent="0.25">
      <c r="A74" s="588">
        <f>'Выполнение работ'!BK5</f>
        <v>0</v>
      </c>
      <c r="B74" s="589" t="str">
        <f t="shared" ca="1" si="48"/>
        <v>00</v>
      </c>
      <c r="C74" s="449" t="s">
        <v>998</v>
      </c>
      <c r="D74" s="449">
        <f ca="1">SUMIF($B$53:B71,A74,$A$53:$A$64)</f>
        <v>0</v>
      </c>
      <c r="J74" s="455">
        <f ca="1">T63</f>
        <v>0</v>
      </c>
      <c r="K74" s="451">
        <f t="shared" ref="K74:K79" ca="1" si="51">J74</f>
        <v>0</v>
      </c>
      <c r="L74" s="451">
        <f t="shared" ref="L74:T79" ca="1" si="52">K74</f>
        <v>0</v>
      </c>
      <c r="M74" s="451">
        <f t="shared" ca="1" si="52"/>
        <v>0</v>
      </c>
      <c r="N74" s="451">
        <f t="shared" ca="1" si="52"/>
        <v>0</v>
      </c>
      <c r="O74" s="451">
        <f t="shared" ca="1" si="52"/>
        <v>0</v>
      </c>
      <c r="P74" s="451">
        <f t="shared" ca="1" si="52"/>
        <v>0</v>
      </c>
      <c r="Q74" s="451">
        <f t="shared" ca="1" si="52"/>
        <v>0</v>
      </c>
      <c r="R74" s="451">
        <f t="shared" ca="1" si="52"/>
        <v>0</v>
      </c>
      <c r="S74" s="451">
        <f t="shared" ca="1" si="52"/>
        <v>0</v>
      </c>
      <c r="T74" s="451">
        <f t="shared" ca="1" si="52"/>
        <v>0</v>
      </c>
    </row>
    <row r="75" spans="1:22" x14ac:dyDescent="0.25">
      <c r="A75" s="588">
        <f>'Выполнение работ'!DG5</f>
        <v>0</v>
      </c>
      <c r="B75" s="589" t="str">
        <f t="shared" ca="1" si="48"/>
        <v>00</v>
      </c>
      <c r="C75" s="449" t="s">
        <v>998</v>
      </c>
      <c r="D75" s="449">
        <f ca="1">SUMIF($B$53:B72,A75,$A$53:$A$64)</f>
        <v>0</v>
      </c>
      <c r="J75" s="455">
        <f t="shared" ref="J75:J83" ca="1" si="53">T64</f>
        <v>0</v>
      </c>
      <c r="K75" s="451">
        <f t="shared" ca="1" si="51"/>
        <v>0</v>
      </c>
      <c r="L75" s="451">
        <f t="shared" ca="1" si="52"/>
        <v>0</v>
      </c>
      <c r="M75" s="451">
        <f t="shared" ca="1" si="52"/>
        <v>0</v>
      </c>
      <c r="N75" s="451">
        <f t="shared" ca="1" si="52"/>
        <v>0</v>
      </c>
      <c r="O75" s="451">
        <f t="shared" ca="1" si="52"/>
        <v>0</v>
      </c>
      <c r="P75" s="451">
        <f t="shared" ca="1" si="52"/>
        <v>0</v>
      </c>
      <c r="Q75" s="451">
        <f t="shared" ca="1" si="52"/>
        <v>0</v>
      </c>
      <c r="R75" s="451">
        <f t="shared" ca="1" si="52"/>
        <v>0</v>
      </c>
      <c r="S75" s="451">
        <f t="shared" ca="1" si="52"/>
        <v>0</v>
      </c>
      <c r="T75" s="451">
        <f t="shared" ca="1" si="52"/>
        <v>0</v>
      </c>
    </row>
    <row r="76" spans="1:22" x14ac:dyDescent="0.25">
      <c r="J76" s="455">
        <f t="shared" ca="1" si="53"/>
        <v>0</v>
      </c>
      <c r="K76" s="451">
        <f t="shared" ca="1" si="51"/>
        <v>0</v>
      </c>
      <c r="L76" s="451">
        <f t="shared" ca="1" si="52"/>
        <v>0</v>
      </c>
      <c r="M76" s="451">
        <f t="shared" ca="1" si="52"/>
        <v>0</v>
      </c>
      <c r="N76" s="451">
        <f t="shared" ca="1" si="52"/>
        <v>0</v>
      </c>
      <c r="O76" s="451">
        <f t="shared" ca="1" si="52"/>
        <v>0</v>
      </c>
      <c r="P76" s="451">
        <f t="shared" ca="1" si="52"/>
        <v>0</v>
      </c>
      <c r="Q76" s="451">
        <f t="shared" ca="1" si="52"/>
        <v>0</v>
      </c>
      <c r="R76" s="451">
        <f t="shared" ca="1" si="52"/>
        <v>0</v>
      </c>
      <c r="S76" s="451">
        <f t="shared" ca="1" si="52"/>
        <v>0</v>
      </c>
      <c r="T76" s="451">
        <f t="shared" ca="1" si="52"/>
        <v>0</v>
      </c>
    </row>
    <row r="77" spans="1:22" x14ac:dyDescent="0.25">
      <c r="J77" s="455">
        <f t="shared" ca="1" si="53"/>
        <v>0</v>
      </c>
      <c r="K77" s="451">
        <f t="shared" ca="1" si="51"/>
        <v>0</v>
      </c>
      <c r="L77" s="451">
        <f t="shared" ca="1" si="52"/>
        <v>0</v>
      </c>
      <c r="M77" s="451">
        <f t="shared" ca="1" si="52"/>
        <v>0</v>
      </c>
      <c r="N77" s="451">
        <f t="shared" ca="1" si="52"/>
        <v>0</v>
      </c>
      <c r="O77" s="451">
        <f t="shared" ca="1" si="52"/>
        <v>0</v>
      </c>
      <c r="P77" s="451">
        <f t="shared" ca="1" si="52"/>
        <v>0</v>
      </c>
      <c r="Q77" s="451">
        <f t="shared" ca="1" si="52"/>
        <v>0</v>
      </c>
      <c r="R77" s="451">
        <f t="shared" ca="1" si="52"/>
        <v>0</v>
      </c>
      <c r="S77" s="451">
        <f t="shared" ca="1" si="52"/>
        <v>0</v>
      </c>
      <c r="T77" s="451">
        <f t="shared" ca="1" si="52"/>
        <v>0</v>
      </c>
    </row>
    <row r="78" spans="1:22" x14ac:dyDescent="0.25">
      <c r="J78" s="455">
        <f t="shared" ca="1" si="53"/>
        <v>0</v>
      </c>
      <c r="K78" s="451">
        <f t="shared" ca="1" si="51"/>
        <v>0</v>
      </c>
      <c r="L78" s="451">
        <f t="shared" ca="1" si="52"/>
        <v>0</v>
      </c>
      <c r="M78" s="451">
        <f t="shared" ca="1" si="52"/>
        <v>0</v>
      </c>
      <c r="N78" s="451">
        <f t="shared" ca="1" si="52"/>
        <v>0</v>
      </c>
      <c r="O78" s="451">
        <f t="shared" ca="1" si="52"/>
        <v>0</v>
      </c>
      <c r="P78" s="451">
        <f t="shared" ca="1" si="52"/>
        <v>0</v>
      </c>
      <c r="Q78" s="451">
        <f t="shared" ca="1" si="52"/>
        <v>0</v>
      </c>
      <c r="R78" s="451">
        <f t="shared" ca="1" si="52"/>
        <v>0</v>
      </c>
      <c r="S78" s="451">
        <f t="shared" ca="1" si="52"/>
        <v>0</v>
      </c>
      <c r="T78" s="451">
        <f t="shared" ca="1" si="52"/>
        <v>0</v>
      </c>
    </row>
    <row r="79" spans="1:22" x14ac:dyDescent="0.25">
      <c r="A79" s="449">
        <f ca="1">COUNTA($A$80:$A$93)-COUNTIF($A$80:$A$93,0)</f>
        <v>1</v>
      </c>
      <c r="B79" s="449"/>
      <c r="C79" s="449"/>
      <c r="D79" s="449" t="str">
        <f ca="1">OFFSET('В авансовый отчет'!$D$80,,,$A$79)</f>
        <v>${pp} ${rashod}</v>
      </c>
      <c r="G79" s="234" t="s">
        <v>1013</v>
      </c>
      <c r="I79" s="449" t="s">
        <v>1014</v>
      </c>
      <c r="J79" s="455">
        <f t="shared" ca="1" si="53"/>
        <v>0</v>
      </c>
      <c r="K79" s="451">
        <f t="shared" ca="1" si="51"/>
        <v>0</v>
      </c>
      <c r="L79" s="451">
        <f t="shared" ca="1" si="52"/>
        <v>0</v>
      </c>
      <c r="M79" s="451">
        <f t="shared" ca="1" si="52"/>
        <v>0</v>
      </c>
      <c r="N79" s="451">
        <f t="shared" ca="1" si="52"/>
        <v>0</v>
      </c>
      <c r="O79" s="451">
        <f t="shared" ca="1" si="52"/>
        <v>0</v>
      </c>
      <c r="P79" s="451">
        <f t="shared" ca="1" si="52"/>
        <v>0</v>
      </c>
      <c r="Q79" s="451">
        <f t="shared" ca="1" si="52"/>
        <v>0</v>
      </c>
      <c r="R79" s="451">
        <f t="shared" ca="1" si="52"/>
        <v>0</v>
      </c>
      <c r="S79" s="451">
        <f t="shared" ca="1" si="52"/>
        <v>0</v>
      </c>
      <c r="T79" s="451">
        <f t="shared" ca="1" si="52"/>
        <v>0</v>
      </c>
    </row>
    <row r="80" spans="1:22" x14ac:dyDescent="0.25">
      <c r="A80" s="459" t="str">
        <f ca="1">INDIRECT("A131")</f>
        <v>${pp}</v>
      </c>
      <c r="B80" s="459" t="str">
        <f ca="1">INDIRECT("B131")</f>
        <v>${rashod}</v>
      </c>
      <c r="C80" s="459" t="str">
        <f ca="1">INDIRECT("C131")</f>
        <v>${summ}</v>
      </c>
      <c r="D80" s="449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6">
        <f ca="1">SUMIF($C$96:$C$104,D80,$D$96:$D$104)</f>
        <v>0</v>
      </c>
      <c r="H80" s="234" t="str">
        <f ca="1">LEFT(A80,LEN(A80)-2)</f>
        <v>${p</v>
      </c>
      <c r="I80" s="456">
        <f t="shared" ref="I80:I93" ca="1" si="55">SUMIF($C$96:$C$104,D80,$B$96:$B$104)</f>
        <v>0</v>
      </c>
      <c r="J80" s="455">
        <f t="shared" ca="1" si="53"/>
        <v>0</v>
      </c>
      <c r="K80" s="451">
        <f ca="1">IF(J$80=0,J81,J80)</f>
        <v>0</v>
      </c>
      <c r="L80" s="451">
        <f t="shared" ref="L80:T80" ca="1" si="56">IF(K$80=0,K81,K80)</f>
        <v>0</v>
      </c>
      <c r="M80" s="451">
        <f t="shared" ca="1" si="56"/>
        <v>0</v>
      </c>
      <c r="N80" s="451">
        <f t="shared" ca="1" si="56"/>
        <v>0</v>
      </c>
      <c r="O80" s="451">
        <f t="shared" ca="1" si="56"/>
        <v>0</v>
      </c>
      <c r="P80" s="451">
        <f t="shared" ca="1" si="56"/>
        <v>0</v>
      </c>
      <c r="Q80" s="451">
        <f t="shared" ca="1" si="56"/>
        <v>0</v>
      </c>
      <c r="R80" s="451">
        <f t="shared" ca="1" si="56"/>
        <v>0</v>
      </c>
      <c r="S80" s="451">
        <f t="shared" ca="1" si="56"/>
        <v>0</v>
      </c>
      <c r="T80" s="451">
        <f t="shared" ca="1" si="56"/>
        <v>0</v>
      </c>
      <c r="V80" s="449">
        <f t="shared" ref="V80:V93" si="57">ROW(A80)</f>
        <v>80</v>
      </c>
    </row>
    <row r="81" spans="1:22" x14ac:dyDescent="0.25">
      <c r="A81" s="459">
        <f ca="1">INDIRECT("A132")</f>
        <v>0</v>
      </c>
      <c r="B81" s="459">
        <f ca="1">INDIRECT("B132")</f>
        <v>0</v>
      </c>
      <c r="C81" s="459">
        <f ca="1">INDIRECT("C132")</f>
        <v>0</v>
      </c>
      <c r="D81" s="449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6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6">
        <f t="shared" ca="1" si="55"/>
        <v>0</v>
      </c>
      <c r="J81" s="455">
        <f t="shared" ca="1" si="53"/>
        <v>0</v>
      </c>
      <c r="K81" s="451">
        <f t="shared" ref="K81:T83" ca="1" si="62">IF(J$80=0,J82,J81)</f>
        <v>0</v>
      </c>
      <c r="L81" s="451">
        <f t="shared" ca="1" si="62"/>
        <v>0</v>
      </c>
      <c r="M81" s="451">
        <f t="shared" ca="1" si="62"/>
        <v>0</v>
      </c>
      <c r="N81" s="451">
        <f t="shared" ca="1" si="62"/>
        <v>0</v>
      </c>
      <c r="O81" s="451">
        <f t="shared" ca="1" si="62"/>
        <v>0</v>
      </c>
      <c r="P81" s="451">
        <f t="shared" ca="1" si="62"/>
        <v>0</v>
      </c>
      <c r="Q81" s="451">
        <f t="shared" ca="1" si="62"/>
        <v>0</v>
      </c>
      <c r="R81" s="451">
        <f t="shared" ca="1" si="62"/>
        <v>0</v>
      </c>
      <c r="S81" s="451">
        <f t="shared" ca="1" si="62"/>
        <v>0</v>
      </c>
      <c r="T81" s="451">
        <f t="shared" ca="1" si="62"/>
        <v>0</v>
      </c>
      <c r="V81" s="449">
        <f t="shared" si="57"/>
        <v>81</v>
      </c>
    </row>
    <row r="82" spans="1:22" x14ac:dyDescent="0.25">
      <c r="A82" s="459">
        <f ca="1">INDIRECT("A133")</f>
        <v>0</v>
      </c>
      <c r="B82" s="459">
        <f ca="1">INDIRECT("B133")</f>
        <v>0</v>
      </c>
      <c r="C82" s="459">
        <f ca="1">INDIRECT("C133")</f>
        <v>0</v>
      </c>
      <c r="D82" s="449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6">
        <f t="shared" ca="1" si="60"/>
        <v>0</v>
      </c>
      <c r="H82" s="234" t="e">
        <f t="shared" ca="1" si="61"/>
        <v>#VALUE!</v>
      </c>
      <c r="I82" s="456">
        <f t="shared" ca="1" si="55"/>
        <v>0</v>
      </c>
      <c r="J82" s="455">
        <f t="shared" ca="1" si="53"/>
        <v>0</v>
      </c>
      <c r="K82" s="451">
        <f t="shared" ca="1" si="62"/>
        <v>0</v>
      </c>
      <c r="L82" s="451">
        <f t="shared" ca="1" si="62"/>
        <v>0</v>
      </c>
      <c r="M82" s="451">
        <f t="shared" ca="1" si="62"/>
        <v>0</v>
      </c>
      <c r="N82" s="451">
        <f t="shared" ca="1" si="62"/>
        <v>0</v>
      </c>
      <c r="O82" s="451">
        <f t="shared" ca="1" si="62"/>
        <v>0</v>
      </c>
      <c r="P82" s="451">
        <f t="shared" ca="1" si="62"/>
        <v>0</v>
      </c>
      <c r="Q82" s="451">
        <f t="shared" ca="1" si="62"/>
        <v>0</v>
      </c>
      <c r="R82" s="451">
        <f t="shared" ca="1" si="62"/>
        <v>0</v>
      </c>
      <c r="S82" s="451">
        <f t="shared" ca="1" si="62"/>
        <v>0</v>
      </c>
      <c r="T82" s="451">
        <f t="shared" ca="1" si="62"/>
        <v>0</v>
      </c>
      <c r="V82" s="449">
        <f t="shared" si="57"/>
        <v>82</v>
      </c>
    </row>
    <row r="83" spans="1:22" x14ac:dyDescent="0.25">
      <c r="A83" s="459">
        <f ca="1">INDIRECT("A134")</f>
        <v>0</v>
      </c>
      <c r="B83" s="459">
        <f ca="1">INDIRECT("B134")</f>
        <v>0</v>
      </c>
      <c r="C83" s="459">
        <f ca="1">INDIRECT("C134")</f>
        <v>0</v>
      </c>
      <c r="D83" s="449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6">
        <f t="shared" ca="1" si="60"/>
        <v>0</v>
      </c>
      <c r="H83" s="234" t="e">
        <f t="shared" ca="1" si="61"/>
        <v>#VALUE!</v>
      </c>
      <c r="I83" s="456">
        <f t="shared" ca="1" si="55"/>
        <v>0</v>
      </c>
      <c r="J83" s="455">
        <f t="shared" ca="1" si="53"/>
        <v>0</v>
      </c>
      <c r="K83" s="451">
        <f t="shared" ca="1" si="62"/>
        <v>0</v>
      </c>
      <c r="L83" s="451">
        <f t="shared" ca="1" si="62"/>
        <v>0</v>
      </c>
      <c r="M83" s="451">
        <f t="shared" ca="1" si="62"/>
        <v>0</v>
      </c>
      <c r="N83" s="451">
        <f t="shared" ca="1" si="62"/>
        <v>0</v>
      </c>
      <c r="O83" s="451">
        <f t="shared" ca="1" si="62"/>
        <v>0</v>
      </c>
      <c r="P83" s="451">
        <f t="shared" ca="1" si="62"/>
        <v>0</v>
      </c>
      <c r="Q83" s="451">
        <f t="shared" ca="1" si="62"/>
        <v>0</v>
      </c>
      <c r="R83" s="451">
        <f t="shared" ca="1" si="62"/>
        <v>0</v>
      </c>
      <c r="S83" s="451">
        <f t="shared" ca="1" si="62"/>
        <v>0</v>
      </c>
      <c r="T83" s="451">
        <f t="shared" ca="1" si="62"/>
        <v>0</v>
      </c>
      <c r="V83" s="449">
        <f t="shared" si="57"/>
        <v>83</v>
      </c>
    </row>
    <row r="84" spans="1:22" x14ac:dyDescent="0.25">
      <c r="A84" s="459">
        <f ca="1">INDIRECT("A135")</f>
        <v>0</v>
      </c>
      <c r="B84" s="459">
        <f ca="1">INDIRECT("B135")</f>
        <v>0</v>
      </c>
      <c r="C84" s="459">
        <f ca="1">INDIRECT("C135")</f>
        <v>0</v>
      </c>
      <c r="D84" s="449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6">
        <f t="shared" ca="1" si="60"/>
        <v>0</v>
      </c>
      <c r="H84" s="234" t="e">
        <f t="shared" ca="1" si="61"/>
        <v>#VALUE!</v>
      </c>
      <c r="I84" s="456">
        <f t="shared" ca="1" si="55"/>
        <v>0</v>
      </c>
      <c r="J84" s="452"/>
      <c r="K84" s="452"/>
      <c r="L84" s="452"/>
      <c r="M84" s="452"/>
      <c r="N84" s="452"/>
      <c r="V84" s="449">
        <f t="shared" si="57"/>
        <v>84</v>
      </c>
    </row>
    <row r="85" spans="1:22" x14ac:dyDescent="0.25">
      <c r="A85" s="459">
        <f ca="1">INDIRECT("A136")</f>
        <v>0</v>
      </c>
      <c r="B85" s="459">
        <f ca="1">INDIRECT("B136")</f>
        <v>0</v>
      </c>
      <c r="C85" s="459">
        <f ca="1">INDIRECT("C136")</f>
        <v>0</v>
      </c>
      <c r="D85" s="449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6">
        <f t="shared" ca="1" si="60"/>
        <v>0</v>
      </c>
      <c r="H85" s="234" t="e">
        <f t="shared" ca="1" si="61"/>
        <v>#VALUE!</v>
      </c>
      <c r="I85" s="456">
        <f t="shared" ca="1" si="55"/>
        <v>0</v>
      </c>
      <c r="J85" s="455">
        <f ca="1">T74</f>
        <v>0</v>
      </c>
      <c r="K85" s="451">
        <f t="shared" ref="K85:K91" ca="1" si="63">J85</f>
        <v>0</v>
      </c>
      <c r="L85" s="451">
        <f t="shared" ref="L85:T91" ca="1" si="64">K85</f>
        <v>0</v>
      </c>
      <c r="M85" s="451">
        <f t="shared" ca="1" si="64"/>
        <v>0</v>
      </c>
      <c r="N85" s="451">
        <f t="shared" ca="1" si="64"/>
        <v>0</v>
      </c>
      <c r="O85" s="451">
        <f t="shared" ca="1" si="64"/>
        <v>0</v>
      </c>
      <c r="P85" s="451">
        <f t="shared" ca="1" si="64"/>
        <v>0</v>
      </c>
      <c r="Q85" s="451">
        <f t="shared" ca="1" si="64"/>
        <v>0</v>
      </c>
      <c r="R85" s="451">
        <f t="shared" ca="1" si="64"/>
        <v>0</v>
      </c>
      <c r="S85" s="451">
        <f t="shared" ca="1" si="64"/>
        <v>0</v>
      </c>
      <c r="T85" s="451">
        <f t="shared" ca="1" si="64"/>
        <v>0</v>
      </c>
      <c r="V85" s="449">
        <f t="shared" si="57"/>
        <v>85</v>
      </c>
    </row>
    <row r="86" spans="1:22" x14ac:dyDescent="0.25">
      <c r="A86" s="459">
        <f ca="1">INDIRECT("A137")</f>
        <v>0</v>
      </c>
      <c r="B86" s="459">
        <f ca="1">INDIRECT("B137")</f>
        <v>0</v>
      </c>
      <c r="C86" s="459">
        <f ca="1">INDIRECT("C137")</f>
        <v>0</v>
      </c>
      <c r="D86" s="449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6">
        <f t="shared" ca="1" si="60"/>
        <v>0</v>
      </c>
      <c r="H86" s="234" t="e">
        <f t="shared" ca="1" si="61"/>
        <v>#VALUE!</v>
      </c>
      <c r="I86" s="456">
        <f t="shared" ca="1" si="55"/>
        <v>0</v>
      </c>
      <c r="J86" s="455">
        <f t="shared" ref="J86:J94" ca="1" si="65">T75</f>
        <v>0</v>
      </c>
      <c r="K86" s="451">
        <f t="shared" ca="1" si="63"/>
        <v>0</v>
      </c>
      <c r="L86" s="451">
        <f t="shared" ca="1" si="64"/>
        <v>0</v>
      </c>
      <c r="M86" s="451">
        <f t="shared" ca="1" si="64"/>
        <v>0</v>
      </c>
      <c r="N86" s="451">
        <f t="shared" ca="1" si="64"/>
        <v>0</v>
      </c>
      <c r="O86" s="451">
        <f t="shared" ca="1" si="64"/>
        <v>0</v>
      </c>
      <c r="P86" s="451">
        <f t="shared" ca="1" si="64"/>
        <v>0</v>
      </c>
      <c r="Q86" s="451">
        <f t="shared" ca="1" si="64"/>
        <v>0</v>
      </c>
      <c r="R86" s="451">
        <f t="shared" ca="1" si="64"/>
        <v>0</v>
      </c>
      <c r="S86" s="451">
        <f t="shared" ca="1" si="64"/>
        <v>0</v>
      </c>
      <c r="T86" s="451">
        <f t="shared" ca="1" si="64"/>
        <v>0</v>
      </c>
      <c r="V86" s="449">
        <f t="shared" si="57"/>
        <v>86</v>
      </c>
    </row>
    <row r="87" spans="1:22" x14ac:dyDescent="0.25">
      <c r="A87" s="459">
        <f ca="1">INDIRECT("A138")</f>
        <v>0</v>
      </c>
      <c r="B87" s="459">
        <f ca="1">INDIRECT("B138")</f>
        <v>0</v>
      </c>
      <c r="C87" s="459">
        <f ca="1">INDIRECT("C138")</f>
        <v>0</v>
      </c>
      <c r="D87" s="449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6">
        <f t="shared" ca="1" si="60"/>
        <v>0</v>
      </c>
      <c r="H87" s="234" t="e">
        <f t="shared" ca="1" si="61"/>
        <v>#VALUE!</v>
      </c>
      <c r="I87" s="456">
        <f t="shared" ca="1" si="55"/>
        <v>0</v>
      </c>
      <c r="J87" s="455">
        <f t="shared" ca="1" si="65"/>
        <v>0</v>
      </c>
      <c r="K87" s="451">
        <f t="shared" ca="1" si="63"/>
        <v>0</v>
      </c>
      <c r="L87" s="451">
        <f t="shared" ca="1" si="64"/>
        <v>0</v>
      </c>
      <c r="M87" s="451">
        <f t="shared" ca="1" si="64"/>
        <v>0</v>
      </c>
      <c r="N87" s="451">
        <f t="shared" ca="1" si="64"/>
        <v>0</v>
      </c>
      <c r="O87" s="451">
        <f t="shared" ca="1" si="64"/>
        <v>0</v>
      </c>
      <c r="P87" s="451">
        <f t="shared" ca="1" si="64"/>
        <v>0</v>
      </c>
      <c r="Q87" s="451">
        <f t="shared" ca="1" si="64"/>
        <v>0</v>
      </c>
      <c r="R87" s="451">
        <f t="shared" ca="1" si="64"/>
        <v>0</v>
      </c>
      <c r="S87" s="451">
        <f t="shared" ca="1" si="64"/>
        <v>0</v>
      </c>
      <c r="T87" s="451">
        <f t="shared" ca="1" si="64"/>
        <v>0</v>
      </c>
      <c r="V87" s="449">
        <f t="shared" si="57"/>
        <v>87</v>
      </c>
    </row>
    <row r="88" spans="1:22" x14ac:dyDescent="0.25">
      <c r="A88" s="459">
        <f ca="1">INDIRECT("A139")</f>
        <v>0</v>
      </c>
      <c r="B88" s="459">
        <f ca="1">INDIRECT("B139")</f>
        <v>0</v>
      </c>
      <c r="C88" s="459">
        <f ca="1">INDIRECT("C139")</f>
        <v>0</v>
      </c>
      <c r="D88" s="449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6">
        <f t="shared" ca="1" si="60"/>
        <v>0</v>
      </c>
      <c r="H88" s="234" t="e">
        <f t="shared" ca="1" si="61"/>
        <v>#VALUE!</v>
      </c>
      <c r="I88" s="456">
        <f t="shared" ca="1" si="55"/>
        <v>0</v>
      </c>
      <c r="J88" s="455">
        <f t="shared" ca="1" si="65"/>
        <v>0</v>
      </c>
      <c r="K88" s="451">
        <f t="shared" ca="1" si="63"/>
        <v>0</v>
      </c>
      <c r="L88" s="451">
        <f t="shared" ca="1" si="64"/>
        <v>0</v>
      </c>
      <c r="M88" s="451">
        <f t="shared" ca="1" si="64"/>
        <v>0</v>
      </c>
      <c r="N88" s="451">
        <f t="shared" ca="1" si="64"/>
        <v>0</v>
      </c>
      <c r="O88" s="451">
        <f t="shared" ca="1" si="64"/>
        <v>0</v>
      </c>
      <c r="P88" s="451">
        <f t="shared" ca="1" si="64"/>
        <v>0</v>
      </c>
      <c r="Q88" s="451">
        <f t="shared" ca="1" si="64"/>
        <v>0</v>
      </c>
      <c r="R88" s="451">
        <f t="shared" ca="1" si="64"/>
        <v>0</v>
      </c>
      <c r="S88" s="451">
        <f t="shared" ca="1" si="64"/>
        <v>0</v>
      </c>
      <c r="T88" s="451">
        <f t="shared" ca="1" si="64"/>
        <v>0</v>
      </c>
      <c r="V88" s="449">
        <f t="shared" si="57"/>
        <v>88</v>
      </c>
    </row>
    <row r="89" spans="1:22" x14ac:dyDescent="0.25">
      <c r="A89" s="459">
        <f ca="1">INDIRECT("A140")</f>
        <v>0</v>
      </c>
      <c r="B89" s="459">
        <f ca="1">INDIRECT("B140")</f>
        <v>0</v>
      </c>
      <c r="C89" s="459">
        <f ca="1">INDIRECT("C140")</f>
        <v>0</v>
      </c>
      <c r="D89" s="449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6">
        <f t="shared" ca="1" si="60"/>
        <v>0</v>
      </c>
      <c r="H89" s="234" t="e">
        <f t="shared" ca="1" si="61"/>
        <v>#VALUE!</v>
      </c>
      <c r="I89" s="456">
        <f t="shared" ca="1" si="55"/>
        <v>0</v>
      </c>
      <c r="J89" s="455">
        <f t="shared" ca="1" si="65"/>
        <v>0</v>
      </c>
      <c r="K89" s="451">
        <f t="shared" ca="1" si="63"/>
        <v>0</v>
      </c>
      <c r="L89" s="451">
        <f t="shared" ca="1" si="64"/>
        <v>0</v>
      </c>
      <c r="M89" s="451">
        <f t="shared" ca="1" si="64"/>
        <v>0</v>
      </c>
      <c r="N89" s="451">
        <f t="shared" ca="1" si="64"/>
        <v>0</v>
      </c>
      <c r="O89" s="451">
        <f t="shared" ca="1" si="64"/>
        <v>0</v>
      </c>
      <c r="P89" s="451">
        <f t="shared" ca="1" si="64"/>
        <v>0</v>
      </c>
      <c r="Q89" s="451">
        <f t="shared" ca="1" si="64"/>
        <v>0</v>
      </c>
      <c r="R89" s="451">
        <f t="shared" ca="1" si="64"/>
        <v>0</v>
      </c>
      <c r="S89" s="451">
        <f t="shared" ca="1" si="64"/>
        <v>0</v>
      </c>
      <c r="T89" s="451">
        <f t="shared" ca="1" si="64"/>
        <v>0</v>
      </c>
      <c r="V89" s="449">
        <f t="shared" si="57"/>
        <v>89</v>
      </c>
    </row>
    <row r="90" spans="1:22" x14ac:dyDescent="0.25">
      <c r="A90" s="459">
        <f ca="1">INDIRECT("A141")</f>
        <v>0</v>
      </c>
      <c r="B90" s="459">
        <f ca="1">INDIRECT("B141")</f>
        <v>0</v>
      </c>
      <c r="C90" s="459">
        <f ca="1">INDIRECT("C141")</f>
        <v>0</v>
      </c>
      <c r="D90" s="449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6">
        <f t="shared" ca="1" si="60"/>
        <v>0</v>
      </c>
      <c r="H90" s="234" t="e">
        <f t="shared" ca="1" si="61"/>
        <v>#VALUE!</v>
      </c>
      <c r="I90" s="456">
        <f t="shared" ca="1" si="55"/>
        <v>0</v>
      </c>
      <c r="J90" s="455">
        <f t="shared" ca="1" si="65"/>
        <v>0</v>
      </c>
      <c r="K90" s="451">
        <f t="shared" ca="1" si="63"/>
        <v>0</v>
      </c>
      <c r="L90" s="451">
        <f t="shared" ca="1" si="64"/>
        <v>0</v>
      </c>
      <c r="M90" s="451">
        <f t="shared" ca="1" si="64"/>
        <v>0</v>
      </c>
      <c r="N90" s="451">
        <f t="shared" ca="1" si="64"/>
        <v>0</v>
      </c>
      <c r="O90" s="451">
        <f t="shared" ca="1" si="64"/>
        <v>0</v>
      </c>
      <c r="P90" s="451">
        <f t="shared" ca="1" si="64"/>
        <v>0</v>
      </c>
      <c r="Q90" s="451">
        <f t="shared" ca="1" si="64"/>
        <v>0</v>
      </c>
      <c r="R90" s="451">
        <f t="shared" ca="1" si="64"/>
        <v>0</v>
      </c>
      <c r="S90" s="451">
        <f t="shared" ca="1" si="64"/>
        <v>0</v>
      </c>
      <c r="T90" s="451">
        <f t="shared" ca="1" si="64"/>
        <v>0</v>
      </c>
      <c r="V90" s="449">
        <f t="shared" si="57"/>
        <v>90</v>
      </c>
    </row>
    <row r="91" spans="1:22" x14ac:dyDescent="0.25">
      <c r="A91" s="459">
        <f ca="1">INDIRECT("A142")</f>
        <v>0</v>
      </c>
      <c r="B91" s="459">
        <f ca="1">INDIRECT("B142")</f>
        <v>0</v>
      </c>
      <c r="C91" s="459">
        <f ca="1">INDIRECT("C142")</f>
        <v>0</v>
      </c>
      <c r="D91" s="449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6">
        <f t="shared" ca="1" si="60"/>
        <v>0</v>
      </c>
      <c r="H91" s="234" t="e">
        <f t="shared" ca="1" si="61"/>
        <v>#VALUE!</v>
      </c>
      <c r="I91" s="456">
        <f t="shared" ca="1" si="55"/>
        <v>0</v>
      </c>
      <c r="J91" s="455">
        <f t="shared" ca="1" si="65"/>
        <v>0</v>
      </c>
      <c r="K91" s="451">
        <f t="shared" ca="1" si="63"/>
        <v>0</v>
      </c>
      <c r="L91" s="451">
        <f t="shared" ca="1" si="64"/>
        <v>0</v>
      </c>
      <c r="M91" s="451">
        <f t="shared" ca="1" si="64"/>
        <v>0</v>
      </c>
      <c r="N91" s="451">
        <f t="shared" ca="1" si="64"/>
        <v>0</v>
      </c>
      <c r="O91" s="451">
        <f t="shared" ca="1" si="64"/>
        <v>0</v>
      </c>
      <c r="P91" s="451">
        <f t="shared" ca="1" si="64"/>
        <v>0</v>
      </c>
      <c r="Q91" s="451">
        <f t="shared" ca="1" si="64"/>
        <v>0</v>
      </c>
      <c r="R91" s="451">
        <f t="shared" ca="1" si="64"/>
        <v>0</v>
      </c>
      <c r="S91" s="451">
        <f t="shared" ca="1" si="64"/>
        <v>0</v>
      </c>
      <c r="T91" s="451">
        <f t="shared" ca="1" si="64"/>
        <v>0</v>
      </c>
      <c r="V91" s="449">
        <f t="shared" si="57"/>
        <v>91</v>
      </c>
    </row>
    <row r="92" spans="1:22" x14ac:dyDescent="0.25">
      <c r="A92" s="459">
        <f ca="1">INDIRECT("A143")</f>
        <v>0</v>
      </c>
      <c r="B92" s="459">
        <f ca="1">INDIRECT("B143")</f>
        <v>0</v>
      </c>
      <c r="C92" s="459">
        <f ca="1">INDIRECT("C143")</f>
        <v>0</v>
      </c>
      <c r="D92" s="449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6">
        <f t="shared" ca="1" si="60"/>
        <v>0</v>
      </c>
      <c r="H92" s="234" t="e">
        <f t="shared" ca="1" si="61"/>
        <v>#VALUE!</v>
      </c>
      <c r="I92" s="456">
        <f t="shared" ca="1" si="55"/>
        <v>0</v>
      </c>
      <c r="J92" s="455">
        <f t="shared" ca="1" si="65"/>
        <v>0</v>
      </c>
      <c r="K92" s="451">
        <f ca="1">IF(J$92=0,J93,J92)</f>
        <v>0</v>
      </c>
      <c r="L92" s="451">
        <f t="shared" ref="L92:T92" ca="1" si="66">IF(K$92=0,K93,K92)</f>
        <v>0</v>
      </c>
      <c r="M92" s="451">
        <f t="shared" ca="1" si="66"/>
        <v>0</v>
      </c>
      <c r="N92" s="451">
        <f t="shared" ca="1" si="66"/>
        <v>0</v>
      </c>
      <c r="O92" s="451">
        <f t="shared" ca="1" si="66"/>
        <v>0</v>
      </c>
      <c r="P92" s="451">
        <f t="shared" ca="1" si="66"/>
        <v>0</v>
      </c>
      <c r="Q92" s="451">
        <f t="shared" ca="1" si="66"/>
        <v>0</v>
      </c>
      <c r="R92" s="451">
        <f t="shared" ca="1" si="66"/>
        <v>0</v>
      </c>
      <c r="S92" s="451">
        <f t="shared" ca="1" si="66"/>
        <v>0</v>
      </c>
      <c r="T92" s="451">
        <f t="shared" ca="1" si="66"/>
        <v>0</v>
      </c>
      <c r="V92" s="449">
        <f t="shared" si="57"/>
        <v>92</v>
      </c>
    </row>
    <row r="93" spans="1:22" x14ac:dyDescent="0.25">
      <c r="A93" s="459">
        <f ca="1">INDIRECT("A144")</f>
        <v>0</v>
      </c>
      <c r="B93" s="459">
        <f ca="1">INDIRECT("B144")</f>
        <v>0</v>
      </c>
      <c r="C93" s="459">
        <f ca="1">INDIRECT("C144")</f>
        <v>0</v>
      </c>
      <c r="D93" s="449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6">
        <f t="shared" ca="1" si="60"/>
        <v>0</v>
      </c>
      <c r="H93" s="234" t="e">
        <f t="shared" ca="1" si="61"/>
        <v>#VALUE!</v>
      </c>
      <c r="I93" s="456">
        <f t="shared" ca="1" si="55"/>
        <v>0</v>
      </c>
      <c r="J93" s="455">
        <f t="shared" ca="1" si="65"/>
        <v>0</v>
      </c>
      <c r="K93" s="451">
        <f t="shared" ref="K93:T94" ca="1" si="67">IF(J$92=0,J94,J93)</f>
        <v>0</v>
      </c>
      <c r="L93" s="451">
        <f t="shared" ca="1" si="67"/>
        <v>0</v>
      </c>
      <c r="M93" s="451">
        <f t="shared" ca="1" si="67"/>
        <v>0</v>
      </c>
      <c r="N93" s="451">
        <f t="shared" ca="1" si="67"/>
        <v>0</v>
      </c>
      <c r="O93" s="451">
        <f t="shared" ca="1" si="67"/>
        <v>0</v>
      </c>
      <c r="P93" s="451">
        <f t="shared" ca="1" si="67"/>
        <v>0</v>
      </c>
      <c r="Q93" s="451">
        <f t="shared" ca="1" si="67"/>
        <v>0</v>
      </c>
      <c r="R93" s="451">
        <f t="shared" ca="1" si="67"/>
        <v>0</v>
      </c>
      <c r="S93" s="451">
        <f t="shared" ca="1" si="67"/>
        <v>0</v>
      </c>
      <c r="T93" s="451">
        <f t="shared" ca="1" si="67"/>
        <v>0</v>
      </c>
      <c r="V93" s="449">
        <f t="shared" si="57"/>
        <v>93</v>
      </c>
    </row>
    <row r="94" spans="1:22" x14ac:dyDescent="0.25">
      <c r="J94" s="455">
        <f t="shared" ca="1" si="65"/>
        <v>0</v>
      </c>
      <c r="K94" s="451">
        <f t="shared" ca="1" si="67"/>
        <v>0</v>
      </c>
      <c r="L94" s="451">
        <f t="shared" ca="1" si="67"/>
        <v>0</v>
      </c>
      <c r="M94" s="451">
        <f t="shared" ca="1" si="67"/>
        <v>0</v>
      </c>
      <c r="N94" s="451">
        <f t="shared" ca="1" si="67"/>
        <v>0</v>
      </c>
      <c r="O94" s="451">
        <f t="shared" ca="1" si="67"/>
        <v>0</v>
      </c>
      <c r="P94" s="451">
        <f t="shared" ca="1" si="67"/>
        <v>0</v>
      </c>
      <c r="Q94" s="451">
        <f t="shared" ca="1" si="67"/>
        <v>0</v>
      </c>
      <c r="R94" s="451">
        <f t="shared" ca="1" si="67"/>
        <v>0</v>
      </c>
      <c r="S94" s="451">
        <f t="shared" ca="1" si="67"/>
        <v>0</v>
      </c>
      <c r="T94" s="451">
        <f t="shared" ca="1" si="67"/>
        <v>0</v>
      </c>
    </row>
    <row r="95" spans="1:22" x14ac:dyDescent="0.25">
      <c r="A95" s="449"/>
      <c r="B95" s="449" t="s">
        <v>198</v>
      </c>
      <c r="C95" s="449"/>
      <c r="D95" s="449" t="s">
        <v>1015</v>
      </c>
      <c r="E95" s="449"/>
      <c r="F95" s="449"/>
      <c r="G95" s="449"/>
      <c r="H95" s="449"/>
      <c r="I95" s="449"/>
      <c r="J95" s="452"/>
      <c r="K95" s="452"/>
      <c r="L95" s="452"/>
      <c r="M95" s="452"/>
      <c r="N95" s="452"/>
    </row>
    <row r="96" spans="1:22" x14ac:dyDescent="0.25">
      <c r="A96" s="459" t="s">
        <v>1016</v>
      </c>
      <c r="B96" s="499">
        <f>'Аренда ТС'!$AF$274</f>
        <v>0</v>
      </c>
      <c r="C96" s="588">
        <f>'Аренда ТС'!$I$2</f>
        <v>0</v>
      </c>
      <c r="D96" s="449">
        <f t="shared" ref="D96:D104" si="68">IF(B96=0,0,1)</f>
        <v>0</v>
      </c>
      <c r="E96" s="449" t="str">
        <f ca="1">IF(C96=0,"0",INDIRECT("A"&amp;SUMIF($D$80:$D$93,C96,$V$80:$V$93)))</f>
        <v>0</v>
      </c>
      <c r="F96" s="449" t="str">
        <f ca="1">IF((LEN(E96)-LEN(SUBSTITUTE(E96,".","")))&gt;1,H96,E96)</f>
        <v>0</v>
      </c>
      <c r="G96" s="449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9" t="e">
        <f ca="1">LEFT(E96,LEN(E96)-2)</f>
        <v>#VALUE!</v>
      </c>
      <c r="I96" s="449"/>
      <c r="J96" s="455">
        <f ca="1">T85</f>
        <v>0</v>
      </c>
      <c r="K96" s="451">
        <f t="shared" ref="K96:K103" ca="1" si="70">J96</f>
        <v>0</v>
      </c>
      <c r="L96" s="451">
        <f t="shared" ref="L96:T103" ca="1" si="71">K96</f>
        <v>0</v>
      </c>
      <c r="M96" s="451">
        <f t="shared" ca="1" si="71"/>
        <v>0</v>
      </c>
      <c r="N96" s="451">
        <f t="shared" ca="1" si="71"/>
        <v>0</v>
      </c>
      <c r="O96" s="451">
        <f t="shared" ca="1" si="71"/>
        <v>0</v>
      </c>
      <c r="P96" s="451">
        <f t="shared" ca="1" si="71"/>
        <v>0</v>
      </c>
      <c r="Q96" s="451">
        <f t="shared" ca="1" si="71"/>
        <v>0</v>
      </c>
      <c r="R96" s="451">
        <f t="shared" ca="1" si="71"/>
        <v>0</v>
      </c>
      <c r="S96" s="451">
        <f t="shared" ca="1" si="71"/>
        <v>0</v>
      </c>
      <c r="T96" s="451">
        <f t="shared" ca="1" si="71"/>
        <v>0</v>
      </c>
    </row>
    <row r="97" spans="1:21" x14ac:dyDescent="0.25">
      <c r="A97" s="459" t="s">
        <v>1017</v>
      </c>
      <c r="B97" s="499">
        <f>'Аренда ТС'!$CB$274</f>
        <v>0</v>
      </c>
      <c r="C97" s="588">
        <f>'Аренда ТС'!$BE$2</f>
        <v>0</v>
      </c>
      <c r="D97" s="449">
        <f t="shared" si="68"/>
        <v>0</v>
      </c>
      <c r="E97" s="449" t="str">
        <f t="shared" ref="E97:E104" ca="1" si="72">IF(C97=0,"0",INDIRECT("A"&amp;SUMIF($D$80:$D$93,C97,$V$80:$V$93)))</f>
        <v>0</v>
      </c>
      <c r="F97" s="449" t="str">
        <f t="shared" ref="F97:F104" ca="1" si="73">IF((LEN(E97)-LEN(SUBSTITUTE(E97,".","")))&gt;1,H97,E97)</f>
        <v>0</v>
      </c>
      <c r="G97" s="449" t="str">
        <f t="shared" ca="1" si="69"/>
        <v xml:space="preserve"> </v>
      </c>
      <c r="H97" s="449" t="e">
        <f t="shared" ref="H97:H104" ca="1" si="74">LEFT(E97,LEN(E97)-2)</f>
        <v>#VALUE!</v>
      </c>
      <c r="I97" s="449"/>
      <c r="J97" s="455">
        <f t="shared" ref="J97:J105" ca="1" si="75">T86</f>
        <v>0</v>
      </c>
      <c r="K97" s="451">
        <f t="shared" ca="1" si="70"/>
        <v>0</v>
      </c>
      <c r="L97" s="451">
        <f t="shared" ca="1" si="71"/>
        <v>0</v>
      </c>
      <c r="M97" s="451">
        <f t="shared" ca="1" si="71"/>
        <v>0</v>
      </c>
      <c r="N97" s="451">
        <f t="shared" ca="1" si="71"/>
        <v>0</v>
      </c>
      <c r="O97" s="451">
        <f t="shared" ca="1" si="71"/>
        <v>0</v>
      </c>
      <c r="P97" s="451">
        <f t="shared" ca="1" si="71"/>
        <v>0</v>
      </c>
      <c r="Q97" s="451">
        <f t="shared" ca="1" si="71"/>
        <v>0</v>
      </c>
      <c r="R97" s="451">
        <f t="shared" ca="1" si="71"/>
        <v>0</v>
      </c>
      <c r="S97" s="451">
        <f t="shared" ca="1" si="71"/>
        <v>0</v>
      </c>
      <c r="T97" s="451">
        <f t="shared" ca="1" si="71"/>
        <v>0</v>
      </c>
    </row>
    <row r="98" spans="1:21" x14ac:dyDescent="0.25">
      <c r="A98" s="459" t="s">
        <v>1018</v>
      </c>
      <c r="B98" s="499">
        <f>'Аренда ТС'!$DX$274</f>
        <v>0</v>
      </c>
      <c r="C98" s="588">
        <f>'Аренда ТС'!$DA$2</f>
        <v>0</v>
      </c>
      <c r="D98" s="449">
        <f t="shared" si="68"/>
        <v>0</v>
      </c>
      <c r="E98" s="449" t="str">
        <f t="shared" ca="1" si="72"/>
        <v>0</v>
      </c>
      <c r="F98" s="449" t="str">
        <f t="shared" ca="1" si="73"/>
        <v>0</v>
      </c>
      <c r="G98" s="449" t="str">
        <f t="shared" ca="1" si="69"/>
        <v xml:space="preserve"> </v>
      </c>
      <c r="H98" s="449" t="e">
        <f t="shared" ca="1" si="74"/>
        <v>#VALUE!</v>
      </c>
      <c r="I98" s="449"/>
      <c r="J98" s="455">
        <f t="shared" ca="1" si="75"/>
        <v>0</v>
      </c>
      <c r="K98" s="451">
        <f t="shared" ca="1" si="70"/>
        <v>0</v>
      </c>
      <c r="L98" s="451">
        <f t="shared" ca="1" si="71"/>
        <v>0</v>
      </c>
      <c r="M98" s="451">
        <f t="shared" ca="1" si="71"/>
        <v>0</v>
      </c>
      <c r="N98" s="451">
        <f t="shared" ca="1" si="71"/>
        <v>0</v>
      </c>
      <c r="O98" s="451">
        <f t="shared" ca="1" si="71"/>
        <v>0</v>
      </c>
      <c r="P98" s="451">
        <f t="shared" ca="1" si="71"/>
        <v>0</v>
      </c>
      <c r="Q98" s="451">
        <f t="shared" ca="1" si="71"/>
        <v>0</v>
      </c>
      <c r="R98" s="451">
        <f t="shared" ca="1" si="71"/>
        <v>0</v>
      </c>
      <c r="S98" s="451">
        <f t="shared" ca="1" si="71"/>
        <v>0</v>
      </c>
      <c r="T98" s="451">
        <f t="shared" ca="1" si="71"/>
        <v>0</v>
      </c>
    </row>
    <row r="99" spans="1:21" x14ac:dyDescent="0.25">
      <c r="A99" s="459" t="s">
        <v>1019</v>
      </c>
      <c r="B99" s="499">
        <f>'Оказание услуг'!$AF$204</f>
        <v>0</v>
      </c>
      <c r="C99" s="588">
        <f>'Оказание услуг'!$I$2</f>
        <v>0</v>
      </c>
      <c r="D99" s="449">
        <f t="shared" si="68"/>
        <v>0</v>
      </c>
      <c r="E99" s="449" t="str">
        <f t="shared" ca="1" si="72"/>
        <v>0</v>
      </c>
      <c r="F99" s="449" t="str">
        <f t="shared" ca="1" si="73"/>
        <v>0</v>
      </c>
      <c r="G99" s="449" t="str">
        <f t="shared" ca="1" si="69"/>
        <v xml:space="preserve"> </v>
      </c>
      <c r="H99" s="449" t="e">
        <f t="shared" ca="1" si="74"/>
        <v>#VALUE!</v>
      </c>
      <c r="I99" s="449"/>
      <c r="J99" s="455">
        <f t="shared" ca="1" si="75"/>
        <v>0</v>
      </c>
      <c r="K99" s="451">
        <f t="shared" ca="1" si="70"/>
        <v>0</v>
      </c>
      <c r="L99" s="451">
        <f t="shared" ca="1" si="71"/>
        <v>0</v>
      </c>
      <c r="M99" s="451">
        <f t="shared" ca="1" si="71"/>
        <v>0</v>
      </c>
      <c r="N99" s="451">
        <f t="shared" ca="1" si="71"/>
        <v>0</v>
      </c>
      <c r="O99" s="451">
        <f t="shared" ca="1" si="71"/>
        <v>0</v>
      </c>
      <c r="P99" s="451">
        <f t="shared" ca="1" si="71"/>
        <v>0</v>
      </c>
      <c r="Q99" s="451">
        <f t="shared" ca="1" si="71"/>
        <v>0</v>
      </c>
      <c r="R99" s="451">
        <f t="shared" ca="1" si="71"/>
        <v>0</v>
      </c>
      <c r="S99" s="451">
        <f t="shared" ca="1" si="71"/>
        <v>0</v>
      </c>
      <c r="T99" s="451">
        <f t="shared" ca="1" si="71"/>
        <v>0</v>
      </c>
    </row>
    <row r="100" spans="1:21" x14ac:dyDescent="0.25">
      <c r="A100" s="459" t="s">
        <v>1020</v>
      </c>
      <c r="B100" s="499">
        <f>'Оказание услуг'!$CB$204</f>
        <v>0</v>
      </c>
      <c r="C100" s="588">
        <f>'Оказание услуг'!$BE$2</f>
        <v>0</v>
      </c>
      <c r="D100" s="449">
        <f t="shared" si="68"/>
        <v>0</v>
      </c>
      <c r="E100" s="449" t="str">
        <f t="shared" ca="1" si="72"/>
        <v>0</v>
      </c>
      <c r="F100" s="449" t="str">
        <f t="shared" ca="1" si="73"/>
        <v>0</v>
      </c>
      <c r="G100" s="449" t="str">
        <f t="shared" ca="1" si="69"/>
        <v xml:space="preserve"> </v>
      </c>
      <c r="H100" s="449" t="e">
        <f t="shared" ca="1" si="74"/>
        <v>#VALUE!</v>
      </c>
      <c r="I100" s="449"/>
      <c r="J100" s="455">
        <f t="shared" ca="1" si="75"/>
        <v>0</v>
      </c>
      <c r="K100" s="451">
        <f t="shared" ca="1" si="70"/>
        <v>0</v>
      </c>
      <c r="L100" s="451">
        <f t="shared" ca="1" si="71"/>
        <v>0</v>
      </c>
      <c r="M100" s="451">
        <f t="shared" ca="1" si="71"/>
        <v>0</v>
      </c>
      <c r="N100" s="451">
        <f t="shared" ca="1" si="71"/>
        <v>0</v>
      </c>
      <c r="O100" s="451">
        <f t="shared" ca="1" si="71"/>
        <v>0</v>
      </c>
      <c r="P100" s="451">
        <f t="shared" ca="1" si="71"/>
        <v>0</v>
      </c>
      <c r="Q100" s="451">
        <f t="shared" ca="1" si="71"/>
        <v>0</v>
      </c>
      <c r="R100" s="451">
        <f t="shared" ca="1" si="71"/>
        <v>0</v>
      </c>
      <c r="S100" s="451">
        <f t="shared" ca="1" si="71"/>
        <v>0</v>
      </c>
      <c r="T100" s="451">
        <f t="shared" ca="1" si="71"/>
        <v>0</v>
      </c>
    </row>
    <row r="101" spans="1:21" x14ac:dyDescent="0.25">
      <c r="A101" s="459" t="s">
        <v>1021</v>
      </c>
      <c r="B101" s="499">
        <f>'Оказание услуг'!$DX$204</f>
        <v>0</v>
      </c>
      <c r="C101" s="588">
        <f>'Оказание услуг'!$DA$2</f>
        <v>0</v>
      </c>
      <c r="D101" s="449">
        <f t="shared" si="68"/>
        <v>0</v>
      </c>
      <c r="E101" s="449" t="str">
        <f t="shared" ca="1" si="72"/>
        <v>0</v>
      </c>
      <c r="F101" s="449" t="str">
        <f t="shared" ca="1" si="73"/>
        <v>0</v>
      </c>
      <c r="G101" s="449" t="str">
        <f t="shared" ca="1" si="69"/>
        <v xml:space="preserve"> </v>
      </c>
      <c r="H101" s="449" t="e">
        <f t="shared" ca="1" si="74"/>
        <v>#VALUE!</v>
      </c>
      <c r="I101" s="449"/>
      <c r="J101" s="455">
        <f t="shared" ca="1" si="75"/>
        <v>0</v>
      </c>
      <c r="K101" s="451">
        <f t="shared" ca="1" si="70"/>
        <v>0</v>
      </c>
      <c r="L101" s="451">
        <f t="shared" ca="1" si="71"/>
        <v>0</v>
      </c>
      <c r="M101" s="451">
        <f t="shared" ca="1" si="71"/>
        <v>0</v>
      </c>
      <c r="N101" s="451">
        <f t="shared" ca="1" si="71"/>
        <v>0</v>
      </c>
      <c r="O101" s="451">
        <f t="shared" ca="1" si="71"/>
        <v>0</v>
      </c>
      <c r="P101" s="451">
        <f t="shared" ca="1" si="71"/>
        <v>0</v>
      </c>
      <c r="Q101" s="451">
        <f t="shared" ca="1" si="71"/>
        <v>0</v>
      </c>
      <c r="R101" s="451">
        <f t="shared" ca="1" si="71"/>
        <v>0</v>
      </c>
      <c r="S101" s="451">
        <f t="shared" ca="1" si="71"/>
        <v>0</v>
      </c>
      <c r="T101" s="451">
        <f t="shared" ca="1" si="71"/>
        <v>0</v>
      </c>
    </row>
    <row r="102" spans="1:21" x14ac:dyDescent="0.25">
      <c r="A102" s="459" t="s">
        <v>1022</v>
      </c>
      <c r="B102" s="499">
        <f>'Выполнение работ'!$AF$205</f>
        <v>0</v>
      </c>
      <c r="C102" s="588">
        <f>'Выполнение работ'!$I$2</f>
        <v>0</v>
      </c>
      <c r="D102" s="449">
        <f t="shared" si="68"/>
        <v>0</v>
      </c>
      <c r="E102" s="449" t="str">
        <f t="shared" ca="1" si="72"/>
        <v>0</v>
      </c>
      <c r="F102" s="449" t="str">
        <f t="shared" ca="1" si="73"/>
        <v>0</v>
      </c>
      <c r="G102" s="449" t="str">
        <f t="shared" ca="1" si="69"/>
        <v xml:space="preserve"> </v>
      </c>
      <c r="H102" s="449" t="e">
        <f t="shared" ca="1" si="74"/>
        <v>#VALUE!</v>
      </c>
      <c r="I102" s="449"/>
      <c r="J102" s="455">
        <f t="shared" ca="1" si="75"/>
        <v>0</v>
      </c>
      <c r="K102" s="451">
        <f t="shared" ca="1" si="70"/>
        <v>0</v>
      </c>
      <c r="L102" s="451">
        <f t="shared" ca="1" si="71"/>
        <v>0</v>
      </c>
      <c r="M102" s="451">
        <f t="shared" ca="1" si="71"/>
        <v>0</v>
      </c>
      <c r="N102" s="451">
        <f t="shared" ca="1" si="71"/>
        <v>0</v>
      </c>
      <c r="O102" s="451">
        <f t="shared" ca="1" si="71"/>
        <v>0</v>
      </c>
      <c r="P102" s="451">
        <f t="shared" ca="1" si="71"/>
        <v>0</v>
      </c>
      <c r="Q102" s="451">
        <f t="shared" ca="1" si="71"/>
        <v>0</v>
      </c>
      <c r="R102" s="451">
        <f t="shared" ca="1" si="71"/>
        <v>0</v>
      </c>
      <c r="S102" s="451">
        <f t="shared" ca="1" si="71"/>
        <v>0</v>
      </c>
      <c r="T102" s="451">
        <f t="shared" ca="1" si="71"/>
        <v>0</v>
      </c>
    </row>
    <row r="103" spans="1:21" x14ac:dyDescent="0.25">
      <c r="A103" s="459" t="s">
        <v>1023</v>
      </c>
      <c r="B103" s="499">
        <f>'Выполнение работ'!$CB$205</f>
        <v>0</v>
      </c>
      <c r="C103" s="588">
        <f>'Выполнение работ'!$BE$2</f>
        <v>0</v>
      </c>
      <c r="D103" s="449">
        <f t="shared" si="68"/>
        <v>0</v>
      </c>
      <c r="E103" s="449" t="str">
        <f t="shared" ca="1" si="72"/>
        <v>0</v>
      </c>
      <c r="F103" s="449" t="str">
        <f t="shared" ca="1" si="73"/>
        <v>0</v>
      </c>
      <c r="G103" s="449" t="str">
        <f t="shared" ca="1" si="69"/>
        <v xml:space="preserve"> </v>
      </c>
      <c r="H103" s="449" t="e">
        <f t="shared" ca="1" si="74"/>
        <v>#VALUE!</v>
      </c>
      <c r="I103" s="449"/>
      <c r="J103" s="455">
        <f t="shared" ca="1" si="75"/>
        <v>0</v>
      </c>
      <c r="K103" s="451">
        <f t="shared" ca="1" si="70"/>
        <v>0</v>
      </c>
      <c r="L103" s="451">
        <f t="shared" ca="1" si="71"/>
        <v>0</v>
      </c>
      <c r="M103" s="451">
        <f t="shared" ca="1" si="71"/>
        <v>0</v>
      </c>
      <c r="N103" s="451">
        <f t="shared" ca="1" si="71"/>
        <v>0</v>
      </c>
      <c r="O103" s="451">
        <f t="shared" ca="1" si="71"/>
        <v>0</v>
      </c>
      <c r="P103" s="451">
        <f t="shared" ca="1" si="71"/>
        <v>0</v>
      </c>
      <c r="Q103" s="451">
        <f t="shared" ca="1" si="71"/>
        <v>0</v>
      </c>
      <c r="R103" s="451">
        <f t="shared" ca="1" si="71"/>
        <v>0</v>
      </c>
      <c r="S103" s="451">
        <f t="shared" ca="1" si="71"/>
        <v>0</v>
      </c>
      <c r="T103" s="451">
        <f t="shared" ca="1" si="71"/>
        <v>0</v>
      </c>
    </row>
    <row r="104" spans="1:21" x14ac:dyDescent="0.25">
      <c r="A104" s="459" t="s">
        <v>1024</v>
      </c>
      <c r="B104" s="499">
        <f>'Выполнение работ'!$DX$205</f>
        <v>0</v>
      </c>
      <c r="C104" s="588">
        <f>'Выполнение работ'!$DA$2</f>
        <v>0</v>
      </c>
      <c r="D104" s="449">
        <f t="shared" si="68"/>
        <v>0</v>
      </c>
      <c r="E104" s="449" t="str">
        <f t="shared" ca="1" si="72"/>
        <v>0</v>
      </c>
      <c r="F104" s="449" t="str">
        <f t="shared" ca="1" si="73"/>
        <v>0</v>
      </c>
      <c r="G104" s="449" t="str">
        <f t="shared" ca="1" si="69"/>
        <v xml:space="preserve"> </v>
      </c>
      <c r="H104" s="449" t="e">
        <f t="shared" ca="1" si="74"/>
        <v>#VALUE!</v>
      </c>
      <c r="I104" s="449"/>
      <c r="J104" s="455">
        <f t="shared" ca="1" si="75"/>
        <v>0</v>
      </c>
      <c r="K104" s="451">
        <f ca="1">IF(J$104=0,J105,J104)</f>
        <v>0</v>
      </c>
      <c r="L104" s="451">
        <f t="shared" ref="L104:T105" ca="1" si="76">IF(K$104=0,K105,K104)</f>
        <v>0</v>
      </c>
      <c r="M104" s="451">
        <f t="shared" ca="1" si="76"/>
        <v>0</v>
      </c>
      <c r="N104" s="451">
        <f t="shared" ca="1" si="76"/>
        <v>0</v>
      </c>
      <c r="O104" s="451">
        <f t="shared" ca="1" si="76"/>
        <v>0</v>
      </c>
      <c r="P104" s="451">
        <f t="shared" ca="1" si="76"/>
        <v>0</v>
      </c>
      <c r="Q104" s="451">
        <f t="shared" ca="1" si="76"/>
        <v>0</v>
      </c>
      <c r="R104" s="451">
        <f t="shared" ca="1" si="76"/>
        <v>0</v>
      </c>
      <c r="S104" s="451">
        <f t="shared" ca="1" si="76"/>
        <v>0</v>
      </c>
      <c r="T104" s="451">
        <f t="shared" ca="1" si="76"/>
        <v>0</v>
      </c>
    </row>
    <row r="105" spans="1:21" x14ac:dyDescent="0.25">
      <c r="A105" s="497"/>
      <c r="J105" s="455">
        <f t="shared" ca="1" si="75"/>
        <v>0</v>
      </c>
      <c r="K105" s="451">
        <f ca="1">IF(J$104=0,J106,J105)</f>
        <v>0</v>
      </c>
      <c r="L105" s="451">
        <f t="shared" ca="1" si="76"/>
        <v>0</v>
      </c>
      <c r="M105" s="451">
        <f t="shared" ca="1" si="76"/>
        <v>0</v>
      </c>
      <c r="N105" s="451">
        <f t="shared" ca="1" si="76"/>
        <v>0</v>
      </c>
      <c r="O105" s="451">
        <f t="shared" ca="1" si="76"/>
        <v>0</v>
      </c>
      <c r="P105" s="451">
        <f t="shared" ca="1" si="76"/>
        <v>0</v>
      </c>
      <c r="Q105" s="451">
        <f t="shared" ca="1" si="76"/>
        <v>0</v>
      </c>
      <c r="R105" s="451">
        <f t="shared" ca="1" si="76"/>
        <v>0</v>
      </c>
      <c r="S105" s="451">
        <f t="shared" ca="1" si="76"/>
        <v>0</v>
      </c>
      <c r="T105" s="451">
        <f t="shared" ca="1" si="76"/>
        <v>0</v>
      </c>
    </row>
    <row r="106" spans="1:21" x14ac:dyDescent="0.25">
      <c r="A106" s="497"/>
      <c r="J106" s="452"/>
      <c r="K106" s="452"/>
      <c r="L106" s="452"/>
      <c r="M106" s="452"/>
      <c r="N106" s="452"/>
    </row>
    <row r="107" spans="1:21" x14ac:dyDescent="0.25">
      <c r="A107" s="497"/>
      <c r="J107" s="234"/>
      <c r="K107" s="1360" t="s">
        <v>968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 x14ac:dyDescent="0.25">
      <c r="A108" s="234" t="s">
        <v>279</v>
      </c>
      <c r="D108" s="449" t="s">
        <v>978</v>
      </c>
      <c r="E108" s="449" t="s">
        <v>979</v>
      </c>
      <c r="F108" s="449" t="s">
        <v>977</v>
      </c>
      <c r="I108" s="561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9" t="s">
        <v>976</v>
      </c>
      <c r="T108" s="449" t="s">
        <v>977</v>
      </c>
      <c r="U108" s="449"/>
    </row>
    <row r="109" spans="1:21" x14ac:dyDescent="0.25">
      <c r="A109" s="488" t="str">
        <f>'Фактические расходы'!A13</f>
        <v>${pp}</v>
      </c>
      <c r="B109" s="488" t="str">
        <f>'Фактические расходы'!B13</f>
        <v>${rashod}</v>
      </c>
      <c r="C109" s="234" t="str">
        <f>'Фактические расходы'!T13</f>
        <v>${typer}</v>
      </c>
      <c r="D109" s="449">
        <f>IF(NOT(A109=0),COUNTIF($A$109:$A$127,A109),99)</f>
        <v>1</v>
      </c>
      <c r="E109" s="449">
        <f>IF(ISERROR(IF(TRUNC(IF(NOT(A109="Всего расходов"),A109,0))&gt;10,1,0)),0,IF(TRUNC(IF(NOT(A109="Всего расходов"),A109,0))&gt;10,1,0))</f>
        <v>0</v>
      </c>
      <c r="F109" s="449">
        <f>T109</f>
        <v>0</v>
      </c>
      <c r="G109" s="449">
        <f t="shared" ref="G109:G127" si="77">IF(AND(F109=0),1,0)</f>
        <v>1</v>
      </c>
      <c r="H109" s="449">
        <f>IF(AND(E109=1,E108=0),A108,IF(AND(E109=1,E108=1),H108,0))</f>
        <v>0</v>
      </c>
      <c r="I109" s="562">
        <f ca="1">SUMIF('Авансовый отчёт'!$DE$76:$DE$98,A109&amp;" "&amp;B109,'Авансовый отчёт'!$BM$76:$BW$98)</f>
        <v>0</v>
      </c>
      <c r="J109" s="449"/>
      <c r="K109" s="449">
        <f>IF(AND(F109=0,C109="П"),I109,0)</f>
        <v>0</v>
      </c>
      <c r="L109" s="449"/>
      <c r="M109" s="449">
        <f>(IF(AND(F109=1,C109="П"),SUMIF($H$109:$H$127,A109,$I$109:$I$127),0))</f>
        <v>0</v>
      </c>
      <c r="N109" s="234"/>
      <c r="O109" s="560">
        <f>K109+M109+P109+Q109</f>
        <v>0</v>
      </c>
      <c r="P109" s="560">
        <f>IF(C109="К",'Расчётная Ведомость'!$L$38,0)</f>
        <v>0</v>
      </c>
      <c r="Q109" s="234">
        <f>IF(C109="Д",'Расчётная Ведомость'!$T$38,0)</f>
        <v>0</v>
      </c>
      <c r="S109" s="449">
        <f>COUNTIF(Смета!$A$18:$A$37,A109)</f>
        <v>1</v>
      </c>
      <c r="T109" s="449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9">
        <f>T109*S110</f>
        <v>0</v>
      </c>
    </row>
    <row r="110" spans="1:21" x14ac:dyDescent="0.25">
      <c r="A110" s="488" t="str">
        <f>'Фактические расходы'!A14</f>
        <v>Всего расходов</v>
      </c>
      <c r="B110" s="488">
        <f>'Фактические расходы'!B14</f>
        <v>0</v>
      </c>
      <c r="C110" s="234">
        <f>'Фактические расходы'!T14</f>
        <v>0</v>
      </c>
      <c r="D110" s="449">
        <f t="shared" ref="D110:D127" si="78">IF(NOT(A110=0),COUNTIF($A$109:$A$127,A110),99)</f>
        <v>1</v>
      </c>
      <c r="E110" s="449">
        <f t="shared" ref="E110:E127" si="79">IF(ISERROR(IF(TRUNC(IF(NOT(A110="Всего расходов"),A110,0))&gt;10,1,0)),0,IF(TRUNC(IF(NOT(A110="Всего расходов"),A110,0))&gt;10,1,0))</f>
        <v>0</v>
      </c>
      <c r="F110" s="449">
        <f t="shared" ref="F110:F127" si="80">T110</f>
        <v>0</v>
      </c>
      <c r="G110" s="449">
        <f t="shared" si="77"/>
        <v>1</v>
      </c>
      <c r="H110" s="449">
        <f t="shared" ref="H110:H127" si="81">IF(AND(E110=1,E109=0),A109,IF(AND(E110=1,E109=1),H109,0))</f>
        <v>0</v>
      </c>
      <c r="I110" s="562">
        <f ca="1">SUMIF('Авансовый отчёт'!$DE$76:$DE$98,A110&amp;" "&amp;B110,'Авансовый отчёт'!$BM$76:$BW$98)</f>
        <v>0</v>
      </c>
      <c r="J110" s="449"/>
      <c r="K110" s="449">
        <f t="shared" ref="K110:K127" si="82">IF(AND(F110=0,C110="П"),I110,0)</f>
        <v>0</v>
      </c>
      <c r="L110" s="449"/>
      <c r="M110" s="449">
        <f t="shared" ref="M110:M127" si="83">(IF(AND(F110=1,C110="П"),SUMIF($H$109:$H$127,A110,$I$109:$I$127),0))</f>
        <v>0</v>
      </c>
      <c r="N110" s="234"/>
      <c r="O110" s="560">
        <f t="shared" ref="O110:O127" si="84">K110+M110+P110+Q110</f>
        <v>0</v>
      </c>
      <c r="P110" s="560">
        <f>IF(C110="К",'Расчётная Ведомость'!$L$38,0)</f>
        <v>0</v>
      </c>
      <c r="Q110" s="234">
        <f>IF(C110="Д",'Расчётная Ведомость'!$T$38,0)</f>
        <v>0</v>
      </c>
      <c r="S110" s="449">
        <f>COUNTIF(Смета!$A$18:$A$37,A110)</f>
        <v>1</v>
      </c>
      <c r="T110" s="449">
        <f t="shared" ref="T110:T127" si="85">IF(AND(TRUNC(IF(NOT(A110="Всего расходов"),A110,0))&lt;=10,TRUNC(IF(NOT(A111="Всего расходов"),A111,0))&gt;10,D111=1),1,0)</f>
        <v>0</v>
      </c>
      <c r="U110" s="449">
        <f t="shared" ref="U110:U127" si="86">T110*S111</f>
        <v>0</v>
      </c>
    </row>
    <row r="111" spans="1:21" x14ac:dyDescent="0.25">
      <c r="A111" s="488">
        <f>'Фактические расходы'!A15</f>
        <v>0</v>
      </c>
      <c r="B111" s="488">
        <f>'Фактические расходы'!B15</f>
        <v>0</v>
      </c>
      <c r="C111" s="234">
        <f>'Фактические расходы'!T15</f>
        <v>0</v>
      </c>
      <c r="D111" s="449">
        <f t="shared" si="78"/>
        <v>99</v>
      </c>
      <c r="E111" s="449">
        <f t="shared" si="79"/>
        <v>0</v>
      </c>
      <c r="F111" s="449">
        <f t="shared" si="80"/>
        <v>0</v>
      </c>
      <c r="G111" s="449">
        <f t="shared" si="77"/>
        <v>1</v>
      </c>
      <c r="H111" s="449">
        <f t="shared" si="81"/>
        <v>0</v>
      </c>
      <c r="I111" s="562">
        <f ca="1">SUMIF('Авансовый отчёт'!$DE$76:$DE$98,A111&amp;" "&amp;B111,'Авансовый отчёт'!$BM$76:$BW$98)</f>
        <v>0</v>
      </c>
      <c r="J111" s="449"/>
      <c r="K111" s="449">
        <f t="shared" si="82"/>
        <v>0</v>
      </c>
      <c r="L111" s="449"/>
      <c r="M111" s="449">
        <f t="shared" si="83"/>
        <v>0</v>
      </c>
      <c r="N111" s="234"/>
      <c r="O111" s="560">
        <f t="shared" si="84"/>
        <v>0</v>
      </c>
      <c r="P111" s="560">
        <f>IF(C111="К",'Расчётная Ведомость'!$L$38,0)</f>
        <v>0</v>
      </c>
      <c r="Q111" s="234">
        <f>IF(C111="Д",'Расчётная Ведомость'!$T$38,0)</f>
        <v>0</v>
      </c>
      <c r="S111" s="449">
        <f>COUNTIF(Смета!$A$18:$A$37,A111)</f>
        <v>0</v>
      </c>
      <c r="T111" s="449">
        <f t="shared" si="85"/>
        <v>0</v>
      </c>
      <c r="U111" s="449">
        <f t="shared" si="86"/>
        <v>0</v>
      </c>
    </row>
    <row r="112" spans="1:21" x14ac:dyDescent="0.25">
      <c r="A112" s="488">
        <f>'Фактические расходы'!A16</f>
        <v>0</v>
      </c>
      <c r="B112" s="488">
        <f>'Фактические расходы'!B16</f>
        <v>0</v>
      </c>
      <c r="C112" s="234">
        <f>'Фактические расходы'!T16</f>
        <v>0</v>
      </c>
      <c r="D112" s="449">
        <f t="shared" si="78"/>
        <v>99</v>
      </c>
      <c r="E112" s="449">
        <f t="shared" si="79"/>
        <v>0</v>
      </c>
      <c r="F112" s="449">
        <f t="shared" si="80"/>
        <v>0</v>
      </c>
      <c r="G112" s="449">
        <f t="shared" si="77"/>
        <v>1</v>
      </c>
      <c r="H112" s="449">
        <f t="shared" si="81"/>
        <v>0</v>
      </c>
      <c r="I112" s="562">
        <f ca="1">SUMIF('Авансовый отчёт'!$DE$76:$DE$98,A112&amp;" "&amp;B112,'Авансовый отчёт'!$BM$76:$BW$98)</f>
        <v>0</v>
      </c>
      <c r="J112" s="449"/>
      <c r="K112" s="449">
        <f t="shared" si="82"/>
        <v>0</v>
      </c>
      <c r="L112" s="449"/>
      <c r="M112" s="449">
        <f t="shared" si="83"/>
        <v>0</v>
      </c>
      <c r="N112" s="234"/>
      <c r="O112" s="560">
        <f t="shared" si="84"/>
        <v>0</v>
      </c>
      <c r="P112" s="560">
        <f>IF(C112="К",'Расчётная Ведомость'!$L$38,0)</f>
        <v>0</v>
      </c>
      <c r="Q112" s="234">
        <f>IF(C112="Д",'Расчётная Ведомость'!$T$38,0)</f>
        <v>0</v>
      </c>
      <c r="S112" s="449">
        <f>COUNTIF(Смета!$A$18:$A$37,A112)</f>
        <v>0</v>
      </c>
      <c r="T112" s="449">
        <f t="shared" si="85"/>
        <v>0</v>
      </c>
      <c r="U112" s="449">
        <f t="shared" si="86"/>
        <v>0</v>
      </c>
    </row>
    <row r="113" spans="1:21" x14ac:dyDescent="0.25">
      <c r="A113" s="488">
        <f>'Фактические расходы'!A17</f>
        <v>0</v>
      </c>
      <c r="B113" s="488">
        <f>'Фактические расходы'!B17</f>
        <v>0</v>
      </c>
      <c r="C113" s="234">
        <f>'Фактические расходы'!T17</f>
        <v>0</v>
      </c>
      <c r="D113" s="449">
        <f t="shared" si="78"/>
        <v>99</v>
      </c>
      <c r="E113" s="449">
        <f t="shared" si="79"/>
        <v>0</v>
      </c>
      <c r="F113" s="449">
        <f t="shared" si="80"/>
        <v>0</v>
      </c>
      <c r="G113" s="449">
        <f t="shared" si="77"/>
        <v>1</v>
      </c>
      <c r="H113" s="449">
        <f t="shared" si="81"/>
        <v>0</v>
      </c>
      <c r="I113" s="562">
        <f ca="1">SUMIF('Авансовый отчёт'!$DE$76:$DE$98,A113&amp;" "&amp;B113,'Авансовый отчёт'!$BM$76:$BW$98)</f>
        <v>0</v>
      </c>
      <c r="J113" s="449"/>
      <c r="K113" s="449">
        <f t="shared" si="82"/>
        <v>0</v>
      </c>
      <c r="L113" s="449"/>
      <c r="M113" s="449">
        <f t="shared" si="83"/>
        <v>0</v>
      </c>
      <c r="N113" s="234"/>
      <c r="O113" s="560">
        <f t="shared" si="84"/>
        <v>0</v>
      </c>
      <c r="P113" s="560">
        <f>IF(C113="К",'Расчётная Ведомость'!$L$38,0)</f>
        <v>0</v>
      </c>
      <c r="Q113" s="234">
        <f>IF(C113="Д",'Расчётная Ведомость'!$T$38,0)</f>
        <v>0</v>
      </c>
      <c r="S113" s="449">
        <f>COUNTIF(Смета!$A$18:$A$37,A113)</f>
        <v>0</v>
      </c>
      <c r="T113" s="449">
        <f t="shared" si="85"/>
        <v>0</v>
      </c>
      <c r="U113" s="449">
        <f t="shared" si="86"/>
        <v>0</v>
      </c>
    </row>
    <row r="114" spans="1:21" x14ac:dyDescent="0.25">
      <c r="A114" s="488">
        <f>'Фактические расходы'!A18</f>
        <v>0</v>
      </c>
      <c r="B114" s="488">
        <f>'Фактические расходы'!B18</f>
        <v>0</v>
      </c>
      <c r="C114" s="234">
        <f>'Фактические расходы'!T18</f>
        <v>0</v>
      </c>
      <c r="D114" s="449">
        <f t="shared" si="78"/>
        <v>99</v>
      </c>
      <c r="E114" s="449">
        <f t="shared" si="79"/>
        <v>0</v>
      </c>
      <c r="F114" s="449">
        <f t="shared" si="80"/>
        <v>0</v>
      </c>
      <c r="G114" s="449">
        <f t="shared" si="77"/>
        <v>1</v>
      </c>
      <c r="H114" s="449">
        <f t="shared" si="81"/>
        <v>0</v>
      </c>
      <c r="I114" s="562">
        <f ca="1">SUMIF('Авансовый отчёт'!$DE$76:$DE$98,A114&amp;" "&amp;B114,'Авансовый отчёт'!$BM$76:$BW$98)</f>
        <v>0</v>
      </c>
      <c r="J114" s="449"/>
      <c r="K114" s="449">
        <f t="shared" si="82"/>
        <v>0</v>
      </c>
      <c r="L114" s="449"/>
      <c r="M114" s="449">
        <f t="shared" si="83"/>
        <v>0</v>
      </c>
      <c r="N114" s="234"/>
      <c r="O114" s="560">
        <f t="shared" si="84"/>
        <v>0</v>
      </c>
      <c r="P114" s="560">
        <f>IF(C114="К",'Расчётная Ведомость'!$L$38,0)</f>
        <v>0</v>
      </c>
      <c r="Q114" s="234">
        <f>IF(C114="Д",'Расчётная Ведомость'!$T$38,0)</f>
        <v>0</v>
      </c>
      <c r="S114" s="449">
        <f>COUNTIF(Смета!$A$18:$A$37,A114)</f>
        <v>0</v>
      </c>
      <c r="T114" s="449">
        <f t="shared" si="85"/>
        <v>0</v>
      </c>
      <c r="U114" s="449">
        <f t="shared" si="86"/>
        <v>0</v>
      </c>
    </row>
    <row r="115" spans="1:21" x14ac:dyDescent="0.25">
      <c r="A115" s="488">
        <f>'Фактические расходы'!A19</f>
        <v>0</v>
      </c>
      <c r="B115" s="488">
        <f>'Фактические расходы'!B19</f>
        <v>0</v>
      </c>
      <c r="C115" s="234">
        <f>'Фактические расходы'!T19</f>
        <v>0</v>
      </c>
      <c r="D115" s="449">
        <f t="shared" si="78"/>
        <v>99</v>
      </c>
      <c r="E115" s="449">
        <f t="shared" si="79"/>
        <v>0</v>
      </c>
      <c r="F115" s="449">
        <f t="shared" si="80"/>
        <v>0</v>
      </c>
      <c r="G115" s="449">
        <f t="shared" si="77"/>
        <v>1</v>
      </c>
      <c r="H115" s="449">
        <f t="shared" si="81"/>
        <v>0</v>
      </c>
      <c r="I115" s="562">
        <f ca="1">SUMIF('Авансовый отчёт'!$DE$76:$DE$98,A115&amp;" "&amp;B115,'Авансовый отчёт'!$BM$76:$BW$98)</f>
        <v>0</v>
      </c>
      <c r="J115" s="449"/>
      <c r="K115" s="449">
        <f t="shared" si="82"/>
        <v>0</v>
      </c>
      <c r="L115" s="449"/>
      <c r="M115" s="449">
        <f t="shared" si="83"/>
        <v>0</v>
      </c>
      <c r="N115" s="234"/>
      <c r="O115" s="560">
        <f t="shared" si="84"/>
        <v>0</v>
      </c>
      <c r="P115" s="560">
        <f>IF(C115="К",'Расчётная Ведомость'!$L$38,0)</f>
        <v>0</v>
      </c>
      <c r="Q115" s="234">
        <f>IF(C115="Д",'Расчётная Ведомость'!$T$38,0)</f>
        <v>0</v>
      </c>
      <c r="S115" s="449">
        <f>COUNTIF(Смета!$A$18:$A$37,A115)</f>
        <v>0</v>
      </c>
      <c r="T115" s="449">
        <f t="shared" si="85"/>
        <v>0</v>
      </c>
      <c r="U115" s="449">
        <f t="shared" si="86"/>
        <v>0</v>
      </c>
    </row>
    <row r="116" spans="1:21" x14ac:dyDescent="0.25">
      <c r="A116" s="488">
        <f>'Фактические расходы'!A20</f>
        <v>0</v>
      </c>
      <c r="B116" s="488">
        <f>'Фактические расходы'!B20</f>
        <v>0</v>
      </c>
      <c r="C116" s="234">
        <f>'Фактические расходы'!T20</f>
        <v>0</v>
      </c>
      <c r="D116" s="449">
        <f t="shared" si="78"/>
        <v>99</v>
      </c>
      <c r="E116" s="449">
        <f t="shared" si="79"/>
        <v>0</v>
      </c>
      <c r="F116" s="449">
        <f t="shared" si="80"/>
        <v>0</v>
      </c>
      <c r="G116" s="449">
        <f t="shared" si="77"/>
        <v>1</v>
      </c>
      <c r="H116" s="449">
        <f t="shared" si="81"/>
        <v>0</v>
      </c>
      <c r="I116" s="562">
        <f ca="1">SUMIF('Авансовый отчёт'!$DE$76:$DE$98,A116&amp;" "&amp;B116,'Авансовый отчёт'!$BM$76:$BW$98)</f>
        <v>0</v>
      </c>
      <c r="J116" s="449"/>
      <c r="K116" s="449">
        <f t="shared" si="82"/>
        <v>0</v>
      </c>
      <c r="L116" s="449"/>
      <c r="M116" s="449">
        <f t="shared" si="83"/>
        <v>0</v>
      </c>
      <c r="N116" s="234"/>
      <c r="O116" s="560">
        <f t="shared" si="84"/>
        <v>0</v>
      </c>
      <c r="P116" s="560">
        <f>IF(C116="К",'Расчётная Ведомость'!$L$38,0)</f>
        <v>0</v>
      </c>
      <c r="Q116" s="234">
        <f>IF(C116="Д",'Расчётная Ведомость'!$T$38,0)</f>
        <v>0</v>
      </c>
      <c r="S116" s="449">
        <f>COUNTIF(Смета!$A$18:$A$37,A116)</f>
        <v>0</v>
      </c>
      <c r="T116" s="449">
        <f t="shared" si="85"/>
        <v>0</v>
      </c>
      <c r="U116" s="449">
        <f t="shared" si="86"/>
        <v>0</v>
      </c>
    </row>
    <row r="117" spans="1:21" x14ac:dyDescent="0.25">
      <c r="A117" s="488">
        <f>'Фактические расходы'!A21</f>
        <v>0</v>
      </c>
      <c r="B117" s="488">
        <f>'Фактические расходы'!B21</f>
        <v>0</v>
      </c>
      <c r="C117" s="234">
        <f>'Фактические расходы'!T21</f>
        <v>0</v>
      </c>
      <c r="D117" s="449">
        <f t="shared" si="78"/>
        <v>99</v>
      </c>
      <c r="E117" s="449">
        <f t="shared" si="79"/>
        <v>0</v>
      </c>
      <c r="F117" s="449">
        <f t="shared" si="80"/>
        <v>0</v>
      </c>
      <c r="G117" s="449">
        <f t="shared" si="77"/>
        <v>1</v>
      </c>
      <c r="H117" s="449">
        <f t="shared" si="81"/>
        <v>0</v>
      </c>
      <c r="I117" s="562">
        <f ca="1">SUMIF('Авансовый отчёт'!$DE$76:$DE$98,A117&amp;" "&amp;B117,'Авансовый отчёт'!$BM$76:$BW$98)</f>
        <v>0</v>
      </c>
      <c r="J117" s="449"/>
      <c r="K117" s="449">
        <f t="shared" si="82"/>
        <v>0</v>
      </c>
      <c r="L117" s="449"/>
      <c r="M117" s="449">
        <f t="shared" si="83"/>
        <v>0</v>
      </c>
      <c r="N117" s="234"/>
      <c r="O117" s="560">
        <f t="shared" si="84"/>
        <v>0</v>
      </c>
      <c r="P117" s="560">
        <f>IF(C117="К",'Расчётная Ведомость'!$L$38,0)</f>
        <v>0</v>
      </c>
      <c r="Q117" s="234">
        <f>IF(C117="Д",'Расчётная Ведомость'!$T$38,0)</f>
        <v>0</v>
      </c>
      <c r="S117" s="449">
        <f>COUNTIF(Смета!$A$18:$A$37,A117)</f>
        <v>0</v>
      </c>
      <c r="T117" s="449">
        <f t="shared" si="85"/>
        <v>0</v>
      </c>
      <c r="U117" s="449">
        <f t="shared" si="86"/>
        <v>0</v>
      </c>
    </row>
    <row r="118" spans="1:21" x14ac:dyDescent="0.25">
      <c r="A118" s="488">
        <f>'Фактические расходы'!A22</f>
        <v>0</v>
      </c>
      <c r="B118" s="488">
        <f>'Фактические расходы'!B22</f>
        <v>0</v>
      </c>
      <c r="C118" s="234">
        <f>'Фактические расходы'!T22</f>
        <v>0</v>
      </c>
      <c r="D118" s="449">
        <f t="shared" si="78"/>
        <v>99</v>
      </c>
      <c r="E118" s="449">
        <f t="shared" si="79"/>
        <v>0</v>
      </c>
      <c r="F118" s="449">
        <f t="shared" si="80"/>
        <v>0</v>
      </c>
      <c r="G118" s="449">
        <f t="shared" si="77"/>
        <v>1</v>
      </c>
      <c r="H118" s="449">
        <f t="shared" si="81"/>
        <v>0</v>
      </c>
      <c r="I118" s="562">
        <f ca="1">SUMIF('Авансовый отчёт'!$DE$76:$DE$98,A118&amp;" "&amp;B118,'Авансовый отчёт'!$BM$76:$BW$98)</f>
        <v>0</v>
      </c>
      <c r="J118" s="449"/>
      <c r="K118" s="449">
        <f t="shared" si="82"/>
        <v>0</v>
      </c>
      <c r="L118" s="449"/>
      <c r="M118" s="449">
        <f t="shared" si="83"/>
        <v>0</v>
      </c>
      <c r="N118" s="234"/>
      <c r="O118" s="560">
        <f t="shared" si="84"/>
        <v>0</v>
      </c>
      <c r="P118" s="560">
        <f>IF(C118="К",'Расчётная Ведомость'!$L$38,0)</f>
        <v>0</v>
      </c>
      <c r="Q118" s="234">
        <f>IF(C118="Д",'Расчётная Ведомость'!$T$38,0)</f>
        <v>0</v>
      </c>
      <c r="S118" s="449">
        <f>COUNTIF(Смета!$A$18:$A$37,A118)</f>
        <v>0</v>
      </c>
      <c r="T118" s="449">
        <f t="shared" si="85"/>
        <v>0</v>
      </c>
      <c r="U118" s="449">
        <f t="shared" si="86"/>
        <v>0</v>
      </c>
    </row>
    <row r="119" spans="1:21" x14ac:dyDescent="0.25">
      <c r="A119" s="488">
        <f>'Фактические расходы'!A23</f>
        <v>0</v>
      </c>
      <c r="B119" s="488">
        <f>'Фактические расходы'!B23</f>
        <v>0</v>
      </c>
      <c r="C119" s="234">
        <f>'Фактические расходы'!T23</f>
        <v>0</v>
      </c>
      <c r="D119" s="449">
        <f t="shared" si="78"/>
        <v>99</v>
      </c>
      <c r="E119" s="449">
        <f t="shared" si="79"/>
        <v>0</v>
      </c>
      <c r="F119" s="449">
        <f t="shared" si="80"/>
        <v>0</v>
      </c>
      <c r="G119" s="449">
        <f t="shared" si="77"/>
        <v>1</v>
      </c>
      <c r="H119" s="449">
        <f t="shared" si="81"/>
        <v>0</v>
      </c>
      <c r="I119" s="562">
        <f ca="1">SUMIF('Авансовый отчёт'!$DE$76:$DE$98,A119&amp;" "&amp;B119,'Авансовый отчёт'!$BM$76:$BW$98)</f>
        <v>0</v>
      </c>
      <c r="J119" s="449"/>
      <c r="K119" s="449">
        <f t="shared" si="82"/>
        <v>0</v>
      </c>
      <c r="L119" s="449"/>
      <c r="M119" s="449">
        <f t="shared" si="83"/>
        <v>0</v>
      </c>
      <c r="N119" s="234"/>
      <c r="O119" s="560">
        <f t="shared" si="84"/>
        <v>0</v>
      </c>
      <c r="P119" s="560">
        <f>IF(C119="К",'Расчётная Ведомость'!$L$38,0)</f>
        <v>0</v>
      </c>
      <c r="Q119" s="234">
        <f>IF(C119="Д",'Расчётная Ведомость'!$T$38,0)</f>
        <v>0</v>
      </c>
      <c r="S119" s="449">
        <f>COUNTIF(Смета!$A$18:$A$37,A119)</f>
        <v>0</v>
      </c>
      <c r="T119" s="449">
        <f t="shared" si="85"/>
        <v>0</v>
      </c>
      <c r="U119" s="449">
        <f t="shared" si="86"/>
        <v>0</v>
      </c>
    </row>
    <row r="120" spans="1:21" x14ac:dyDescent="0.25">
      <c r="A120" s="488">
        <f>'Фактические расходы'!A24</f>
        <v>0</v>
      </c>
      <c r="B120" s="488">
        <f>'Фактические расходы'!B24</f>
        <v>0</v>
      </c>
      <c r="C120" s="234">
        <f>'Фактические расходы'!T24</f>
        <v>0</v>
      </c>
      <c r="D120" s="449">
        <f t="shared" si="78"/>
        <v>99</v>
      </c>
      <c r="E120" s="449">
        <f t="shared" si="79"/>
        <v>0</v>
      </c>
      <c r="F120" s="449">
        <f t="shared" si="80"/>
        <v>0</v>
      </c>
      <c r="G120" s="449">
        <f t="shared" si="77"/>
        <v>1</v>
      </c>
      <c r="H120" s="449">
        <f t="shared" si="81"/>
        <v>0</v>
      </c>
      <c r="I120" s="562">
        <f ca="1">SUMIF('Авансовый отчёт'!$DE$76:$DE$98,A120&amp;" "&amp;B120,'Авансовый отчёт'!$BM$76:$BW$98)</f>
        <v>0</v>
      </c>
      <c r="J120" s="449"/>
      <c r="K120" s="449">
        <f t="shared" si="82"/>
        <v>0</v>
      </c>
      <c r="L120" s="449"/>
      <c r="M120" s="449">
        <f t="shared" si="83"/>
        <v>0</v>
      </c>
      <c r="N120" s="234"/>
      <c r="O120" s="560">
        <f t="shared" si="84"/>
        <v>0</v>
      </c>
      <c r="P120" s="560">
        <f>IF(C120="К",'Расчётная Ведомость'!$L$38,0)</f>
        <v>0</v>
      </c>
      <c r="Q120" s="234">
        <f>IF(C120="Д",'Расчётная Ведомость'!$T$38,0)</f>
        <v>0</v>
      </c>
      <c r="S120" s="449">
        <f>COUNTIF(Смета!$A$18:$A$37,A120)</f>
        <v>0</v>
      </c>
      <c r="T120" s="449">
        <f t="shared" si="85"/>
        <v>0</v>
      </c>
      <c r="U120" s="449">
        <f t="shared" si="86"/>
        <v>0</v>
      </c>
    </row>
    <row r="121" spans="1:21" x14ac:dyDescent="0.25">
      <c r="A121" s="488">
        <f>'Фактические расходы'!A25</f>
        <v>0</v>
      </c>
      <c r="B121" s="488">
        <f>'Фактические расходы'!B25</f>
        <v>0</v>
      </c>
      <c r="C121" s="234">
        <f>'Фактические расходы'!T25</f>
        <v>0</v>
      </c>
      <c r="D121" s="449">
        <f t="shared" si="78"/>
        <v>99</v>
      </c>
      <c r="E121" s="449">
        <f t="shared" si="79"/>
        <v>0</v>
      </c>
      <c r="F121" s="449">
        <f t="shared" si="80"/>
        <v>0</v>
      </c>
      <c r="G121" s="449">
        <f t="shared" si="77"/>
        <v>1</v>
      </c>
      <c r="H121" s="449">
        <f t="shared" si="81"/>
        <v>0</v>
      </c>
      <c r="I121" s="562">
        <f ca="1">SUMIF('Авансовый отчёт'!$DE$76:$DE$98,A121&amp;" "&amp;B121,'Авансовый отчёт'!$BM$76:$BW$98)</f>
        <v>0</v>
      </c>
      <c r="J121" s="449"/>
      <c r="K121" s="449">
        <f t="shared" si="82"/>
        <v>0</v>
      </c>
      <c r="L121" s="449"/>
      <c r="M121" s="449">
        <f t="shared" si="83"/>
        <v>0</v>
      </c>
      <c r="N121" s="234"/>
      <c r="O121" s="560">
        <f t="shared" si="84"/>
        <v>0</v>
      </c>
      <c r="P121" s="560">
        <f>IF(C121="К",'Расчётная Ведомость'!$L$38,0)</f>
        <v>0</v>
      </c>
      <c r="Q121" s="234">
        <f>IF(C121="Д",'Расчётная Ведомость'!$T$38,0)</f>
        <v>0</v>
      </c>
      <c r="S121" s="449">
        <f>COUNTIF(Смета!$A$18:$A$37,A121)</f>
        <v>0</v>
      </c>
      <c r="T121" s="449">
        <f t="shared" si="85"/>
        <v>0</v>
      </c>
      <c r="U121" s="449">
        <f t="shared" si="86"/>
        <v>0</v>
      </c>
    </row>
    <row r="122" spans="1:21" x14ac:dyDescent="0.25">
      <c r="A122" s="488">
        <f>'Фактические расходы'!A26</f>
        <v>0</v>
      </c>
      <c r="B122" s="488">
        <f>'Фактические расходы'!B26</f>
        <v>0</v>
      </c>
      <c r="C122" s="234">
        <f>'Фактические расходы'!T26</f>
        <v>0</v>
      </c>
      <c r="D122" s="449">
        <f t="shared" si="78"/>
        <v>99</v>
      </c>
      <c r="E122" s="449">
        <f t="shared" si="79"/>
        <v>0</v>
      </c>
      <c r="F122" s="449">
        <f t="shared" si="80"/>
        <v>0</v>
      </c>
      <c r="G122" s="449">
        <f t="shared" si="77"/>
        <v>1</v>
      </c>
      <c r="H122" s="449">
        <f t="shared" si="81"/>
        <v>0</v>
      </c>
      <c r="I122" s="562">
        <f ca="1">SUMIF('Авансовый отчёт'!$DE$76:$DE$98,A122&amp;" "&amp;B122,'Авансовый отчёт'!$BM$76:$BW$98)</f>
        <v>0</v>
      </c>
      <c r="J122" s="449"/>
      <c r="K122" s="449">
        <f t="shared" si="82"/>
        <v>0</v>
      </c>
      <c r="L122" s="449"/>
      <c r="M122" s="449">
        <f>(IF(AND(F122=1,C122="П"),SUMIF($H$109:$H$127,A122,$I$109:$I$127),0))</f>
        <v>0</v>
      </c>
      <c r="N122" s="234"/>
      <c r="O122" s="560">
        <f t="shared" si="84"/>
        <v>0</v>
      </c>
      <c r="P122" s="560">
        <f>IF(C122="К",'Расчётная Ведомость'!$L$38,0)</f>
        <v>0</v>
      </c>
      <c r="Q122" s="234">
        <f>IF(C122="Д",'Расчётная Ведомость'!$T$38,0)</f>
        <v>0</v>
      </c>
      <c r="S122" s="449">
        <f>COUNTIF(Смета!$A$18:$A$37,A122)</f>
        <v>0</v>
      </c>
      <c r="T122" s="449">
        <f t="shared" si="85"/>
        <v>0</v>
      </c>
      <c r="U122" s="449">
        <f t="shared" si="86"/>
        <v>0</v>
      </c>
    </row>
    <row r="123" spans="1:21" x14ac:dyDescent="0.25">
      <c r="A123" s="488">
        <f>'Фактические расходы'!A27</f>
        <v>0</v>
      </c>
      <c r="B123" s="488">
        <f>'Фактические расходы'!B27</f>
        <v>0</v>
      </c>
      <c r="C123" s="234">
        <f>'Фактические расходы'!T27</f>
        <v>0</v>
      </c>
      <c r="D123" s="449">
        <f t="shared" si="78"/>
        <v>99</v>
      </c>
      <c r="E123" s="449">
        <f t="shared" si="79"/>
        <v>0</v>
      </c>
      <c r="F123" s="449">
        <f t="shared" si="80"/>
        <v>0</v>
      </c>
      <c r="G123" s="449">
        <f t="shared" si="77"/>
        <v>1</v>
      </c>
      <c r="H123" s="449">
        <f t="shared" si="81"/>
        <v>0</v>
      </c>
      <c r="I123" s="562">
        <f ca="1">SUMIF('Авансовый отчёт'!$DE$76:$DE$98,A123&amp;" "&amp;B123,'Авансовый отчёт'!$BM$76:$BW$98)</f>
        <v>0</v>
      </c>
      <c r="J123" s="449"/>
      <c r="K123" s="449">
        <f t="shared" si="82"/>
        <v>0</v>
      </c>
      <c r="L123" s="449"/>
      <c r="M123" s="449">
        <f t="shared" si="83"/>
        <v>0</v>
      </c>
      <c r="N123" s="234"/>
      <c r="O123" s="560">
        <f t="shared" si="84"/>
        <v>0</v>
      </c>
      <c r="P123" s="560">
        <f>IF(C123="К",'Расчётная Ведомость'!$L$38,0)</f>
        <v>0</v>
      </c>
      <c r="Q123" s="234">
        <f>IF(C123="Д",'Расчётная Ведомость'!$T$38,0)</f>
        <v>0</v>
      </c>
      <c r="S123" s="449">
        <f>COUNTIF(Смета!$A$18:$A$37,A123)</f>
        <v>0</v>
      </c>
      <c r="T123" s="449">
        <f t="shared" si="85"/>
        <v>0</v>
      </c>
      <c r="U123" s="449">
        <f t="shared" si="86"/>
        <v>0</v>
      </c>
    </row>
    <row r="124" spans="1:21" x14ac:dyDescent="0.25">
      <c r="A124" s="488">
        <f>'Фактические расходы'!A28</f>
        <v>0</v>
      </c>
      <c r="B124" s="488">
        <f>'Фактические расходы'!B28</f>
        <v>0</v>
      </c>
      <c r="C124" s="234">
        <f>'Фактические расходы'!T28</f>
        <v>0</v>
      </c>
      <c r="D124" s="449">
        <f t="shared" si="78"/>
        <v>99</v>
      </c>
      <c r="E124" s="449">
        <f t="shared" si="79"/>
        <v>0</v>
      </c>
      <c r="F124" s="449">
        <f t="shared" si="80"/>
        <v>0</v>
      </c>
      <c r="G124" s="449">
        <f t="shared" si="77"/>
        <v>1</v>
      </c>
      <c r="H124" s="449">
        <f t="shared" si="81"/>
        <v>0</v>
      </c>
      <c r="I124" s="562">
        <f ca="1">SUMIF('Авансовый отчёт'!$DE$76:$DE$98,A124&amp;" "&amp;B124,'Авансовый отчёт'!$BM$76:$BW$98)</f>
        <v>0</v>
      </c>
      <c r="J124" s="449"/>
      <c r="K124" s="449">
        <f t="shared" si="82"/>
        <v>0</v>
      </c>
      <c r="L124" s="449"/>
      <c r="M124" s="449">
        <f t="shared" si="83"/>
        <v>0</v>
      </c>
      <c r="N124" s="234"/>
      <c r="O124" s="560">
        <f t="shared" si="84"/>
        <v>0</v>
      </c>
      <c r="P124" s="560">
        <f>IF(C124="К",'Расчётная Ведомость'!$L$38,0)</f>
        <v>0</v>
      </c>
      <c r="Q124" s="234">
        <f>IF(C124="Д",'Расчётная Ведомость'!$T$38,0)</f>
        <v>0</v>
      </c>
      <c r="S124" s="449">
        <f>COUNTIF(Смета!$A$18:$A$37,A124)</f>
        <v>0</v>
      </c>
      <c r="T124" s="449">
        <f t="shared" si="85"/>
        <v>0</v>
      </c>
      <c r="U124" s="449">
        <f t="shared" si="86"/>
        <v>0</v>
      </c>
    </row>
    <row r="125" spans="1:21" x14ac:dyDescent="0.25">
      <c r="A125" s="488">
        <f>'Фактические расходы'!A29</f>
        <v>0</v>
      </c>
      <c r="B125" s="488">
        <f>'Фактические расходы'!B29</f>
        <v>0</v>
      </c>
      <c r="C125" s="234">
        <f>'Фактические расходы'!T29</f>
        <v>0</v>
      </c>
      <c r="D125" s="449">
        <f t="shared" si="78"/>
        <v>99</v>
      </c>
      <c r="E125" s="449">
        <f t="shared" si="79"/>
        <v>0</v>
      </c>
      <c r="F125" s="449">
        <f t="shared" si="80"/>
        <v>0</v>
      </c>
      <c r="G125" s="449">
        <f t="shared" si="77"/>
        <v>1</v>
      </c>
      <c r="H125" s="449">
        <f t="shared" si="81"/>
        <v>0</v>
      </c>
      <c r="I125" s="562">
        <f ca="1">SUMIF('Авансовый отчёт'!$DE$76:$DE$98,A125&amp;" "&amp;B125,'Авансовый отчёт'!$BM$76:$BW$98)</f>
        <v>0</v>
      </c>
      <c r="J125" s="449"/>
      <c r="K125" s="449">
        <f t="shared" si="82"/>
        <v>0</v>
      </c>
      <c r="L125" s="449"/>
      <c r="M125" s="449">
        <f t="shared" si="83"/>
        <v>0</v>
      </c>
      <c r="N125" s="234"/>
      <c r="O125" s="560">
        <f t="shared" si="84"/>
        <v>0</v>
      </c>
      <c r="P125" s="560">
        <f>IF(C125="К",'Расчётная Ведомость'!$L$38,0)</f>
        <v>0</v>
      </c>
      <c r="Q125" s="234">
        <f>IF(C125="Д",'Расчётная Ведомость'!$T$38,0)</f>
        <v>0</v>
      </c>
      <c r="S125" s="449">
        <f>COUNTIF(Смета!$A$18:$A$37,A125)</f>
        <v>0</v>
      </c>
      <c r="T125" s="449">
        <f t="shared" si="85"/>
        <v>0</v>
      </c>
      <c r="U125" s="449">
        <f t="shared" si="86"/>
        <v>0</v>
      </c>
    </row>
    <row r="126" spans="1:21" x14ac:dyDescent="0.25">
      <c r="A126" s="488">
        <f>'Фактические расходы'!A30</f>
        <v>0</v>
      </c>
      <c r="B126" s="488">
        <f>'Фактические расходы'!B30</f>
        <v>0</v>
      </c>
      <c r="C126" s="234">
        <f>'Фактические расходы'!T30</f>
        <v>0</v>
      </c>
      <c r="D126" s="449">
        <f t="shared" si="78"/>
        <v>99</v>
      </c>
      <c r="E126" s="449">
        <f t="shared" si="79"/>
        <v>0</v>
      </c>
      <c r="F126" s="449">
        <f t="shared" si="80"/>
        <v>0</v>
      </c>
      <c r="G126" s="449">
        <f t="shared" si="77"/>
        <v>1</v>
      </c>
      <c r="H126" s="449">
        <f t="shared" si="81"/>
        <v>0</v>
      </c>
      <c r="I126" s="562">
        <f ca="1">SUMIF('Авансовый отчёт'!$DE$76:$DE$98,A126&amp;" "&amp;B126,'Авансовый отчёт'!$BM$76:$BW$98)</f>
        <v>0</v>
      </c>
      <c r="J126" s="449"/>
      <c r="K126" s="449">
        <f t="shared" si="82"/>
        <v>0</v>
      </c>
      <c r="L126" s="449"/>
      <c r="M126" s="449">
        <f t="shared" si="83"/>
        <v>0</v>
      </c>
      <c r="N126" s="234"/>
      <c r="O126" s="560">
        <f t="shared" si="84"/>
        <v>0</v>
      </c>
      <c r="P126" s="560">
        <f>IF(C126="К",'Расчётная Ведомость'!$L$38,0)</f>
        <v>0</v>
      </c>
      <c r="Q126" s="234">
        <f>IF(C126="Д",'Расчётная Ведомость'!$T$38,0)</f>
        <v>0</v>
      </c>
      <c r="S126" s="449">
        <f>COUNTIF(Смета!$A$18:$A$37,A126)</f>
        <v>0</v>
      </c>
      <c r="T126" s="449">
        <f t="shared" si="85"/>
        <v>0</v>
      </c>
      <c r="U126" s="449">
        <f t="shared" si="86"/>
        <v>0</v>
      </c>
    </row>
    <row r="127" spans="1:21" x14ac:dyDescent="0.25">
      <c r="A127" s="488">
        <f>'Фактические расходы'!A31</f>
        <v>0</v>
      </c>
      <c r="B127" s="488">
        <f>'Фактические расходы'!B31</f>
        <v>0</v>
      </c>
      <c r="C127" s="234">
        <f>'Фактические расходы'!T31</f>
        <v>0</v>
      </c>
      <c r="D127" s="449">
        <f t="shared" si="78"/>
        <v>99</v>
      </c>
      <c r="E127" s="449">
        <f t="shared" si="79"/>
        <v>0</v>
      </c>
      <c r="F127" s="449">
        <f t="shared" si="80"/>
        <v>0</v>
      </c>
      <c r="G127" s="449">
        <f t="shared" si="77"/>
        <v>1</v>
      </c>
      <c r="H127" s="449">
        <f t="shared" si="81"/>
        <v>0</v>
      </c>
      <c r="I127" s="562">
        <f ca="1">SUMIF('Авансовый отчёт'!$DE$76:$DE$98,A127&amp;" "&amp;B127,'Авансовый отчёт'!$BM$76:$BW$98)</f>
        <v>0</v>
      </c>
      <c r="J127" s="449"/>
      <c r="K127" s="449">
        <f t="shared" si="82"/>
        <v>0</v>
      </c>
      <c r="L127" s="449"/>
      <c r="M127" s="449">
        <f t="shared" si="83"/>
        <v>0</v>
      </c>
      <c r="N127" s="234"/>
      <c r="O127" s="560">
        <f t="shared" si="84"/>
        <v>0</v>
      </c>
      <c r="P127" s="560">
        <f>IF(C127="К",'Расчётная Ведомость'!$L$38,0)</f>
        <v>0</v>
      </c>
      <c r="Q127" s="234">
        <f>IF(C127="Д",'Расчётная Ведомость'!$T$38,0)</f>
        <v>0</v>
      </c>
      <c r="S127" s="449">
        <f>COUNTIF(Смета!$A$18:$A$37,A127)</f>
        <v>0</v>
      </c>
      <c r="T127" s="449">
        <f t="shared" si="85"/>
        <v>0</v>
      </c>
      <c r="U127" s="449">
        <f t="shared" si="86"/>
        <v>0</v>
      </c>
    </row>
    <row r="128" spans="1:21" x14ac:dyDescent="0.25">
      <c r="A128" s="234">
        <f>19-COUNTIF(A109:A127,0)</f>
        <v>2</v>
      </c>
      <c r="J128" s="234"/>
      <c r="K128" s="234"/>
      <c r="L128" s="234"/>
      <c r="M128" s="234"/>
      <c r="N128" s="234"/>
    </row>
    <row r="129" spans="1:43" x14ac:dyDescent="0.25">
      <c r="A129" s="234">
        <v>0</v>
      </c>
      <c r="J129" s="234"/>
      <c r="K129" s="234"/>
      <c r="L129" s="234"/>
      <c r="M129" s="234"/>
      <c r="N129" s="234"/>
      <c r="O129" s="560">
        <f>IF(NOT('Настройки ТИК'!$C$14="не участник зарплатного проекта"),SUM(K109:K127),SUM(O109:O127)-SUM(M109:M127))</f>
        <v>0</v>
      </c>
      <c r="AQ129" s="497"/>
    </row>
    <row r="130" spans="1:43" x14ac:dyDescent="0.25">
      <c r="A130" s="644">
        <f ca="1">COUNTA(INDIRECT("$A$131:$A$144"))</f>
        <v>1</v>
      </c>
      <c r="B130" s="644"/>
      <c r="C130" s="644">
        <f ca="1">SUM(INDIRECT("$C$131:$C$144"))</f>
        <v>0</v>
      </c>
      <c r="D130" s="645"/>
      <c r="E130" s="645"/>
      <c r="F130" s="645"/>
      <c r="G130" s="645"/>
      <c r="H130" s="645"/>
      <c r="I130" s="645"/>
      <c r="J130" s="645"/>
      <c r="K130" s="645"/>
      <c r="L130" s="645"/>
      <c r="M130" s="645"/>
      <c r="N130" s="645"/>
      <c r="O130" s="645"/>
      <c r="P130" s="645"/>
      <c r="Q130" s="645"/>
      <c r="R130" s="645"/>
      <c r="S130" s="645"/>
      <c r="T130" s="645"/>
      <c r="U130" s="645"/>
      <c r="V130" s="645"/>
      <c r="W130" s="645"/>
      <c r="X130" s="645"/>
      <c r="Y130" s="645"/>
      <c r="Z130" s="645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6" t="s">
        <v>399</v>
      </c>
    </row>
    <row r="131" spans="1:43" x14ac:dyDescent="0.25">
      <c r="A131" s="606" t="s">
        <v>963</v>
      </c>
      <c r="B131" s="606" t="s">
        <v>907</v>
      </c>
      <c r="C131" s="606" t="s">
        <v>964</v>
      </c>
      <c r="D131" s="497"/>
      <c r="J131" s="234"/>
      <c r="K131" s="234"/>
      <c r="L131" s="234"/>
      <c r="M131" s="234"/>
      <c r="N131" s="234"/>
      <c r="AQ131" s="643" t="s">
        <v>399</v>
      </c>
    </row>
    <row r="132" spans="1:43" x14ac:dyDescent="0.25">
      <c r="J132" s="234"/>
      <c r="K132" s="234"/>
      <c r="L132" s="234"/>
      <c r="M132" s="234"/>
      <c r="N132" s="234"/>
      <c r="AQ132" s="497"/>
    </row>
    <row r="133" spans="1:43" x14ac:dyDescent="0.25">
      <c r="J133" s="234"/>
      <c r="K133" s="234"/>
      <c r="L133" s="234"/>
      <c r="M133" s="234"/>
      <c r="N133" s="234"/>
      <c r="AQ133" s="497"/>
    </row>
    <row r="134" spans="1:43" x14ac:dyDescent="0.25">
      <c r="J134" s="234"/>
      <c r="K134" s="234"/>
      <c r="L134" s="234"/>
      <c r="M134" s="234"/>
      <c r="N134" s="234"/>
      <c r="AQ134" s="497"/>
    </row>
    <row r="135" spans="1:43" x14ac:dyDescent="0.25">
      <c r="J135" s="234"/>
      <c r="K135" s="234"/>
      <c r="L135" s="234"/>
      <c r="M135" s="234"/>
      <c r="N135" s="234"/>
      <c r="AQ135" s="497"/>
    </row>
    <row r="136" spans="1:43" x14ac:dyDescent="0.25">
      <c r="J136" s="234"/>
      <c r="K136" s="234"/>
      <c r="L136" s="234"/>
      <c r="M136" s="234"/>
      <c r="N136" s="234"/>
      <c r="AQ136" s="497"/>
    </row>
    <row r="137" spans="1:43" x14ac:dyDescent="0.25">
      <c r="J137" s="234"/>
      <c r="K137" s="234"/>
      <c r="L137" s="234"/>
      <c r="M137" s="234"/>
      <c r="N137" s="234"/>
      <c r="AQ137" s="497"/>
    </row>
    <row r="138" spans="1:43" x14ac:dyDescent="0.25">
      <c r="J138" s="234"/>
      <c r="K138" s="234"/>
      <c r="L138" s="234"/>
      <c r="M138" s="234"/>
      <c r="N138" s="234"/>
      <c r="AQ138" s="497"/>
    </row>
    <row r="139" spans="1:43" x14ac:dyDescent="0.25">
      <c r="J139" s="234"/>
      <c r="K139" s="234"/>
      <c r="L139" s="234"/>
      <c r="M139" s="234"/>
      <c r="N139" s="234"/>
      <c r="AQ139" s="497"/>
    </row>
    <row r="140" spans="1:43" x14ac:dyDescent="0.25">
      <c r="J140" s="234"/>
      <c r="K140" s="234"/>
      <c r="L140" s="234"/>
      <c r="M140" s="234"/>
      <c r="N140" s="234"/>
      <c r="AQ140" s="497"/>
    </row>
    <row r="141" spans="1:43" x14ac:dyDescent="0.25">
      <c r="J141" s="234"/>
      <c r="K141" s="234"/>
      <c r="L141" s="234"/>
      <c r="M141" s="234"/>
      <c r="N141" s="234"/>
      <c r="AQ141" s="497"/>
    </row>
    <row r="142" spans="1:43" x14ac:dyDescent="0.25">
      <c r="J142" s="234"/>
      <c r="K142" s="234"/>
      <c r="L142" s="234"/>
      <c r="M142" s="234"/>
      <c r="N142" s="234"/>
    </row>
    <row r="143" spans="1:43" x14ac:dyDescent="0.25">
      <c r="J143" s="234"/>
      <c r="K143" s="234"/>
      <c r="L143" s="234"/>
      <c r="M143" s="234"/>
      <c r="N143" s="234"/>
    </row>
    <row r="144" spans="1:43" x14ac:dyDescent="0.25">
      <c r="J144" s="234"/>
      <c r="K144" s="234"/>
      <c r="L144" s="234"/>
      <c r="M144" s="234"/>
      <c r="N144" s="234"/>
    </row>
    <row r="145" spans="10:14" x14ac:dyDescent="0.25">
      <c r="J145" s="234"/>
      <c r="K145" s="234"/>
      <c r="L145" s="234"/>
      <c r="M145" s="234"/>
      <c r="N145" s="234"/>
    </row>
    <row r="146" spans="10:14" x14ac:dyDescent="0.25">
      <c r="J146" s="234"/>
      <c r="K146" s="234"/>
      <c r="L146" s="234"/>
      <c r="M146" s="234"/>
      <c r="N146" s="234"/>
    </row>
    <row r="147" spans="10:14" x14ac:dyDescent="0.25">
      <c r="J147" s="234"/>
      <c r="K147" s="234"/>
      <c r="L147" s="234"/>
      <c r="M147" s="234"/>
      <c r="N147" s="234"/>
    </row>
    <row r="148" spans="10:14" x14ac:dyDescent="0.25">
      <c r="J148" s="234"/>
      <c r="K148" s="234"/>
      <c r="L148" s="234"/>
      <c r="M148" s="234"/>
      <c r="N148" s="234"/>
    </row>
    <row r="149" spans="10:14" x14ac:dyDescent="0.25">
      <c r="J149" s="234"/>
      <c r="K149" s="234"/>
      <c r="L149" s="234"/>
      <c r="M149" s="234"/>
      <c r="N149" s="234"/>
    </row>
    <row r="150" spans="10:14" x14ac:dyDescent="0.25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 x14ac:dyDescent="0.2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 x14ac:dyDescent="0.25">
      <c r="A3" s="1374" t="s">
        <v>279</v>
      </c>
      <c r="B3" s="1374"/>
      <c r="C3" s="1374"/>
      <c r="D3" s="1374"/>
      <c r="E3" s="1374"/>
      <c r="F3" s="1374"/>
      <c r="G3" s="1374"/>
      <c r="H3" s="1374"/>
      <c r="I3" s="1374"/>
      <c r="J3" s="1374"/>
      <c r="K3" s="1374"/>
    </row>
    <row r="4" spans="1:21" ht="15.75" x14ac:dyDescent="0.25">
      <c r="A4" s="1374" t="s">
        <v>460</v>
      </c>
      <c r="B4" s="1374"/>
      <c r="C4" s="1374"/>
      <c r="D4" s="1374"/>
      <c r="E4" s="1374"/>
      <c r="F4" s="1374"/>
      <c r="G4" s="1374"/>
      <c r="H4" s="1374"/>
      <c r="I4" s="1374"/>
      <c r="J4" s="1374"/>
      <c r="K4" s="1374"/>
    </row>
    <row r="5" spans="1:21" ht="15.75" x14ac:dyDescent="0.2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 x14ac:dyDescent="0.25">
      <c r="A6" s="74"/>
      <c r="B6" s="75"/>
      <c r="C6" s="75"/>
      <c r="D6" s="75"/>
      <c r="E6" s="75"/>
      <c r="F6" s="75"/>
      <c r="G6" s="75"/>
      <c r="H6" s="75"/>
      <c r="I6" s="75"/>
      <c r="J6" s="75"/>
      <c r="U6" s="568">
        <f ca="1">COUNTIF($P$12:$P$52,'Настройки УИК'!$R$2)</f>
        <v>19</v>
      </c>
    </row>
    <row r="7" spans="1:21" ht="30.75" customHeight="1" x14ac:dyDescent="0.25">
      <c r="A7" s="1375" t="s">
        <v>462</v>
      </c>
      <c r="B7" s="1376"/>
      <c r="C7" s="1376"/>
      <c r="D7" s="1376"/>
      <c r="E7" s="1377"/>
      <c r="F7" s="1378">
        <f>'Настройки УИК'!J5</f>
        <v>0</v>
      </c>
      <c r="G7" s="1378"/>
      <c r="H7" s="1378"/>
      <c r="I7" s="75"/>
      <c r="J7" s="75"/>
    </row>
    <row r="8" spans="1:21" x14ac:dyDescent="0.25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 x14ac:dyDescent="0.25">
      <c r="A9" s="1370" t="s">
        <v>459</v>
      </c>
      <c r="B9" s="1371"/>
      <c r="C9" s="1371"/>
      <c r="D9" s="1372"/>
      <c r="E9" s="1373">
        <f>'Настройки ТИК'!B9</f>
        <v>0</v>
      </c>
      <c r="F9" s="1373"/>
      <c r="G9" s="1373"/>
      <c r="H9" s="1373"/>
      <c r="I9" s="1373"/>
      <c r="J9" s="1373"/>
      <c r="K9" s="1373"/>
    </row>
    <row r="10" spans="1:21" x14ac:dyDescent="0.25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 x14ac:dyDescent="0.25">
      <c r="A11" s="1364" t="s">
        <v>260</v>
      </c>
      <c r="B11" s="1364"/>
      <c r="C11" s="1364"/>
      <c r="D11" s="1364"/>
      <c r="E11" s="1364"/>
      <c r="F11" s="1364"/>
      <c r="G11" s="1364"/>
      <c r="H11" s="1364"/>
      <c r="I11" s="1364"/>
      <c r="J11" s="242" t="s">
        <v>271</v>
      </c>
      <c r="K11" s="242" t="s">
        <v>272</v>
      </c>
    </row>
    <row r="12" spans="1:21" x14ac:dyDescent="0.25">
      <c r="A12" s="1367" t="s">
        <v>399</v>
      </c>
      <c r="B12" s="1364"/>
      <c r="C12" s="1364"/>
      <c r="D12" s="1364"/>
      <c r="E12" s="1364"/>
      <c r="F12" s="1364"/>
      <c r="G12" s="1364"/>
      <c r="H12" s="1364"/>
      <c r="I12" s="1364"/>
      <c r="J12" s="424" t="s">
        <v>400</v>
      </c>
      <c r="K12" s="424" t="s">
        <v>401</v>
      </c>
    </row>
    <row r="13" spans="1:21" ht="15" customHeight="1" x14ac:dyDescent="0.25">
      <c r="A13" s="557" t="s">
        <v>963</v>
      </c>
      <c r="B13" s="1368" t="s">
        <v>907</v>
      </c>
      <c r="C13" s="1368"/>
      <c r="D13" s="1368"/>
      <c r="E13" s="1368"/>
      <c r="F13" s="1368"/>
      <c r="G13" s="1368"/>
      <c r="H13" s="1368"/>
      <c r="I13" s="1369"/>
      <c r="J13" s="581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2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20">
        <f ca="1">OFFSET($M$13:$M$13,0,0)</f>
        <v>0</v>
      </c>
      <c r="M13" s="583"/>
      <c r="N13" s="560">
        <f>'Настройки ТИК'!$C$55</f>
        <v>0</v>
      </c>
      <c r="O13" s="234"/>
      <c r="P13" s="234">
        <f>'Настройки УИК'!$R$2</f>
        <v>0</v>
      </c>
      <c r="Q13" s="411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 x14ac:dyDescent="0.25">
      <c r="A14" s="1365" t="s">
        <v>267</v>
      </c>
      <c r="B14" s="1365"/>
      <c r="C14" s="1365"/>
      <c r="D14" s="1365"/>
      <c r="E14" s="1365"/>
      <c r="F14" s="1365"/>
      <c r="G14" s="1365"/>
      <c r="H14" s="1365"/>
      <c r="I14" s="1366"/>
      <c r="J14" s="558">
        <f ca="1">SUMIF(Смета!$A$18:$A$37,INDIRECT("A"&amp;(MROUND(N($U$6),1)+13)),Смета!$J$18:$J$37)</f>
        <v>0</v>
      </c>
      <c r="K14" s="559">
        <f>'В авансовый отчет'!$O$129</f>
        <v>0</v>
      </c>
      <c r="L14" s="620">
        <v>1</v>
      </c>
      <c r="M14" s="583">
        <f>'В авансовый отчет'!O109</f>
        <v>0</v>
      </c>
      <c r="N14" s="578">
        <f ca="1">COUNTIF(Смета!$A$18:$A$37,INDIRECT("P"&amp;(MROUND(N($U$6),1)+13)))</f>
        <v>0</v>
      </c>
      <c r="O14" s="578" t="str">
        <f t="shared" ref="O14:O33" ca="1" si="0">IF(INDIRECT("T"&amp;(MROUND(N(IF(NOT(Q13=""),Q13,($U$6+2))),1)+12))="","",INDIRECT("T"&amp;(MROUND(N(IF(NOT(Q13=""),Q13,($U$6+2))),1)+12)))</f>
        <v/>
      </c>
      <c r="P14" s="578" t="str">
        <f ca="1">INDIRECT("A"&amp;(13))</f>
        <v>${pp}</v>
      </c>
      <c r="Q14" s="411"/>
    </row>
    <row r="15" spans="1:21" x14ac:dyDescent="0.25">
      <c r="L15" s="620">
        <v>2</v>
      </c>
      <c r="M15" s="583">
        <f>'В авансовый отчет'!O110</f>
        <v>0</v>
      </c>
      <c r="N15" s="578">
        <f ca="1">COUNTIF(Смета!$A$18:$A$37,INDIRECT("P"&amp;(MROUND(N($U$6),1)+14)))</f>
        <v>0</v>
      </c>
      <c r="O15" s="578" t="str">
        <f t="shared" ca="1" si="0"/>
        <v/>
      </c>
      <c r="P15" s="578" t="str">
        <f ca="1">INDIRECT("A"&amp;(14))</f>
        <v>Всего расходов</v>
      </c>
      <c r="Q15" s="411"/>
    </row>
    <row r="16" spans="1:21" x14ac:dyDescent="0.25">
      <c r="L16" s="620">
        <v>3</v>
      </c>
      <c r="M16" s="583">
        <f>'В авансовый отчет'!O111</f>
        <v>0</v>
      </c>
      <c r="N16" s="578">
        <f ca="1">COUNTIF(Смета!$A$18:$A$37,INDIRECT("P"&amp;(MROUND(N($U$6),1)+15)))</f>
        <v>0</v>
      </c>
      <c r="O16" s="578" t="str">
        <f t="shared" ca="1" si="0"/>
        <v/>
      </c>
      <c r="P16" s="578">
        <f ca="1">INDIRECT("A"&amp;(15))</f>
        <v>0</v>
      </c>
      <c r="Q16" s="411"/>
    </row>
    <row r="17" spans="1:21" x14ac:dyDescent="0.25">
      <c r="L17" s="620">
        <v>4</v>
      </c>
      <c r="M17" s="583">
        <f>'В авансовый отчет'!O112</f>
        <v>0</v>
      </c>
      <c r="N17" s="578">
        <f ca="1">COUNTIF(Смета!$A$18:$A$37,INDIRECT("P"&amp;(MROUND(N($U$6),1)+16)))</f>
        <v>0</v>
      </c>
      <c r="O17" s="578" t="str">
        <f t="shared" ca="1" si="0"/>
        <v/>
      </c>
      <c r="P17" s="578">
        <f ca="1">INDIRECT("A"&amp;(16))</f>
        <v>0</v>
      </c>
      <c r="Q17" s="411"/>
    </row>
    <row r="18" spans="1:21" x14ac:dyDescent="0.25">
      <c r="A18" s="584"/>
      <c r="B18" s="584"/>
      <c r="C18" s="584"/>
      <c r="D18" s="584"/>
      <c r="E18" s="584"/>
      <c r="F18" s="584"/>
      <c r="G18" s="584"/>
      <c r="H18" s="584"/>
      <c r="I18" s="584"/>
      <c r="J18" s="584"/>
      <c r="K18" s="584"/>
      <c r="L18" s="620">
        <v>5</v>
      </c>
      <c r="M18" s="583">
        <f>'В авансовый отчет'!O113</f>
        <v>0</v>
      </c>
      <c r="N18" s="578">
        <f ca="1">COUNTIF(Смета!$A$18:$A$37,INDIRECT("P"&amp;(MROUND(N($U$6),1)+17)))</f>
        <v>0</v>
      </c>
      <c r="O18" s="578" t="str">
        <f t="shared" ca="1" si="0"/>
        <v/>
      </c>
      <c r="P18" s="578">
        <f ca="1">INDIRECT("A"&amp;(17))</f>
        <v>0</v>
      </c>
      <c r="Q18" s="411"/>
    </row>
    <row r="19" spans="1:21" x14ac:dyDescent="0.25">
      <c r="A19" s="584"/>
      <c r="B19" s="584"/>
      <c r="C19" s="584"/>
      <c r="D19" s="584"/>
      <c r="E19" s="584"/>
      <c r="F19" s="584"/>
      <c r="G19" s="584"/>
      <c r="H19" s="584"/>
      <c r="I19" s="584"/>
      <c r="J19" s="584"/>
      <c r="K19" s="584"/>
      <c r="L19" s="620">
        <v>6</v>
      </c>
      <c r="M19" s="583">
        <f>'В авансовый отчет'!O114</f>
        <v>0</v>
      </c>
      <c r="N19" s="578">
        <f ca="1">COUNTIF(Смета!$A$18:$A$37,INDIRECT("P"&amp;(MROUND(N($U$6),1)+18)))</f>
        <v>0</v>
      </c>
      <c r="O19" s="578" t="str">
        <f t="shared" ca="1" si="0"/>
        <v/>
      </c>
      <c r="P19" s="578">
        <f ca="1">INDIRECT("A"&amp;(18))</f>
        <v>0</v>
      </c>
      <c r="Q19" s="411"/>
    </row>
    <row r="20" spans="1:21" x14ac:dyDescent="0.25">
      <c r="A20" s="584"/>
      <c r="B20" s="584"/>
      <c r="C20" s="584"/>
      <c r="D20" s="584"/>
      <c r="E20" s="584"/>
      <c r="F20" s="584"/>
      <c r="G20" s="584"/>
      <c r="H20" s="584"/>
      <c r="I20" s="584"/>
      <c r="J20" s="584"/>
      <c r="K20" s="584"/>
      <c r="L20" s="620">
        <v>7</v>
      </c>
      <c r="M20" s="583">
        <f>'В авансовый отчет'!O115</f>
        <v>0</v>
      </c>
      <c r="N20" s="578">
        <f ca="1">COUNTIF(Смета!$A$18:$A$37,INDIRECT("P"&amp;(MROUND(N($U$6),1)+19)))</f>
        <v>0</v>
      </c>
      <c r="O20" s="578" t="str">
        <f t="shared" ca="1" si="0"/>
        <v/>
      </c>
      <c r="P20" s="578">
        <f ca="1">INDIRECT("A"&amp;(19))</f>
        <v>0</v>
      </c>
      <c r="Q20" s="411"/>
    </row>
    <row r="21" spans="1:21" x14ac:dyDescent="0.25">
      <c r="A21" s="584"/>
      <c r="B21" s="584"/>
      <c r="C21" s="584"/>
      <c r="D21" s="584"/>
      <c r="E21" s="584"/>
      <c r="F21" s="584"/>
      <c r="G21" s="584"/>
      <c r="H21" s="584"/>
      <c r="I21" s="584"/>
      <c r="J21" s="584"/>
      <c r="K21" s="584"/>
      <c r="L21" s="620">
        <v>8</v>
      </c>
      <c r="M21" s="583">
        <f>'В авансовый отчет'!O116</f>
        <v>0</v>
      </c>
      <c r="N21" s="578">
        <f ca="1">COUNTIF(Смета!$A$18:$A$37,INDIRECT("P"&amp;(MROUND(N($U$6),1)+20)))</f>
        <v>0</v>
      </c>
      <c r="O21" s="578" t="str">
        <f t="shared" ca="1" si="0"/>
        <v/>
      </c>
      <c r="P21" s="578">
        <f ca="1">INDIRECT("A"&amp;(20))</f>
        <v>0</v>
      </c>
      <c r="Q21" s="411"/>
    </row>
    <row r="22" spans="1:21" x14ac:dyDescent="0.25">
      <c r="A22" s="584"/>
      <c r="B22" s="584"/>
      <c r="C22" s="584"/>
      <c r="D22" s="584"/>
      <c r="E22" s="584"/>
      <c r="F22" s="584"/>
      <c r="G22" s="584"/>
      <c r="H22" s="584"/>
      <c r="I22" s="584"/>
      <c r="J22" s="584"/>
      <c r="K22" s="584"/>
      <c r="L22" s="620">
        <v>9</v>
      </c>
      <c r="M22" s="583">
        <f>'В авансовый отчет'!O117</f>
        <v>0</v>
      </c>
      <c r="N22" s="578">
        <f ca="1">COUNTIF(Смета!$A$18:$A$37,INDIRECT("P"&amp;(MROUND(N($U$6),1)+21)))</f>
        <v>0</v>
      </c>
      <c r="O22" s="578" t="str">
        <f t="shared" ca="1" si="0"/>
        <v/>
      </c>
      <c r="P22" s="578">
        <f ca="1">INDIRECT("A"&amp;(21))</f>
        <v>0</v>
      </c>
      <c r="Q22" s="411"/>
    </row>
    <row r="23" spans="1:21" x14ac:dyDescent="0.25">
      <c r="A23" s="584"/>
      <c r="B23" s="584"/>
      <c r="C23" s="584"/>
      <c r="D23" s="584"/>
      <c r="E23" s="584"/>
      <c r="F23" s="584"/>
      <c r="G23" s="584"/>
      <c r="H23" s="584"/>
      <c r="I23" s="584"/>
      <c r="J23" s="584"/>
      <c r="K23" s="584"/>
      <c r="L23" s="620">
        <v>10</v>
      </c>
      <c r="M23" s="583">
        <f>'В авансовый отчет'!O118</f>
        <v>0</v>
      </c>
      <c r="N23" s="578">
        <f ca="1">COUNTIF(Смета!$A$18:$A$37,INDIRECT("P"&amp;(MROUND(N($U$6),1)+22)))</f>
        <v>0</v>
      </c>
      <c r="O23" s="578" t="str">
        <f t="shared" ca="1" si="0"/>
        <v/>
      </c>
      <c r="P23" s="578">
        <f ca="1">INDIRECT("A"&amp;(22))</f>
        <v>0</v>
      </c>
      <c r="Q23" s="411"/>
    </row>
    <row r="24" spans="1:21" x14ac:dyDescent="0.25">
      <c r="A24" s="584"/>
      <c r="B24" s="584"/>
      <c r="C24" s="584"/>
      <c r="D24" s="584"/>
      <c r="E24" s="584"/>
      <c r="F24" s="584"/>
      <c r="G24" s="584"/>
      <c r="H24" s="584"/>
      <c r="I24" s="584"/>
      <c r="J24" s="584"/>
      <c r="K24" s="584"/>
      <c r="L24" s="620">
        <v>11</v>
      </c>
      <c r="M24" s="583">
        <f>'В авансовый отчет'!O119</f>
        <v>0</v>
      </c>
      <c r="N24" s="578">
        <f ca="1">COUNTIF(Смета!$A$18:$A$37,INDIRECT("P"&amp;(MROUND(N($U$6),1)+23)))</f>
        <v>0</v>
      </c>
      <c r="O24" s="578" t="str">
        <f t="shared" ca="1" si="0"/>
        <v/>
      </c>
      <c r="P24" s="578">
        <f ca="1">INDIRECT("A"&amp;(23))</f>
        <v>0</v>
      </c>
      <c r="Q24" s="411"/>
    </row>
    <row r="25" spans="1:21" x14ac:dyDescent="0.25">
      <c r="A25" s="584"/>
      <c r="B25" s="584"/>
      <c r="D25" s="584"/>
      <c r="E25" s="584"/>
      <c r="F25" s="584"/>
      <c r="G25" s="584"/>
      <c r="H25" s="584"/>
      <c r="I25" s="584"/>
      <c r="J25" s="584"/>
      <c r="K25" s="584"/>
      <c r="L25" s="620">
        <v>12</v>
      </c>
      <c r="M25" s="583">
        <f>'В авансовый отчет'!O120</f>
        <v>0</v>
      </c>
      <c r="N25" s="578">
        <f ca="1">COUNTIF(Смета!$A$18:$A$37,INDIRECT("P"&amp;(MROUND(N($U$6),1)+24)))</f>
        <v>0</v>
      </c>
      <c r="O25" s="578" t="str">
        <f t="shared" ca="1" si="0"/>
        <v/>
      </c>
      <c r="P25" s="578">
        <f ca="1">INDIRECT("A"&amp;(24))</f>
        <v>0</v>
      </c>
      <c r="Q25" s="411"/>
      <c r="U25" s="621">
        <f>'Настройки ТИК'!$C$14</f>
        <v>0</v>
      </c>
    </row>
    <row r="26" spans="1:21" x14ac:dyDescent="0.25">
      <c r="A26" s="584"/>
      <c r="B26" s="584"/>
      <c r="C26" s="584"/>
      <c r="D26" s="584"/>
      <c r="E26" s="584"/>
      <c r="F26" s="584"/>
      <c r="G26" s="584"/>
      <c r="H26" s="584"/>
      <c r="I26" s="584"/>
      <c r="J26" s="584"/>
      <c r="K26" s="584"/>
      <c r="L26" s="620">
        <v>13</v>
      </c>
      <c r="M26" s="583">
        <f>'В авансовый отчет'!O121</f>
        <v>0</v>
      </c>
      <c r="N26" s="578">
        <f ca="1">COUNTIF(Смета!$A$18:$A$37,INDIRECT("P"&amp;(MROUND(N($U$6),1)+25)))</f>
        <v>0</v>
      </c>
      <c r="O26" s="578" t="str">
        <f t="shared" ca="1" si="0"/>
        <v/>
      </c>
      <c r="P26" s="578">
        <f ca="1">INDIRECT("A"&amp;(25))</f>
        <v>0</v>
      </c>
      <c r="Q26" s="411"/>
    </row>
    <row r="27" spans="1:21" x14ac:dyDescent="0.25">
      <c r="A27" s="584"/>
      <c r="B27" s="584"/>
      <c r="C27" s="584"/>
      <c r="D27" s="584"/>
      <c r="E27" s="584"/>
      <c r="F27" s="584"/>
      <c r="G27" s="584"/>
      <c r="H27" s="584"/>
      <c r="I27" s="584"/>
      <c r="J27" s="584"/>
      <c r="K27" s="584"/>
      <c r="L27" s="620">
        <v>14</v>
      </c>
      <c r="M27" s="583">
        <f>'В авансовый отчет'!O122</f>
        <v>0</v>
      </c>
      <c r="N27" s="578">
        <f ca="1">COUNTIF(Смета!$A$18:$A$37,INDIRECT("P"&amp;(MROUND(N($U$6),1)+26)))</f>
        <v>0</v>
      </c>
      <c r="O27" s="578" t="str">
        <f t="shared" ca="1" si="0"/>
        <v/>
      </c>
      <c r="P27" s="578">
        <f ca="1">INDIRECT("A"&amp;(26))</f>
        <v>0</v>
      </c>
      <c r="Q27" s="411"/>
    </row>
    <row r="28" spans="1:21" x14ac:dyDescent="0.25">
      <c r="A28" s="584"/>
      <c r="B28" s="584"/>
      <c r="C28" s="584"/>
      <c r="D28" s="584"/>
      <c r="E28" s="584"/>
      <c r="F28" s="584"/>
      <c r="G28" s="584"/>
      <c r="H28" s="584"/>
      <c r="I28" s="584"/>
      <c r="J28" s="584"/>
      <c r="K28" s="584"/>
      <c r="L28" s="620">
        <v>15</v>
      </c>
      <c r="M28" s="583">
        <f>'В авансовый отчет'!O123</f>
        <v>0</v>
      </c>
      <c r="N28" s="578">
        <f ca="1">COUNTIF(Смета!$A$18:$A$37,INDIRECT("P"&amp;(MROUND(N($U$6),1)+27)))</f>
        <v>0</v>
      </c>
      <c r="O28" s="578" t="str">
        <f t="shared" ca="1" si="0"/>
        <v/>
      </c>
      <c r="P28" s="578">
        <f ca="1">INDIRECT("A"&amp;(27))</f>
        <v>0</v>
      </c>
      <c r="Q28" s="411"/>
    </row>
    <row r="29" spans="1:21" x14ac:dyDescent="0.25">
      <c r="A29" s="584"/>
      <c r="B29" s="584"/>
      <c r="C29" s="584"/>
      <c r="D29" s="584"/>
      <c r="E29" s="584"/>
      <c r="F29" s="584"/>
      <c r="G29" s="584"/>
      <c r="H29" s="584"/>
      <c r="I29" s="584"/>
      <c r="J29" s="584"/>
      <c r="K29" s="584"/>
      <c r="L29" s="620">
        <v>16</v>
      </c>
      <c r="M29" s="583">
        <f>'В авансовый отчет'!O124</f>
        <v>0</v>
      </c>
      <c r="N29" s="578">
        <f ca="1">COUNTIF(Смета!$A$18:$A$37,INDIRECT("P"&amp;(MROUND(N($U$6),1)+28)))</f>
        <v>0</v>
      </c>
      <c r="O29" s="578" t="str">
        <f t="shared" ca="1" si="0"/>
        <v/>
      </c>
      <c r="P29" s="578">
        <f ca="1">INDIRECT("A"&amp;(28))</f>
        <v>0</v>
      </c>
      <c r="Q29" s="411"/>
    </row>
    <row r="30" spans="1:21" x14ac:dyDescent="0.25">
      <c r="A30" s="584"/>
      <c r="B30" s="584"/>
      <c r="C30" s="584"/>
      <c r="D30" s="584"/>
      <c r="E30" s="584"/>
      <c r="F30" s="584"/>
      <c r="G30" s="584"/>
      <c r="H30" s="584"/>
      <c r="I30" s="584"/>
      <c r="J30" s="584"/>
      <c r="K30" s="584"/>
      <c r="L30" s="620">
        <v>17</v>
      </c>
      <c r="M30" s="583">
        <f>'В авансовый отчет'!O125</f>
        <v>0</v>
      </c>
      <c r="N30" s="578">
        <f ca="1">COUNTIF(Смета!$A$18:$A$37,INDIRECT("P"&amp;(MROUND(N($U$6),1)+29)))</f>
        <v>0</v>
      </c>
      <c r="O30" s="578" t="str">
        <f t="shared" ca="1" si="0"/>
        <v/>
      </c>
      <c r="P30" s="578">
        <f ca="1">INDIRECT("A"&amp;(29))</f>
        <v>0</v>
      </c>
      <c r="Q30" s="411"/>
    </row>
    <row r="31" spans="1:21" x14ac:dyDescent="0.25">
      <c r="A31" s="584"/>
      <c r="B31" s="584"/>
      <c r="C31" s="584"/>
      <c r="D31" s="584"/>
      <c r="E31" s="584"/>
      <c r="F31" s="584"/>
      <c r="G31" s="584"/>
      <c r="H31" s="584"/>
      <c r="I31" s="584"/>
      <c r="J31" s="584"/>
      <c r="K31" s="584"/>
      <c r="L31" s="620">
        <v>18</v>
      </c>
      <c r="M31" s="583">
        <f>'В авансовый отчет'!O126</f>
        <v>0</v>
      </c>
      <c r="N31" s="578">
        <f ca="1">COUNTIF(Смета!$A$18:$A$37,INDIRECT("P"&amp;(MROUND(N($U$6),1)+30)))</f>
        <v>0</v>
      </c>
      <c r="O31" s="578" t="str">
        <f t="shared" ca="1" si="0"/>
        <v/>
      </c>
      <c r="P31" s="578">
        <f ca="1">INDIRECT("A"&amp;(30))</f>
        <v>0</v>
      </c>
      <c r="Q31" s="411"/>
    </row>
    <row r="32" spans="1:21" x14ac:dyDescent="0.25">
      <c r="A32" s="584"/>
      <c r="B32" s="584"/>
      <c r="C32" s="584"/>
      <c r="D32" s="584"/>
      <c r="E32" s="584"/>
      <c r="F32" s="584"/>
      <c r="G32" s="584"/>
      <c r="H32" s="584"/>
      <c r="I32" s="584"/>
      <c r="J32" s="584"/>
      <c r="K32" s="584"/>
      <c r="L32" s="620">
        <v>19</v>
      </c>
      <c r="M32" s="583">
        <f>'В авансовый отчет'!O127</f>
        <v>0</v>
      </c>
      <c r="N32" s="578">
        <f ca="1">COUNTIF(Смета!$A$18:$A$37,INDIRECT("P"&amp;(MROUND(N($U$6),1)+31)))</f>
        <v>0</v>
      </c>
      <c r="O32" s="578" t="str">
        <f t="shared" ca="1" si="0"/>
        <v/>
      </c>
      <c r="P32" s="578">
        <f ca="1">INDIRECT("A"&amp;(31))</f>
        <v>0</v>
      </c>
      <c r="Q32" s="411"/>
    </row>
    <row r="33" spans="1:21" x14ac:dyDescent="0.25">
      <c r="A33" s="584"/>
      <c r="B33" s="584"/>
      <c r="C33" s="584"/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78">
        <f ca="1">COUNTIF(Смета!$A$18:$A$37,INDIRECT("P"&amp;(MROUND(N($U$6),1)+32)))</f>
        <v>0</v>
      </c>
      <c r="O33" s="578" t="str">
        <f t="shared" ca="1" si="0"/>
        <v/>
      </c>
      <c r="P33" s="578">
        <f ca="1">INDIRECT("A"&amp;(32))</f>
        <v>0</v>
      </c>
      <c r="U33" s="584">
        <v>1</v>
      </c>
    </row>
    <row r="34" spans="1:21" x14ac:dyDescent="0.25">
      <c r="B34" s="584"/>
      <c r="C34" s="584"/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U34" s="235">
        <v>1</v>
      </c>
    </row>
    <row r="35" spans="1:21" x14ac:dyDescent="0.25">
      <c r="A35" s="584"/>
      <c r="B35" s="584"/>
      <c r="C35" s="584"/>
      <c r="D35" s="584"/>
      <c r="E35" s="584"/>
      <c r="F35" s="584"/>
      <c r="G35" s="584"/>
      <c r="H35" s="584"/>
      <c r="I35" s="584"/>
      <c r="J35" s="584"/>
      <c r="K35" s="584"/>
      <c r="L35" s="584"/>
      <c r="M35" s="584"/>
    </row>
    <row r="36" spans="1:21" x14ac:dyDescent="0.25">
      <c r="A36" s="584"/>
      <c r="B36" s="584"/>
      <c r="C36" s="584"/>
      <c r="D36" s="584"/>
      <c r="E36" s="584"/>
      <c r="F36" s="584"/>
      <c r="G36" s="584"/>
      <c r="H36" s="584"/>
      <c r="I36" s="584"/>
      <c r="J36" s="584"/>
      <c r="K36" s="584"/>
      <c r="L36" s="584"/>
      <c r="M36" s="584"/>
    </row>
    <row r="37" spans="1:21" x14ac:dyDescent="0.25">
      <c r="A37" s="584"/>
      <c r="B37" s="584"/>
      <c r="C37" s="584"/>
      <c r="D37" s="584"/>
      <c r="E37" s="584"/>
      <c r="F37" s="584"/>
      <c r="G37" s="584"/>
      <c r="H37" s="584"/>
      <c r="I37" s="584"/>
      <c r="J37" s="584"/>
      <c r="K37" s="584"/>
      <c r="L37" s="584"/>
      <c r="M37" s="584"/>
    </row>
    <row r="38" spans="1:21" x14ac:dyDescent="0.25">
      <c r="A38" s="584"/>
      <c r="B38" s="584"/>
      <c r="C38" s="584"/>
      <c r="D38" s="584"/>
      <c r="E38" s="584"/>
      <c r="F38" s="584"/>
      <c r="G38" s="584"/>
      <c r="H38" s="584"/>
      <c r="I38" s="584"/>
      <c r="J38" s="584"/>
      <c r="K38" s="584"/>
      <c r="L38" s="584"/>
      <c r="M38" s="584"/>
    </row>
    <row r="39" spans="1:21" x14ac:dyDescent="0.25">
      <c r="A39" s="584"/>
      <c r="B39" s="584"/>
      <c r="C39" s="584"/>
      <c r="D39" s="584"/>
      <c r="E39" s="584"/>
      <c r="F39" s="584"/>
      <c r="G39" s="584"/>
      <c r="H39" s="584"/>
      <c r="I39" s="584"/>
      <c r="J39" s="584"/>
      <c r="K39" s="584"/>
      <c r="L39" s="584"/>
      <c r="M39" s="584"/>
    </row>
    <row r="40" spans="1:21" x14ac:dyDescent="0.25">
      <c r="A40" s="584"/>
      <c r="B40" s="584"/>
      <c r="C40" s="584"/>
      <c r="D40" s="584"/>
      <c r="E40" s="584"/>
      <c r="F40" s="584"/>
      <c r="G40" s="584"/>
      <c r="H40" s="584"/>
      <c r="I40" s="584"/>
      <c r="J40" s="584"/>
      <c r="K40" s="584"/>
      <c r="L40" s="584"/>
      <c r="M40" s="584"/>
    </row>
    <row r="41" spans="1:21" x14ac:dyDescent="0.25">
      <c r="A41" s="584"/>
      <c r="B41" s="584"/>
      <c r="C41" s="584"/>
      <c r="D41" s="584"/>
      <c r="E41" s="584"/>
      <c r="F41" s="584"/>
      <c r="G41" s="584"/>
      <c r="H41" s="584"/>
      <c r="I41" s="584"/>
      <c r="J41" s="584"/>
      <c r="K41" s="584"/>
      <c r="L41" s="584"/>
      <c r="M41" s="584"/>
    </row>
    <row r="42" spans="1:21" x14ac:dyDescent="0.25">
      <c r="A42" s="584"/>
      <c r="B42" s="584"/>
      <c r="C42" s="584"/>
      <c r="D42" s="584"/>
      <c r="E42" s="584"/>
      <c r="F42" s="584"/>
      <c r="G42" s="584"/>
      <c r="H42" s="584"/>
      <c r="I42" s="584"/>
      <c r="J42" s="584"/>
      <c r="K42" s="584"/>
      <c r="L42" s="584"/>
      <c r="M42" s="584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 x14ac:dyDescent="0.2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 x14ac:dyDescent="0.25">
      <c r="CP1" s="1380"/>
      <c r="CQ1" s="1380"/>
      <c r="CR1" s="1380"/>
      <c r="CS1" s="1380"/>
      <c r="CT1" s="1380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380"/>
      <c r="DM1" s="1380"/>
      <c r="DN1" s="1380"/>
      <c r="DO1" s="1380"/>
      <c r="DP1" s="1380"/>
      <c r="DQ1" s="1380"/>
      <c r="DR1" s="1380"/>
      <c r="DS1" s="1380"/>
      <c r="DT1" s="1380"/>
      <c r="DU1" s="1380"/>
      <c r="DV1" s="1380"/>
      <c r="DW1" s="1380"/>
      <c r="DX1" s="1380"/>
      <c r="DY1" s="1380"/>
      <c r="DZ1" s="1380"/>
      <c r="EA1" s="1380"/>
      <c r="EB1" s="1380"/>
      <c r="EC1" s="1380"/>
      <c r="ED1" s="1380"/>
      <c r="EE1" s="1380"/>
      <c r="EF1" s="1380"/>
      <c r="EG1" s="1380"/>
      <c r="EH1" s="1380"/>
      <c r="EI1" s="1380"/>
      <c r="EJ1" s="1380"/>
      <c r="EK1" s="1380"/>
      <c r="EL1" s="1380"/>
      <c r="EM1" s="1380"/>
      <c r="EN1" s="1380"/>
      <c r="EO1" s="1380"/>
      <c r="EP1" s="1380"/>
      <c r="EQ1" s="1380"/>
      <c r="ER1" s="1380"/>
      <c r="ES1" s="1380"/>
      <c r="ET1" s="1380"/>
      <c r="EU1" s="1380"/>
      <c r="EV1" s="1380"/>
      <c r="EW1" s="1380"/>
      <c r="EX1" s="1380"/>
      <c r="EY1" s="1380"/>
      <c r="EZ1" s="1380"/>
      <c r="FA1" s="1380"/>
      <c r="FB1" s="1380"/>
      <c r="FC1" s="1380"/>
      <c r="FD1" s="1380"/>
    </row>
    <row r="2" spans="1:163" s="247" customFormat="1" ht="12.75" customHeight="1" x14ac:dyDescent="0.25">
      <c r="CP2" s="1381"/>
      <c r="CQ2" s="1381"/>
      <c r="CR2" s="1381"/>
      <c r="CS2" s="1381"/>
      <c r="CT2" s="1381"/>
      <c r="CU2" s="1381"/>
      <c r="CV2" s="1381"/>
      <c r="CW2" s="1381"/>
      <c r="CX2" s="1381"/>
      <c r="CY2" s="1381"/>
      <c r="CZ2" s="1381"/>
      <c r="DA2" s="1381"/>
      <c r="DB2" s="1381"/>
      <c r="DC2" s="1381"/>
      <c r="DD2" s="1381"/>
      <c r="DE2" s="1381"/>
      <c r="DF2" s="1381"/>
      <c r="DG2" s="1381"/>
      <c r="DH2" s="1381"/>
      <c r="DI2" s="1381"/>
      <c r="DJ2" s="1381"/>
      <c r="DK2" s="1381"/>
      <c r="DL2" s="1381"/>
      <c r="DM2" s="1381"/>
      <c r="DN2" s="1381"/>
      <c r="DO2" s="1381"/>
      <c r="DP2" s="1381"/>
      <c r="DQ2" s="1381"/>
      <c r="DR2" s="1381"/>
      <c r="DS2" s="1381"/>
      <c r="DT2" s="1381"/>
      <c r="DU2" s="1381"/>
      <c r="DV2" s="1381"/>
      <c r="DW2" s="1381"/>
      <c r="DX2" s="1381"/>
      <c r="DY2" s="1381"/>
      <c r="DZ2" s="1381"/>
      <c r="EA2" s="1381"/>
      <c r="EB2" s="1381"/>
      <c r="EC2" s="1381"/>
      <c r="ED2" s="1381"/>
      <c r="EE2" s="1381"/>
      <c r="EF2" s="1381"/>
      <c r="EG2" s="1381"/>
      <c r="EH2" s="1381"/>
      <c r="EI2" s="1381"/>
      <c r="EJ2" s="1381"/>
      <c r="EK2" s="1381"/>
      <c r="EL2" s="1381"/>
      <c r="EM2" s="1381"/>
      <c r="EN2" s="1381"/>
      <c r="EO2" s="1381"/>
      <c r="EP2" s="1381"/>
      <c r="EQ2" s="1381"/>
      <c r="ER2" s="1381"/>
      <c r="ES2" s="1381"/>
      <c r="ET2" s="1381"/>
      <c r="EU2" s="1381"/>
      <c r="EV2" s="1381"/>
      <c r="EW2" s="1381"/>
      <c r="EX2" s="1381"/>
      <c r="EY2" s="1381"/>
      <c r="EZ2" s="1381"/>
      <c r="FA2" s="1381"/>
      <c r="FB2" s="1381"/>
      <c r="FC2" s="1381"/>
      <c r="FD2" s="1381"/>
    </row>
    <row r="3" spans="1:163" x14ac:dyDescent="0.25">
      <c r="CP3" s="1382"/>
      <c r="CQ3" s="1382"/>
      <c r="CR3" s="1382"/>
      <c r="CS3" s="1382"/>
      <c r="CT3" s="1382"/>
      <c r="CU3" s="1382"/>
      <c r="CV3" s="1382"/>
      <c r="CW3" s="1382"/>
      <c r="CX3" s="1382"/>
      <c r="CY3" s="1382"/>
      <c r="CZ3" s="1382"/>
      <c r="DA3" s="1382"/>
      <c r="DB3" s="1382"/>
      <c r="DC3" s="1382"/>
      <c r="DD3" s="1382"/>
      <c r="DE3" s="1382"/>
      <c r="DF3" s="1382"/>
      <c r="DG3" s="1382"/>
      <c r="DH3" s="1382"/>
      <c r="DI3" s="1382"/>
      <c r="DJ3" s="1382"/>
      <c r="DK3" s="1382"/>
      <c r="DL3" s="1382"/>
      <c r="DM3" s="1382"/>
      <c r="DN3" s="1382"/>
      <c r="DO3" s="1382"/>
      <c r="DP3" s="1382"/>
      <c r="DQ3" s="1382"/>
      <c r="DR3" s="1382"/>
      <c r="DS3" s="1382"/>
      <c r="DT3" s="1382"/>
      <c r="DU3" s="1382"/>
      <c r="DV3" s="1382"/>
      <c r="DW3" s="1382"/>
      <c r="DX3" s="1382"/>
      <c r="DY3" s="1382"/>
      <c r="DZ3" s="1382"/>
      <c r="EA3" s="1382"/>
      <c r="EB3" s="1382"/>
      <c r="EC3" s="1382"/>
      <c r="ED3" s="1382"/>
      <c r="EE3" s="1382"/>
      <c r="EF3" s="1382"/>
      <c r="EG3" s="1382"/>
      <c r="EH3" s="1382"/>
      <c r="EI3" s="1382"/>
      <c r="EJ3" s="1382"/>
      <c r="EK3" s="1382"/>
      <c r="EL3" s="1382"/>
      <c r="EM3" s="1382"/>
      <c r="EN3" s="1382"/>
      <c r="EO3" s="1382"/>
      <c r="EP3" s="1382"/>
      <c r="EQ3" s="1382"/>
      <c r="ER3" s="1382"/>
      <c r="ES3" s="1382"/>
      <c r="ET3" s="1382"/>
      <c r="EU3" s="1382"/>
      <c r="EV3" s="1382"/>
      <c r="EW3" s="1382"/>
      <c r="EX3" s="1382"/>
      <c r="EY3" s="1382"/>
      <c r="EZ3" s="1382"/>
      <c r="FA3" s="1382"/>
      <c r="FB3" s="1382"/>
      <c r="FC3" s="1382"/>
      <c r="FD3" s="1382"/>
    </row>
    <row r="4" spans="1:163" x14ac:dyDescent="0.25">
      <c r="A4" s="551"/>
    </row>
    <row r="6" spans="1:163" ht="16.5" x14ac:dyDescent="0.2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</row>
    <row r="7" spans="1:163" ht="16.5" customHeight="1" x14ac:dyDescent="0.2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</row>
    <row r="8" spans="1:163" ht="16.5" customHeight="1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9" t="s">
        <v>491</v>
      </c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</row>
    <row r="9" spans="1:163" ht="16.5" x14ac:dyDescent="0.2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</row>
    <row r="10" spans="1:163" ht="6" customHeight="1" x14ac:dyDescent="0.25">
      <c r="A10" s="153" t="s">
        <v>281</v>
      </c>
    </row>
    <row r="11" spans="1:163" ht="15.75" customHeight="1" thickBot="1" x14ac:dyDescent="0.3"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</row>
    <row r="12" spans="1:163" ht="25.5" customHeight="1" x14ac:dyDescent="0.25"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27" t="s">
        <v>180</v>
      </c>
      <c r="DH12" s="1427"/>
      <c r="DI12" s="1427"/>
      <c r="DJ12" s="1427"/>
      <c r="DK12" s="1427"/>
      <c r="EO12" s="248"/>
      <c r="EQ12" s="1432"/>
      <c r="ER12" s="1433"/>
      <c r="ES12" s="1433"/>
      <c r="ET12" s="1433"/>
      <c r="EU12" s="1433"/>
      <c r="EV12" s="1433"/>
      <c r="EW12" s="1433"/>
      <c r="EX12" s="1433"/>
      <c r="EY12" s="1433"/>
      <c r="EZ12" s="1433"/>
      <c r="FA12" s="1433"/>
      <c r="FB12" s="1433"/>
      <c r="FC12" s="1433"/>
      <c r="FD12" s="1434"/>
      <c r="FF12" s="154" t="str">
        <f>IF(LOWER(LEFT($CA$12,3))="янв","01","")</f>
        <v/>
      </c>
    </row>
    <row r="13" spans="1:163" ht="14.25" customHeight="1" x14ac:dyDescent="0.25">
      <c r="EO13" s="248"/>
      <c r="EQ13" s="1418"/>
      <c r="ER13" s="1419"/>
      <c r="ES13" s="1419"/>
      <c r="ET13" s="1419"/>
      <c r="EU13" s="1419"/>
      <c r="EV13" s="1419"/>
      <c r="EW13" s="1419"/>
      <c r="EX13" s="1419"/>
      <c r="EY13" s="1419"/>
      <c r="EZ13" s="1419"/>
      <c r="FA13" s="1419"/>
      <c r="FB13" s="1419"/>
      <c r="FC13" s="1419"/>
      <c r="FD13" s="1420"/>
      <c r="FF13" s="154" t="str">
        <f>IF(LOWER(LEFT($CA$12,3))="фев","02","")</f>
        <v/>
      </c>
    </row>
    <row r="14" spans="1:163" ht="14.25" customHeight="1" x14ac:dyDescent="0.25">
      <c r="EO14" s="248"/>
      <c r="EQ14" s="1421"/>
      <c r="ER14" s="1422"/>
      <c r="ES14" s="1422"/>
      <c r="ET14" s="1422"/>
      <c r="EU14" s="1422"/>
      <c r="EV14" s="1422"/>
      <c r="EW14" s="1422"/>
      <c r="EX14" s="1422"/>
      <c r="EY14" s="1422"/>
      <c r="EZ14" s="1422"/>
      <c r="FA14" s="1422"/>
      <c r="FB14" s="1422"/>
      <c r="FC14" s="1422"/>
      <c r="FD14" s="1423"/>
      <c r="FF14" s="154" t="str">
        <f>IF(LOWER(LEFT($CA$12,3))="мар","03","")</f>
        <v/>
      </c>
    </row>
    <row r="15" spans="1:163" ht="14.25" customHeight="1" x14ac:dyDescent="0.25">
      <c r="EO15" s="248"/>
      <c r="EQ15" s="1421"/>
      <c r="ER15" s="1422"/>
      <c r="ES15" s="1422"/>
      <c r="ET15" s="1422"/>
      <c r="EU15" s="1422"/>
      <c r="EV15" s="1422"/>
      <c r="EW15" s="1422"/>
      <c r="EX15" s="1422"/>
      <c r="EY15" s="1422"/>
      <c r="EZ15" s="1422"/>
      <c r="FA15" s="1422"/>
      <c r="FB15" s="1422"/>
      <c r="FC15" s="1422"/>
      <c r="FD15" s="1423"/>
      <c r="FF15" s="154" t="str">
        <f>IF(LOWER(LEFT($CA$12,3))="апр","04","")</f>
        <v/>
      </c>
    </row>
    <row r="16" spans="1:163" ht="43.5" customHeight="1" x14ac:dyDescent="0.25">
      <c r="A16" s="154" t="s">
        <v>283</v>
      </c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817"/>
      <c r="DQ16" s="817"/>
      <c r="DR16" s="817"/>
      <c r="DS16" s="817"/>
      <c r="DT16" s="817"/>
      <c r="DU16" s="817"/>
      <c r="DV16" s="817"/>
      <c r="DW16" s="817"/>
      <c r="DX16" s="817"/>
      <c r="DY16" s="817"/>
      <c r="DZ16" s="817"/>
      <c r="EO16" s="248"/>
      <c r="EQ16" s="1424"/>
      <c r="ER16" s="1425"/>
      <c r="ES16" s="1425"/>
      <c r="ET16" s="1425"/>
      <c r="EU16" s="1425"/>
      <c r="EV16" s="1425"/>
      <c r="EW16" s="1425"/>
      <c r="EX16" s="1425"/>
      <c r="EY16" s="1425"/>
      <c r="EZ16" s="1425"/>
      <c r="FA16" s="1425"/>
      <c r="FB16" s="1425"/>
      <c r="FC16" s="1425"/>
      <c r="FD16" s="1426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 x14ac:dyDescent="0.25">
      <c r="S17" s="1417" t="s">
        <v>466</v>
      </c>
      <c r="T17" s="1417"/>
      <c r="U17" s="1417"/>
      <c r="V17" s="1417"/>
      <c r="W17" s="1417"/>
      <c r="X17" s="1417"/>
      <c r="Y17" s="1417"/>
      <c r="Z17" s="1417"/>
      <c r="AA17" s="1417"/>
      <c r="AB17" s="1417"/>
      <c r="AC17" s="1417"/>
      <c r="AD17" s="1417"/>
      <c r="AE17" s="1417"/>
      <c r="AF17" s="1417"/>
      <c r="AG17" s="1417"/>
      <c r="AH17" s="1417"/>
      <c r="AI17" s="1417"/>
      <c r="AJ17" s="1417"/>
      <c r="AK17" s="1417"/>
      <c r="AL17" s="1417"/>
      <c r="AM17" s="1417"/>
      <c r="AN17" s="1417"/>
      <c r="AO17" s="1417"/>
      <c r="AP17" s="1417"/>
      <c r="AQ17" s="1417"/>
      <c r="AR17" s="1417"/>
      <c r="AS17" s="1417"/>
      <c r="AT17" s="1417"/>
      <c r="AU17" s="1417"/>
      <c r="AV17" s="1417"/>
      <c r="AW17" s="1417"/>
      <c r="AX17" s="1417"/>
      <c r="AY17" s="1417"/>
      <c r="AZ17" s="1417"/>
      <c r="BA17" s="1417"/>
      <c r="BB17" s="1417"/>
      <c r="BC17" s="1417"/>
      <c r="BD17" s="1417"/>
      <c r="BE17" s="1417"/>
      <c r="BF17" s="1417"/>
      <c r="BG17" s="1417"/>
      <c r="BH17" s="1417"/>
      <c r="BI17" s="1417"/>
      <c r="BJ17" s="1417"/>
      <c r="BK17" s="1417"/>
      <c r="BL17" s="1417"/>
      <c r="BM17" s="1417"/>
      <c r="BN17" s="1417"/>
      <c r="BO17" s="1417"/>
      <c r="BP17" s="1417"/>
      <c r="BQ17" s="1417"/>
      <c r="BR17" s="1417"/>
      <c r="BS17" s="1417"/>
      <c r="BT17" s="1417"/>
      <c r="BU17" s="1417"/>
      <c r="BV17" s="1417"/>
      <c r="BW17" s="1417"/>
      <c r="BX17" s="1417"/>
      <c r="BY17" s="1417"/>
      <c r="BZ17" s="1417"/>
      <c r="CA17" s="1417"/>
      <c r="CB17" s="1417"/>
      <c r="CC17" s="1417"/>
      <c r="CD17" s="1417"/>
      <c r="CE17" s="1417"/>
      <c r="CF17" s="1417"/>
      <c r="CG17" s="1417"/>
      <c r="CH17" s="1417"/>
      <c r="CI17" s="1417"/>
      <c r="CJ17" s="1417"/>
      <c r="CK17" s="1417"/>
      <c r="CL17" s="1417"/>
      <c r="CM17" s="1417"/>
      <c r="CN17" s="1417"/>
      <c r="CO17" s="1417"/>
      <c r="CP17" s="1417"/>
      <c r="CQ17" s="1417"/>
      <c r="CR17" s="1417"/>
      <c r="CS17" s="1417"/>
      <c r="CT17" s="1417"/>
      <c r="CU17" s="1417"/>
      <c r="CV17" s="1417"/>
      <c r="CW17" s="1417"/>
      <c r="CX17" s="1417"/>
      <c r="CY17" s="1417"/>
      <c r="CZ17" s="1417"/>
      <c r="DA17" s="1417"/>
      <c r="DB17" s="1417"/>
      <c r="DC17" s="1417"/>
      <c r="DD17" s="1417"/>
      <c r="DE17" s="1417"/>
      <c r="DF17" s="1417"/>
      <c r="DG17" s="1417"/>
      <c r="DH17" s="1417"/>
      <c r="DI17" s="1417"/>
      <c r="DJ17" s="1417"/>
      <c r="DK17" s="1417"/>
      <c r="DL17" s="1417"/>
      <c r="DM17" s="1417"/>
      <c r="DN17" s="1417"/>
      <c r="DO17" s="1417"/>
      <c r="DP17" s="1417"/>
      <c r="DQ17" s="1417"/>
      <c r="DR17" s="1417"/>
      <c r="DS17" s="1417"/>
      <c r="DT17" s="1417"/>
      <c r="DU17" s="1417"/>
      <c r="DV17" s="1417"/>
      <c r="DW17" s="1417"/>
      <c r="DX17" s="1417"/>
      <c r="DY17" s="1417"/>
      <c r="DZ17" s="1417"/>
      <c r="EO17" s="248"/>
      <c r="EQ17" s="1418"/>
      <c r="ER17" s="1419"/>
      <c r="ES17" s="1419"/>
      <c r="ET17" s="1419"/>
      <c r="EU17" s="1419"/>
      <c r="EV17" s="1419"/>
      <c r="EW17" s="1419"/>
      <c r="EX17" s="1419"/>
      <c r="EY17" s="1419"/>
      <c r="EZ17" s="1419"/>
      <c r="FA17" s="1419"/>
      <c r="FB17" s="1419"/>
      <c r="FC17" s="1419"/>
      <c r="FD17" s="1420"/>
      <c r="FF17" s="154" t="str">
        <f>IF(LOWER(LEFT($CA$12,3))="июн","06","")</f>
        <v/>
      </c>
    </row>
    <row r="18" spans="1:162" ht="12.75" customHeight="1" x14ac:dyDescent="0.25">
      <c r="EO18" s="248"/>
      <c r="EQ18" s="1421"/>
      <c r="ER18" s="1422"/>
      <c r="ES18" s="1422"/>
      <c r="ET18" s="1422"/>
      <c r="EU18" s="1422"/>
      <c r="EV18" s="1422"/>
      <c r="EW18" s="1422"/>
      <c r="EX18" s="1422"/>
      <c r="EY18" s="1422"/>
      <c r="EZ18" s="1422"/>
      <c r="FA18" s="1422"/>
      <c r="FB18" s="1422"/>
      <c r="FC18" s="1422"/>
      <c r="FD18" s="1423"/>
      <c r="FF18" s="154" t="str">
        <f>IF(LOWER(LEFT($CA$12,3))="июл","07","")</f>
        <v/>
      </c>
    </row>
    <row r="19" spans="1:162" s="152" customFormat="1" ht="12.75" customHeight="1" x14ac:dyDescent="0.25">
      <c r="EO19" s="248"/>
      <c r="EQ19" s="1421"/>
      <c r="ER19" s="1422"/>
      <c r="ES19" s="1422"/>
      <c r="ET19" s="1422"/>
      <c r="EU19" s="1422"/>
      <c r="EV19" s="1422"/>
      <c r="EW19" s="1422"/>
      <c r="EX19" s="1422"/>
      <c r="EY19" s="1422"/>
      <c r="EZ19" s="1422"/>
      <c r="FA19" s="1422"/>
      <c r="FB19" s="1422"/>
      <c r="FC19" s="1422"/>
      <c r="FD19" s="1423"/>
      <c r="FF19" s="154" t="str">
        <f>IF(LOWER(LEFT($CA$12,3))="авг","08","")</f>
        <v/>
      </c>
    </row>
    <row r="20" spans="1:162" ht="14.25" customHeight="1" x14ac:dyDescent="0.25">
      <c r="EO20" s="248"/>
      <c r="EQ20" s="1421"/>
      <c r="ER20" s="1422"/>
      <c r="ES20" s="1422"/>
      <c r="ET20" s="1422"/>
      <c r="EU20" s="1422"/>
      <c r="EV20" s="1422"/>
      <c r="EW20" s="1422"/>
      <c r="EX20" s="1422"/>
      <c r="EY20" s="1422"/>
      <c r="EZ20" s="1422"/>
      <c r="FA20" s="1422"/>
      <c r="FB20" s="1422"/>
      <c r="FC20" s="1422"/>
      <c r="FD20" s="1423"/>
      <c r="FF20" s="154" t="str">
        <f>IF(LOWER(LEFT($CA$12,3))="сен","09","")</f>
        <v/>
      </c>
    </row>
    <row r="21" spans="1:162" ht="59.25" customHeight="1" x14ac:dyDescent="0.2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817"/>
      <c r="DQ21" s="817"/>
      <c r="DR21" s="817"/>
      <c r="DS21" s="817"/>
      <c r="DT21" s="817"/>
      <c r="DU21" s="817"/>
      <c r="DV21" s="817"/>
      <c r="DW21" s="817"/>
      <c r="DX21" s="817"/>
      <c r="DY21" s="817"/>
      <c r="DZ21" s="817"/>
      <c r="EO21" s="248"/>
      <c r="EQ21" s="1421"/>
      <c r="ER21" s="1422"/>
      <c r="ES21" s="1422"/>
      <c r="ET21" s="1422"/>
      <c r="EU21" s="1422"/>
      <c r="EV21" s="1422"/>
      <c r="EW21" s="1422"/>
      <c r="EX21" s="1422"/>
      <c r="EY21" s="1422"/>
      <c r="EZ21" s="1422"/>
      <c r="FA21" s="1422"/>
      <c r="FB21" s="1422"/>
      <c r="FC21" s="1422"/>
      <c r="FD21" s="1423"/>
      <c r="FF21" s="154" t="str">
        <f>IF(LOWER(LEFT($CA$12,3))="окт","10","")</f>
        <v/>
      </c>
    </row>
    <row r="22" spans="1:162" ht="14.25" customHeight="1" x14ac:dyDescent="0.25">
      <c r="EO22" s="248"/>
      <c r="EQ22" s="1424"/>
      <c r="ER22" s="1425"/>
      <c r="ES22" s="1425"/>
      <c r="ET22" s="1425"/>
      <c r="EU22" s="1425"/>
      <c r="EV22" s="1425"/>
      <c r="EW22" s="1425"/>
      <c r="EX22" s="1425"/>
      <c r="EY22" s="1425"/>
      <c r="EZ22" s="1425"/>
      <c r="FA22" s="1425"/>
      <c r="FB22" s="1425"/>
      <c r="FC22" s="1425"/>
      <c r="FD22" s="1426"/>
      <c r="FF22" s="154" t="str">
        <f>IF(LOWER(LEFT($CA$12,3))="ноя","11","")</f>
        <v/>
      </c>
    </row>
    <row r="23" spans="1:162" ht="16.5" thickBot="1" x14ac:dyDescent="0.3">
      <c r="A23" s="154" t="s">
        <v>284</v>
      </c>
      <c r="EO23" s="246" t="s">
        <v>193</v>
      </c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F23" s="154" t="str">
        <f>IF(LOWER(LEFT($CA$12,3))="дек","12","")</f>
        <v/>
      </c>
    </row>
    <row r="24" spans="1:162" ht="7.5" customHeight="1" x14ac:dyDescent="0.25">
      <c r="FF24" s="154" t="str">
        <f>FF12&amp;FF13&amp;FF14&amp;FF15&amp;FF16&amp;FF17&amp;FF18&amp;FF19&amp;FF20&amp;FF21&amp;FF22&amp;FF23</f>
        <v/>
      </c>
    </row>
    <row r="25" spans="1:162" ht="8.25" customHeight="1" x14ac:dyDescent="0.25">
      <c r="FF25" s="154" t="str">
        <f>"20"&amp;DC12&amp;"-"&amp;IF($FF$24="",$CA$12,$FF$24)&amp;"-"&amp;BR12</f>
        <v>20--</v>
      </c>
    </row>
    <row r="26" spans="1:162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 x14ac:dyDescent="0.2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</row>
    <row r="30" spans="1:162" x14ac:dyDescent="0.2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</row>
    <row r="31" spans="1:162" ht="63.75" customHeight="1" x14ac:dyDescent="0.25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5" t="s">
        <v>291</v>
      </c>
      <c r="CU31" s="1446"/>
      <c r="CV31" s="1446"/>
      <c r="CW31" s="1446"/>
      <c r="CX31" s="1446"/>
      <c r="CY31" s="1446"/>
      <c r="CZ31" s="1446"/>
      <c r="DA31" s="1446"/>
      <c r="DB31" s="1446"/>
      <c r="DC31" s="1446"/>
      <c r="DD31" s="1446"/>
      <c r="DE31" s="1446"/>
      <c r="DF31" s="1446"/>
      <c r="DG31" s="1446"/>
      <c r="DH31" s="1446"/>
      <c r="DI31" s="1446"/>
      <c r="DJ31" s="1447"/>
      <c r="DK31" s="1442" t="s">
        <v>292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4"/>
      <c r="DZ31" s="1442" t="s">
        <v>472</v>
      </c>
      <c r="EA31" s="1443"/>
      <c r="EB31" s="1443"/>
      <c r="EC31" s="1443"/>
      <c r="ED31" s="1443"/>
      <c r="EE31" s="1443"/>
      <c r="EF31" s="1443"/>
      <c r="EG31" s="1443"/>
      <c r="EH31" s="1443"/>
      <c r="EI31" s="1443"/>
      <c r="EJ31" s="1443"/>
      <c r="EK31" s="1443"/>
      <c r="EL31" s="1443"/>
      <c r="EM31" s="1443"/>
      <c r="EN31" s="1443"/>
      <c r="EO31" s="1444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</row>
    <row r="32" spans="1:162" ht="16.5" thickBot="1" x14ac:dyDescent="0.3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9"/>
      <c r="DZ32" s="1407" t="s">
        <v>404</v>
      </c>
      <c r="EA32" s="1408"/>
      <c r="EB32" s="1408"/>
      <c r="EC32" s="1408"/>
      <c r="ED32" s="1408"/>
      <c r="EE32" s="1408"/>
      <c r="EF32" s="1408"/>
      <c r="EG32" s="1408"/>
      <c r="EH32" s="1408"/>
      <c r="EI32" s="1408"/>
      <c r="EJ32" s="1408"/>
      <c r="EK32" s="1408"/>
      <c r="EL32" s="1408"/>
      <c r="EM32" s="1408"/>
      <c r="EN32" s="1408"/>
      <c r="EO32" s="1409"/>
      <c r="EP32" s="1407" t="s">
        <v>405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</row>
    <row r="33" spans="1:163" ht="33" customHeight="1" x14ac:dyDescent="0.25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60"/>
      <c r="DZ33" s="1458"/>
      <c r="EA33" s="1459"/>
      <c r="EB33" s="1459"/>
      <c r="EC33" s="1459"/>
      <c r="ED33" s="1459"/>
      <c r="EE33" s="1459"/>
      <c r="EF33" s="1459"/>
      <c r="EG33" s="1459"/>
      <c r="EH33" s="1459"/>
      <c r="EI33" s="1459"/>
      <c r="EJ33" s="1459"/>
      <c r="EK33" s="1459"/>
      <c r="EL33" s="1459"/>
      <c r="EM33" s="1459"/>
      <c r="EN33" s="1459"/>
      <c r="EO33" s="1460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1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 x14ac:dyDescent="0.25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7"/>
      <c r="DZ34" s="1395"/>
      <c r="EA34" s="1396"/>
      <c r="EB34" s="1396"/>
      <c r="EC34" s="1396"/>
      <c r="ED34" s="1396"/>
      <c r="EE34" s="1396"/>
      <c r="EF34" s="1396"/>
      <c r="EG34" s="1396"/>
      <c r="EH34" s="1396"/>
      <c r="EI34" s="1396"/>
      <c r="EJ34" s="1396"/>
      <c r="EK34" s="1396"/>
      <c r="EL34" s="1396"/>
      <c r="EM34" s="1396"/>
      <c r="EN34" s="1396"/>
      <c r="EO34" s="1397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1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 x14ac:dyDescent="0.25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 t="e">
        <f ca="1">EP35</f>
        <v>#DIV/0!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7"/>
      <c r="DZ35" s="1395"/>
      <c r="EA35" s="1396"/>
      <c r="EB35" s="1396"/>
      <c r="EC35" s="1396"/>
      <c r="ED35" s="1396"/>
      <c r="EE35" s="1396"/>
      <c r="EF35" s="1396"/>
      <c r="EG35" s="1396"/>
      <c r="EH35" s="1396"/>
      <c r="EI35" s="1396"/>
      <c r="EJ35" s="1396"/>
      <c r="EK35" s="1396"/>
      <c r="EL35" s="1396"/>
      <c r="EM35" s="1396"/>
      <c r="EN35" s="1396"/>
      <c r="EO35" s="1397"/>
      <c r="EP35" s="1392" t="e">
        <f ca="1">'Расчётная Ведомость'!$AA$38</f>
        <v>#DIV/0!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1">
        <f>'Настройки ТИК'!$C$55</f>
        <v>0</v>
      </c>
      <c r="FF35" s="154">
        <v>1</v>
      </c>
      <c r="FG35" s="154" t="str">
        <f>$FF$25</f>
        <v>20--</v>
      </c>
    </row>
    <row r="36" spans="1:163" x14ac:dyDescent="0.25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73"/>
      <c r="DZ36" s="1461"/>
      <c r="EA36" s="1462"/>
      <c r="EB36" s="1462"/>
      <c r="EC36" s="1462"/>
      <c r="ED36" s="1462"/>
      <c r="EE36" s="1462"/>
      <c r="EF36" s="1462"/>
      <c r="EG36" s="1462"/>
      <c r="EH36" s="1462"/>
      <c r="EI36" s="1462"/>
      <c r="EJ36" s="1462"/>
      <c r="EK36" s="1462"/>
      <c r="EL36" s="1462"/>
      <c r="EM36" s="1462"/>
      <c r="EN36" s="1462"/>
      <c r="EO36" s="147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551"/>
    </row>
    <row r="37" spans="1:163" ht="17.25" customHeight="1" x14ac:dyDescent="0.25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74"/>
      <c r="DZ37" s="1464"/>
      <c r="EA37" s="1465"/>
      <c r="EB37" s="1465"/>
      <c r="EC37" s="1465"/>
      <c r="ED37" s="1465"/>
      <c r="EE37" s="1465"/>
      <c r="EF37" s="1465"/>
      <c r="EG37" s="1465"/>
      <c r="EH37" s="1465"/>
      <c r="EI37" s="1465"/>
      <c r="EJ37" s="1465"/>
      <c r="EK37" s="1465"/>
      <c r="EL37" s="1465"/>
      <c r="EM37" s="1465"/>
      <c r="EN37" s="1465"/>
      <c r="EO37" s="147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551"/>
    </row>
    <row r="38" spans="1:163" ht="31.5" customHeight="1" x14ac:dyDescent="0.25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 t="e">
        <f ca="1">EP38</f>
        <v>#DIV/0!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7"/>
      <c r="DZ38" s="1395"/>
      <c r="EA38" s="1396"/>
      <c r="EB38" s="1396"/>
      <c r="EC38" s="1396"/>
      <c r="ED38" s="1396"/>
      <c r="EE38" s="1396"/>
      <c r="EF38" s="1396"/>
      <c r="EG38" s="1396"/>
      <c r="EH38" s="1396"/>
      <c r="EI38" s="1396"/>
      <c r="EJ38" s="1396"/>
      <c r="EK38" s="1396"/>
      <c r="EL38" s="1396"/>
      <c r="EM38" s="1396"/>
      <c r="EN38" s="1396"/>
      <c r="EO38" s="1397"/>
      <c r="EP38" s="1392" t="e">
        <f ca="1">'Расчётная Ведомость'!$AA$39</f>
        <v>#DIV/0!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1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 x14ac:dyDescent="0.25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 t="e">
        <f ca="1">EP39</f>
        <v>#DIV/0!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7"/>
      <c r="DZ39" s="1395"/>
      <c r="EA39" s="1396"/>
      <c r="EB39" s="1396"/>
      <c r="EC39" s="1396"/>
      <c r="ED39" s="1396"/>
      <c r="EE39" s="1396"/>
      <c r="EF39" s="1396"/>
      <c r="EG39" s="1396"/>
      <c r="EH39" s="1396"/>
      <c r="EI39" s="1396"/>
      <c r="EJ39" s="1396"/>
      <c r="EK39" s="1396"/>
      <c r="EL39" s="1396"/>
      <c r="EM39" s="1396"/>
      <c r="EN39" s="1396"/>
      <c r="EO39" s="1397"/>
      <c r="EP39" s="1392" t="e">
        <f ca="1">EP35-EP38</f>
        <v>#DIV/0!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1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 x14ac:dyDescent="0.25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7"/>
      <c r="DZ40" s="1395"/>
      <c r="EA40" s="1396"/>
      <c r="EB40" s="1396"/>
      <c r="EC40" s="1396"/>
      <c r="ED40" s="1396"/>
      <c r="EE40" s="1396"/>
      <c r="EF40" s="1396"/>
      <c r="EG40" s="1396"/>
      <c r="EH40" s="1396"/>
      <c r="EI40" s="1396"/>
      <c r="EJ40" s="1396"/>
      <c r="EK40" s="1396"/>
      <c r="EL40" s="1396"/>
      <c r="EM40" s="1396"/>
      <c r="EN40" s="1396"/>
      <c r="EO40" s="1397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551"/>
    </row>
    <row r="41" spans="1:163" ht="31.5" customHeight="1" thickBot="1" x14ac:dyDescent="0.3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2"/>
      <c r="DZ41" s="1490"/>
      <c r="EA41" s="1491"/>
      <c r="EB41" s="1491"/>
      <c r="EC41" s="1491"/>
      <c r="ED41" s="1491"/>
      <c r="EE41" s="1491"/>
      <c r="EF41" s="1491"/>
      <c r="EG41" s="1491"/>
      <c r="EH41" s="1491"/>
      <c r="EI41" s="1491"/>
      <c r="EJ41" s="1491"/>
      <c r="EK41" s="1491"/>
      <c r="EL41" s="1491"/>
      <c r="EM41" s="1491"/>
      <c r="EN41" s="1491"/>
      <c r="EO41" s="1492"/>
      <c r="EP41" s="1502">
        <f ca="1">'Приложение 11'!$C$7</f>
        <v>0</v>
      </c>
      <c r="EQ41" s="1503"/>
      <c r="ER41" s="1503"/>
      <c r="ES41" s="1503"/>
      <c r="ET41" s="1503"/>
      <c r="EU41" s="1503"/>
      <c r="EV41" s="1503"/>
      <c r="EW41" s="1503"/>
      <c r="EX41" s="1503"/>
      <c r="EY41" s="1503"/>
      <c r="EZ41" s="1503"/>
      <c r="FA41" s="1503"/>
      <c r="FB41" s="1503"/>
      <c r="FC41" s="1503"/>
      <c r="FD41" s="1504"/>
      <c r="FE41" s="551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 x14ac:dyDescent="0.25"/>
    <row r="43" spans="1:163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 x14ac:dyDescent="0.2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</row>
    <row r="46" spans="1:163" ht="6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 x14ac:dyDescent="0.2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478" t="s">
        <v>305</v>
      </c>
      <c r="AW47" s="1479"/>
      <c r="AX47" s="1479"/>
      <c r="AY47" s="1479"/>
      <c r="AZ47" s="1479"/>
      <c r="BA47" s="1479"/>
      <c r="BB47" s="1479"/>
      <c r="BC47" s="1479"/>
      <c r="BD47" s="1479"/>
      <c r="BE47" s="1479"/>
      <c r="BF47" s="1479"/>
      <c r="BG47" s="1479"/>
      <c r="BH47" s="1479"/>
      <c r="BI47" s="1479"/>
      <c r="BJ47" s="1479"/>
      <c r="BK47" s="1479"/>
      <c r="BL47" s="1479"/>
      <c r="BM47" s="1479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80"/>
    </row>
    <row r="48" spans="1:163" ht="24.75" customHeight="1" x14ac:dyDescent="0.2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78" t="s">
        <v>306</v>
      </c>
      <c r="AW48" s="1479"/>
      <c r="AX48" s="1479"/>
      <c r="AY48" s="1479"/>
      <c r="AZ48" s="1479"/>
      <c r="BA48" s="1479"/>
      <c r="BB48" s="1479"/>
      <c r="BC48" s="1479"/>
      <c r="BD48" s="1479"/>
      <c r="BE48" s="1479"/>
      <c r="BF48" s="1479"/>
      <c r="BG48" s="1479"/>
      <c r="BH48" s="1479"/>
      <c r="BI48" s="1479"/>
      <c r="BJ48" s="1479"/>
      <c r="BK48" s="1479"/>
      <c r="BL48" s="1479"/>
      <c r="BM48" s="1479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80"/>
      <c r="DA48" s="1481" t="s">
        <v>307</v>
      </c>
      <c r="DB48" s="1482"/>
      <c r="DC48" s="1482"/>
      <c r="DD48" s="1482"/>
      <c r="DE48" s="1482"/>
      <c r="DF48" s="1482"/>
      <c r="DG48" s="1482"/>
      <c r="DH48" s="1482"/>
      <c r="DI48" s="1482"/>
      <c r="DJ48" s="1482"/>
      <c r="DK48" s="1483"/>
      <c r="DL48" s="1478" t="s">
        <v>475</v>
      </c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80"/>
      <c r="ET48" s="1481" t="s">
        <v>479</v>
      </c>
      <c r="EU48" s="1482"/>
      <c r="EV48" s="1482"/>
      <c r="EW48" s="1482"/>
      <c r="EX48" s="1482"/>
      <c r="EY48" s="1482"/>
      <c r="EZ48" s="1482"/>
      <c r="FA48" s="1482"/>
      <c r="FB48" s="1482"/>
      <c r="FC48" s="1482"/>
      <c r="FD48" s="1483"/>
    </row>
    <row r="49" spans="1:163" x14ac:dyDescent="0.2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1" t="s">
        <v>308</v>
      </c>
      <c r="AW49" s="1482"/>
      <c r="AX49" s="1482"/>
      <c r="AY49" s="1482"/>
      <c r="AZ49" s="1482"/>
      <c r="BA49" s="1482"/>
      <c r="BB49" s="1482"/>
      <c r="BC49" s="1482"/>
      <c r="BD49" s="1482"/>
      <c r="BE49" s="1483"/>
      <c r="BF49" s="1478" t="s">
        <v>309</v>
      </c>
      <c r="BG49" s="1479"/>
      <c r="BH49" s="1479"/>
      <c r="BI49" s="1479"/>
      <c r="BJ49" s="1479"/>
      <c r="BK49" s="1479"/>
      <c r="BL49" s="1479"/>
      <c r="BM49" s="1479"/>
      <c r="BN49" s="1479"/>
      <c r="BO49" s="1479"/>
      <c r="BP49" s="1479"/>
      <c r="BQ49" s="1479"/>
      <c r="BR49" s="1479"/>
      <c r="BS49" s="1479"/>
      <c r="BT49" s="1479"/>
      <c r="BU49" s="1479"/>
      <c r="BV49" s="1479"/>
      <c r="BW49" s="1479"/>
      <c r="BX49" s="1479"/>
      <c r="BY49" s="1479"/>
      <c r="BZ49" s="1479"/>
      <c r="CA49" s="1479"/>
      <c r="CB49" s="1479"/>
      <c r="CC49" s="1479"/>
      <c r="CD49" s="1479"/>
      <c r="CE49" s="1479"/>
      <c r="CF49" s="1479"/>
      <c r="CG49" s="1479"/>
      <c r="CH49" s="1479"/>
      <c r="CI49" s="1479"/>
      <c r="CJ49" s="1479"/>
      <c r="CK49" s="1479"/>
      <c r="CL49" s="1479"/>
      <c r="CM49" s="1479"/>
      <c r="CN49" s="1479"/>
      <c r="CO49" s="1479"/>
      <c r="CP49" s="1479"/>
      <c r="CQ49" s="1479"/>
      <c r="CR49" s="1479"/>
      <c r="CS49" s="1479"/>
      <c r="CT49" s="1479"/>
      <c r="CU49" s="1479"/>
      <c r="CV49" s="1479"/>
      <c r="CW49" s="1479"/>
      <c r="CX49" s="1479"/>
      <c r="CY49" s="1479"/>
      <c r="CZ49" s="1480"/>
      <c r="DA49" s="1484"/>
      <c r="DB49" s="1485"/>
      <c r="DC49" s="1485"/>
      <c r="DD49" s="1485"/>
      <c r="DE49" s="1485"/>
      <c r="DF49" s="1485"/>
      <c r="DG49" s="1485"/>
      <c r="DH49" s="1485"/>
      <c r="DI49" s="1485"/>
      <c r="DJ49" s="1485"/>
      <c r="DK49" s="1486"/>
      <c r="DL49" s="1481" t="s">
        <v>308</v>
      </c>
      <c r="DM49" s="1482"/>
      <c r="DN49" s="1482"/>
      <c r="DO49" s="1482"/>
      <c r="DP49" s="1482"/>
      <c r="DQ49" s="1482"/>
      <c r="DR49" s="1482"/>
      <c r="DS49" s="1482"/>
      <c r="DT49" s="1482"/>
      <c r="DU49" s="1483"/>
      <c r="DV49" s="1479" t="s">
        <v>309</v>
      </c>
      <c r="DW49" s="1479"/>
      <c r="DX49" s="1479"/>
      <c r="DY49" s="1479"/>
      <c r="DZ49" s="1479"/>
      <c r="EA49" s="1479"/>
      <c r="EB49" s="1479"/>
      <c r="EC49" s="1479"/>
      <c r="ED49" s="1479"/>
      <c r="EE49" s="1479"/>
      <c r="EF49" s="1479"/>
      <c r="EG49" s="1479"/>
      <c r="EH49" s="1479"/>
      <c r="EI49" s="1479"/>
      <c r="EJ49" s="1479"/>
      <c r="EK49" s="1479"/>
      <c r="EL49" s="1479"/>
      <c r="EM49" s="1479"/>
      <c r="EN49" s="1479"/>
      <c r="EO49" s="1479"/>
      <c r="EP49" s="1479"/>
      <c r="EQ49" s="1479"/>
      <c r="ER49" s="1479"/>
      <c r="ES49" s="1480"/>
      <c r="ET49" s="1484"/>
      <c r="EU49" s="1485"/>
      <c r="EV49" s="1485"/>
      <c r="EW49" s="1485"/>
      <c r="EX49" s="1485"/>
      <c r="EY49" s="1485"/>
      <c r="EZ49" s="1485"/>
      <c r="FA49" s="1485"/>
      <c r="FB49" s="1485"/>
      <c r="FC49" s="1485"/>
      <c r="FD49" s="1486"/>
    </row>
    <row r="50" spans="1:163" ht="66.75" customHeight="1" x14ac:dyDescent="0.25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9"/>
      <c r="BF50" s="1478" t="s">
        <v>310</v>
      </c>
      <c r="BG50" s="1479"/>
      <c r="BH50" s="1479"/>
      <c r="BI50" s="1479"/>
      <c r="BJ50" s="1479"/>
      <c r="BK50" s="1479"/>
      <c r="BL50" s="1479"/>
      <c r="BM50" s="1479"/>
      <c r="BN50" s="1479"/>
      <c r="BO50" s="1479"/>
      <c r="BP50" s="1479"/>
      <c r="BQ50" s="1480"/>
      <c r="BR50" s="1478" t="s">
        <v>311</v>
      </c>
      <c r="BS50" s="1479"/>
      <c r="BT50" s="1479"/>
      <c r="BU50" s="1479"/>
      <c r="BV50" s="1479"/>
      <c r="BW50" s="1479"/>
      <c r="BX50" s="1479"/>
      <c r="BY50" s="1479"/>
      <c r="BZ50" s="1479"/>
      <c r="CA50" s="1479"/>
      <c r="CB50" s="1480"/>
      <c r="CC50" s="1478" t="s">
        <v>476</v>
      </c>
      <c r="CD50" s="1479"/>
      <c r="CE50" s="1479"/>
      <c r="CF50" s="1479"/>
      <c r="CG50" s="1479"/>
      <c r="CH50" s="1479"/>
      <c r="CI50" s="1479"/>
      <c r="CJ50" s="1479"/>
      <c r="CK50" s="1479"/>
      <c r="CL50" s="1479"/>
      <c r="CM50" s="1479"/>
      <c r="CN50" s="1479"/>
      <c r="CO50" s="1480"/>
      <c r="CP50" s="1478" t="s">
        <v>477</v>
      </c>
      <c r="CQ50" s="1479"/>
      <c r="CR50" s="1479"/>
      <c r="CS50" s="1479"/>
      <c r="CT50" s="1479"/>
      <c r="CU50" s="1479"/>
      <c r="CV50" s="1479"/>
      <c r="CW50" s="1479"/>
      <c r="CX50" s="1479"/>
      <c r="CY50" s="1479"/>
      <c r="CZ50" s="1480"/>
      <c r="DA50" s="1487"/>
      <c r="DB50" s="1488"/>
      <c r="DC50" s="1488"/>
      <c r="DD50" s="1488"/>
      <c r="DE50" s="1488"/>
      <c r="DF50" s="1488"/>
      <c r="DG50" s="1488"/>
      <c r="DH50" s="1488"/>
      <c r="DI50" s="1488"/>
      <c r="DJ50" s="1488"/>
      <c r="DK50" s="1489"/>
      <c r="DL50" s="1487"/>
      <c r="DM50" s="1488"/>
      <c r="DN50" s="1488"/>
      <c r="DO50" s="1488"/>
      <c r="DP50" s="1488"/>
      <c r="DQ50" s="1488"/>
      <c r="DR50" s="1488"/>
      <c r="DS50" s="1488"/>
      <c r="DT50" s="1488"/>
      <c r="DU50" s="1489"/>
      <c r="DV50" s="1478" t="s">
        <v>478</v>
      </c>
      <c r="DW50" s="1479"/>
      <c r="DX50" s="1479"/>
      <c r="DY50" s="1479"/>
      <c r="DZ50" s="1479"/>
      <c r="EA50" s="1479"/>
      <c r="EB50" s="1479"/>
      <c r="EC50" s="1479"/>
      <c r="ED50" s="1479"/>
      <c r="EE50" s="1479"/>
      <c r="EF50" s="1479"/>
      <c r="EG50" s="1479"/>
      <c r="EH50" s="1480"/>
      <c r="EI50" s="1478" t="s">
        <v>477</v>
      </c>
      <c r="EJ50" s="1479"/>
      <c r="EK50" s="1479"/>
      <c r="EL50" s="1479"/>
      <c r="EM50" s="1479"/>
      <c r="EN50" s="1479"/>
      <c r="EO50" s="1479"/>
      <c r="EP50" s="1479"/>
      <c r="EQ50" s="1479"/>
      <c r="ER50" s="1479"/>
      <c r="ES50" s="1480"/>
      <c r="ET50" s="1487"/>
      <c r="EU50" s="1488"/>
      <c r="EV50" s="1488"/>
      <c r="EW50" s="1488"/>
      <c r="EX50" s="1488"/>
      <c r="EY50" s="1488"/>
      <c r="EZ50" s="1488"/>
      <c r="FA50" s="1488"/>
      <c r="FB50" s="1488"/>
      <c r="FC50" s="1488"/>
      <c r="FD50" s="1489"/>
    </row>
    <row r="51" spans="1:163" ht="16.5" thickBot="1" x14ac:dyDescent="0.3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499" t="s">
        <v>400</v>
      </c>
      <c r="AG51" s="1500"/>
      <c r="AH51" s="1500"/>
      <c r="AI51" s="1500"/>
      <c r="AJ51" s="1500"/>
      <c r="AK51" s="1501"/>
      <c r="AL51" s="1499" t="s">
        <v>401</v>
      </c>
      <c r="AM51" s="1500"/>
      <c r="AN51" s="1500"/>
      <c r="AO51" s="1500"/>
      <c r="AP51" s="1500"/>
      <c r="AQ51" s="1500"/>
      <c r="AR51" s="1500"/>
      <c r="AS51" s="1500"/>
      <c r="AT51" s="1500"/>
      <c r="AU51" s="1501"/>
      <c r="AV51" s="1499" t="s">
        <v>402</v>
      </c>
      <c r="AW51" s="1500"/>
      <c r="AX51" s="1500"/>
      <c r="AY51" s="1500"/>
      <c r="AZ51" s="1500"/>
      <c r="BA51" s="1500"/>
      <c r="BB51" s="1500"/>
      <c r="BC51" s="1500"/>
      <c r="BD51" s="1500"/>
      <c r="BE51" s="1501"/>
      <c r="BF51" s="1499" t="s">
        <v>403</v>
      </c>
      <c r="BG51" s="1500"/>
      <c r="BH51" s="1500"/>
      <c r="BI51" s="1500"/>
      <c r="BJ51" s="1500"/>
      <c r="BK51" s="1500"/>
      <c r="BL51" s="1500"/>
      <c r="BM51" s="1500"/>
      <c r="BN51" s="1500"/>
      <c r="BO51" s="1500"/>
      <c r="BP51" s="1500"/>
      <c r="BQ51" s="1501"/>
      <c r="BR51" s="1499" t="s">
        <v>404</v>
      </c>
      <c r="BS51" s="1500"/>
      <c r="BT51" s="1500"/>
      <c r="BU51" s="1500"/>
      <c r="BV51" s="1500"/>
      <c r="BW51" s="1500"/>
      <c r="BX51" s="1500"/>
      <c r="BY51" s="1500"/>
      <c r="BZ51" s="1500"/>
      <c r="CA51" s="1500"/>
      <c r="CB51" s="1501"/>
      <c r="CC51" s="1499" t="s">
        <v>405</v>
      </c>
      <c r="CD51" s="1500"/>
      <c r="CE51" s="1500"/>
      <c r="CF51" s="1500"/>
      <c r="CG51" s="1500"/>
      <c r="CH51" s="1500"/>
      <c r="CI51" s="1500"/>
      <c r="CJ51" s="1500"/>
      <c r="CK51" s="1500"/>
      <c r="CL51" s="1500"/>
      <c r="CM51" s="1500"/>
      <c r="CN51" s="1500"/>
      <c r="CO51" s="1501"/>
      <c r="CP51" s="1499" t="s">
        <v>406</v>
      </c>
      <c r="CQ51" s="1500"/>
      <c r="CR51" s="1500"/>
      <c r="CS51" s="1500"/>
      <c r="CT51" s="1500"/>
      <c r="CU51" s="1500"/>
      <c r="CV51" s="1500"/>
      <c r="CW51" s="1500"/>
      <c r="CX51" s="1500"/>
      <c r="CY51" s="1500"/>
      <c r="CZ51" s="1501"/>
      <c r="DA51" s="1499" t="s">
        <v>407</v>
      </c>
      <c r="DB51" s="1500"/>
      <c r="DC51" s="1500"/>
      <c r="DD51" s="1500"/>
      <c r="DE51" s="1500"/>
      <c r="DF51" s="1500"/>
      <c r="DG51" s="1500"/>
      <c r="DH51" s="1500"/>
      <c r="DI51" s="1500"/>
      <c r="DJ51" s="1500"/>
      <c r="DK51" s="1501"/>
      <c r="DL51" s="1499" t="s">
        <v>408</v>
      </c>
      <c r="DM51" s="1500"/>
      <c r="DN51" s="1500"/>
      <c r="DO51" s="1500"/>
      <c r="DP51" s="1500"/>
      <c r="DQ51" s="1500"/>
      <c r="DR51" s="1500"/>
      <c r="DS51" s="1500"/>
      <c r="DT51" s="1500"/>
      <c r="DU51" s="1501"/>
      <c r="DV51" s="1499" t="s">
        <v>409</v>
      </c>
      <c r="DW51" s="1500"/>
      <c r="DX51" s="1500"/>
      <c r="DY51" s="1500"/>
      <c r="DZ51" s="1500"/>
      <c r="EA51" s="1500"/>
      <c r="EB51" s="1500"/>
      <c r="EC51" s="1500"/>
      <c r="ED51" s="1500"/>
      <c r="EE51" s="1500"/>
      <c r="EF51" s="1500"/>
      <c r="EG51" s="1500"/>
      <c r="EH51" s="1501"/>
      <c r="EI51" s="1499" t="s">
        <v>410</v>
      </c>
      <c r="EJ51" s="1500"/>
      <c r="EK51" s="1500"/>
      <c r="EL51" s="1500"/>
      <c r="EM51" s="1500"/>
      <c r="EN51" s="1500"/>
      <c r="EO51" s="1500"/>
      <c r="EP51" s="1500"/>
      <c r="EQ51" s="1500"/>
      <c r="ER51" s="1500"/>
      <c r="ES51" s="1501"/>
      <c r="ET51" s="1499" t="s">
        <v>411</v>
      </c>
      <c r="EU51" s="1500"/>
      <c r="EV51" s="1500"/>
      <c r="EW51" s="1500"/>
      <c r="EX51" s="1500"/>
      <c r="EY51" s="1500"/>
      <c r="EZ51" s="1500"/>
      <c r="FA51" s="1500"/>
      <c r="FB51" s="1500"/>
      <c r="FC51" s="1500"/>
      <c r="FD51" s="1501"/>
    </row>
    <row r="52" spans="1:163" ht="36" customHeight="1" x14ac:dyDescent="0.25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8"/>
      <c r="AL52" s="1519">
        <f>ET52</f>
        <v>0</v>
      </c>
      <c r="AM52" s="1520"/>
      <c r="AN52" s="1520"/>
      <c r="AO52" s="1520"/>
      <c r="AP52" s="1520"/>
      <c r="AQ52" s="1520"/>
      <c r="AR52" s="1520"/>
      <c r="AS52" s="1520"/>
      <c r="AT52" s="1520"/>
      <c r="AU52" s="1520"/>
      <c r="AV52" s="1458"/>
      <c r="AW52" s="1459"/>
      <c r="AX52" s="1459"/>
      <c r="AY52" s="1459"/>
      <c r="AZ52" s="1459"/>
      <c r="BA52" s="1459"/>
      <c r="BB52" s="1459"/>
      <c r="BC52" s="1459"/>
      <c r="BD52" s="1459"/>
      <c r="BE52" s="1460"/>
      <c r="BF52" s="1458"/>
      <c r="BG52" s="1459"/>
      <c r="BH52" s="1459"/>
      <c r="BI52" s="1459"/>
      <c r="BJ52" s="1459"/>
      <c r="BK52" s="1459"/>
      <c r="BL52" s="1459"/>
      <c r="BM52" s="1459"/>
      <c r="BN52" s="1459"/>
      <c r="BO52" s="1459"/>
      <c r="BP52" s="1459"/>
      <c r="BQ52" s="1460"/>
      <c r="BR52" s="1458"/>
      <c r="BS52" s="1459"/>
      <c r="BT52" s="1459"/>
      <c r="BU52" s="1459"/>
      <c r="BV52" s="1459"/>
      <c r="BW52" s="1459"/>
      <c r="BX52" s="1459"/>
      <c r="BY52" s="1459"/>
      <c r="BZ52" s="1459"/>
      <c r="CA52" s="1459"/>
      <c r="CB52" s="1460"/>
      <c r="CC52" s="1458"/>
      <c r="CD52" s="1459"/>
      <c r="CE52" s="1459"/>
      <c r="CF52" s="1459"/>
      <c r="CG52" s="1459"/>
      <c r="CH52" s="1459"/>
      <c r="CI52" s="1459"/>
      <c r="CJ52" s="1459"/>
      <c r="CK52" s="1459"/>
      <c r="CL52" s="1459"/>
      <c r="CM52" s="1459"/>
      <c r="CN52" s="1459"/>
      <c r="CO52" s="1460"/>
      <c r="CP52" s="1458"/>
      <c r="CQ52" s="1459"/>
      <c r="CR52" s="1459"/>
      <c r="CS52" s="1459"/>
      <c r="CT52" s="1459"/>
      <c r="CU52" s="1459"/>
      <c r="CV52" s="1459"/>
      <c r="CW52" s="1459"/>
      <c r="CX52" s="1459"/>
      <c r="CY52" s="1459"/>
      <c r="CZ52" s="1460"/>
      <c r="DA52" s="1458"/>
      <c r="DB52" s="1459"/>
      <c r="DC52" s="1459"/>
      <c r="DD52" s="1459"/>
      <c r="DE52" s="1459"/>
      <c r="DF52" s="1459"/>
      <c r="DG52" s="1459"/>
      <c r="DH52" s="1459"/>
      <c r="DI52" s="1459"/>
      <c r="DJ52" s="1459"/>
      <c r="DK52" s="1460"/>
      <c r="DL52" s="1459"/>
      <c r="DM52" s="1459"/>
      <c r="DN52" s="1459"/>
      <c r="DO52" s="1459"/>
      <c r="DP52" s="1459"/>
      <c r="DQ52" s="1459"/>
      <c r="DR52" s="1459"/>
      <c r="DS52" s="1459"/>
      <c r="DT52" s="1459"/>
      <c r="DU52" s="1460"/>
      <c r="DV52" s="1458"/>
      <c r="DW52" s="1459"/>
      <c r="DX52" s="1459"/>
      <c r="DY52" s="1459"/>
      <c r="DZ52" s="1459"/>
      <c r="EA52" s="1459"/>
      <c r="EB52" s="1459"/>
      <c r="EC52" s="1459"/>
      <c r="ED52" s="1459"/>
      <c r="EE52" s="1459"/>
      <c r="EF52" s="1459"/>
      <c r="EG52" s="1459"/>
      <c r="EH52" s="1460"/>
      <c r="EI52" s="1458"/>
      <c r="EJ52" s="1459"/>
      <c r="EK52" s="1459"/>
      <c r="EL52" s="1459"/>
      <c r="EM52" s="1459"/>
      <c r="EN52" s="1459"/>
      <c r="EO52" s="1459"/>
      <c r="EP52" s="1459"/>
      <c r="EQ52" s="1459"/>
      <c r="ER52" s="1459"/>
      <c r="ES52" s="1460"/>
      <c r="ET52" s="1519">
        <f>ET53+ET54</f>
        <v>0</v>
      </c>
      <c r="EU52" s="1520"/>
      <c r="EV52" s="1520"/>
      <c r="EW52" s="1520"/>
      <c r="EX52" s="1520"/>
      <c r="EY52" s="1520"/>
      <c r="EZ52" s="1520"/>
      <c r="FA52" s="1520"/>
      <c r="FB52" s="1520"/>
      <c r="FC52" s="1520"/>
      <c r="FD52" s="1525"/>
      <c r="FE52" s="551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 x14ac:dyDescent="0.25">
      <c r="A53" s="1521" t="s">
        <v>956</v>
      </c>
      <c r="B53" s="1522"/>
      <c r="C53" s="1522"/>
      <c r="D53" s="1522"/>
      <c r="E53" s="1522"/>
      <c r="F53" s="1522"/>
      <c r="G53" s="1522"/>
      <c r="H53" s="1522"/>
      <c r="I53" s="1522"/>
      <c r="J53" s="1522"/>
      <c r="K53" s="1522"/>
      <c r="L53" s="1522"/>
      <c r="M53" s="1522"/>
      <c r="N53" s="1522"/>
      <c r="O53" s="1522"/>
      <c r="P53" s="1522"/>
      <c r="Q53" s="1522"/>
      <c r="R53" s="1522"/>
      <c r="S53" s="1522"/>
      <c r="T53" s="1522"/>
      <c r="U53" s="1522"/>
      <c r="V53" s="1522"/>
      <c r="W53" s="1522"/>
      <c r="X53" s="1522"/>
      <c r="Y53" s="1522"/>
      <c r="Z53" s="1522"/>
      <c r="AA53" s="1522"/>
      <c r="AB53" s="1522"/>
      <c r="AC53" s="1522"/>
      <c r="AD53" s="1522"/>
      <c r="AE53" s="1523"/>
      <c r="AF53" s="1508" t="s">
        <v>314</v>
      </c>
      <c r="AG53" s="1509"/>
      <c r="AH53" s="1509"/>
      <c r="AI53" s="1509"/>
      <c r="AJ53" s="1509"/>
      <c r="AK53" s="1510"/>
      <c r="AL53" s="1511">
        <f>ET53</f>
        <v>0</v>
      </c>
      <c r="AM53" s="1512"/>
      <c r="AN53" s="1512"/>
      <c r="AO53" s="1512"/>
      <c r="AP53" s="1512"/>
      <c r="AQ53" s="1512"/>
      <c r="AR53" s="1512"/>
      <c r="AS53" s="1512"/>
      <c r="AT53" s="1512"/>
      <c r="AU53" s="1512"/>
      <c r="AV53" s="1461"/>
      <c r="AW53" s="1462"/>
      <c r="AX53" s="1462"/>
      <c r="AY53" s="1462"/>
      <c r="AZ53" s="1462"/>
      <c r="BA53" s="1462"/>
      <c r="BB53" s="1462"/>
      <c r="BC53" s="1462"/>
      <c r="BD53" s="1462"/>
      <c r="BE53" s="1473"/>
      <c r="BF53" s="1461"/>
      <c r="BG53" s="1462"/>
      <c r="BH53" s="1462"/>
      <c r="BI53" s="1462"/>
      <c r="BJ53" s="1462"/>
      <c r="BK53" s="1462"/>
      <c r="BL53" s="1462"/>
      <c r="BM53" s="1462"/>
      <c r="BN53" s="1462"/>
      <c r="BO53" s="1462"/>
      <c r="BP53" s="1462"/>
      <c r="BQ53" s="1473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73"/>
      <c r="CC53" s="1461"/>
      <c r="CD53" s="1462"/>
      <c r="CE53" s="1462"/>
      <c r="CF53" s="1462"/>
      <c r="CG53" s="1462"/>
      <c r="CH53" s="1462"/>
      <c r="CI53" s="1462"/>
      <c r="CJ53" s="1462"/>
      <c r="CK53" s="1462"/>
      <c r="CL53" s="1462"/>
      <c r="CM53" s="1462"/>
      <c r="CN53" s="1462"/>
      <c r="CO53" s="1473"/>
      <c r="CP53" s="1461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73"/>
      <c r="DA53" s="1461"/>
      <c r="DB53" s="1462"/>
      <c r="DC53" s="1462"/>
      <c r="DD53" s="1462"/>
      <c r="DE53" s="1462"/>
      <c r="DF53" s="1462"/>
      <c r="DG53" s="1462"/>
      <c r="DH53" s="1462"/>
      <c r="DI53" s="1462"/>
      <c r="DJ53" s="1462"/>
      <c r="DK53" s="1473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73"/>
      <c r="DV53" s="1461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73"/>
      <c r="EI53" s="1461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524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4"/>
      <c r="EV53" s="1524"/>
      <c r="EW53" s="1524"/>
      <c r="EX53" s="1524"/>
      <c r="EY53" s="1524"/>
      <c r="EZ53" s="1524"/>
      <c r="FA53" s="1524"/>
      <c r="FB53" s="1524"/>
      <c r="FC53" s="1524"/>
      <c r="FD53" s="1524"/>
      <c r="FE53" s="551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 x14ac:dyDescent="0.25">
      <c r="A54" s="1513" t="s">
        <v>315</v>
      </c>
      <c r="B54" s="1514"/>
      <c r="C54" s="1514"/>
      <c r="D54" s="1514"/>
      <c r="E54" s="1514"/>
      <c r="F54" s="1514"/>
      <c r="G54" s="1514"/>
      <c r="H54" s="1514"/>
      <c r="I54" s="1514"/>
      <c r="J54" s="1514"/>
      <c r="K54" s="1514"/>
      <c r="L54" s="1514"/>
      <c r="M54" s="1514"/>
      <c r="N54" s="1514"/>
      <c r="O54" s="1514"/>
      <c r="P54" s="1514"/>
      <c r="Q54" s="1514"/>
      <c r="R54" s="1514"/>
      <c r="S54" s="1514"/>
      <c r="T54" s="1514"/>
      <c r="U54" s="1514"/>
      <c r="V54" s="1514"/>
      <c r="W54" s="1514"/>
      <c r="X54" s="1514"/>
      <c r="Y54" s="1514"/>
      <c r="Z54" s="1514"/>
      <c r="AA54" s="1514"/>
      <c r="AB54" s="1514"/>
      <c r="AC54" s="1514"/>
      <c r="AD54" s="1514"/>
      <c r="AE54" s="1515"/>
      <c r="AF54" s="1526" t="s">
        <v>316</v>
      </c>
      <c r="AG54" s="1527"/>
      <c r="AH54" s="1527"/>
      <c r="AI54" s="1527"/>
      <c r="AJ54" s="1527"/>
      <c r="AK54" s="1528"/>
      <c r="AL54" s="1529">
        <f>ET54</f>
        <v>0</v>
      </c>
      <c r="AM54" s="1530"/>
      <c r="AN54" s="1530"/>
      <c r="AO54" s="1530"/>
      <c r="AP54" s="1530"/>
      <c r="AQ54" s="1530"/>
      <c r="AR54" s="1530"/>
      <c r="AS54" s="1530"/>
      <c r="AT54" s="1530"/>
      <c r="AU54" s="1530"/>
      <c r="AV54" s="1395"/>
      <c r="AW54" s="1396"/>
      <c r="AX54" s="1396"/>
      <c r="AY54" s="1396"/>
      <c r="AZ54" s="1396"/>
      <c r="BA54" s="1396"/>
      <c r="BB54" s="1396"/>
      <c r="BC54" s="1396"/>
      <c r="BD54" s="1396"/>
      <c r="BE54" s="1397"/>
      <c r="BF54" s="1395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7"/>
      <c r="BR54" s="1395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7"/>
      <c r="CC54" s="1395"/>
      <c r="CD54" s="1396"/>
      <c r="CE54" s="1396"/>
      <c r="CF54" s="1396"/>
      <c r="CG54" s="1396"/>
      <c r="CH54" s="1396"/>
      <c r="CI54" s="1396"/>
      <c r="CJ54" s="1396"/>
      <c r="CK54" s="1396"/>
      <c r="CL54" s="1396"/>
      <c r="CM54" s="1396"/>
      <c r="CN54" s="1396"/>
      <c r="CO54" s="1397"/>
      <c r="CP54" s="1395"/>
      <c r="CQ54" s="1396"/>
      <c r="CR54" s="1396"/>
      <c r="CS54" s="1396"/>
      <c r="CT54" s="1396"/>
      <c r="CU54" s="1396"/>
      <c r="CV54" s="1396"/>
      <c r="CW54" s="1396"/>
      <c r="CX54" s="1396"/>
      <c r="CY54" s="1396"/>
      <c r="CZ54" s="1397"/>
      <c r="DA54" s="1395"/>
      <c r="DB54" s="1396"/>
      <c r="DC54" s="1396"/>
      <c r="DD54" s="1396"/>
      <c r="DE54" s="1396"/>
      <c r="DF54" s="1396"/>
      <c r="DG54" s="1396"/>
      <c r="DH54" s="1396"/>
      <c r="DI54" s="1396"/>
      <c r="DJ54" s="1396"/>
      <c r="DK54" s="1397"/>
      <c r="DL54" s="1396"/>
      <c r="DM54" s="1396"/>
      <c r="DN54" s="1396"/>
      <c r="DO54" s="1396"/>
      <c r="DP54" s="1396"/>
      <c r="DQ54" s="1396"/>
      <c r="DR54" s="1396"/>
      <c r="DS54" s="1396"/>
      <c r="DT54" s="1396"/>
      <c r="DU54" s="1397"/>
      <c r="DV54" s="1395"/>
      <c r="DW54" s="1396"/>
      <c r="DX54" s="1396"/>
      <c r="DY54" s="1396"/>
      <c r="DZ54" s="1396"/>
      <c r="EA54" s="1396"/>
      <c r="EB54" s="1396"/>
      <c r="EC54" s="1396"/>
      <c r="ED54" s="1396"/>
      <c r="EE54" s="1396"/>
      <c r="EF54" s="1396"/>
      <c r="EG54" s="1396"/>
      <c r="EH54" s="1397"/>
      <c r="EI54" s="1395"/>
      <c r="EJ54" s="1396"/>
      <c r="EK54" s="1396"/>
      <c r="EL54" s="1396"/>
      <c r="EM54" s="1396"/>
      <c r="EN54" s="1396"/>
      <c r="EO54" s="1396"/>
      <c r="EP54" s="1396"/>
      <c r="EQ54" s="1396"/>
      <c r="ER54" s="1396"/>
      <c r="ES54" s="1397"/>
      <c r="ET54" s="1524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4"/>
      <c r="EV54" s="1524"/>
      <c r="EW54" s="1524"/>
      <c r="EX54" s="1524"/>
      <c r="EY54" s="1524"/>
      <c r="EZ54" s="1524"/>
      <c r="FA54" s="1524"/>
      <c r="FB54" s="1524"/>
      <c r="FC54" s="1524"/>
      <c r="FD54" s="1524"/>
      <c r="FE54" s="551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 x14ac:dyDescent="0.25">
      <c r="A55" s="1513" t="s">
        <v>317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318</v>
      </c>
      <c r="AG55" s="1527"/>
      <c r="AH55" s="1527"/>
      <c r="AI55" s="1527"/>
      <c r="AJ55" s="1527"/>
      <c r="AK55" s="1528"/>
      <c r="AL55" s="1395"/>
      <c r="AM55" s="1396"/>
      <c r="AN55" s="1396"/>
      <c r="AO55" s="1396"/>
      <c r="AP55" s="1396"/>
      <c r="AQ55" s="1396"/>
      <c r="AR55" s="1396"/>
      <c r="AS55" s="1396"/>
      <c r="AT55" s="1396"/>
      <c r="AU55" s="1397"/>
      <c r="AV55" s="1395"/>
      <c r="AW55" s="1396"/>
      <c r="AX55" s="1396"/>
      <c r="AY55" s="1396"/>
      <c r="AZ55" s="1396"/>
      <c r="BA55" s="1396"/>
      <c r="BB55" s="1396"/>
      <c r="BC55" s="1396"/>
      <c r="BD55" s="1396"/>
      <c r="BE55" s="1397"/>
      <c r="BF55" s="1395"/>
      <c r="BG55" s="1396"/>
      <c r="BH55" s="1396"/>
      <c r="BI55" s="1396"/>
      <c r="BJ55" s="1396"/>
      <c r="BK55" s="1396"/>
      <c r="BL55" s="1396"/>
      <c r="BM55" s="1396"/>
      <c r="BN55" s="1396"/>
      <c r="BO55" s="1396"/>
      <c r="BP55" s="1396"/>
      <c r="BQ55" s="1397"/>
      <c r="BR55" s="1395"/>
      <c r="BS55" s="1396"/>
      <c r="BT55" s="1396"/>
      <c r="BU55" s="1396"/>
      <c r="BV55" s="1396"/>
      <c r="BW55" s="1396"/>
      <c r="BX55" s="1396"/>
      <c r="BY55" s="1396"/>
      <c r="BZ55" s="1396"/>
      <c r="CA55" s="1396"/>
      <c r="CB55" s="1397"/>
      <c r="CC55" s="1395"/>
      <c r="CD55" s="1396"/>
      <c r="CE55" s="1396"/>
      <c r="CF55" s="1396"/>
      <c r="CG55" s="1396"/>
      <c r="CH55" s="1396"/>
      <c r="CI55" s="1396"/>
      <c r="CJ55" s="1396"/>
      <c r="CK55" s="1396"/>
      <c r="CL55" s="1396"/>
      <c r="CM55" s="1396"/>
      <c r="CN55" s="1396"/>
      <c r="CO55" s="1397"/>
      <c r="CP55" s="1395"/>
      <c r="CQ55" s="1396"/>
      <c r="CR55" s="1396"/>
      <c r="CS55" s="1396"/>
      <c r="CT55" s="1396"/>
      <c r="CU55" s="1396"/>
      <c r="CV55" s="1396"/>
      <c r="CW55" s="1396"/>
      <c r="CX55" s="1396"/>
      <c r="CY55" s="1396"/>
      <c r="CZ55" s="1397"/>
      <c r="DA55" s="1395"/>
      <c r="DB55" s="1396"/>
      <c r="DC55" s="1396"/>
      <c r="DD55" s="1396"/>
      <c r="DE55" s="1396"/>
      <c r="DF55" s="1396"/>
      <c r="DG55" s="1396"/>
      <c r="DH55" s="1396"/>
      <c r="DI55" s="1396"/>
      <c r="DJ55" s="1396"/>
      <c r="DK55" s="1397"/>
      <c r="DL55" s="1396"/>
      <c r="DM55" s="1396"/>
      <c r="DN55" s="1396"/>
      <c r="DO55" s="1396"/>
      <c r="DP55" s="1396"/>
      <c r="DQ55" s="1396"/>
      <c r="DR55" s="1396"/>
      <c r="DS55" s="1396"/>
      <c r="DT55" s="1396"/>
      <c r="DU55" s="1397"/>
      <c r="DV55" s="1395"/>
      <c r="DW55" s="1396"/>
      <c r="DX55" s="1396"/>
      <c r="DY55" s="1396"/>
      <c r="DZ55" s="1396"/>
      <c r="EA55" s="1396"/>
      <c r="EB55" s="1396"/>
      <c r="EC55" s="1396"/>
      <c r="ED55" s="1396"/>
      <c r="EE55" s="1396"/>
      <c r="EF55" s="1396"/>
      <c r="EG55" s="1396"/>
      <c r="EH55" s="1397"/>
      <c r="EI55" s="1395"/>
      <c r="EJ55" s="1396"/>
      <c r="EK55" s="1396"/>
      <c r="EL55" s="1396"/>
      <c r="EM55" s="1396"/>
      <c r="EN55" s="1396"/>
      <c r="EO55" s="1396"/>
      <c r="EP55" s="1396"/>
      <c r="EQ55" s="1396"/>
      <c r="ER55" s="1396"/>
      <c r="ES55" s="1397"/>
      <c r="ET55" s="1395"/>
      <c r="EU55" s="1396"/>
      <c r="EV55" s="1396"/>
      <c r="EW55" s="1396"/>
      <c r="EX55" s="1396"/>
      <c r="EY55" s="1396"/>
      <c r="EZ55" s="1396"/>
      <c r="FA55" s="1396"/>
      <c r="FB55" s="1396"/>
      <c r="FC55" s="1396"/>
      <c r="FD55" s="1531"/>
      <c r="FE55" s="551"/>
    </row>
    <row r="56" spans="1:163" ht="27.75" customHeight="1" x14ac:dyDescent="0.25">
      <c r="A56" s="1513" t="s">
        <v>319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320</v>
      </c>
      <c r="AG56" s="1527"/>
      <c r="AH56" s="1527"/>
      <c r="AI56" s="1527"/>
      <c r="AJ56" s="1527"/>
      <c r="AK56" s="1528"/>
      <c r="AL56" s="1395"/>
      <c r="AM56" s="1396"/>
      <c r="AN56" s="1396"/>
      <c r="AO56" s="1396"/>
      <c r="AP56" s="1396"/>
      <c r="AQ56" s="1396"/>
      <c r="AR56" s="1396"/>
      <c r="AS56" s="1396"/>
      <c r="AT56" s="1396"/>
      <c r="AU56" s="1397"/>
      <c r="AV56" s="1395"/>
      <c r="AW56" s="1396"/>
      <c r="AX56" s="1396"/>
      <c r="AY56" s="1396"/>
      <c r="AZ56" s="1396"/>
      <c r="BA56" s="1396"/>
      <c r="BB56" s="1396"/>
      <c r="BC56" s="1396"/>
      <c r="BD56" s="1396"/>
      <c r="BE56" s="1397"/>
      <c r="BF56" s="1395"/>
      <c r="BG56" s="1396"/>
      <c r="BH56" s="1396"/>
      <c r="BI56" s="1396"/>
      <c r="BJ56" s="1396"/>
      <c r="BK56" s="1396"/>
      <c r="BL56" s="1396"/>
      <c r="BM56" s="1396"/>
      <c r="BN56" s="1396"/>
      <c r="BO56" s="1396"/>
      <c r="BP56" s="1396"/>
      <c r="BQ56" s="1397"/>
      <c r="BR56" s="1395"/>
      <c r="BS56" s="1396"/>
      <c r="BT56" s="1396"/>
      <c r="BU56" s="1396"/>
      <c r="BV56" s="1396"/>
      <c r="BW56" s="1396"/>
      <c r="BX56" s="1396"/>
      <c r="BY56" s="1396"/>
      <c r="BZ56" s="1396"/>
      <c r="CA56" s="1396"/>
      <c r="CB56" s="1397"/>
      <c r="CC56" s="1395"/>
      <c r="CD56" s="1396"/>
      <c r="CE56" s="1396"/>
      <c r="CF56" s="1396"/>
      <c r="CG56" s="1396"/>
      <c r="CH56" s="1396"/>
      <c r="CI56" s="1396"/>
      <c r="CJ56" s="1396"/>
      <c r="CK56" s="1396"/>
      <c r="CL56" s="1396"/>
      <c r="CM56" s="1396"/>
      <c r="CN56" s="1396"/>
      <c r="CO56" s="1397"/>
      <c r="CP56" s="1395"/>
      <c r="CQ56" s="1396"/>
      <c r="CR56" s="1396"/>
      <c r="CS56" s="1396"/>
      <c r="CT56" s="1396"/>
      <c r="CU56" s="1396"/>
      <c r="CV56" s="1396"/>
      <c r="CW56" s="1396"/>
      <c r="CX56" s="1396"/>
      <c r="CY56" s="1396"/>
      <c r="CZ56" s="1397"/>
      <c r="DA56" s="1395"/>
      <c r="DB56" s="1396"/>
      <c r="DC56" s="1396"/>
      <c r="DD56" s="1396"/>
      <c r="DE56" s="1396"/>
      <c r="DF56" s="1396"/>
      <c r="DG56" s="1396"/>
      <c r="DH56" s="1396"/>
      <c r="DI56" s="1396"/>
      <c r="DJ56" s="1396"/>
      <c r="DK56" s="1397"/>
      <c r="DL56" s="1396"/>
      <c r="DM56" s="1396"/>
      <c r="DN56" s="1396"/>
      <c r="DO56" s="1396"/>
      <c r="DP56" s="1396"/>
      <c r="DQ56" s="1396"/>
      <c r="DR56" s="1396"/>
      <c r="DS56" s="1396"/>
      <c r="DT56" s="1396"/>
      <c r="DU56" s="1397"/>
      <c r="DV56" s="1395"/>
      <c r="DW56" s="1396"/>
      <c r="DX56" s="1396"/>
      <c r="DY56" s="1396"/>
      <c r="DZ56" s="1396"/>
      <c r="EA56" s="1396"/>
      <c r="EB56" s="1396"/>
      <c r="EC56" s="1396"/>
      <c r="ED56" s="1396"/>
      <c r="EE56" s="1396"/>
      <c r="EF56" s="1396"/>
      <c r="EG56" s="1396"/>
      <c r="EH56" s="1397"/>
      <c r="EI56" s="1395"/>
      <c r="EJ56" s="1396"/>
      <c r="EK56" s="1396"/>
      <c r="EL56" s="1396"/>
      <c r="EM56" s="1396"/>
      <c r="EN56" s="1396"/>
      <c r="EO56" s="1396"/>
      <c r="EP56" s="1396"/>
      <c r="EQ56" s="1396"/>
      <c r="ER56" s="1396"/>
      <c r="ES56" s="1397"/>
      <c r="ET56" s="1395"/>
      <c r="EU56" s="1396"/>
      <c r="EV56" s="1396"/>
      <c r="EW56" s="1396"/>
      <c r="EX56" s="1396"/>
      <c r="EY56" s="1396"/>
      <c r="EZ56" s="1396"/>
      <c r="FA56" s="1396"/>
      <c r="FB56" s="1396"/>
      <c r="FC56" s="1396"/>
      <c r="FD56" s="1531"/>
      <c r="FE56" s="551"/>
    </row>
    <row r="57" spans="1:163" ht="27.75" customHeight="1" x14ac:dyDescent="0.25">
      <c r="A57" s="1513" t="s">
        <v>321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322</v>
      </c>
      <c r="AG57" s="1527"/>
      <c r="AH57" s="1527"/>
      <c r="AI57" s="1527"/>
      <c r="AJ57" s="1527"/>
      <c r="AK57" s="1528"/>
      <c r="AL57" s="1529">
        <f>ET57</f>
        <v>0</v>
      </c>
      <c r="AM57" s="1530"/>
      <c r="AN57" s="1530"/>
      <c r="AO57" s="1530"/>
      <c r="AP57" s="1530"/>
      <c r="AQ57" s="1530"/>
      <c r="AR57" s="1530"/>
      <c r="AS57" s="1530"/>
      <c r="AT57" s="1530"/>
      <c r="AU57" s="1530"/>
      <c r="AV57" s="1395"/>
      <c r="AW57" s="1396"/>
      <c r="AX57" s="1396"/>
      <c r="AY57" s="1396"/>
      <c r="AZ57" s="1396"/>
      <c r="BA57" s="1396"/>
      <c r="BB57" s="1396"/>
      <c r="BC57" s="1396"/>
      <c r="BD57" s="1396"/>
      <c r="BE57" s="1397"/>
      <c r="BF57" s="1395"/>
      <c r="BG57" s="1396"/>
      <c r="BH57" s="1396"/>
      <c r="BI57" s="1396"/>
      <c r="BJ57" s="1396"/>
      <c r="BK57" s="1396"/>
      <c r="BL57" s="1396"/>
      <c r="BM57" s="1396"/>
      <c r="BN57" s="1396"/>
      <c r="BO57" s="1396"/>
      <c r="BP57" s="1396"/>
      <c r="BQ57" s="1397"/>
      <c r="BR57" s="1395"/>
      <c r="BS57" s="1396"/>
      <c r="BT57" s="1396"/>
      <c r="BU57" s="1396"/>
      <c r="BV57" s="1396"/>
      <c r="BW57" s="1396"/>
      <c r="BX57" s="1396"/>
      <c r="BY57" s="1396"/>
      <c r="BZ57" s="1396"/>
      <c r="CA57" s="1396"/>
      <c r="CB57" s="1397"/>
      <c r="CC57" s="1395"/>
      <c r="CD57" s="1396"/>
      <c r="CE57" s="1396"/>
      <c r="CF57" s="1396"/>
      <c r="CG57" s="1396"/>
      <c r="CH57" s="1396"/>
      <c r="CI57" s="1396"/>
      <c r="CJ57" s="1396"/>
      <c r="CK57" s="1396"/>
      <c r="CL57" s="1396"/>
      <c r="CM57" s="1396"/>
      <c r="CN57" s="1396"/>
      <c r="CO57" s="1397"/>
      <c r="CP57" s="1395"/>
      <c r="CQ57" s="1396"/>
      <c r="CR57" s="1396"/>
      <c r="CS57" s="1396"/>
      <c r="CT57" s="1396"/>
      <c r="CU57" s="1396"/>
      <c r="CV57" s="1396"/>
      <c r="CW57" s="1396"/>
      <c r="CX57" s="1396"/>
      <c r="CY57" s="1396"/>
      <c r="CZ57" s="1397"/>
      <c r="DA57" s="1395"/>
      <c r="DB57" s="1396"/>
      <c r="DC57" s="1396"/>
      <c r="DD57" s="1396"/>
      <c r="DE57" s="1396"/>
      <c r="DF57" s="1396"/>
      <c r="DG57" s="1396"/>
      <c r="DH57" s="1396"/>
      <c r="DI57" s="1396"/>
      <c r="DJ57" s="1396"/>
      <c r="DK57" s="1397"/>
      <c r="DL57" s="1396"/>
      <c r="DM57" s="1396"/>
      <c r="DN57" s="1396"/>
      <c r="DO57" s="1396"/>
      <c r="DP57" s="1396"/>
      <c r="DQ57" s="1396"/>
      <c r="DR57" s="1396"/>
      <c r="DS57" s="1396"/>
      <c r="DT57" s="1396"/>
      <c r="DU57" s="1397"/>
      <c r="DV57" s="1395"/>
      <c r="DW57" s="1396"/>
      <c r="DX57" s="1396"/>
      <c r="DY57" s="1396"/>
      <c r="DZ57" s="1396"/>
      <c r="EA57" s="1396"/>
      <c r="EB57" s="1396"/>
      <c r="EC57" s="1396"/>
      <c r="ED57" s="1396"/>
      <c r="EE57" s="1396"/>
      <c r="EF57" s="1396"/>
      <c r="EG57" s="1396"/>
      <c r="EH57" s="1397"/>
      <c r="EI57" s="1395"/>
      <c r="EJ57" s="1396"/>
      <c r="EK57" s="1396"/>
      <c r="EL57" s="1396"/>
      <c r="EM57" s="1396"/>
      <c r="EN57" s="1396"/>
      <c r="EO57" s="1396"/>
      <c r="EP57" s="1396"/>
      <c r="EQ57" s="1396"/>
      <c r="ER57" s="1396"/>
      <c r="ES57" s="1397"/>
      <c r="ET57" s="152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4"/>
      <c r="EV57" s="1524"/>
      <c r="EW57" s="1524"/>
      <c r="EX57" s="1524"/>
      <c r="EY57" s="1524"/>
      <c r="EZ57" s="1524"/>
      <c r="FA57" s="1524"/>
      <c r="FB57" s="1524"/>
      <c r="FC57" s="1524"/>
      <c r="FD57" s="1524"/>
      <c r="FE57" s="551">
        <f>'Настройки ТИК'!$C$55</f>
        <v>0</v>
      </c>
      <c r="FF57" s="154">
        <v>2</v>
      </c>
      <c r="FG57" s="154" t="str">
        <f>$FF$25</f>
        <v>20--</v>
      </c>
    </row>
    <row r="58" spans="1:163" x14ac:dyDescent="0.25">
      <c r="A58" s="1532" t="s">
        <v>263</v>
      </c>
      <c r="B58" s="1533"/>
      <c r="C58" s="1533"/>
      <c r="D58" s="1533"/>
      <c r="E58" s="1533"/>
      <c r="F58" s="1533"/>
      <c r="G58" s="1533"/>
      <c r="H58" s="1533"/>
      <c r="I58" s="1533"/>
      <c r="J58" s="1533"/>
      <c r="K58" s="1533"/>
      <c r="L58" s="1533"/>
      <c r="M58" s="1533"/>
      <c r="N58" s="1533"/>
      <c r="O58" s="1533"/>
      <c r="P58" s="1533"/>
      <c r="Q58" s="1533"/>
      <c r="R58" s="1533"/>
      <c r="S58" s="1533"/>
      <c r="T58" s="1533"/>
      <c r="U58" s="1533"/>
      <c r="V58" s="1533"/>
      <c r="W58" s="1533"/>
      <c r="X58" s="1533"/>
      <c r="Y58" s="1533"/>
      <c r="Z58" s="1533"/>
      <c r="AA58" s="1533"/>
      <c r="AB58" s="1533"/>
      <c r="AC58" s="1533"/>
      <c r="AD58" s="1533"/>
      <c r="AE58" s="1534"/>
      <c r="AF58" s="1508" t="s">
        <v>323</v>
      </c>
      <c r="AG58" s="1509"/>
      <c r="AH58" s="1509"/>
      <c r="AI58" s="1509"/>
      <c r="AJ58" s="1509"/>
      <c r="AK58" s="1510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73"/>
      <c r="AV58" s="1461"/>
      <c r="AW58" s="1462"/>
      <c r="AX58" s="1462"/>
      <c r="AY58" s="1462"/>
      <c r="AZ58" s="1462"/>
      <c r="BA58" s="1462"/>
      <c r="BB58" s="1462"/>
      <c r="BC58" s="1462"/>
      <c r="BD58" s="1462"/>
      <c r="BE58" s="1473"/>
      <c r="BF58" s="1461"/>
      <c r="BG58" s="1462"/>
      <c r="BH58" s="1462"/>
      <c r="BI58" s="1462"/>
      <c r="BJ58" s="1462"/>
      <c r="BK58" s="1462"/>
      <c r="BL58" s="1462"/>
      <c r="BM58" s="1462"/>
      <c r="BN58" s="1462"/>
      <c r="BO58" s="1462"/>
      <c r="BP58" s="1462"/>
      <c r="BQ58" s="1473"/>
      <c r="BR58" s="1461"/>
      <c r="BS58" s="1462"/>
      <c r="BT58" s="1462"/>
      <c r="BU58" s="1462"/>
      <c r="BV58" s="1462"/>
      <c r="BW58" s="1462"/>
      <c r="BX58" s="1462"/>
      <c r="BY58" s="1462"/>
      <c r="BZ58" s="1462"/>
      <c r="CA58" s="1462"/>
      <c r="CB58" s="1473"/>
      <c r="CC58" s="1461"/>
      <c r="CD58" s="1462"/>
      <c r="CE58" s="1462"/>
      <c r="CF58" s="1462"/>
      <c r="CG58" s="1462"/>
      <c r="CH58" s="1462"/>
      <c r="CI58" s="1462"/>
      <c r="CJ58" s="1462"/>
      <c r="CK58" s="1462"/>
      <c r="CL58" s="1462"/>
      <c r="CM58" s="1462"/>
      <c r="CN58" s="1462"/>
      <c r="CO58" s="1473"/>
      <c r="CP58" s="1461"/>
      <c r="CQ58" s="1462"/>
      <c r="CR58" s="1462"/>
      <c r="CS58" s="1462"/>
      <c r="CT58" s="1462"/>
      <c r="CU58" s="1462"/>
      <c r="CV58" s="1462"/>
      <c r="CW58" s="1462"/>
      <c r="CX58" s="1462"/>
      <c r="CY58" s="1462"/>
      <c r="CZ58" s="1473"/>
      <c r="DA58" s="1461"/>
      <c r="DB58" s="1462"/>
      <c r="DC58" s="1462"/>
      <c r="DD58" s="1462"/>
      <c r="DE58" s="1462"/>
      <c r="DF58" s="1462"/>
      <c r="DG58" s="1462"/>
      <c r="DH58" s="1462"/>
      <c r="DI58" s="1462"/>
      <c r="DJ58" s="1462"/>
      <c r="DK58" s="1473"/>
      <c r="DL58" s="1462"/>
      <c r="DM58" s="1462"/>
      <c r="DN58" s="1462"/>
      <c r="DO58" s="1462"/>
      <c r="DP58" s="1462"/>
      <c r="DQ58" s="1462"/>
      <c r="DR58" s="1462"/>
      <c r="DS58" s="1462"/>
      <c r="DT58" s="1462"/>
      <c r="DU58" s="1473"/>
      <c r="DV58" s="1461"/>
      <c r="DW58" s="1462"/>
      <c r="DX58" s="1462"/>
      <c r="DY58" s="1462"/>
      <c r="DZ58" s="1462"/>
      <c r="EA58" s="1462"/>
      <c r="EB58" s="1462"/>
      <c r="EC58" s="1462"/>
      <c r="ED58" s="1462"/>
      <c r="EE58" s="1462"/>
      <c r="EF58" s="1462"/>
      <c r="EG58" s="1462"/>
      <c r="EH58" s="1473"/>
      <c r="EI58" s="1461"/>
      <c r="EJ58" s="1462"/>
      <c r="EK58" s="1462"/>
      <c r="EL58" s="1462"/>
      <c r="EM58" s="1462"/>
      <c r="EN58" s="1462"/>
      <c r="EO58" s="1462"/>
      <c r="EP58" s="1462"/>
      <c r="EQ58" s="1462"/>
      <c r="ER58" s="1462"/>
      <c r="ES58" s="1473"/>
      <c r="ET58" s="1461"/>
      <c r="EU58" s="1462"/>
      <c r="EV58" s="1462"/>
      <c r="EW58" s="1462"/>
      <c r="EX58" s="1462"/>
      <c r="EY58" s="1462"/>
      <c r="EZ58" s="1462"/>
      <c r="FA58" s="1462"/>
      <c r="FB58" s="1462"/>
      <c r="FC58" s="1462"/>
      <c r="FD58" s="1463"/>
      <c r="FE58" s="551"/>
    </row>
    <row r="59" spans="1:163" ht="28.5" customHeight="1" x14ac:dyDescent="0.25">
      <c r="A59" s="1542" t="s">
        <v>324</v>
      </c>
      <c r="B59" s="1543"/>
      <c r="C59" s="1543"/>
      <c r="D59" s="1543"/>
      <c r="E59" s="1543"/>
      <c r="F59" s="1543"/>
      <c r="G59" s="1543"/>
      <c r="H59" s="1543"/>
      <c r="I59" s="1543"/>
      <c r="J59" s="1543"/>
      <c r="K59" s="1543"/>
      <c r="L59" s="1543"/>
      <c r="M59" s="1543"/>
      <c r="N59" s="1543"/>
      <c r="O59" s="1543"/>
      <c r="P59" s="1543"/>
      <c r="Q59" s="1543"/>
      <c r="R59" s="1543"/>
      <c r="S59" s="1543"/>
      <c r="T59" s="1543"/>
      <c r="U59" s="1543"/>
      <c r="V59" s="1543"/>
      <c r="W59" s="1543"/>
      <c r="X59" s="1543"/>
      <c r="Y59" s="1543"/>
      <c r="Z59" s="1543"/>
      <c r="AA59" s="1543"/>
      <c r="AB59" s="1543"/>
      <c r="AC59" s="1543"/>
      <c r="AD59" s="1543"/>
      <c r="AE59" s="1544"/>
      <c r="AF59" s="1535"/>
      <c r="AG59" s="1536"/>
      <c r="AH59" s="1536"/>
      <c r="AI59" s="1536"/>
      <c r="AJ59" s="1536"/>
      <c r="AK59" s="1537"/>
      <c r="AL59" s="1464"/>
      <c r="AM59" s="1465"/>
      <c r="AN59" s="1465"/>
      <c r="AO59" s="1465"/>
      <c r="AP59" s="1465"/>
      <c r="AQ59" s="1465"/>
      <c r="AR59" s="1465"/>
      <c r="AS59" s="1465"/>
      <c r="AT59" s="1465"/>
      <c r="AU59" s="1474"/>
      <c r="AV59" s="1464"/>
      <c r="AW59" s="1465"/>
      <c r="AX59" s="1465"/>
      <c r="AY59" s="1465"/>
      <c r="AZ59" s="1465"/>
      <c r="BA59" s="1465"/>
      <c r="BB59" s="1465"/>
      <c r="BC59" s="1465"/>
      <c r="BD59" s="1465"/>
      <c r="BE59" s="1474"/>
      <c r="BF59" s="1464"/>
      <c r="BG59" s="1465"/>
      <c r="BH59" s="1465"/>
      <c r="BI59" s="1465"/>
      <c r="BJ59" s="1465"/>
      <c r="BK59" s="1465"/>
      <c r="BL59" s="1465"/>
      <c r="BM59" s="1465"/>
      <c r="BN59" s="1465"/>
      <c r="BO59" s="1465"/>
      <c r="BP59" s="1465"/>
      <c r="BQ59" s="1474"/>
      <c r="BR59" s="1464"/>
      <c r="BS59" s="1465"/>
      <c r="BT59" s="1465"/>
      <c r="BU59" s="1465"/>
      <c r="BV59" s="1465"/>
      <c r="BW59" s="1465"/>
      <c r="BX59" s="1465"/>
      <c r="BY59" s="1465"/>
      <c r="BZ59" s="1465"/>
      <c r="CA59" s="1465"/>
      <c r="CB59" s="1474"/>
      <c r="CC59" s="1464"/>
      <c r="CD59" s="1465"/>
      <c r="CE59" s="1465"/>
      <c r="CF59" s="1465"/>
      <c r="CG59" s="1465"/>
      <c r="CH59" s="1465"/>
      <c r="CI59" s="1465"/>
      <c r="CJ59" s="1465"/>
      <c r="CK59" s="1465"/>
      <c r="CL59" s="1465"/>
      <c r="CM59" s="1465"/>
      <c r="CN59" s="1465"/>
      <c r="CO59" s="1474"/>
      <c r="CP59" s="1464"/>
      <c r="CQ59" s="1465"/>
      <c r="CR59" s="1465"/>
      <c r="CS59" s="1465"/>
      <c r="CT59" s="1465"/>
      <c r="CU59" s="1465"/>
      <c r="CV59" s="1465"/>
      <c r="CW59" s="1465"/>
      <c r="CX59" s="1465"/>
      <c r="CY59" s="1465"/>
      <c r="CZ59" s="1474"/>
      <c r="DA59" s="1464"/>
      <c r="DB59" s="1465"/>
      <c r="DC59" s="1465"/>
      <c r="DD59" s="1465"/>
      <c r="DE59" s="1465"/>
      <c r="DF59" s="1465"/>
      <c r="DG59" s="1465"/>
      <c r="DH59" s="1465"/>
      <c r="DI59" s="1465"/>
      <c r="DJ59" s="1465"/>
      <c r="DK59" s="1474"/>
      <c r="DL59" s="1465"/>
      <c r="DM59" s="1465"/>
      <c r="DN59" s="1465"/>
      <c r="DO59" s="1465"/>
      <c r="DP59" s="1465"/>
      <c r="DQ59" s="1465"/>
      <c r="DR59" s="1465"/>
      <c r="DS59" s="1465"/>
      <c r="DT59" s="1465"/>
      <c r="DU59" s="1474"/>
      <c r="DV59" s="1464"/>
      <c r="DW59" s="1465"/>
      <c r="DX59" s="1465"/>
      <c r="DY59" s="1465"/>
      <c r="DZ59" s="1465"/>
      <c r="EA59" s="1465"/>
      <c r="EB59" s="1465"/>
      <c r="EC59" s="1465"/>
      <c r="ED59" s="1465"/>
      <c r="EE59" s="1465"/>
      <c r="EF59" s="1465"/>
      <c r="EG59" s="1465"/>
      <c r="EH59" s="1474"/>
      <c r="EI59" s="1464"/>
      <c r="EJ59" s="1465"/>
      <c r="EK59" s="1465"/>
      <c r="EL59" s="1465"/>
      <c r="EM59" s="1465"/>
      <c r="EN59" s="1465"/>
      <c r="EO59" s="1465"/>
      <c r="EP59" s="1465"/>
      <c r="EQ59" s="1465"/>
      <c r="ER59" s="1465"/>
      <c r="ES59" s="1474"/>
      <c r="ET59" s="1464"/>
      <c r="EU59" s="1465"/>
      <c r="EV59" s="1465"/>
      <c r="EW59" s="1465"/>
      <c r="EX59" s="1465"/>
      <c r="EY59" s="1465"/>
      <c r="EZ59" s="1465"/>
      <c r="FA59" s="1465"/>
      <c r="FB59" s="1465"/>
      <c r="FC59" s="1465"/>
      <c r="FD59" s="1466"/>
      <c r="FE59" s="551"/>
    </row>
    <row r="60" spans="1:163" ht="26.25" customHeight="1" thickBot="1" x14ac:dyDescent="0.3">
      <c r="A60" s="1513" t="s">
        <v>325</v>
      </c>
      <c r="B60" s="1514"/>
      <c r="C60" s="1514"/>
      <c r="D60" s="1514"/>
      <c r="E60" s="1514"/>
      <c r="F60" s="1514"/>
      <c r="G60" s="1514"/>
      <c r="H60" s="1514"/>
      <c r="I60" s="1514"/>
      <c r="J60" s="1514"/>
      <c r="K60" s="1514"/>
      <c r="L60" s="1514"/>
      <c r="M60" s="1514"/>
      <c r="N60" s="1514"/>
      <c r="O60" s="1514"/>
      <c r="P60" s="1514"/>
      <c r="Q60" s="1514"/>
      <c r="R60" s="1514"/>
      <c r="S60" s="1514"/>
      <c r="T60" s="1514"/>
      <c r="U60" s="1514"/>
      <c r="V60" s="1514"/>
      <c r="W60" s="1514"/>
      <c r="X60" s="1514"/>
      <c r="Y60" s="1514"/>
      <c r="Z60" s="1514"/>
      <c r="AA60" s="1514"/>
      <c r="AB60" s="1514"/>
      <c r="AC60" s="1514"/>
      <c r="AD60" s="1514"/>
      <c r="AE60" s="1515"/>
      <c r="AF60" s="1545" t="s">
        <v>326</v>
      </c>
      <c r="AG60" s="1546"/>
      <c r="AH60" s="1546"/>
      <c r="AI60" s="1546"/>
      <c r="AJ60" s="1546"/>
      <c r="AK60" s="1547"/>
      <c r="AL60" s="1490"/>
      <c r="AM60" s="1491"/>
      <c r="AN60" s="1491"/>
      <c r="AO60" s="1491"/>
      <c r="AP60" s="1491"/>
      <c r="AQ60" s="1491"/>
      <c r="AR60" s="1491"/>
      <c r="AS60" s="1491"/>
      <c r="AT60" s="1491"/>
      <c r="AU60" s="1492"/>
      <c r="AV60" s="1490"/>
      <c r="AW60" s="1491"/>
      <c r="AX60" s="1491"/>
      <c r="AY60" s="1491"/>
      <c r="AZ60" s="1491"/>
      <c r="BA60" s="1491"/>
      <c r="BB60" s="1491"/>
      <c r="BC60" s="1491"/>
      <c r="BD60" s="1491"/>
      <c r="BE60" s="1492"/>
      <c r="BF60" s="1490"/>
      <c r="BG60" s="1491"/>
      <c r="BH60" s="1491"/>
      <c r="BI60" s="1491"/>
      <c r="BJ60" s="1491"/>
      <c r="BK60" s="1491"/>
      <c r="BL60" s="1491"/>
      <c r="BM60" s="1491"/>
      <c r="BN60" s="1491"/>
      <c r="BO60" s="1491"/>
      <c r="BP60" s="1491"/>
      <c r="BQ60" s="1492"/>
      <c r="BR60" s="1490"/>
      <c r="BS60" s="1491"/>
      <c r="BT60" s="1491"/>
      <c r="BU60" s="1491"/>
      <c r="BV60" s="1491"/>
      <c r="BW60" s="1491"/>
      <c r="BX60" s="1491"/>
      <c r="BY60" s="1491"/>
      <c r="BZ60" s="1491"/>
      <c r="CA60" s="1491"/>
      <c r="CB60" s="1492"/>
      <c r="CC60" s="1490"/>
      <c r="CD60" s="1491"/>
      <c r="CE60" s="1491"/>
      <c r="CF60" s="1491"/>
      <c r="CG60" s="1491"/>
      <c r="CH60" s="1491"/>
      <c r="CI60" s="1491"/>
      <c r="CJ60" s="1491"/>
      <c r="CK60" s="1491"/>
      <c r="CL60" s="1491"/>
      <c r="CM60" s="1491"/>
      <c r="CN60" s="1491"/>
      <c r="CO60" s="1492"/>
      <c r="CP60" s="1490"/>
      <c r="CQ60" s="1491"/>
      <c r="CR60" s="1491"/>
      <c r="CS60" s="1491"/>
      <c r="CT60" s="1491"/>
      <c r="CU60" s="1491"/>
      <c r="CV60" s="1491"/>
      <c r="CW60" s="1491"/>
      <c r="CX60" s="1491"/>
      <c r="CY60" s="1491"/>
      <c r="CZ60" s="1492"/>
      <c r="DA60" s="1490"/>
      <c r="DB60" s="1491"/>
      <c r="DC60" s="1491"/>
      <c r="DD60" s="1491"/>
      <c r="DE60" s="1491"/>
      <c r="DF60" s="1491"/>
      <c r="DG60" s="1491"/>
      <c r="DH60" s="1491"/>
      <c r="DI60" s="1491"/>
      <c r="DJ60" s="1491"/>
      <c r="DK60" s="1492"/>
      <c r="DL60" s="1491"/>
      <c r="DM60" s="1491"/>
      <c r="DN60" s="1491"/>
      <c r="DO60" s="1491"/>
      <c r="DP60" s="1491"/>
      <c r="DQ60" s="1491"/>
      <c r="DR60" s="1491"/>
      <c r="DS60" s="1491"/>
      <c r="DT60" s="1491"/>
      <c r="DU60" s="1492"/>
      <c r="DV60" s="1490"/>
      <c r="DW60" s="1491"/>
      <c r="DX60" s="1491"/>
      <c r="DY60" s="1491"/>
      <c r="DZ60" s="1491"/>
      <c r="EA60" s="1491"/>
      <c r="EB60" s="1491"/>
      <c r="EC60" s="1491"/>
      <c r="ED60" s="1491"/>
      <c r="EE60" s="1491"/>
      <c r="EF60" s="1491"/>
      <c r="EG60" s="1491"/>
      <c r="EH60" s="1492"/>
      <c r="EI60" s="1490"/>
      <c r="EJ60" s="1491"/>
      <c r="EK60" s="1491"/>
      <c r="EL60" s="1491"/>
      <c r="EM60" s="1491"/>
      <c r="EN60" s="1491"/>
      <c r="EO60" s="1491"/>
      <c r="EP60" s="1491"/>
      <c r="EQ60" s="1491"/>
      <c r="ER60" s="1491"/>
      <c r="ES60" s="1492"/>
      <c r="ET60" s="1490"/>
      <c r="EU60" s="1491"/>
      <c r="EV60" s="1491"/>
      <c r="EW60" s="1491"/>
      <c r="EX60" s="1491"/>
      <c r="EY60" s="1491"/>
      <c r="EZ60" s="1491"/>
      <c r="FA60" s="1491"/>
      <c r="FB60" s="1491"/>
      <c r="FC60" s="1491"/>
      <c r="FD60" s="1541"/>
      <c r="FE60" s="551"/>
    </row>
    <row r="61" spans="1:163" ht="6.75" customHeight="1" x14ac:dyDescent="0.25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 x14ac:dyDescent="0.25">
      <c r="A64" s="1481" t="s">
        <v>197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  <c r="R64" s="1482"/>
      <c r="S64" s="1482"/>
      <c r="T64" s="1482"/>
      <c r="U64" s="1482"/>
      <c r="V64" s="1482"/>
      <c r="W64" s="1482"/>
      <c r="X64" s="1482"/>
      <c r="Y64" s="1482"/>
      <c r="Z64" s="1482"/>
      <c r="AA64" s="1482"/>
      <c r="AB64" s="1482"/>
      <c r="AC64" s="1482"/>
      <c r="AD64" s="1482"/>
      <c r="AE64" s="1483"/>
      <c r="AF64" s="1481" t="s">
        <v>288</v>
      </c>
      <c r="AG64" s="1482"/>
      <c r="AH64" s="1482"/>
      <c r="AI64" s="1482"/>
      <c r="AJ64" s="1482"/>
      <c r="AK64" s="1483"/>
      <c r="AL64" s="1481" t="s">
        <v>304</v>
      </c>
      <c r="AM64" s="1482"/>
      <c r="AN64" s="1482"/>
      <c r="AO64" s="1482"/>
      <c r="AP64" s="1482"/>
      <c r="AQ64" s="1482"/>
      <c r="AR64" s="1482"/>
      <c r="AS64" s="1482"/>
      <c r="AT64" s="1482"/>
      <c r="AU64" s="1483"/>
      <c r="AV64" s="1478" t="s">
        <v>305</v>
      </c>
      <c r="AW64" s="1479"/>
      <c r="AX64" s="1479"/>
      <c r="AY64" s="1479"/>
      <c r="AZ64" s="1479"/>
      <c r="BA64" s="1479"/>
      <c r="BB64" s="1479"/>
      <c r="BC64" s="1479"/>
      <c r="BD64" s="1479"/>
      <c r="BE64" s="1479"/>
      <c r="BF64" s="1479"/>
      <c r="BG64" s="1479"/>
      <c r="BH64" s="1479"/>
      <c r="BI64" s="1479"/>
      <c r="BJ64" s="1479"/>
      <c r="BK64" s="1479"/>
      <c r="BL64" s="1479"/>
      <c r="BM64" s="1479"/>
      <c r="BN64" s="1479"/>
      <c r="BO64" s="1479"/>
      <c r="BP64" s="1479"/>
      <c r="BQ64" s="1479"/>
      <c r="BR64" s="1479"/>
      <c r="BS64" s="1479"/>
      <c r="BT64" s="1479"/>
      <c r="BU64" s="1479"/>
      <c r="BV64" s="1479"/>
      <c r="BW64" s="1479"/>
      <c r="BX64" s="1479"/>
      <c r="BY64" s="1479"/>
      <c r="BZ64" s="1479"/>
      <c r="CA64" s="1479"/>
      <c r="CB64" s="1479"/>
      <c r="CC64" s="1479"/>
      <c r="CD64" s="1479"/>
      <c r="CE64" s="1479"/>
      <c r="CF64" s="1479"/>
      <c r="CG64" s="1479"/>
      <c r="CH64" s="1479"/>
      <c r="CI64" s="1479"/>
      <c r="CJ64" s="1479"/>
      <c r="CK64" s="1479"/>
      <c r="CL64" s="1479"/>
      <c r="CM64" s="1479"/>
      <c r="CN64" s="1479"/>
      <c r="CO64" s="1479"/>
      <c r="CP64" s="1479"/>
      <c r="CQ64" s="1479"/>
      <c r="CR64" s="1479"/>
      <c r="CS64" s="1479"/>
      <c r="CT64" s="1479"/>
      <c r="CU64" s="1479"/>
      <c r="CV64" s="1479"/>
      <c r="CW64" s="1479"/>
      <c r="CX64" s="1479"/>
      <c r="CY64" s="1479"/>
      <c r="CZ64" s="1479"/>
      <c r="DA64" s="1479"/>
      <c r="DB64" s="1479"/>
      <c r="DC64" s="1479"/>
      <c r="DD64" s="1479"/>
      <c r="DE64" s="1479"/>
      <c r="DF64" s="1479"/>
      <c r="DG64" s="1479"/>
      <c r="DH64" s="1479"/>
      <c r="DI64" s="1479"/>
      <c r="DJ64" s="1479"/>
      <c r="DK64" s="1479"/>
      <c r="DL64" s="1479"/>
      <c r="DM64" s="1479"/>
      <c r="DN64" s="1479"/>
      <c r="DO64" s="1479"/>
      <c r="DP64" s="1479"/>
      <c r="DQ64" s="1479"/>
      <c r="DR64" s="1479"/>
      <c r="DS64" s="1479"/>
      <c r="DT64" s="1479"/>
      <c r="DU64" s="1479"/>
      <c r="DV64" s="1479"/>
      <c r="DW64" s="1479"/>
      <c r="DX64" s="1479"/>
      <c r="DY64" s="1479"/>
      <c r="DZ64" s="1479"/>
      <c r="EA64" s="1479"/>
      <c r="EB64" s="1479"/>
      <c r="EC64" s="1479"/>
      <c r="ED64" s="1479"/>
      <c r="EE64" s="1479"/>
      <c r="EF64" s="1479"/>
      <c r="EG64" s="1479"/>
      <c r="EH64" s="1479"/>
      <c r="EI64" s="1479"/>
      <c r="EJ64" s="1479"/>
      <c r="EK64" s="1479"/>
      <c r="EL64" s="1479"/>
      <c r="EM64" s="1479"/>
      <c r="EN64" s="1479"/>
      <c r="EO64" s="1479"/>
      <c r="EP64" s="1479"/>
      <c r="EQ64" s="1479"/>
      <c r="ER64" s="1479"/>
      <c r="ES64" s="1479"/>
      <c r="ET64" s="1479"/>
      <c r="EU64" s="1479"/>
      <c r="EV64" s="1479"/>
      <c r="EW64" s="1479"/>
      <c r="EX64" s="1479"/>
      <c r="EY64" s="1479"/>
      <c r="EZ64" s="1479"/>
      <c r="FA64" s="1479"/>
      <c r="FB64" s="1479"/>
      <c r="FC64" s="1479"/>
      <c r="FD64" s="1480"/>
    </row>
    <row r="65" spans="1:163" ht="23.25" customHeight="1" x14ac:dyDescent="0.25">
      <c r="A65" s="1484"/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  <c r="L65" s="1485"/>
      <c r="M65" s="1485"/>
      <c r="N65" s="1485"/>
      <c r="O65" s="1485"/>
      <c r="P65" s="1485"/>
      <c r="Q65" s="1485"/>
      <c r="R65" s="1485"/>
      <c r="S65" s="1485"/>
      <c r="T65" s="1485"/>
      <c r="U65" s="1485"/>
      <c r="V65" s="1485"/>
      <c r="W65" s="1485"/>
      <c r="X65" s="1485"/>
      <c r="Y65" s="1485"/>
      <c r="Z65" s="1485"/>
      <c r="AA65" s="1485"/>
      <c r="AB65" s="1485"/>
      <c r="AC65" s="1485"/>
      <c r="AD65" s="1485"/>
      <c r="AE65" s="1486"/>
      <c r="AF65" s="1484"/>
      <c r="AG65" s="1485"/>
      <c r="AH65" s="1485"/>
      <c r="AI65" s="1485"/>
      <c r="AJ65" s="1485"/>
      <c r="AK65" s="1486"/>
      <c r="AL65" s="1484"/>
      <c r="AM65" s="1485"/>
      <c r="AN65" s="1485"/>
      <c r="AO65" s="1485"/>
      <c r="AP65" s="1485"/>
      <c r="AQ65" s="1485"/>
      <c r="AR65" s="1485"/>
      <c r="AS65" s="1485"/>
      <c r="AT65" s="1485"/>
      <c r="AU65" s="1486"/>
      <c r="AV65" s="1478" t="s">
        <v>306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80"/>
      <c r="DA65" s="1481" t="s">
        <v>307</v>
      </c>
      <c r="DB65" s="1482"/>
      <c r="DC65" s="1482"/>
      <c r="DD65" s="1482"/>
      <c r="DE65" s="1482"/>
      <c r="DF65" s="1482"/>
      <c r="DG65" s="1482"/>
      <c r="DH65" s="1482"/>
      <c r="DI65" s="1482"/>
      <c r="DJ65" s="1482"/>
      <c r="DK65" s="1483"/>
      <c r="DL65" s="1478" t="s">
        <v>475</v>
      </c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80"/>
      <c r="ET65" s="1481" t="s">
        <v>479</v>
      </c>
      <c r="EU65" s="1482"/>
      <c r="EV65" s="1482"/>
      <c r="EW65" s="1482"/>
      <c r="EX65" s="1482"/>
      <c r="EY65" s="1482"/>
      <c r="EZ65" s="1482"/>
      <c r="FA65" s="1482"/>
      <c r="FB65" s="1482"/>
      <c r="FC65" s="1482"/>
      <c r="FD65" s="1483"/>
    </row>
    <row r="66" spans="1:163" x14ac:dyDescent="0.2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481" t="s">
        <v>308</v>
      </c>
      <c r="AW66" s="1482"/>
      <c r="AX66" s="1482"/>
      <c r="AY66" s="1482"/>
      <c r="AZ66" s="1482"/>
      <c r="BA66" s="1482"/>
      <c r="BB66" s="1482"/>
      <c r="BC66" s="1482"/>
      <c r="BD66" s="1482"/>
      <c r="BE66" s="1483"/>
      <c r="BF66" s="1478" t="s">
        <v>309</v>
      </c>
      <c r="BG66" s="1479"/>
      <c r="BH66" s="1479"/>
      <c r="BI66" s="1479"/>
      <c r="BJ66" s="1479"/>
      <c r="BK66" s="1479"/>
      <c r="BL66" s="1479"/>
      <c r="BM66" s="1479"/>
      <c r="BN66" s="1479"/>
      <c r="BO66" s="1479"/>
      <c r="BP66" s="1479"/>
      <c r="BQ66" s="1479"/>
      <c r="BR66" s="1479"/>
      <c r="BS66" s="1479"/>
      <c r="BT66" s="1479"/>
      <c r="BU66" s="1479"/>
      <c r="BV66" s="1479"/>
      <c r="BW66" s="1479"/>
      <c r="BX66" s="1479"/>
      <c r="BY66" s="1479"/>
      <c r="BZ66" s="1479"/>
      <c r="CA66" s="1479"/>
      <c r="CB66" s="1479"/>
      <c r="CC66" s="1479"/>
      <c r="CD66" s="1479"/>
      <c r="CE66" s="1479"/>
      <c r="CF66" s="1479"/>
      <c r="CG66" s="1479"/>
      <c r="CH66" s="1479"/>
      <c r="CI66" s="1479"/>
      <c r="CJ66" s="1479"/>
      <c r="CK66" s="1479"/>
      <c r="CL66" s="1479"/>
      <c r="CM66" s="1479"/>
      <c r="CN66" s="1479"/>
      <c r="CO66" s="1479"/>
      <c r="CP66" s="1479"/>
      <c r="CQ66" s="1479"/>
      <c r="CR66" s="1479"/>
      <c r="CS66" s="1479"/>
      <c r="CT66" s="1479"/>
      <c r="CU66" s="1479"/>
      <c r="CV66" s="1479"/>
      <c r="CW66" s="1479"/>
      <c r="CX66" s="1479"/>
      <c r="CY66" s="1479"/>
      <c r="CZ66" s="1480"/>
      <c r="DA66" s="1484"/>
      <c r="DB66" s="1485"/>
      <c r="DC66" s="1485"/>
      <c r="DD66" s="1485"/>
      <c r="DE66" s="1485"/>
      <c r="DF66" s="1485"/>
      <c r="DG66" s="1485"/>
      <c r="DH66" s="1485"/>
      <c r="DI66" s="1485"/>
      <c r="DJ66" s="1485"/>
      <c r="DK66" s="1486"/>
      <c r="DL66" s="1481" t="s">
        <v>308</v>
      </c>
      <c r="DM66" s="1482"/>
      <c r="DN66" s="1482"/>
      <c r="DO66" s="1482"/>
      <c r="DP66" s="1482"/>
      <c r="DQ66" s="1482"/>
      <c r="DR66" s="1482"/>
      <c r="DS66" s="1482"/>
      <c r="DT66" s="1482"/>
      <c r="DU66" s="1483"/>
      <c r="DV66" s="1479" t="s">
        <v>309</v>
      </c>
      <c r="DW66" s="1479"/>
      <c r="DX66" s="1479"/>
      <c r="DY66" s="1479"/>
      <c r="DZ66" s="1479"/>
      <c r="EA66" s="1479"/>
      <c r="EB66" s="1479"/>
      <c r="EC66" s="1479"/>
      <c r="ED66" s="1479"/>
      <c r="EE66" s="1479"/>
      <c r="EF66" s="1479"/>
      <c r="EG66" s="1479"/>
      <c r="EH66" s="1479"/>
      <c r="EI66" s="1479"/>
      <c r="EJ66" s="1479"/>
      <c r="EK66" s="1479"/>
      <c r="EL66" s="1479"/>
      <c r="EM66" s="1479"/>
      <c r="EN66" s="1479"/>
      <c r="EO66" s="1479"/>
      <c r="EP66" s="1479"/>
      <c r="EQ66" s="1479"/>
      <c r="ER66" s="1479"/>
      <c r="ES66" s="1480"/>
      <c r="ET66" s="1484"/>
      <c r="EU66" s="1485"/>
      <c r="EV66" s="1485"/>
      <c r="EW66" s="1485"/>
      <c r="EX66" s="1485"/>
      <c r="EY66" s="1485"/>
      <c r="EZ66" s="1485"/>
      <c r="FA66" s="1485"/>
      <c r="FB66" s="1485"/>
      <c r="FC66" s="1485"/>
      <c r="FD66" s="1486"/>
    </row>
    <row r="67" spans="1:163" ht="67.5" customHeight="1" x14ac:dyDescent="0.25">
      <c r="A67" s="1487"/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  <c r="L67" s="1488"/>
      <c r="M67" s="1488"/>
      <c r="N67" s="1488"/>
      <c r="O67" s="1488"/>
      <c r="P67" s="1488"/>
      <c r="Q67" s="1488"/>
      <c r="R67" s="1488"/>
      <c r="S67" s="1488"/>
      <c r="T67" s="1488"/>
      <c r="U67" s="1488"/>
      <c r="V67" s="1488"/>
      <c r="W67" s="1488"/>
      <c r="X67" s="1488"/>
      <c r="Y67" s="1488"/>
      <c r="Z67" s="1488"/>
      <c r="AA67" s="1488"/>
      <c r="AB67" s="1488"/>
      <c r="AC67" s="1488"/>
      <c r="AD67" s="1488"/>
      <c r="AE67" s="1489"/>
      <c r="AF67" s="1487"/>
      <c r="AG67" s="1488"/>
      <c r="AH67" s="1488"/>
      <c r="AI67" s="1488"/>
      <c r="AJ67" s="1488"/>
      <c r="AK67" s="1489"/>
      <c r="AL67" s="1487"/>
      <c r="AM67" s="1488"/>
      <c r="AN67" s="1488"/>
      <c r="AO67" s="1488"/>
      <c r="AP67" s="1488"/>
      <c r="AQ67" s="1488"/>
      <c r="AR67" s="1488"/>
      <c r="AS67" s="1488"/>
      <c r="AT67" s="1488"/>
      <c r="AU67" s="1489"/>
      <c r="AV67" s="1487"/>
      <c r="AW67" s="1488"/>
      <c r="AX67" s="1488"/>
      <c r="AY67" s="1488"/>
      <c r="AZ67" s="1488"/>
      <c r="BA67" s="1488"/>
      <c r="BB67" s="1488"/>
      <c r="BC67" s="1488"/>
      <c r="BD67" s="1488"/>
      <c r="BE67" s="1489"/>
      <c r="BF67" s="1478" t="s">
        <v>310</v>
      </c>
      <c r="BG67" s="1479"/>
      <c r="BH67" s="1479"/>
      <c r="BI67" s="1479"/>
      <c r="BJ67" s="1479"/>
      <c r="BK67" s="1479"/>
      <c r="BL67" s="1479"/>
      <c r="BM67" s="1479"/>
      <c r="BN67" s="1479"/>
      <c r="BO67" s="1479"/>
      <c r="BP67" s="1479"/>
      <c r="BQ67" s="1480"/>
      <c r="BR67" s="1478" t="s">
        <v>311</v>
      </c>
      <c r="BS67" s="1479"/>
      <c r="BT67" s="1479"/>
      <c r="BU67" s="1479"/>
      <c r="BV67" s="1479"/>
      <c r="BW67" s="1479"/>
      <c r="BX67" s="1479"/>
      <c r="BY67" s="1479"/>
      <c r="BZ67" s="1479"/>
      <c r="CA67" s="1479"/>
      <c r="CB67" s="1480"/>
      <c r="CC67" s="1478" t="s">
        <v>476</v>
      </c>
      <c r="CD67" s="1479"/>
      <c r="CE67" s="1479"/>
      <c r="CF67" s="1479"/>
      <c r="CG67" s="1479"/>
      <c r="CH67" s="1479"/>
      <c r="CI67" s="1479"/>
      <c r="CJ67" s="1479"/>
      <c r="CK67" s="1479"/>
      <c r="CL67" s="1479"/>
      <c r="CM67" s="1479"/>
      <c r="CN67" s="1479"/>
      <c r="CO67" s="1480"/>
      <c r="CP67" s="1478" t="s">
        <v>477</v>
      </c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80"/>
      <c r="DA67" s="1487"/>
      <c r="DB67" s="1488"/>
      <c r="DC67" s="1488"/>
      <c r="DD67" s="1488"/>
      <c r="DE67" s="1488"/>
      <c r="DF67" s="1488"/>
      <c r="DG67" s="1488"/>
      <c r="DH67" s="1488"/>
      <c r="DI67" s="1488"/>
      <c r="DJ67" s="1488"/>
      <c r="DK67" s="1489"/>
      <c r="DL67" s="1487"/>
      <c r="DM67" s="1488"/>
      <c r="DN67" s="1488"/>
      <c r="DO67" s="1488"/>
      <c r="DP67" s="1488"/>
      <c r="DQ67" s="1488"/>
      <c r="DR67" s="1488"/>
      <c r="DS67" s="1488"/>
      <c r="DT67" s="1488"/>
      <c r="DU67" s="1489"/>
      <c r="DV67" s="1478" t="s">
        <v>478</v>
      </c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80"/>
      <c r="EI67" s="1478" t="s">
        <v>477</v>
      </c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487"/>
      <c r="EU67" s="1488"/>
      <c r="EV67" s="1488"/>
      <c r="EW67" s="1488"/>
      <c r="EX67" s="1488"/>
      <c r="EY67" s="1488"/>
      <c r="EZ67" s="1488"/>
      <c r="FA67" s="1488"/>
      <c r="FB67" s="1488"/>
      <c r="FC67" s="1488"/>
      <c r="FD67" s="1489"/>
    </row>
    <row r="68" spans="1:163" ht="16.5" thickBot="1" x14ac:dyDescent="0.3">
      <c r="A68" s="1505" t="s">
        <v>399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  <c r="L68" s="1506"/>
      <c r="M68" s="1506"/>
      <c r="N68" s="1506"/>
      <c r="O68" s="1506"/>
      <c r="P68" s="1506"/>
      <c r="Q68" s="1506"/>
      <c r="R68" s="1506"/>
      <c r="S68" s="1506"/>
      <c r="T68" s="1506"/>
      <c r="U68" s="1506"/>
      <c r="V68" s="1506"/>
      <c r="W68" s="1506"/>
      <c r="X68" s="1506"/>
      <c r="Y68" s="1506"/>
      <c r="Z68" s="1506"/>
      <c r="AA68" s="1506"/>
      <c r="AB68" s="1506"/>
      <c r="AC68" s="1506"/>
      <c r="AD68" s="1506"/>
      <c r="AE68" s="1507"/>
      <c r="AF68" s="1499" t="s">
        <v>400</v>
      </c>
      <c r="AG68" s="1500"/>
      <c r="AH68" s="1500"/>
      <c r="AI68" s="1500"/>
      <c r="AJ68" s="1500"/>
      <c r="AK68" s="1501"/>
      <c r="AL68" s="1538" t="s">
        <v>401</v>
      </c>
      <c r="AM68" s="1539"/>
      <c r="AN68" s="1539"/>
      <c r="AO68" s="1539"/>
      <c r="AP68" s="1539"/>
      <c r="AQ68" s="1539"/>
      <c r="AR68" s="1539"/>
      <c r="AS68" s="1539"/>
      <c r="AT68" s="1539"/>
      <c r="AU68" s="1540"/>
      <c r="AV68" s="1538" t="s">
        <v>402</v>
      </c>
      <c r="AW68" s="1539"/>
      <c r="AX68" s="1539"/>
      <c r="AY68" s="1539"/>
      <c r="AZ68" s="1539"/>
      <c r="BA68" s="1539"/>
      <c r="BB68" s="1539"/>
      <c r="BC68" s="1539"/>
      <c r="BD68" s="1539"/>
      <c r="BE68" s="1540"/>
      <c r="BF68" s="1538" t="s">
        <v>403</v>
      </c>
      <c r="BG68" s="1539"/>
      <c r="BH68" s="1539"/>
      <c r="BI68" s="1539"/>
      <c r="BJ68" s="1539"/>
      <c r="BK68" s="1539"/>
      <c r="BL68" s="1539"/>
      <c r="BM68" s="1539"/>
      <c r="BN68" s="1539"/>
      <c r="BO68" s="1539"/>
      <c r="BP68" s="1539"/>
      <c r="BQ68" s="1540"/>
      <c r="BR68" s="1538" t="s">
        <v>404</v>
      </c>
      <c r="BS68" s="1539"/>
      <c r="BT68" s="1539"/>
      <c r="BU68" s="1539"/>
      <c r="BV68" s="1539"/>
      <c r="BW68" s="1539"/>
      <c r="BX68" s="1539"/>
      <c r="BY68" s="1539"/>
      <c r="BZ68" s="1539"/>
      <c r="CA68" s="1539"/>
      <c r="CB68" s="1540"/>
      <c r="CC68" s="1538" t="s">
        <v>405</v>
      </c>
      <c r="CD68" s="1539"/>
      <c r="CE68" s="1539"/>
      <c r="CF68" s="1539"/>
      <c r="CG68" s="1539"/>
      <c r="CH68" s="1539"/>
      <c r="CI68" s="1539"/>
      <c r="CJ68" s="1539"/>
      <c r="CK68" s="1539"/>
      <c r="CL68" s="1539"/>
      <c r="CM68" s="1539"/>
      <c r="CN68" s="1539"/>
      <c r="CO68" s="1540"/>
      <c r="CP68" s="1538" t="s">
        <v>406</v>
      </c>
      <c r="CQ68" s="1539"/>
      <c r="CR68" s="1539"/>
      <c r="CS68" s="1539"/>
      <c r="CT68" s="1539"/>
      <c r="CU68" s="1539"/>
      <c r="CV68" s="1539"/>
      <c r="CW68" s="1539"/>
      <c r="CX68" s="1539"/>
      <c r="CY68" s="1539"/>
      <c r="CZ68" s="1540"/>
      <c r="DA68" s="1538" t="s">
        <v>407</v>
      </c>
      <c r="DB68" s="1539"/>
      <c r="DC68" s="1539"/>
      <c r="DD68" s="1539"/>
      <c r="DE68" s="1539"/>
      <c r="DF68" s="1539"/>
      <c r="DG68" s="1539"/>
      <c r="DH68" s="1539"/>
      <c r="DI68" s="1539"/>
      <c r="DJ68" s="1539"/>
      <c r="DK68" s="1540"/>
      <c r="DL68" s="1538" t="s">
        <v>408</v>
      </c>
      <c r="DM68" s="1539"/>
      <c r="DN68" s="1539"/>
      <c r="DO68" s="1539"/>
      <c r="DP68" s="1539"/>
      <c r="DQ68" s="1539"/>
      <c r="DR68" s="1539"/>
      <c r="DS68" s="1539"/>
      <c r="DT68" s="1539"/>
      <c r="DU68" s="1540"/>
      <c r="DV68" s="1538" t="s">
        <v>409</v>
      </c>
      <c r="DW68" s="1539"/>
      <c r="DX68" s="1539"/>
      <c r="DY68" s="1539"/>
      <c r="DZ68" s="1539"/>
      <c r="EA68" s="1539"/>
      <c r="EB68" s="1539"/>
      <c r="EC68" s="1539"/>
      <c r="ED68" s="1539"/>
      <c r="EE68" s="1539"/>
      <c r="EF68" s="1539"/>
      <c r="EG68" s="1539"/>
      <c r="EH68" s="1540"/>
      <c r="EI68" s="1538" t="s">
        <v>410</v>
      </c>
      <c r="EJ68" s="1539"/>
      <c r="EK68" s="1539"/>
      <c r="EL68" s="1539"/>
      <c r="EM68" s="1539"/>
      <c r="EN68" s="1539"/>
      <c r="EO68" s="1539"/>
      <c r="EP68" s="1539"/>
      <c r="EQ68" s="1539"/>
      <c r="ER68" s="1539"/>
      <c r="ES68" s="1540"/>
      <c r="ET68" s="1538" t="s">
        <v>411</v>
      </c>
      <c r="EU68" s="1539"/>
      <c r="EV68" s="1539"/>
      <c r="EW68" s="1539"/>
      <c r="EX68" s="1539"/>
      <c r="EY68" s="1539"/>
      <c r="EZ68" s="1539"/>
      <c r="FA68" s="1539"/>
      <c r="FB68" s="1539"/>
      <c r="FC68" s="1539"/>
      <c r="FD68" s="1540"/>
    </row>
    <row r="69" spans="1:163" x14ac:dyDescent="0.25">
      <c r="A69" s="1513" t="s">
        <v>328</v>
      </c>
      <c r="B69" s="1514"/>
      <c r="C69" s="1514"/>
      <c r="D69" s="1514"/>
      <c r="E69" s="1514"/>
      <c r="F69" s="1514"/>
      <c r="G69" s="1514"/>
      <c r="H69" s="1514"/>
      <c r="I69" s="1514"/>
      <c r="J69" s="1514"/>
      <c r="K69" s="1514"/>
      <c r="L69" s="1514"/>
      <c r="M69" s="1514"/>
      <c r="N69" s="1514"/>
      <c r="O69" s="1514"/>
      <c r="P69" s="1514"/>
      <c r="Q69" s="1514"/>
      <c r="R69" s="1514"/>
      <c r="S69" s="1514"/>
      <c r="T69" s="1514"/>
      <c r="U69" s="1514"/>
      <c r="V69" s="1514"/>
      <c r="W69" s="1514"/>
      <c r="X69" s="1514"/>
      <c r="Y69" s="1514"/>
      <c r="Z69" s="1514"/>
      <c r="AA69" s="1514"/>
      <c r="AB69" s="1514"/>
      <c r="AC69" s="1514"/>
      <c r="AD69" s="1514"/>
      <c r="AE69" s="1515"/>
      <c r="AF69" s="1516" t="s">
        <v>329</v>
      </c>
      <c r="AG69" s="1517"/>
      <c r="AH69" s="1517"/>
      <c r="AI69" s="1517"/>
      <c r="AJ69" s="1517"/>
      <c r="AK69" s="1518"/>
      <c r="AL69" s="1519">
        <f>ET69</f>
        <v>0</v>
      </c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458"/>
      <c r="AW69" s="1459"/>
      <c r="AX69" s="1459"/>
      <c r="AY69" s="1459"/>
      <c r="AZ69" s="1459"/>
      <c r="BA69" s="1459"/>
      <c r="BB69" s="1459"/>
      <c r="BC69" s="1459"/>
      <c r="BD69" s="1459"/>
      <c r="BE69" s="1460"/>
      <c r="BF69" s="1458"/>
      <c r="BG69" s="1459"/>
      <c r="BH69" s="1459"/>
      <c r="BI69" s="1459"/>
      <c r="BJ69" s="1459"/>
      <c r="BK69" s="1459"/>
      <c r="BL69" s="1459"/>
      <c r="BM69" s="1459"/>
      <c r="BN69" s="1459"/>
      <c r="BO69" s="1459"/>
      <c r="BP69" s="1459"/>
      <c r="BQ69" s="1460"/>
      <c r="BR69" s="1458"/>
      <c r="BS69" s="1459"/>
      <c r="BT69" s="1459"/>
      <c r="BU69" s="1459"/>
      <c r="BV69" s="1459"/>
      <c r="BW69" s="1459"/>
      <c r="BX69" s="1459"/>
      <c r="BY69" s="1459"/>
      <c r="BZ69" s="1459"/>
      <c r="CA69" s="1459"/>
      <c r="CB69" s="1460"/>
      <c r="CC69" s="1458"/>
      <c r="CD69" s="1459"/>
      <c r="CE69" s="1459"/>
      <c r="CF69" s="1459"/>
      <c r="CG69" s="1459"/>
      <c r="CH69" s="1459"/>
      <c r="CI69" s="1459"/>
      <c r="CJ69" s="1459"/>
      <c r="CK69" s="1459"/>
      <c r="CL69" s="1459"/>
      <c r="CM69" s="1459"/>
      <c r="CN69" s="1459"/>
      <c r="CO69" s="1460"/>
      <c r="CP69" s="1458"/>
      <c r="CQ69" s="1459"/>
      <c r="CR69" s="1459"/>
      <c r="CS69" s="1459"/>
      <c r="CT69" s="1459"/>
      <c r="CU69" s="1459"/>
      <c r="CV69" s="1459"/>
      <c r="CW69" s="1459"/>
      <c r="CX69" s="1459"/>
      <c r="CY69" s="1459"/>
      <c r="CZ69" s="1460"/>
      <c r="DA69" s="1458"/>
      <c r="DB69" s="1459"/>
      <c r="DC69" s="1459"/>
      <c r="DD69" s="1459"/>
      <c r="DE69" s="1459"/>
      <c r="DF69" s="1459"/>
      <c r="DG69" s="1459"/>
      <c r="DH69" s="1459"/>
      <c r="DI69" s="1459"/>
      <c r="DJ69" s="1459"/>
      <c r="DK69" s="1460"/>
      <c r="DL69" s="1459"/>
      <c r="DM69" s="1459"/>
      <c r="DN69" s="1459"/>
      <c r="DO69" s="1459"/>
      <c r="DP69" s="1459"/>
      <c r="DQ69" s="1459"/>
      <c r="DR69" s="1459"/>
      <c r="DS69" s="1459"/>
      <c r="DT69" s="1459"/>
      <c r="DU69" s="1460"/>
      <c r="DV69" s="1458"/>
      <c r="DW69" s="1459"/>
      <c r="DX69" s="1459"/>
      <c r="DY69" s="1459"/>
      <c r="DZ69" s="1459"/>
      <c r="EA69" s="1459"/>
      <c r="EB69" s="1459"/>
      <c r="EC69" s="1459"/>
      <c r="ED69" s="1459"/>
      <c r="EE69" s="1459"/>
      <c r="EF69" s="1459"/>
      <c r="EG69" s="1459"/>
      <c r="EH69" s="1460"/>
      <c r="EI69" s="1458"/>
      <c r="EJ69" s="1459"/>
      <c r="EK69" s="1459"/>
      <c r="EL69" s="1459"/>
      <c r="EM69" s="1459"/>
      <c r="EN69" s="1459"/>
      <c r="EO69" s="1459"/>
      <c r="EP69" s="1459"/>
      <c r="EQ69" s="1459"/>
      <c r="ER69" s="1459"/>
      <c r="ES69" s="1460"/>
      <c r="ET69" s="1548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8"/>
      <c r="EV69" s="1548"/>
      <c r="EW69" s="1548"/>
      <c r="EX69" s="1548"/>
      <c r="EY69" s="1548"/>
      <c r="EZ69" s="1548"/>
      <c r="FA69" s="1548"/>
      <c r="FB69" s="1548"/>
      <c r="FC69" s="1548"/>
      <c r="FD69" s="1548"/>
      <c r="FE69" s="551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 x14ac:dyDescent="0.25">
      <c r="A70" s="1521" t="s">
        <v>957</v>
      </c>
      <c r="B70" s="1522"/>
      <c r="C70" s="1522"/>
      <c r="D70" s="1522"/>
      <c r="E70" s="1522"/>
      <c r="F70" s="1522"/>
      <c r="G70" s="1522"/>
      <c r="H70" s="1522"/>
      <c r="I70" s="1522"/>
      <c r="J70" s="1522"/>
      <c r="K70" s="1522"/>
      <c r="L70" s="1522"/>
      <c r="M70" s="1522"/>
      <c r="N70" s="1522"/>
      <c r="O70" s="1522"/>
      <c r="P70" s="1522"/>
      <c r="Q70" s="1522"/>
      <c r="R70" s="1522"/>
      <c r="S70" s="1522"/>
      <c r="T70" s="1522"/>
      <c r="U70" s="1522"/>
      <c r="V70" s="1522"/>
      <c r="W70" s="1522"/>
      <c r="X70" s="1522"/>
      <c r="Y70" s="1522"/>
      <c r="Z70" s="1522"/>
      <c r="AA70" s="1522"/>
      <c r="AB70" s="1522"/>
      <c r="AC70" s="1522"/>
      <c r="AD70" s="1522"/>
      <c r="AE70" s="1523"/>
      <c r="AF70" s="1508" t="s">
        <v>330</v>
      </c>
      <c r="AG70" s="1509"/>
      <c r="AH70" s="1509"/>
      <c r="AI70" s="1509"/>
      <c r="AJ70" s="1509"/>
      <c r="AK70" s="1510"/>
      <c r="AL70" s="1511">
        <f>ET70</f>
        <v>0</v>
      </c>
      <c r="AM70" s="1512"/>
      <c r="AN70" s="1512"/>
      <c r="AO70" s="1512"/>
      <c r="AP70" s="1512"/>
      <c r="AQ70" s="1512"/>
      <c r="AR70" s="1512"/>
      <c r="AS70" s="1512"/>
      <c r="AT70" s="1512"/>
      <c r="AU70" s="1512"/>
      <c r="AV70" s="1461"/>
      <c r="AW70" s="1462"/>
      <c r="AX70" s="1462"/>
      <c r="AY70" s="1462"/>
      <c r="AZ70" s="1462"/>
      <c r="BA70" s="1462"/>
      <c r="BB70" s="1462"/>
      <c r="BC70" s="1462"/>
      <c r="BD70" s="1462"/>
      <c r="BE70" s="1473"/>
      <c r="BF70" s="1461"/>
      <c r="BG70" s="1462"/>
      <c r="BH70" s="1462"/>
      <c r="BI70" s="1462"/>
      <c r="BJ70" s="1462"/>
      <c r="BK70" s="1462"/>
      <c r="BL70" s="1462"/>
      <c r="BM70" s="1462"/>
      <c r="BN70" s="1462"/>
      <c r="BO70" s="1462"/>
      <c r="BP70" s="1462"/>
      <c r="BQ70" s="1473"/>
      <c r="BR70" s="1461"/>
      <c r="BS70" s="1462"/>
      <c r="BT70" s="1462"/>
      <c r="BU70" s="1462"/>
      <c r="BV70" s="1462"/>
      <c r="BW70" s="1462"/>
      <c r="BX70" s="1462"/>
      <c r="BY70" s="1462"/>
      <c r="BZ70" s="1462"/>
      <c r="CA70" s="1462"/>
      <c r="CB70" s="1473"/>
      <c r="CC70" s="1461"/>
      <c r="CD70" s="1462"/>
      <c r="CE70" s="1462"/>
      <c r="CF70" s="1462"/>
      <c r="CG70" s="1462"/>
      <c r="CH70" s="1462"/>
      <c r="CI70" s="1462"/>
      <c r="CJ70" s="1462"/>
      <c r="CK70" s="1462"/>
      <c r="CL70" s="1462"/>
      <c r="CM70" s="1462"/>
      <c r="CN70" s="1462"/>
      <c r="CO70" s="1473"/>
      <c r="CP70" s="1461"/>
      <c r="CQ70" s="1462"/>
      <c r="CR70" s="1462"/>
      <c r="CS70" s="1462"/>
      <c r="CT70" s="1462"/>
      <c r="CU70" s="1462"/>
      <c r="CV70" s="1462"/>
      <c r="CW70" s="1462"/>
      <c r="CX70" s="1462"/>
      <c r="CY70" s="1462"/>
      <c r="CZ70" s="1473"/>
      <c r="DA70" s="1461"/>
      <c r="DB70" s="1462"/>
      <c r="DC70" s="1462"/>
      <c r="DD70" s="1462"/>
      <c r="DE70" s="1462"/>
      <c r="DF70" s="1462"/>
      <c r="DG70" s="1462"/>
      <c r="DH70" s="1462"/>
      <c r="DI70" s="1462"/>
      <c r="DJ70" s="1462"/>
      <c r="DK70" s="1473"/>
      <c r="DL70" s="1462"/>
      <c r="DM70" s="1462"/>
      <c r="DN70" s="1462"/>
      <c r="DO70" s="1462"/>
      <c r="DP70" s="1462"/>
      <c r="DQ70" s="1462"/>
      <c r="DR70" s="1462"/>
      <c r="DS70" s="1462"/>
      <c r="DT70" s="1462"/>
      <c r="DU70" s="1473"/>
      <c r="DV70" s="1461"/>
      <c r="DW70" s="1462"/>
      <c r="DX70" s="1462"/>
      <c r="DY70" s="1462"/>
      <c r="DZ70" s="1462"/>
      <c r="EA70" s="1462"/>
      <c r="EB70" s="1462"/>
      <c r="EC70" s="1462"/>
      <c r="ED70" s="1462"/>
      <c r="EE70" s="1462"/>
      <c r="EF70" s="1462"/>
      <c r="EG70" s="1462"/>
      <c r="EH70" s="1473"/>
      <c r="EI70" s="1461"/>
      <c r="EJ70" s="1462"/>
      <c r="EK70" s="1462"/>
      <c r="EL70" s="1462"/>
      <c r="EM70" s="1462"/>
      <c r="EN70" s="1462"/>
      <c r="EO70" s="1462"/>
      <c r="EP70" s="1462"/>
      <c r="EQ70" s="1462"/>
      <c r="ER70" s="1462"/>
      <c r="ES70" s="1473"/>
      <c r="ET70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0"/>
      <c r="EV70" s="1530"/>
      <c r="EW70" s="1530"/>
      <c r="EX70" s="1530"/>
      <c r="EY70" s="1530"/>
      <c r="EZ70" s="1530"/>
      <c r="FA70" s="1530"/>
      <c r="FB70" s="1530"/>
      <c r="FC70" s="1530"/>
      <c r="FD70" s="1549"/>
      <c r="FE70" s="551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 x14ac:dyDescent="0.25">
      <c r="A71" s="1513" t="s">
        <v>331</v>
      </c>
      <c r="B71" s="1514"/>
      <c r="C71" s="1514"/>
      <c r="D71" s="1514"/>
      <c r="E71" s="1514"/>
      <c r="F71" s="1514"/>
      <c r="G71" s="1514"/>
      <c r="H71" s="1514"/>
      <c r="I71" s="1514"/>
      <c r="J71" s="1514"/>
      <c r="K71" s="1514"/>
      <c r="L71" s="1514"/>
      <c r="M71" s="1514"/>
      <c r="N71" s="1514"/>
      <c r="O71" s="1514"/>
      <c r="P71" s="1514"/>
      <c r="Q71" s="1514"/>
      <c r="R71" s="1514"/>
      <c r="S71" s="1514"/>
      <c r="T71" s="1514"/>
      <c r="U71" s="1514"/>
      <c r="V71" s="1514"/>
      <c r="W71" s="1514"/>
      <c r="X71" s="1514"/>
      <c r="Y71" s="1514"/>
      <c r="Z71" s="1514"/>
      <c r="AA71" s="1514"/>
      <c r="AB71" s="1514"/>
      <c r="AC71" s="1514"/>
      <c r="AD71" s="1514"/>
      <c r="AE71" s="1515"/>
      <c r="AF71" s="1526" t="s">
        <v>332</v>
      </c>
      <c r="AG71" s="1527"/>
      <c r="AH71" s="1527"/>
      <c r="AI71" s="1527"/>
      <c r="AJ71" s="1527"/>
      <c r="AK71" s="1528"/>
      <c r="AL71" s="1395"/>
      <c r="AM71" s="1396"/>
      <c r="AN71" s="1396"/>
      <c r="AO71" s="1396"/>
      <c r="AP71" s="1396"/>
      <c r="AQ71" s="1396"/>
      <c r="AR71" s="1396"/>
      <c r="AS71" s="1396"/>
      <c r="AT71" s="1396"/>
      <c r="AU71" s="1397"/>
      <c r="AV71" s="1395"/>
      <c r="AW71" s="1396"/>
      <c r="AX71" s="1396"/>
      <c r="AY71" s="1396"/>
      <c r="AZ71" s="1396"/>
      <c r="BA71" s="1396"/>
      <c r="BB71" s="1396"/>
      <c r="BC71" s="1396"/>
      <c r="BD71" s="1396"/>
      <c r="BE71" s="1397"/>
      <c r="BF71" s="1395"/>
      <c r="BG71" s="1396"/>
      <c r="BH71" s="1396"/>
      <c r="BI71" s="1396"/>
      <c r="BJ71" s="1396"/>
      <c r="BK71" s="1396"/>
      <c r="BL71" s="1396"/>
      <c r="BM71" s="1396"/>
      <c r="BN71" s="1396"/>
      <c r="BO71" s="1396"/>
      <c r="BP71" s="1396"/>
      <c r="BQ71" s="1397"/>
      <c r="BR71" s="1395"/>
      <c r="BS71" s="1396"/>
      <c r="BT71" s="1396"/>
      <c r="BU71" s="1396"/>
      <c r="BV71" s="1396"/>
      <c r="BW71" s="1396"/>
      <c r="BX71" s="1396"/>
      <c r="BY71" s="1396"/>
      <c r="BZ71" s="1396"/>
      <c r="CA71" s="1396"/>
      <c r="CB71" s="1397"/>
      <c r="CC71" s="1395"/>
      <c r="CD71" s="1396"/>
      <c r="CE71" s="1396"/>
      <c r="CF71" s="1396"/>
      <c r="CG71" s="1396"/>
      <c r="CH71" s="1396"/>
      <c r="CI71" s="1396"/>
      <c r="CJ71" s="1396"/>
      <c r="CK71" s="1396"/>
      <c r="CL71" s="1396"/>
      <c r="CM71" s="1396"/>
      <c r="CN71" s="1396"/>
      <c r="CO71" s="1397"/>
      <c r="CP71" s="1395"/>
      <c r="CQ71" s="1396"/>
      <c r="CR71" s="1396"/>
      <c r="CS71" s="1396"/>
      <c r="CT71" s="1396"/>
      <c r="CU71" s="1396"/>
      <c r="CV71" s="1396"/>
      <c r="CW71" s="1396"/>
      <c r="CX71" s="1396"/>
      <c r="CY71" s="1396"/>
      <c r="CZ71" s="1397"/>
      <c r="DA71" s="1395"/>
      <c r="DB71" s="1396"/>
      <c r="DC71" s="1396"/>
      <c r="DD71" s="1396"/>
      <c r="DE71" s="1396"/>
      <c r="DF71" s="1396"/>
      <c r="DG71" s="1396"/>
      <c r="DH71" s="1396"/>
      <c r="DI71" s="1396"/>
      <c r="DJ71" s="1396"/>
      <c r="DK71" s="1397"/>
      <c r="DL71" s="1396"/>
      <c r="DM71" s="1396"/>
      <c r="DN71" s="1396"/>
      <c r="DO71" s="1396"/>
      <c r="DP71" s="1396"/>
      <c r="DQ71" s="1396"/>
      <c r="DR71" s="1396"/>
      <c r="DS71" s="1396"/>
      <c r="DT71" s="1396"/>
      <c r="DU71" s="1397"/>
      <c r="DV71" s="1395"/>
      <c r="DW71" s="1396"/>
      <c r="DX71" s="1396"/>
      <c r="DY71" s="1396"/>
      <c r="DZ71" s="1396"/>
      <c r="EA71" s="1396"/>
      <c r="EB71" s="1396"/>
      <c r="EC71" s="1396"/>
      <c r="ED71" s="1396"/>
      <c r="EE71" s="1396"/>
      <c r="EF71" s="1396"/>
      <c r="EG71" s="1396"/>
      <c r="EH71" s="1397"/>
      <c r="EI71" s="1395"/>
      <c r="EJ71" s="1396"/>
      <c r="EK71" s="1396"/>
      <c r="EL71" s="1396"/>
      <c r="EM71" s="1396"/>
      <c r="EN71" s="1396"/>
      <c r="EO71" s="1396"/>
      <c r="EP71" s="1396"/>
      <c r="EQ71" s="1396"/>
      <c r="ER71" s="1396"/>
      <c r="ES71" s="1397"/>
      <c r="ET71" s="1396"/>
      <c r="EU71" s="1396"/>
      <c r="EV71" s="1396"/>
      <c r="EW71" s="1396"/>
      <c r="EX71" s="1396"/>
      <c r="EY71" s="1396"/>
      <c r="EZ71" s="1396"/>
      <c r="FA71" s="1396"/>
      <c r="FB71" s="1396"/>
      <c r="FC71" s="1396"/>
      <c r="FD71" s="1531"/>
    </row>
    <row r="72" spans="1:163" x14ac:dyDescent="0.25">
      <c r="A72" s="1513" t="s">
        <v>276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333</v>
      </c>
      <c r="AG72" s="1527"/>
      <c r="AH72" s="1527"/>
      <c r="AI72" s="1527"/>
      <c r="AJ72" s="1527"/>
      <c r="AK72" s="1528"/>
      <c r="AL72" s="1529">
        <f>ET72</f>
        <v>0</v>
      </c>
      <c r="AM72" s="1530"/>
      <c r="AN72" s="1530"/>
      <c r="AO72" s="1530"/>
      <c r="AP72" s="1530"/>
      <c r="AQ72" s="1530"/>
      <c r="AR72" s="1530"/>
      <c r="AS72" s="1530"/>
      <c r="AT72" s="1530"/>
      <c r="AU72" s="1530"/>
      <c r="AV72" s="1395"/>
      <c r="AW72" s="1396"/>
      <c r="AX72" s="1396"/>
      <c r="AY72" s="1396"/>
      <c r="AZ72" s="1396"/>
      <c r="BA72" s="1396"/>
      <c r="BB72" s="1396"/>
      <c r="BC72" s="1396"/>
      <c r="BD72" s="1396"/>
      <c r="BE72" s="1397"/>
      <c r="BF72" s="1395"/>
      <c r="BG72" s="1396"/>
      <c r="BH72" s="1396"/>
      <c r="BI72" s="1396"/>
      <c r="BJ72" s="1396"/>
      <c r="BK72" s="1396"/>
      <c r="BL72" s="1396"/>
      <c r="BM72" s="1396"/>
      <c r="BN72" s="1396"/>
      <c r="BO72" s="1396"/>
      <c r="BP72" s="1396"/>
      <c r="BQ72" s="1397"/>
      <c r="BR72" s="1395"/>
      <c r="BS72" s="1396"/>
      <c r="BT72" s="1396"/>
      <c r="BU72" s="1396"/>
      <c r="BV72" s="1396"/>
      <c r="BW72" s="1396"/>
      <c r="BX72" s="1396"/>
      <c r="BY72" s="1396"/>
      <c r="BZ72" s="1396"/>
      <c r="CA72" s="1396"/>
      <c r="CB72" s="1397"/>
      <c r="CC72" s="1395"/>
      <c r="CD72" s="1396"/>
      <c r="CE72" s="1396"/>
      <c r="CF72" s="1396"/>
      <c r="CG72" s="1396"/>
      <c r="CH72" s="1396"/>
      <c r="CI72" s="1396"/>
      <c r="CJ72" s="1396"/>
      <c r="CK72" s="1396"/>
      <c r="CL72" s="1396"/>
      <c r="CM72" s="1396"/>
      <c r="CN72" s="1396"/>
      <c r="CO72" s="1397"/>
      <c r="CP72" s="1395"/>
      <c r="CQ72" s="1396"/>
      <c r="CR72" s="1396"/>
      <c r="CS72" s="1396"/>
      <c r="CT72" s="1396"/>
      <c r="CU72" s="1396"/>
      <c r="CV72" s="1396"/>
      <c r="CW72" s="1396"/>
      <c r="CX72" s="1396"/>
      <c r="CY72" s="1396"/>
      <c r="CZ72" s="1397"/>
      <c r="DA72" s="1395"/>
      <c r="DB72" s="1396"/>
      <c r="DC72" s="1396"/>
      <c r="DD72" s="1396"/>
      <c r="DE72" s="1396"/>
      <c r="DF72" s="1396"/>
      <c r="DG72" s="1396"/>
      <c r="DH72" s="1396"/>
      <c r="DI72" s="1396"/>
      <c r="DJ72" s="1396"/>
      <c r="DK72" s="1397"/>
      <c r="DL72" s="1396"/>
      <c r="DM72" s="1396"/>
      <c r="DN72" s="1396"/>
      <c r="DO72" s="1396"/>
      <c r="DP72" s="1396"/>
      <c r="DQ72" s="1396"/>
      <c r="DR72" s="1396"/>
      <c r="DS72" s="1396"/>
      <c r="DT72" s="1396"/>
      <c r="DU72" s="1397"/>
      <c r="DV72" s="1395"/>
      <c r="DW72" s="1396"/>
      <c r="DX72" s="1396"/>
      <c r="DY72" s="1396"/>
      <c r="DZ72" s="1396"/>
      <c r="EA72" s="1396"/>
      <c r="EB72" s="1396"/>
      <c r="EC72" s="1396"/>
      <c r="ED72" s="1396"/>
      <c r="EE72" s="1396"/>
      <c r="EF72" s="1396"/>
      <c r="EG72" s="1396"/>
      <c r="EH72" s="1397"/>
      <c r="EI72" s="1395"/>
      <c r="EJ72" s="1396"/>
      <c r="EK72" s="1396"/>
      <c r="EL72" s="1396"/>
      <c r="EM72" s="1396"/>
      <c r="EN72" s="1396"/>
      <c r="EO72" s="1396"/>
      <c r="EP72" s="1396"/>
      <c r="EQ72" s="1396"/>
      <c r="ER72" s="1396"/>
      <c r="ES72" s="1397"/>
      <c r="ET72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0"/>
      <c r="EV72" s="1530"/>
      <c r="EW72" s="1530"/>
      <c r="EX72" s="1530"/>
      <c r="EY72" s="1530"/>
      <c r="EZ72" s="1530"/>
      <c r="FA72" s="1530"/>
      <c r="FB72" s="1530"/>
      <c r="FC72" s="1530"/>
      <c r="FD72" s="1549"/>
      <c r="FE72" s="551">
        <f>'Настройки ТИК'!$C$55</f>
        <v>0</v>
      </c>
      <c r="FF72" s="154">
        <v>2</v>
      </c>
      <c r="FG72" s="154" t="str">
        <f>$FF$25</f>
        <v>20--</v>
      </c>
    </row>
    <row r="73" spans="1:163" x14ac:dyDescent="0.25">
      <c r="A73" s="1513" t="s">
        <v>334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335</v>
      </c>
      <c r="AG73" s="1527"/>
      <c r="AH73" s="1527"/>
      <c r="AI73" s="1527"/>
      <c r="AJ73" s="1527"/>
      <c r="AK73" s="1528"/>
      <c r="AL73" s="1395"/>
      <c r="AM73" s="1396"/>
      <c r="AN73" s="1396"/>
      <c r="AO73" s="1396"/>
      <c r="AP73" s="1396"/>
      <c r="AQ73" s="1396"/>
      <c r="AR73" s="1396"/>
      <c r="AS73" s="1396"/>
      <c r="AT73" s="1396"/>
      <c r="AU73" s="1397"/>
      <c r="AV73" s="1395"/>
      <c r="AW73" s="1396"/>
      <c r="AX73" s="1396"/>
      <c r="AY73" s="1396"/>
      <c r="AZ73" s="1396"/>
      <c r="BA73" s="1396"/>
      <c r="BB73" s="1396"/>
      <c r="BC73" s="1396"/>
      <c r="BD73" s="1396"/>
      <c r="BE73" s="1397"/>
      <c r="BF73" s="1395"/>
      <c r="BG73" s="1396"/>
      <c r="BH73" s="1396"/>
      <c r="BI73" s="1396"/>
      <c r="BJ73" s="1396"/>
      <c r="BK73" s="1396"/>
      <c r="BL73" s="1396"/>
      <c r="BM73" s="1396"/>
      <c r="BN73" s="1396"/>
      <c r="BO73" s="1396"/>
      <c r="BP73" s="1396"/>
      <c r="BQ73" s="1397"/>
      <c r="BR73" s="1395"/>
      <c r="BS73" s="1396"/>
      <c r="BT73" s="1396"/>
      <c r="BU73" s="1396"/>
      <c r="BV73" s="1396"/>
      <c r="BW73" s="1396"/>
      <c r="BX73" s="1396"/>
      <c r="BY73" s="1396"/>
      <c r="BZ73" s="1396"/>
      <c r="CA73" s="1396"/>
      <c r="CB73" s="1397"/>
      <c r="CC73" s="1395"/>
      <c r="CD73" s="1396"/>
      <c r="CE73" s="1396"/>
      <c r="CF73" s="1396"/>
      <c r="CG73" s="1396"/>
      <c r="CH73" s="1396"/>
      <c r="CI73" s="1396"/>
      <c r="CJ73" s="1396"/>
      <c r="CK73" s="1396"/>
      <c r="CL73" s="1396"/>
      <c r="CM73" s="1396"/>
      <c r="CN73" s="1396"/>
      <c r="CO73" s="1397"/>
      <c r="CP73" s="1395"/>
      <c r="CQ73" s="1396"/>
      <c r="CR73" s="1396"/>
      <c r="CS73" s="1396"/>
      <c r="CT73" s="1396"/>
      <c r="CU73" s="1396"/>
      <c r="CV73" s="1396"/>
      <c r="CW73" s="1396"/>
      <c r="CX73" s="1396"/>
      <c r="CY73" s="1396"/>
      <c r="CZ73" s="1397"/>
      <c r="DA73" s="1395"/>
      <c r="DB73" s="1396"/>
      <c r="DC73" s="1396"/>
      <c r="DD73" s="1396"/>
      <c r="DE73" s="1396"/>
      <c r="DF73" s="1396"/>
      <c r="DG73" s="1396"/>
      <c r="DH73" s="1396"/>
      <c r="DI73" s="1396"/>
      <c r="DJ73" s="1396"/>
      <c r="DK73" s="1397"/>
      <c r="DL73" s="1396"/>
      <c r="DM73" s="1396"/>
      <c r="DN73" s="1396"/>
      <c r="DO73" s="1396"/>
      <c r="DP73" s="1396"/>
      <c r="DQ73" s="1396"/>
      <c r="DR73" s="1396"/>
      <c r="DS73" s="1396"/>
      <c r="DT73" s="1396"/>
      <c r="DU73" s="1397"/>
      <c r="DV73" s="1395"/>
      <c r="DW73" s="1396"/>
      <c r="DX73" s="1396"/>
      <c r="DY73" s="1396"/>
      <c r="DZ73" s="1396"/>
      <c r="EA73" s="1396"/>
      <c r="EB73" s="1396"/>
      <c r="EC73" s="1396"/>
      <c r="ED73" s="1396"/>
      <c r="EE73" s="1396"/>
      <c r="EF73" s="1396"/>
      <c r="EG73" s="1396"/>
      <c r="EH73" s="1397"/>
      <c r="EI73" s="1395"/>
      <c r="EJ73" s="1396"/>
      <c r="EK73" s="1396"/>
      <c r="EL73" s="1396"/>
      <c r="EM73" s="1396"/>
      <c r="EN73" s="1396"/>
      <c r="EO73" s="1396"/>
      <c r="EP73" s="1396"/>
      <c r="EQ73" s="1396"/>
      <c r="ER73" s="1396"/>
      <c r="ES73" s="1397"/>
      <c r="ET73" s="1396"/>
      <c r="EU73" s="1396"/>
      <c r="EV73" s="1396"/>
      <c r="EW73" s="1396"/>
      <c r="EX73" s="1396"/>
      <c r="EY73" s="1396"/>
      <c r="EZ73" s="1396"/>
      <c r="FA73" s="1396"/>
      <c r="FB73" s="1396"/>
      <c r="FC73" s="1396"/>
      <c r="FD73" s="1531"/>
    </row>
    <row r="74" spans="1:163" x14ac:dyDescent="0.25">
      <c r="A74" s="1513" t="s">
        <v>277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336</v>
      </c>
      <c r="AG74" s="1527"/>
      <c r="AH74" s="1527"/>
      <c r="AI74" s="1527"/>
      <c r="AJ74" s="1527"/>
      <c r="AK74" s="1528"/>
      <c r="AL74" s="1529">
        <f>ET74</f>
        <v>0</v>
      </c>
      <c r="AM74" s="1530"/>
      <c r="AN74" s="1530"/>
      <c r="AO74" s="1530"/>
      <c r="AP74" s="1530"/>
      <c r="AQ74" s="1530"/>
      <c r="AR74" s="1530"/>
      <c r="AS74" s="1530"/>
      <c r="AT74" s="1530"/>
      <c r="AU74" s="1530"/>
      <c r="AV74" s="1395"/>
      <c r="AW74" s="1396"/>
      <c r="AX74" s="1396"/>
      <c r="AY74" s="1396"/>
      <c r="AZ74" s="1396"/>
      <c r="BA74" s="1396"/>
      <c r="BB74" s="1396"/>
      <c r="BC74" s="1396"/>
      <c r="BD74" s="1396"/>
      <c r="BE74" s="1397"/>
      <c r="BF74" s="1395"/>
      <c r="BG74" s="1396"/>
      <c r="BH74" s="1396"/>
      <c r="BI74" s="1396"/>
      <c r="BJ74" s="1396"/>
      <c r="BK74" s="1396"/>
      <c r="BL74" s="1396"/>
      <c r="BM74" s="1396"/>
      <c r="BN74" s="1396"/>
      <c r="BO74" s="1396"/>
      <c r="BP74" s="1396"/>
      <c r="BQ74" s="1397"/>
      <c r="BR74" s="1395"/>
      <c r="BS74" s="1396"/>
      <c r="BT74" s="1396"/>
      <c r="BU74" s="1396"/>
      <c r="BV74" s="1396"/>
      <c r="BW74" s="1396"/>
      <c r="BX74" s="1396"/>
      <c r="BY74" s="1396"/>
      <c r="BZ74" s="1396"/>
      <c r="CA74" s="1396"/>
      <c r="CB74" s="1397"/>
      <c r="CC74" s="1395"/>
      <c r="CD74" s="1396"/>
      <c r="CE74" s="1396"/>
      <c r="CF74" s="1396"/>
      <c r="CG74" s="1396"/>
      <c r="CH74" s="1396"/>
      <c r="CI74" s="1396"/>
      <c r="CJ74" s="1396"/>
      <c r="CK74" s="1396"/>
      <c r="CL74" s="1396"/>
      <c r="CM74" s="1396"/>
      <c r="CN74" s="1396"/>
      <c r="CO74" s="1397"/>
      <c r="CP74" s="1395"/>
      <c r="CQ74" s="1396"/>
      <c r="CR74" s="1396"/>
      <c r="CS74" s="1396"/>
      <c r="CT74" s="1396"/>
      <c r="CU74" s="1396"/>
      <c r="CV74" s="1396"/>
      <c r="CW74" s="1396"/>
      <c r="CX74" s="1396"/>
      <c r="CY74" s="1396"/>
      <c r="CZ74" s="1397"/>
      <c r="DA74" s="1395"/>
      <c r="DB74" s="1396"/>
      <c r="DC74" s="1396"/>
      <c r="DD74" s="1396"/>
      <c r="DE74" s="1396"/>
      <c r="DF74" s="1396"/>
      <c r="DG74" s="1396"/>
      <c r="DH74" s="1396"/>
      <c r="DI74" s="1396"/>
      <c r="DJ74" s="1396"/>
      <c r="DK74" s="1397"/>
      <c r="DL74" s="1396"/>
      <c r="DM74" s="1396"/>
      <c r="DN74" s="1396"/>
      <c r="DO74" s="1396"/>
      <c r="DP74" s="1396"/>
      <c r="DQ74" s="1396"/>
      <c r="DR74" s="1396"/>
      <c r="DS74" s="1396"/>
      <c r="DT74" s="1396"/>
      <c r="DU74" s="1397"/>
      <c r="DV74" s="1395"/>
      <c r="DW74" s="1396"/>
      <c r="DX74" s="1396"/>
      <c r="DY74" s="1396"/>
      <c r="DZ74" s="1396"/>
      <c r="EA74" s="1396"/>
      <c r="EB74" s="1396"/>
      <c r="EC74" s="1396"/>
      <c r="ED74" s="1396"/>
      <c r="EE74" s="1396"/>
      <c r="EF74" s="1396"/>
      <c r="EG74" s="1396"/>
      <c r="EH74" s="1397"/>
      <c r="EI74" s="1395"/>
      <c r="EJ74" s="1396"/>
      <c r="EK74" s="1396"/>
      <c r="EL74" s="1396"/>
      <c r="EM74" s="1396"/>
      <c r="EN74" s="1396"/>
      <c r="EO74" s="1396"/>
      <c r="EP74" s="1396"/>
      <c r="EQ74" s="1396"/>
      <c r="ER74" s="1396"/>
      <c r="ES74" s="1397"/>
      <c r="ET74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0"/>
      <c r="EV74" s="1530"/>
      <c r="EW74" s="1530"/>
      <c r="EX74" s="1530"/>
      <c r="EY74" s="1530"/>
      <c r="EZ74" s="1530"/>
      <c r="FA74" s="1530"/>
      <c r="FB74" s="1530"/>
      <c r="FC74" s="1530"/>
      <c r="FD74" s="1549"/>
      <c r="FE74" s="551">
        <f>'Настройки ТИК'!$C$55</f>
        <v>0</v>
      </c>
      <c r="FF74" s="154">
        <v>2</v>
      </c>
      <c r="FG74" s="154" t="str">
        <f>$FF$25</f>
        <v>20--</v>
      </c>
    </row>
    <row r="75" spans="1:163" x14ac:dyDescent="0.25">
      <c r="A75" s="1513" t="s">
        <v>337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338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461"/>
      <c r="AW75" s="1462"/>
      <c r="AX75" s="1462"/>
      <c r="AY75" s="1462"/>
      <c r="AZ75" s="1462"/>
      <c r="BA75" s="1462"/>
      <c r="BB75" s="1462"/>
      <c r="BC75" s="1462"/>
      <c r="BD75" s="1462"/>
      <c r="BE75" s="1473"/>
      <c r="BF75" s="1461"/>
      <c r="BG75" s="1462"/>
      <c r="BH75" s="1462"/>
      <c r="BI75" s="1462"/>
      <c r="BJ75" s="1462"/>
      <c r="BK75" s="1462"/>
      <c r="BL75" s="1462"/>
      <c r="BM75" s="1462"/>
      <c r="BN75" s="1462"/>
      <c r="BO75" s="1462"/>
      <c r="BP75" s="1462"/>
      <c r="BQ75" s="1473"/>
      <c r="BR75" s="1461"/>
      <c r="BS75" s="1462"/>
      <c r="BT75" s="1462"/>
      <c r="BU75" s="1462"/>
      <c r="BV75" s="1462"/>
      <c r="BW75" s="1462"/>
      <c r="BX75" s="1462"/>
      <c r="BY75" s="1462"/>
      <c r="BZ75" s="1462"/>
      <c r="CA75" s="1462"/>
      <c r="CB75" s="1473"/>
      <c r="CC75" s="1461"/>
      <c r="CD75" s="1462"/>
      <c r="CE75" s="1462"/>
      <c r="CF75" s="1462"/>
      <c r="CG75" s="1462"/>
      <c r="CH75" s="1462"/>
      <c r="CI75" s="1462"/>
      <c r="CJ75" s="1462"/>
      <c r="CK75" s="1462"/>
      <c r="CL75" s="1462"/>
      <c r="CM75" s="1462"/>
      <c r="CN75" s="1462"/>
      <c r="CO75" s="1473"/>
      <c r="CP75" s="1461"/>
      <c r="CQ75" s="1462"/>
      <c r="CR75" s="1462"/>
      <c r="CS75" s="1462"/>
      <c r="CT75" s="1462"/>
      <c r="CU75" s="1462"/>
      <c r="CV75" s="1462"/>
      <c r="CW75" s="1462"/>
      <c r="CX75" s="1462"/>
      <c r="CY75" s="1462"/>
      <c r="CZ75" s="1473"/>
      <c r="DA75" s="1461"/>
      <c r="DB75" s="1462"/>
      <c r="DC75" s="1462"/>
      <c r="DD75" s="1462"/>
      <c r="DE75" s="1462"/>
      <c r="DF75" s="1462"/>
      <c r="DG75" s="1462"/>
      <c r="DH75" s="1462"/>
      <c r="DI75" s="1462"/>
      <c r="DJ75" s="1462"/>
      <c r="DK75" s="1473"/>
      <c r="DL75" s="1462"/>
      <c r="DM75" s="1462"/>
      <c r="DN75" s="1462"/>
      <c r="DO75" s="1462"/>
      <c r="DP75" s="1462"/>
      <c r="DQ75" s="1462"/>
      <c r="DR75" s="1462"/>
      <c r="DS75" s="1462"/>
      <c r="DT75" s="1462"/>
      <c r="DU75" s="1473"/>
      <c r="DV75" s="1461"/>
      <c r="DW75" s="1462"/>
      <c r="DX75" s="1462"/>
      <c r="DY75" s="1462"/>
      <c r="DZ75" s="1462"/>
      <c r="EA75" s="1462"/>
      <c r="EB75" s="1462"/>
      <c r="EC75" s="1462"/>
      <c r="ED75" s="1462"/>
      <c r="EE75" s="1462"/>
      <c r="EF75" s="1462"/>
      <c r="EG75" s="1462"/>
      <c r="EH75" s="1473"/>
      <c r="EI75" s="1461"/>
      <c r="EJ75" s="1462"/>
      <c r="EK75" s="1462"/>
      <c r="EL75" s="1462"/>
      <c r="EM75" s="1462"/>
      <c r="EN75" s="1462"/>
      <c r="EO75" s="1462"/>
      <c r="EP75" s="1462"/>
      <c r="EQ75" s="1462"/>
      <c r="ER75" s="1462"/>
      <c r="ES75" s="1473"/>
      <c r="ET75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1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 x14ac:dyDescent="0.25">
      <c r="A76" s="1521" t="s">
        <v>954</v>
      </c>
      <c r="B76" s="1522"/>
      <c r="C76" s="1522"/>
      <c r="D76" s="1522"/>
      <c r="E76" s="1522"/>
      <c r="F76" s="1522"/>
      <c r="G76" s="1522"/>
      <c r="H76" s="1522"/>
      <c r="I76" s="1522"/>
      <c r="J76" s="1522"/>
      <c r="K76" s="1522"/>
      <c r="L76" s="1522"/>
      <c r="M76" s="1522"/>
      <c r="N76" s="1522"/>
      <c r="O76" s="1522"/>
      <c r="P76" s="1522"/>
      <c r="Q76" s="1522"/>
      <c r="R76" s="1522"/>
      <c r="S76" s="1522"/>
      <c r="T76" s="1522"/>
      <c r="U76" s="1522"/>
      <c r="V76" s="1522"/>
      <c r="W76" s="1522"/>
      <c r="X76" s="1522"/>
      <c r="Y76" s="1522"/>
      <c r="Z76" s="1522"/>
      <c r="AA76" s="1522"/>
      <c r="AB76" s="1522"/>
      <c r="AC76" s="1522"/>
      <c r="AD76" s="1522"/>
      <c r="AE76" s="1523"/>
      <c r="AF76" s="1508" t="s">
        <v>339</v>
      </c>
      <c r="AG76" s="1509"/>
      <c r="AH76" s="1509"/>
      <c r="AI76" s="1509"/>
      <c r="AJ76" s="1509"/>
      <c r="AK76" s="1510"/>
      <c r="AL76" s="1461"/>
      <c r="AM76" s="1462"/>
      <c r="AN76" s="1462"/>
      <c r="AO76" s="1462"/>
      <c r="AP76" s="1462"/>
      <c r="AQ76" s="1462"/>
      <c r="AR76" s="1462"/>
      <c r="AS76" s="1462"/>
      <c r="AT76" s="1462"/>
      <c r="AU76" s="1473"/>
      <c r="AV76" s="1461"/>
      <c r="AW76" s="1462"/>
      <c r="AX76" s="1462"/>
      <c r="AY76" s="1462"/>
      <c r="AZ76" s="1462"/>
      <c r="BA76" s="1462"/>
      <c r="BB76" s="1462"/>
      <c r="BC76" s="1462"/>
      <c r="BD76" s="1462"/>
      <c r="BE76" s="1473"/>
      <c r="BF76" s="1461"/>
      <c r="BG76" s="1462"/>
      <c r="BH76" s="1462"/>
      <c r="BI76" s="1462"/>
      <c r="BJ76" s="1462"/>
      <c r="BK76" s="1462"/>
      <c r="BL76" s="1462"/>
      <c r="BM76" s="1462"/>
      <c r="BN76" s="1462"/>
      <c r="BO76" s="1462"/>
      <c r="BP76" s="1462"/>
      <c r="BQ76" s="1473"/>
      <c r="BR76" s="1461"/>
      <c r="BS76" s="1462"/>
      <c r="BT76" s="1462"/>
      <c r="BU76" s="1462"/>
      <c r="BV76" s="1462"/>
      <c r="BW76" s="1462"/>
      <c r="BX76" s="1462"/>
      <c r="BY76" s="1462"/>
      <c r="BZ76" s="1462"/>
      <c r="CA76" s="1462"/>
      <c r="CB76" s="1473"/>
      <c r="CC76" s="1461"/>
      <c r="CD76" s="1462"/>
      <c r="CE76" s="1462"/>
      <c r="CF76" s="1462"/>
      <c r="CG76" s="1462"/>
      <c r="CH76" s="1462"/>
      <c r="CI76" s="1462"/>
      <c r="CJ76" s="1462"/>
      <c r="CK76" s="1462"/>
      <c r="CL76" s="1462"/>
      <c r="CM76" s="1462"/>
      <c r="CN76" s="1462"/>
      <c r="CO76" s="1473"/>
      <c r="CP76" s="1461"/>
      <c r="CQ76" s="1462"/>
      <c r="CR76" s="1462"/>
      <c r="CS76" s="1462"/>
      <c r="CT76" s="1462"/>
      <c r="CU76" s="1462"/>
      <c r="CV76" s="1462"/>
      <c r="CW76" s="1462"/>
      <c r="CX76" s="1462"/>
      <c r="CY76" s="1462"/>
      <c r="CZ76" s="1473"/>
      <c r="DA76" s="1461"/>
      <c r="DB76" s="1462"/>
      <c r="DC76" s="1462"/>
      <c r="DD76" s="1462"/>
      <c r="DE76" s="1462"/>
      <c r="DF76" s="1462"/>
      <c r="DG76" s="1462"/>
      <c r="DH76" s="1462"/>
      <c r="DI76" s="1462"/>
      <c r="DJ76" s="1462"/>
      <c r="DK76" s="1473"/>
      <c r="DL76" s="1462"/>
      <c r="DM76" s="1462"/>
      <c r="DN76" s="1462"/>
      <c r="DO76" s="1462"/>
      <c r="DP76" s="1462"/>
      <c r="DQ76" s="1462"/>
      <c r="DR76" s="1462"/>
      <c r="DS76" s="1462"/>
      <c r="DT76" s="1462"/>
      <c r="DU76" s="1473"/>
      <c r="DV76" s="1461"/>
      <c r="DW76" s="1462"/>
      <c r="DX76" s="1462"/>
      <c r="DY76" s="1462"/>
      <c r="DZ76" s="1462"/>
      <c r="EA76" s="1462"/>
      <c r="EB76" s="1462"/>
      <c r="EC76" s="1462"/>
      <c r="ED76" s="1462"/>
      <c r="EE76" s="1462"/>
      <c r="EF76" s="1462"/>
      <c r="EG76" s="1462"/>
      <c r="EH76" s="1473"/>
      <c r="EI76" s="1461"/>
      <c r="EJ76" s="1462"/>
      <c r="EK76" s="1462"/>
      <c r="EL76" s="1462"/>
      <c r="EM76" s="1462"/>
      <c r="EN76" s="1462"/>
      <c r="EO76" s="1462"/>
      <c r="EP76" s="1462"/>
      <c r="EQ76" s="1462"/>
      <c r="ER76" s="1462"/>
      <c r="ES76" s="1473"/>
      <c r="ET76" s="1395"/>
      <c r="EU76" s="1396"/>
      <c r="EV76" s="1396"/>
      <c r="EW76" s="1396"/>
      <c r="EX76" s="1396"/>
      <c r="EY76" s="1396"/>
      <c r="EZ76" s="1396"/>
      <c r="FA76" s="1396"/>
      <c r="FB76" s="1396"/>
      <c r="FC76" s="1396"/>
      <c r="FD76" s="1531"/>
    </row>
    <row r="77" spans="1:163" ht="26.25" customHeight="1" x14ac:dyDescent="0.25">
      <c r="A77" s="1513" t="s">
        <v>340</v>
      </c>
      <c r="B77" s="1514"/>
      <c r="C77" s="1514"/>
      <c r="D77" s="1514"/>
      <c r="E77" s="1514"/>
      <c r="F77" s="1514"/>
      <c r="G77" s="1514"/>
      <c r="H77" s="1514"/>
      <c r="I77" s="1514"/>
      <c r="J77" s="1514"/>
      <c r="K77" s="1514"/>
      <c r="L77" s="1514"/>
      <c r="M77" s="1514"/>
      <c r="N77" s="1514"/>
      <c r="O77" s="1514"/>
      <c r="P77" s="1514"/>
      <c r="Q77" s="1514"/>
      <c r="R77" s="1514"/>
      <c r="S77" s="1514"/>
      <c r="T77" s="1514"/>
      <c r="U77" s="1514"/>
      <c r="V77" s="1514"/>
      <c r="W77" s="1514"/>
      <c r="X77" s="1514"/>
      <c r="Y77" s="1514"/>
      <c r="Z77" s="1514"/>
      <c r="AA77" s="1514"/>
      <c r="AB77" s="1514"/>
      <c r="AC77" s="1514"/>
      <c r="AD77" s="1514"/>
      <c r="AE77" s="1515"/>
      <c r="AF77" s="1526" t="s">
        <v>341</v>
      </c>
      <c r="AG77" s="1527"/>
      <c r="AH77" s="1527"/>
      <c r="AI77" s="1527"/>
      <c r="AJ77" s="1527"/>
      <c r="AK77" s="1528"/>
      <c r="AL77" s="1395"/>
      <c r="AM77" s="1396"/>
      <c r="AN77" s="1396"/>
      <c r="AO77" s="1396"/>
      <c r="AP77" s="1396"/>
      <c r="AQ77" s="1396"/>
      <c r="AR77" s="1396"/>
      <c r="AS77" s="1396"/>
      <c r="AT77" s="1396"/>
      <c r="AU77" s="1397"/>
      <c r="AV77" s="1395"/>
      <c r="AW77" s="1396"/>
      <c r="AX77" s="1396"/>
      <c r="AY77" s="1396"/>
      <c r="AZ77" s="1396"/>
      <c r="BA77" s="1396"/>
      <c r="BB77" s="1396"/>
      <c r="BC77" s="1396"/>
      <c r="BD77" s="1396"/>
      <c r="BE77" s="1397"/>
      <c r="BF77" s="1395"/>
      <c r="BG77" s="1396"/>
      <c r="BH77" s="1396"/>
      <c r="BI77" s="1396"/>
      <c r="BJ77" s="1396"/>
      <c r="BK77" s="1396"/>
      <c r="BL77" s="1396"/>
      <c r="BM77" s="1396"/>
      <c r="BN77" s="1396"/>
      <c r="BO77" s="1396"/>
      <c r="BP77" s="1396"/>
      <c r="BQ77" s="1397"/>
      <c r="BR77" s="1395"/>
      <c r="BS77" s="1396"/>
      <c r="BT77" s="1396"/>
      <c r="BU77" s="1396"/>
      <c r="BV77" s="1396"/>
      <c r="BW77" s="1396"/>
      <c r="BX77" s="1396"/>
      <c r="BY77" s="1396"/>
      <c r="BZ77" s="1396"/>
      <c r="CA77" s="1396"/>
      <c r="CB77" s="1397"/>
      <c r="CC77" s="1395"/>
      <c r="CD77" s="1396"/>
      <c r="CE77" s="1396"/>
      <c r="CF77" s="1396"/>
      <c r="CG77" s="1396"/>
      <c r="CH77" s="1396"/>
      <c r="CI77" s="1396"/>
      <c r="CJ77" s="1396"/>
      <c r="CK77" s="1396"/>
      <c r="CL77" s="1396"/>
      <c r="CM77" s="1396"/>
      <c r="CN77" s="1396"/>
      <c r="CO77" s="1397"/>
      <c r="CP77" s="1395"/>
      <c r="CQ77" s="1396"/>
      <c r="CR77" s="1396"/>
      <c r="CS77" s="1396"/>
      <c r="CT77" s="1396"/>
      <c r="CU77" s="1396"/>
      <c r="CV77" s="1396"/>
      <c r="CW77" s="1396"/>
      <c r="CX77" s="1396"/>
      <c r="CY77" s="1396"/>
      <c r="CZ77" s="1397"/>
      <c r="DA77" s="1395"/>
      <c r="DB77" s="1396"/>
      <c r="DC77" s="1396"/>
      <c r="DD77" s="1396"/>
      <c r="DE77" s="1396"/>
      <c r="DF77" s="1396"/>
      <c r="DG77" s="1396"/>
      <c r="DH77" s="1396"/>
      <c r="DI77" s="1396"/>
      <c r="DJ77" s="1396"/>
      <c r="DK77" s="1397"/>
      <c r="DL77" s="1396"/>
      <c r="DM77" s="1396"/>
      <c r="DN77" s="1396"/>
      <c r="DO77" s="1396"/>
      <c r="DP77" s="1396"/>
      <c r="DQ77" s="1396"/>
      <c r="DR77" s="1396"/>
      <c r="DS77" s="1396"/>
      <c r="DT77" s="1396"/>
      <c r="DU77" s="1397"/>
      <c r="DV77" s="1395"/>
      <c r="DW77" s="1396"/>
      <c r="DX77" s="1396"/>
      <c r="DY77" s="1396"/>
      <c r="DZ77" s="1396"/>
      <c r="EA77" s="1396"/>
      <c r="EB77" s="1396"/>
      <c r="EC77" s="1396"/>
      <c r="ED77" s="1396"/>
      <c r="EE77" s="1396"/>
      <c r="EF77" s="1396"/>
      <c r="EG77" s="1396"/>
      <c r="EH77" s="1397"/>
      <c r="EI77" s="1395"/>
      <c r="EJ77" s="1396"/>
      <c r="EK77" s="1396"/>
      <c r="EL77" s="1396"/>
      <c r="EM77" s="1396"/>
      <c r="EN77" s="1396"/>
      <c r="EO77" s="1396"/>
      <c r="EP77" s="1396"/>
      <c r="EQ77" s="1396"/>
      <c r="ER77" s="1396"/>
      <c r="ES77" s="1397"/>
      <c r="ET77" s="1395"/>
      <c r="EU77" s="1396"/>
      <c r="EV77" s="1396"/>
      <c r="EW77" s="1396"/>
      <c r="EX77" s="1396"/>
      <c r="EY77" s="1396"/>
      <c r="EZ77" s="1396"/>
      <c r="FA77" s="1396"/>
      <c r="FB77" s="1396"/>
      <c r="FC77" s="1396"/>
      <c r="FD77" s="1531"/>
    </row>
    <row r="78" spans="1:163" x14ac:dyDescent="0.25">
      <c r="A78" s="1513" t="s">
        <v>261</v>
      </c>
      <c r="B78" s="1514"/>
      <c r="C78" s="1514"/>
      <c r="D78" s="1514"/>
      <c r="E78" s="1514"/>
      <c r="F78" s="1514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4"/>
      <c r="X78" s="1514"/>
      <c r="Y78" s="1514"/>
      <c r="Z78" s="1514"/>
      <c r="AA78" s="1514"/>
      <c r="AB78" s="1514"/>
      <c r="AC78" s="1514"/>
      <c r="AD78" s="1514"/>
      <c r="AE78" s="1515"/>
      <c r="AF78" s="1526" t="s">
        <v>342</v>
      </c>
      <c r="AG78" s="1527"/>
      <c r="AH78" s="1527"/>
      <c r="AI78" s="1527"/>
      <c r="AJ78" s="1527"/>
      <c r="AK78" s="1528"/>
      <c r="AL78" s="1529">
        <f>ET78</f>
        <v>0</v>
      </c>
      <c r="AM78" s="1530"/>
      <c r="AN78" s="1530"/>
      <c r="AO78" s="1530"/>
      <c r="AP78" s="1530"/>
      <c r="AQ78" s="1530"/>
      <c r="AR78" s="1530"/>
      <c r="AS78" s="1530"/>
      <c r="AT78" s="1530"/>
      <c r="AU78" s="1530"/>
      <c r="AV78" s="1395"/>
      <c r="AW78" s="1396"/>
      <c r="AX78" s="1396"/>
      <c r="AY78" s="1396"/>
      <c r="AZ78" s="1396"/>
      <c r="BA78" s="1396"/>
      <c r="BB78" s="1396"/>
      <c r="BC78" s="1396"/>
      <c r="BD78" s="1396"/>
      <c r="BE78" s="1397"/>
      <c r="BF78" s="1395"/>
      <c r="BG78" s="1396"/>
      <c r="BH78" s="1396"/>
      <c r="BI78" s="1396"/>
      <c r="BJ78" s="1396"/>
      <c r="BK78" s="1396"/>
      <c r="BL78" s="1396"/>
      <c r="BM78" s="1396"/>
      <c r="BN78" s="1396"/>
      <c r="BO78" s="1396"/>
      <c r="BP78" s="1396"/>
      <c r="BQ78" s="1397"/>
      <c r="BR78" s="1395"/>
      <c r="BS78" s="1396"/>
      <c r="BT78" s="1396"/>
      <c r="BU78" s="1396"/>
      <c r="BV78" s="1396"/>
      <c r="BW78" s="1396"/>
      <c r="BX78" s="1396"/>
      <c r="BY78" s="1396"/>
      <c r="BZ78" s="1396"/>
      <c r="CA78" s="1396"/>
      <c r="CB78" s="1397"/>
      <c r="CC78" s="1395"/>
      <c r="CD78" s="1396"/>
      <c r="CE78" s="1396"/>
      <c r="CF78" s="1396"/>
      <c r="CG78" s="1396"/>
      <c r="CH78" s="1396"/>
      <c r="CI78" s="1396"/>
      <c r="CJ78" s="1396"/>
      <c r="CK78" s="1396"/>
      <c r="CL78" s="1396"/>
      <c r="CM78" s="1396"/>
      <c r="CN78" s="1396"/>
      <c r="CO78" s="1397"/>
      <c r="CP78" s="1395"/>
      <c r="CQ78" s="1396"/>
      <c r="CR78" s="1396"/>
      <c r="CS78" s="1396"/>
      <c r="CT78" s="1396"/>
      <c r="CU78" s="1396"/>
      <c r="CV78" s="1396"/>
      <c r="CW78" s="1396"/>
      <c r="CX78" s="1396"/>
      <c r="CY78" s="1396"/>
      <c r="CZ78" s="1397"/>
      <c r="DA78" s="1395"/>
      <c r="DB78" s="1396"/>
      <c r="DC78" s="1396"/>
      <c r="DD78" s="1396"/>
      <c r="DE78" s="1396"/>
      <c r="DF78" s="1396"/>
      <c r="DG78" s="1396"/>
      <c r="DH78" s="1396"/>
      <c r="DI78" s="1396"/>
      <c r="DJ78" s="1396"/>
      <c r="DK78" s="1397"/>
      <c r="DL78" s="1396"/>
      <c r="DM78" s="1396"/>
      <c r="DN78" s="1396"/>
      <c r="DO78" s="1396"/>
      <c r="DP78" s="1396"/>
      <c r="DQ78" s="1396"/>
      <c r="DR78" s="1396"/>
      <c r="DS78" s="1396"/>
      <c r="DT78" s="1396"/>
      <c r="DU78" s="1397"/>
      <c r="DV78" s="1395"/>
      <c r="DW78" s="1396"/>
      <c r="DX78" s="1396"/>
      <c r="DY78" s="1396"/>
      <c r="DZ78" s="1396"/>
      <c r="EA78" s="1396"/>
      <c r="EB78" s="1396"/>
      <c r="EC78" s="1396"/>
      <c r="ED78" s="1396"/>
      <c r="EE78" s="1396"/>
      <c r="EF78" s="1396"/>
      <c r="EG78" s="1396"/>
      <c r="EH78" s="1397"/>
      <c r="EI78" s="1395"/>
      <c r="EJ78" s="1396"/>
      <c r="EK78" s="1396"/>
      <c r="EL78" s="1396"/>
      <c r="EM78" s="1396"/>
      <c r="EN78" s="1396"/>
      <c r="EO78" s="1396"/>
      <c r="EP78" s="1396"/>
      <c r="EQ78" s="1396"/>
      <c r="ER78" s="1396"/>
      <c r="ES78" s="1397"/>
      <c r="ET78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0"/>
      <c r="EV78" s="1530"/>
      <c r="EW78" s="1530"/>
      <c r="EX78" s="1530"/>
      <c r="EY78" s="1530"/>
      <c r="EZ78" s="1530"/>
      <c r="FA78" s="1530"/>
      <c r="FB78" s="1530"/>
      <c r="FC78" s="1530"/>
      <c r="FD78" s="1549"/>
      <c r="FE78" s="551">
        <f>'Настройки ТИК'!$C$55</f>
        <v>0</v>
      </c>
      <c r="FF78" s="154">
        <v>2</v>
      </c>
      <c r="FG78" s="154" t="str">
        <f>$FF$25</f>
        <v>20--</v>
      </c>
    </row>
    <row r="79" spans="1:163" x14ac:dyDescent="0.25">
      <c r="A79" s="1513" t="s">
        <v>262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343</v>
      </c>
      <c r="AG79" s="1527"/>
      <c r="AH79" s="1527"/>
      <c r="AI79" s="1527"/>
      <c r="AJ79" s="1527"/>
      <c r="AK79" s="1528"/>
      <c r="AL79" s="1529">
        <f>ET79</f>
        <v>0</v>
      </c>
      <c r="AM79" s="1530"/>
      <c r="AN79" s="1530"/>
      <c r="AO79" s="1530"/>
      <c r="AP79" s="1530"/>
      <c r="AQ79" s="1530"/>
      <c r="AR79" s="1530"/>
      <c r="AS79" s="1530"/>
      <c r="AT79" s="1530"/>
      <c r="AU79" s="1530"/>
      <c r="AV79" s="1395"/>
      <c r="AW79" s="1396"/>
      <c r="AX79" s="1396"/>
      <c r="AY79" s="1396"/>
      <c r="AZ79" s="1396"/>
      <c r="BA79" s="1396"/>
      <c r="BB79" s="1396"/>
      <c r="BC79" s="1396"/>
      <c r="BD79" s="1396"/>
      <c r="BE79" s="1397"/>
      <c r="BF79" s="1395"/>
      <c r="BG79" s="1396"/>
      <c r="BH79" s="1396"/>
      <c r="BI79" s="1396"/>
      <c r="BJ79" s="1396"/>
      <c r="BK79" s="1396"/>
      <c r="BL79" s="1396"/>
      <c r="BM79" s="1396"/>
      <c r="BN79" s="1396"/>
      <c r="BO79" s="1396"/>
      <c r="BP79" s="1396"/>
      <c r="BQ79" s="1397"/>
      <c r="BR79" s="1395"/>
      <c r="BS79" s="1396"/>
      <c r="BT79" s="1396"/>
      <c r="BU79" s="1396"/>
      <c r="BV79" s="1396"/>
      <c r="BW79" s="1396"/>
      <c r="BX79" s="1396"/>
      <c r="BY79" s="1396"/>
      <c r="BZ79" s="1396"/>
      <c r="CA79" s="1396"/>
      <c r="CB79" s="1397"/>
      <c r="CC79" s="1395"/>
      <c r="CD79" s="1396"/>
      <c r="CE79" s="1396"/>
      <c r="CF79" s="1396"/>
      <c r="CG79" s="1396"/>
      <c r="CH79" s="1396"/>
      <c r="CI79" s="1396"/>
      <c r="CJ79" s="1396"/>
      <c r="CK79" s="1396"/>
      <c r="CL79" s="1396"/>
      <c r="CM79" s="1396"/>
      <c r="CN79" s="1396"/>
      <c r="CO79" s="1397"/>
      <c r="CP79" s="1395"/>
      <c r="CQ79" s="1396"/>
      <c r="CR79" s="1396"/>
      <c r="CS79" s="1396"/>
      <c r="CT79" s="1396"/>
      <c r="CU79" s="1396"/>
      <c r="CV79" s="1396"/>
      <c r="CW79" s="1396"/>
      <c r="CX79" s="1396"/>
      <c r="CY79" s="1396"/>
      <c r="CZ79" s="1397"/>
      <c r="DA79" s="1395"/>
      <c r="DB79" s="1396"/>
      <c r="DC79" s="1396"/>
      <c r="DD79" s="1396"/>
      <c r="DE79" s="1396"/>
      <c r="DF79" s="1396"/>
      <c r="DG79" s="1396"/>
      <c r="DH79" s="1396"/>
      <c r="DI79" s="1396"/>
      <c r="DJ79" s="1396"/>
      <c r="DK79" s="1397"/>
      <c r="DL79" s="1396"/>
      <c r="DM79" s="1396"/>
      <c r="DN79" s="1396"/>
      <c r="DO79" s="1396"/>
      <c r="DP79" s="1396"/>
      <c r="DQ79" s="1396"/>
      <c r="DR79" s="1396"/>
      <c r="DS79" s="1396"/>
      <c r="DT79" s="1396"/>
      <c r="DU79" s="1397"/>
      <c r="DV79" s="1395"/>
      <c r="DW79" s="1396"/>
      <c r="DX79" s="1396"/>
      <c r="DY79" s="1396"/>
      <c r="DZ79" s="1396"/>
      <c r="EA79" s="1396"/>
      <c r="EB79" s="1396"/>
      <c r="EC79" s="1396"/>
      <c r="ED79" s="1396"/>
      <c r="EE79" s="1396"/>
      <c r="EF79" s="1396"/>
      <c r="EG79" s="1396"/>
      <c r="EH79" s="1397"/>
      <c r="EI79" s="1395"/>
      <c r="EJ79" s="1396"/>
      <c r="EK79" s="1396"/>
      <c r="EL79" s="1396"/>
      <c r="EM79" s="1396"/>
      <c r="EN79" s="1396"/>
      <c r="EO79" s="1396"/>
      <c r="EP79" s="1396"/>
      <c r="EQ79" s="1396"/>
      <c r="ER79" s="1396"/>
      <c r="ES79" s="1397"/>
      <c r="ET79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0"/>
      <c r="EV79" s="1530"/>
      <c r="EW79" s="1530"/>
      <c r="EX79" s="1530"/>
      <c r="EY79" s="1530"/>
      <c r="EZ79" s="1530"/>
      <c r="FA79" s="1530"/>
      <c r="FB79" s="1530"/>
      <c r="FC79" s="1530"/>
      <c r="FD79" s="1549"/>
      <c r="FE79" s="551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 x14ac:dyDescent="0.25">
      <c r="A80" s="1513" t="s">
        <v>344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345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395"/>
      <c r="AW80" s="1396"/>
      <c r="AX80" s="1396"/>
      <c r="AY80" s="1396"/>
      <c r="AZ80" s="1396"/>
      <c r="BA80" s="1396"/>
      <c r="BB80" s="1396"/>
      <c r="BC80" s="1396"/>
      <c r="BD80" s="1396"/>
      <c r="BE80" s="1397"/>
      <c r="BF80" s="1395"/>
      <c r="BG80" s="1396"/>
      <c r="BH80" s="1396"/>
      <c r="BI80" s="1396"/>
      <c r="BJ80" s="1396"/>
      <c r="BK80" s="1396"/>
      <c r="BL80" s="1396"/>
      <c r="BM80" s="1396"/>
      <c r="BN80" s="1396"/>
      <c r="BO80" s="1396"/>
      <c r="BP80" s="1396"/>
      <c r="BQ80" s="1397"/>
      <c r="BR80" s="1395"/>
      <c r="BS80" s="1396"/>
      <c r="BT80" s="1396"/>
      <c r="BU80" s="1396"/>
      <c r="BV80" s="1396"/>
      <c r="BW80" s="1396"/>
      <c r="BX80" s="1396"/>
      <c r="BY80" s="1396"/>
      <c r="BZ80" s="1396"/>
      <c r="CA80" s="1396"/>
      <c r="CB80" s="1397"/>
      <c r="CC80" s="1395"/>
      <c r="CD80" s="1396"/>
      <c r="CE80" s="1396"/>
      <c r="CF80" s="1396"/>
      <c r="CG80" s="1396"/>
      <c r="CH80" s="1396"/>
      <c r="CI80" s="1396"/>
      <c r="CJ80" s="1396"/>
      <c r="CK80" s="1396"/>
      <c r="CL80" s="1396"/>
      <c r="CM80" s="1396"/>
      <c r="CN80" s="1396"/>
      <c r="CO80" s="1397"/>
      <c r="CP80" s="1395"/>
      <c r="CQ80" s="1396"/>
      <c r="CR80" s="1396"/>
      <c r="CS80" s="1396"/>
      <c r="CT80" s="1396"/>
      <c r="CU80" s="1396"/>
      <c r="CV80" s="1396"/>
      <c r="CW80" s="1396"/>
      <c r="CX80" s="1396"/>
      <c r="CY80" s="1396"/>
      <c r="CZ80" s="1397"/>
      <c r="DA80" s="1395"/>
      <c r="DB80" s="1396"/>
      <c r="DC80" s="1396"/>
      <c r="DD80" s="1396"/>
      <c r="DE80" s="1396"/>
      <c r="DF80" s="1396"/>
      <c r="DG80" s="1396"/>
      <c r="DH80" s="1396"/>
      <c r="DI80" s="1396"/>
      <c r="DJ80" s="1396"/>
      <c r="DK80" s="1397"/>
      <c r="DL80" s="1396"/>
      <c r="DM80" s="1396"/>
      <c r="DN80" s="1396"/>
      <c r="DO80" s="1396"/>
      <c r="DP80" s="1396"/>
      <c r="DQ80" s="1396"/>
      <c r="DR80" s="1396"/>
      <c r="DS80" s="1396"/>
      <c r="DT80" s="1396"/>
      <c r="DU80" s="1397"/>
      <c r="DV80" s="1395"/>
      <c r="DW80" s="1396"/>
      <c r="DX80" s="1396"/>
      <c r="DY80" s="1396"/>
      <c r="DZ80" s="1396"/>
      <c r="EA80" s="1396"/>
      <c r="EB80" s="1396"/>
      <c r="EC80" s="1396"/>
      <c r="ED80" s="1396"/>
      <c r="EE80" s="1396"/>
      <c r="EF80" s="1396"/>
      <c r="EG80" s="1396"/>
      <c r="EH80" s="1397"/>
      <c r="EI80" s="1395"/>
      <c r="EJ80" s="1396"/>
      <c r="EK80" s="1396"/>
      <c r="EL80" s="1396"/>
      <c r="EM80" s="1396"/>
      <c r="EN80" s="1396"/>
      <c r="EO80" s="1396"/>
      <c r="EP80" s="1396"/>
      <c r="EQ80" s="1396"/>
      <c r="ER80" s="1396"/>
      <c r="ES80" s="1397"/>
      <c r="ET80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1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 x14ac:dyDescent="0.3">
      <c r="A81" s="1550" t="s">
        <v>955</v>
      </c>
      <c r="B81" s="1551"/>
      <c r="C81" s="1551"/>
      <c r="D81" s="1551"/>
      <c r="E81" s="1551"/>
      <c r="F81" s="1551"/>
      <c r="G81" s="1551"/>
      <c r="H81" s="1551"/>
      <c r="I81" s="1551"/>
      <c r="J81" s="1551"/>
      <c r="K81" s="1551"/>
      <c r="L81" s="1551"/>
      <c r="M81" s="1551"/>
      <c r="N81" s="1551"/>
      <c r="O81" s="1551"/>
      <c r="P81" s="1551"/>
      <c r="Q81" s="1551"/>
      <c r="R81" s="1551"/>
      <c r="S81" s="1551"/>
      <c r="T81" s="1551"/>
      <c r="U81" s="1551"/>
      <c r="V81" s="1551"/>
      <c r="W81" s="1551"/>
      <c r="X81" s="1551"/>
      <c r="Y81" s="1551"/>
      <c r="Z81" s="1551"/>
      <c r="AA81" s="1551"/>
      <c r="AB81" s="1551"/>
      <c r="AC81" s="1551"/>
      <c r="AD81" s="1551"/>
      <c r="AE81" s="1552"/>
      <c r="AF81" s="1545" t="s">
        <v>346</v>
      </c>
      <c r="AG81" s="1546"/>
      <c r="AH81" s="1546"/>
      <c r="AI81" s="1546"/>
      <c r="AJ81" s="1546"/>
      <c r="AK81" s="1547"/>
      <c r="AL81" s="1490"/>
      <c r="AM81" s="1491"/>
      <c r="AN81" s="1491"/>
      <c r="AO81" s="1491"/>
      <c r="AP81" s="1491"/>
      <c r="AQ81" s="1491"/>
      <c r="AR81" s="1491"/>
      <c r="AS81" s="1491"/>
      <c r="AT81" s="1491"/>
      <c r="AU81" s="1492"/>
      <c r="AV81" s="1490"/>
      <c r="AW81" s="1491"/>
      <c r="AX81" s="1491"/>
      <c r="AY81" s="1491"/>
      <c r="AZ81" s="1491"/>
      <c r="BA81" s="1491"/>
      <c r="BB81" s="1491"/>
      <c r="BC81" s="1491"/>
      <c r="BD81" s="1491"/>
      <c r="BE81" s="1492"/>
      <c r="BF81" s="1490"/>
      <c r="BG81" s="1491"/>
      <c r="BH81" s="1491"/>
      <c r="BI81" s="1491"/>
      <c r="BJ81" s="1491"/>
      <c r="BK81" s="1491"/>
      <c r="BL81" s="1491"/>
      <c r="BM81" s="1491"/>
      <c r="BN81" s="1491"/>
      <c r="BO81" s="1491"/>
      <c r="BP81" s="1491"/>
      <c r="BQ81" s="1492"/>
      <c r="BR81" s="1490"/>
      <c r="BS81" s="1491"/>
      <c r="BT81" s="1491"/>
      <c r="BU81" s="1491"/>
      <c r="BV81" s="1491"/>
      <c r="BW81" s="1491"/>
      <c r="BX81" s="1491"/>
      <c r="BY81" s="1491"/>
      <c r="BZ81" s="1491"/>
      <c r="CA81" s="1491"/>
      <c r="CB81" s="1492"/>
      <c r="CC81" s="1490"/>
      <c r="CD81" s="1491"/>
      <c r="CE81" s="1491"/>
      <c r="CF81" s="1491"/>
      <c r="CG81" s="1491"/>
      <c r="CH81" s="1491"/>
      <c r="CI81" s="1491"/>
      <c r="CJ81" s="1491"/>
      <c r="CK81" s="1491"/>
      <c r="CL81" s="1491"/>
      <c r="CM81" s="1491"/>
      <c r="CN81" s="1491"/>
      <c r="CO81" s="1492"/>
      <c r="CP81" s="1490"/>
      <c r="CQ81" s="1491"/>
      <c r="CR81" s="1491"/>
      <c r="CS81" s="1491"/>
      <c r="CT81" s="1491"/>
      <c r="CU81" s="1491"/>
      <c r="CV81" s="1491"/>
      <c r="CW81" s="1491"/>
      <c r="CX81" s="1491"/>
      <c r="CY81" s="1491"/>
      <c r="CZ81" s="1492"/>
      <c r="DA81" s="1490"/>
      <c r="DB81" s="1491"/>
      <c r="DC81" s="1491"/>
      <c r="DD81" s="1491"/>
      <c r="DE81" s="1491"/>
      <c r="DF81" s="1491"/>
      <c r="DG81" s="1491"/>
      <c r="DH81" s="1491"/>
      <c r="DI81" s="1491"/>
      <c r="DJ81" s="1491"/>
      <c r="DK81" s="1492"/>
      <c r="DL81" s="1491"/>
      <c r="DM81" s="1491"/>
      <c r="DN81" s="1491"/>
      <c r="DO81" s="1491"/>
      <c r="DP81" s="1491"/>
      <c r="DQ81" s="1491"/>
      <c r="DR81" s="1491"/>
      <c r="DS81" s="1491"/>
      <c r="DT81" s="1491"/>
      <c r="DU81" s="1492"/>
      <c r="DV81" s="1490"/>
      <c r="DW81" s="1491"/>
      <c r="DX81" s="1491"/>
      <c r="DY81" s="1491"/>
      <c r="DZ81" s="1491"/>
      <c r="EA81" s="1491"/>
      <c r="EB81" s="1491"/>
      <c r="EC81" s="1491"/>
      <c r="ED81" s="1491"/>
      <c r="EE81" s="1491"/>
      <c r="EF81" s="1491"/>
      <c r="EG81" s="1491"/>
      <c r="EH81" s="1492"/>
      <c r="EI81" s="1490"/>
      <c r="EJ81" s="1491"/>
      <c r="EK81" s="1491"/>
      <c r="EL81" s="1491"/>
      <c r="EM81" s="1491"/>
      <c r="EN81" s="1491"/>
      <c r="EO81" s="1491"/>
      <c r="EP81" s="1491"/>
      <c r="EQ81" s="1491"/>
      <c r="ER81" s="1491"/>
      <c r="ES81" s="1492"/>
      <c r="ET81" s="1490"/>
      <c r="EU81" s="1491"/>
      <c r="EV81" s="1491"/>
      <c r="EW81" s="1491"/>
      <c r="EX81" s="1491"/>
      <c r="EY81" s="1491"/>
      <c r="EZ81" s="1491"/>
      <c r="FA81" s="1491"/>
      <c r="FB81" s="1491"/>
      <c r="FC81" s="1491"/>
      <c r="FD81" s="1541"/>
    </row>
    <row r="82" spans="1:163" ht="6.75" customHeight="1" x14ac:dyDescent="0.25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 x14ac:dyDescent="0.25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 x14ac:dyDescent="0.25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 x14ac:dyDescent="0.25">
      <c r="A85" s="1481" t="s">
        <v>197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  <c r="R85" s="1482"/>
      <c r="S85" s="1482"/>
      <c r="T85" s="1482"/>
      <c r="U85" s="1482"/>
      <c r="V85" s="1482"/>
      <c r="W85" s="1482"/>
      <c r="X85" s="1482"/>
      <c r="Y85" s="1482"/>
      <c r="Z85" s="1482"/>
      <c r="AA85" s="1482"/>
      <c r="AB85" s="1482"/>
      <c r="AC85" s="1482"/>
      <c r="AD85" s="1482"/>
      <c r="AE85" s="1483"/>
      <c r="AF85" s="1481" t="s">
        <v>288</v>
      </c>
      <c r="AG85" s="1482"/>
      <c r="AH85" s="1482"/>
      <c r="AI85" s="1482"/>
      <c r="AJ85" s="1482"/>
      <c r="AK85" s="1483"/>
      <c r="AL85" s="1481" t="s">
        <v>304</v>
      </c>
      <c r="AM85" s="1482"/>
      <c r="AN85" s="1482"/>
      <c r="AO85" s="1482"/>
      <c r="AP85" s="1482"/>
      <c r="AQ85" s="1482"/>
      <c r="AR85" s="1482"/>
      <c r="AS85" s="1482"/>
      <c r="AT85" s="1482"/>
      <c r="AU85" s="1483"/>
      <c r="AV85" s="1478" t="s">
        <v>305</v>
      </c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479"/>
      <c r="BN85" s="1479"/>
      <c r="BO85" s="1479"/>
      <c r="BP85" s="1479"/>
      <c r="BQ85" s="1479"/>
      <c r="BR85" s="1479"/>
      <c r="BS85" s="1479"/>
      <c r="BT85" s="1479"/>
      <c r="BU85" s="1479"/>
      <c r="BV85" s="1479"/>
      <c r="BW85" s="1479"/>
      <c r="BX85" s="1479"/>
      <c r="BY85" s="1479"/>
      <c r="BZ85" s="1479"/>
      <c r="CA85" s="1479"/>
      <c r="CB85" s="1479"/>
      <c r="CC85" s="1479"/>
      <c r="CD85" s="1479"/>
      <c r="CE85" s="1479"/>
      <c r="CF85" s="1479"/>
      <c r="CG85" s="1479"/>
      <c r="CH85" s="1479"/>
      <c r="CI85" s="1479"/>
      <c r="CJ85" s="1479"/>
      <c r="CK85" s="1479"/>
      <c r="CL85" s="1479"/>
      <c r="CM85" s="1479"/>
      <c r="CN85" s="1479"/>
      <c r="CO85" s="1479"/>
      <c r="CP85" s="1479"/>
      <c r="CQ85" s="1479"/>
      <c r="CR85" s="1479"/>
      <c r="CS85" s="1479"/>
      <c r="CT85" s="1479"/>
      <c r="CU85" s="1479"/>
      <c r="CV85" s="1479"/>
      <c r="CW85" s="1479"/>
      <c r="CX85" s="1479"/>
      <c r="CY85" s="1479"/>
      <c r="CZ85" s="1479"/>
      <c r="DA85" s="1479"/>
      <c r="DB85" s="1479"/>
      <c r="DC85" s="1479"/>
      <c r="DD85" s="1479"/>
      <c r="DE85" s="1479"/>
      <c r="DF85" s="1479"/>
      <c r="DG85" s="1479"/>
      <c r="DH85" s="1479"/>
      <c r="DI85" s="1479"/>
      <c r="DJ85" s="1479"/>
      <c r="DK85" s="1479"/>
      <c r="DL85" s="1479"/>
      <c r="DM85" s="1479"/>
      <c r="DN85" s="1479"/>
      <c r="DO85" s="1479"/>
      <c r="DP85" s="1479"/>
      <c r="DQ85" s="1479"/>
      <c r="DR85" s="1479"/>
      <c r="DS85" s="1479"/>
      <c r="DT85" s="1479"/>
      <c r="DU85" s="1479"/>
      <c r="DV85" s="1479"/>
      <c r="DW85" s="1479"/>
      <c r="DX85" s="1479"/>
      <c r="DY85" s="1479"/>
      <c r="DZ85" s="1479"/>
      <c r="EA85" s="1479"/>
      <c r="EB85" s="1479"/>
      <c r="EC85" s="1479"/>
      <c r="ED85" s="1479"/>
      <c r="EE85" s="1479"/>
      <c r="EF85" s="1479"/>
      <c r="EG85" s="1479"/>
      <c r="EH85" s="1479"/>
      <c r="EI85" s="1479"/>
      <c r="EJ85" s="1479"/>
      <c r="EK85" s="1479"/>
      <c r="EL85" s="1479"/>
      <c r="EM85" s="1479"/>
      <c r="EN85" s="1479"/>
      <c r="EO85" s="1479"/>
      <c r="EP85" s="1479"/>
      <c r="EQ85" s="1479"/>
      <c r="ER85" s="1479"/>
      <c r="ES85" s="1479"/>
      <c r="ET85" s="1479"/>
      <c r="EU85" s="1479"/>
      <c r="EV85" s="1479"/>
      <c r="EW85" s="1479"/>
      <c r="EX85" s="1479"/>
      <c r="EY85" s="1479"/>
      <c r="EZ85" s="1479"/>
      <c r="FA85" s="1479"/>
      <c r="FB85" s="1479"/>
      <c r="FC85" s="1479"/>
      <c r="FD85" s="1480"/>
    </row>
    <row r="86" spans="1:163" ht="21" customHeight="1" x14ac:dyDescent="0.25">
      <c r="A86" s="1484"/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  <c r="L86" s="1485"/>
      <c r="M86" s="1485"/>
      <c r="N86" s="1485"/>
      <c r="O86" s="1485"/>
      <c r="P86" s="1485"/>
      <c r="Q86" s="1485"/>
      <c r="R86" s="1485"/>
      <c r="S86" s="1485"/>
      <c r="T86" s="1485"/>
      <c r="U86" s="1485"/>
      <c r="V86" s="1485"/>
      <c r="W86" s="1485"/>
      <c r="X86" s="1485"/>
      <c r="Y86" s="1485"/>
      <c r="Z86" s="1485"/>
      <c r="AA86" s="1485"/>
      <c r="AB86" s="1485"/>
      <c r="AC86" s="1485"/>
      <c r="AD86" s="1485"/>
      <c r="AE86" s="1486"/>
      <c r="AF86" s="1484"/>
      <c r="AG86" s="1485"/>
      <c r="AH86" s="1485"/>
      <c r="AI86" s="1485"/>
      <c r="AJ86" s="1485"/>
      <c r="AK86" s="1486"/>
      <c r="AL86" s="1484"/>
      <c r="AM86" s="1485"/>
      <c r="AN86" s="1485"/>
      <c r="AO86" s="1485"/>
      <c r="AP86" s="1485"/>
      <c r="AQ86" s="1485"/>
      <c r="AR86" s="1485"/>
      <c r="AS86" s="1485"/>
      <c r="AT86" s="1485"/>
      <c r="AU86" s="1486"/>
      <c r="AV86" s="1478" t="s">
        <v>306</v>
      </c>
      <c r="AW86" s="1479"/>
      <c r="AX86" s="1479"/>
      <c r="AY86" s="1479"/>
      <c r="AZ86" s="1479"/>
      <c r="BA86" s="1479"/>
      <c r="BB86" s="1479"/>
      <c r="BC86" s="1479"/>
      <c r="BD86" s="1479"/>
      <c r="BE86" s="1479"/>
      <c r="BF86" s="1479"/>
      <c r="BG86" s="1479"/>
      <c r="BH86" s="1479"/>
      <c r="BI86" s="1479"/>
      <c r="BJ86" s="1479"/>
      <c r="BK86" s="1479"/>
      <c r="BL86" s="1479"/>
      <c r="BM86" s="1479"/>
      <c r="BN86" s="1479"/>
      <c r="BO86" s="1479"/>
      <c r="BP86" s="1479"/>
      <c r="BQ86" s="1479"/>
      <c r="BR86" s="1479"/>
      <c r="BS86" s="1479"/>
      <c r="BT86" s="1479"/>
      <c r="BU86" s="1479"/>
      <c r="BV86" s="1479"/>
      <c r="BW86" s="1479"/>
      <c r="BX86" s="1479"/>
      <c r="BY86" s="1479"/>
      <c r="BZ86" s="1479"/>
      <c r="CA86" s="1479"/>
      <c r="CB86" s="1479"/>
      <c r="CC86" s="1479"/>
      <c r="CD86" s="1479"/>
      <c r="CE86" s="1479"/>
      <c r="CF86" s="1479"/>
      <c r="CG86" s="1479"/>
      <c r="CH86" s="1479"/>
      <c r="CI86" s="1479"/>
      <c r="CJ86" s="1479"/>
      <c r="CK86" s="1479"/>
      <c r="CL86" s="1479"/>
      <c r="CM86" s="1479"/>
      <c r="CN86" s="1479"/>
      <c r="CO86" s="1479"/>
      <c r="CP86" s="1479"/>
      <c r="CQ86" s="1479"/>
      <c r="CR86" s="1479"/>
      <c r="CS86" s="1479"/>
      <c r="CT86" s="1479"/>
      <c r="CU86" s="1479"/>
      <c r="CV86" s="1479"/>
      <c r="CW86" s="1479"/>
      <c r="CX86" s="1479"/>
      <c r="CY86" s="1479"/>
      <c r="CZ86" s="1480"/>
      <c r="DA86" s="1481" t="s">
        <v>307</v>
      </c>
      <c r="DB86" s="1482"/>
      <c r="DC86" s="1482"/>
      <c r="DD86" s="1482"/>
      <c r="DE86" s="1482"/>
      <c r="DF86" s="1482"/>
      <c r="DG86" s="1482"/>
      <c r="DH86" s="1482"/>
      <c r="DI86" s="1482"/>
      <c r="DJ86" s="1482"/>
      <c r="DK86" s="1483"/>
      <c r="DL86" s="1478" t="s">
        <v>475</v>
      </c>
      <c r="DM86" s="1479"/>
      <c r="DN86" s="1479"/>
      <c r="DO86" s="1479"/>
      <c r="DP86" s="1479"/>
      <c r="DQ86" s="1479"/>
      <c r="DR86" s="1479"/>
      <c r="DS86" s="1479"/>
      <c r="DT86" s="1479"/>
      <c r="DU86" s="1479"/>
      <c r="DV86" s="1479"/>
      <c r="DW86" s="1479"/>
      <c r="DX86" s="1479"/>
      <c r="DY86" s="1479"/>
      <c r="DZ86" s="1479"/>
      <c r="EA86" s="1479"/>
      <c r="EB86" s="1479"/>
      <c r="EC86" s="1479"/>
      <c r="ED86" s="1479"/>
      <c r="EE86" s="1479"/>
      <c r="EF86" s="1479"/>
      <c r="EG86" s="1479"/>
      <c r="EH86" s="1479"/>
      <c r="EI86" s="1479"/>
      <c r="EJ86" s="1479"/>
      <c r="EK86" s="1479"/>
      <c r="EL86" s="1479"/>
      <c r="EM86" s="1479"/>
      <c r="EN86" s="1479"/>
      <c r="EO86" s="1479"/>
      <c r="EP86" s="1479"/>
      <c r="EQ86" s="1479"/>
      <c r="ER86" s="1479"/>
      <c r="ES86" s="1480"/>
      <c r="ET86" s="1481" t="s">
        <v>479</v>
      </c>
      <c r="EU86" s="1482"/>
      <c r="EV86" s="1482"/>
      <c r="EW86" s="1482"/>
      <c r="EX86" s="1482"/>
      <c r="EY86" s="1482"/>
      <c r="EZ86" s="1482"/>
      <c r="FA86" s="1482"/>
      <c r="FB86" s="1482"/>
      <c r="FC86" s="1482"/>
      <c r="FD86" s="1483"/>
    </row>
    <row r="87" spans="1:163" x14ac:dyDescent="0.25">
      <c r="A87" s="1484"/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  <c r="R87" s="1485"/>
      <c r="S87" s="1485"/>
      <c r="T87" s="1485"/>
      <c r="U87" s="1485"/>
      <c r="V87" s="1485"/>
      <c r="W87" s="1485"/>
      <c r="X87" s="1485"/>
      <c r="Y87" s="1485"/>
      <c r="Z87" s="1485"/>
      <c r="AA87" s="1485"/>
      <c r="AB87" s="1485"/>
      <c r="AC87" s="1485"/>
      <c r="AD87" s="1485"/>
      <c r="AE87" s="1486"/>
      <c r="AF87" s="1484"/>
      <c r="AG87" s="1485"/>
      <c r="AH87" s="1485"/>
      <c r="AI87" s="1485"/>
      <c r="AJ87" s="1485"/>
      <c r="AK87" s="1486"/>
      <c r="AL87" s="1484"/>
      <c r="AM87" s="1485"/>
      <c r="AN87" s="1485"/>
      <c r="AO87" s="1485"/>
      <c r="AP87" s="1485"/>
      <c r="AQ87" s="1485"/>
      <c r="AR87" s="1485"/>
      <c r="AS87" s="1485"/>
      <c r="AT87" s="1485"/>
      <c r="AU87" s="1486"/>
      <c r="AV87" s="1481" t="s">
        <v>308</v>
      </c>
      <c r="AW87" s="1482"/>
      <c r="AX87" s="1482"/>
      <c r="AY87" s="1482"/>
      <c r="AZ87" s="1482"/>
      <c r="BA87" s="1482"/>
      <c r="BB87" s="1482"/>
      <c r="BC87" s="1482"/>
      <c r="BD87" s="1482"/>
      <c r="BE87" s="1483"/>
      <c r="BF87" s="1478" t="s">
        <v>309</v>
      </c>
      <c r="BG87" s="1479"/>
      <c r="BH87" s="1479"/>
      <c r="BI87" s="1479"/>
      <c r="BJ87" s="1479"/>
      <c r="BK87" s="1479"/>
      <c r="BL87" s="1479"/>
      <c r="BM87" s="1479"/>
      <c r="BN87" s="1479"/>
      <c r="BO87" s="1479"/>
      <c r="BP87" s="1479"/>
      <c r="BQ87" s="1479"/>
      <c r="BR87" s="1479"/>
      <c r="BS87" s="1479"/>
      <c r="BT87" s="1479"/>
      <c r="BU87" s="1479"/>
      <c r="BV87" s="1479"/>
      <c r="BW87" s="1479"/>
      <c r="BX87" s="1479"/>
      <c r="BY87" s="1479"/>
      <c r="BZ87" s="1479"/>
      <c r="CA87" s="1479"/>
      <c r="CB87" s="1479"/>
      <c r="CC87" s="1479"/>
      <c r="CD87" s="1479"/>
      <c r="CE87" s="1479"/>
      <c r="CF87" s="1479"/>
      <c r="CG87" s="1479"/>
      <c r="CH87" s="1479"/>
      <c r="CI87" s="1479"/>
      <c r="CJ87" s="1479"/>
      <c r="CK87" s="1479"/>
      <c r="CL87" s="1479"/>
      <c r="CM87" s="1479"/>
      <c r="CN87" s="1479"/>
      <c r="CO87" s="1479"/>
      <c r="CP87" s="1479"/>
      <c r="CQ87" s="1479"/>
      <c r="CR87" s="1479"/>
      <c r="CS87" s="1479"/>
      <c r="CT87" s="1479"/>
      <c r="CU87" s="1479"/>
      <c r="CV87" s="1479"/>
      <c r="CW87" s="1479"/>
      <c r="CX87" s="1479"/>
      <c r="CY87" s="1479"/>
      <c r="CZ87" s="1480"/>
      <c r="DA87" s="1484"/>
      <c r="DB87" s="1485"/>
      <c r="DC87" s="1485"/>
      <c r="DD87" s="1485"/>
      <c r="DE87" s="1485"/>
      <c r="DF87" s="1485"/>
      <c r="DG87" s="1485"/>
      <c r="DH87" s="1485"/>
      <c r="DI87" s="1485"/>
      <c r="DJ87" s="1485"/>
      <c r="DK87" s="1486"/>
      <c r="DL87" s="1481" t="s">
        <v>308</v>
      </c>
      <c r="DM87" s="1482"/>
      <c r="DN87" s="1482"/>
      <c r="DO87" s="1482"/>
      <c r="DP87" s="1482"/>
      <c r="DQ87" s="1482"/>
      <c r="DR87" s="1482"/>
      <c r="DS87" s="1482"/>
      <c r="DT87" s="1482"/>
      <c r="DU87" s="1483"/>
      <c r="DV87" s="1479" t="s">
        <v>309</v>
      </c>
      <c r="DW87" s="1479"/>
      <c r="DX87" s="1479"/>
      <c r="DY87" s="1479"/>
      <c r="DZ87" s="1479"/>
      <c r="EA87" s="1479"/>
      <c r="EB87" s="1479"/>
      <c r="EC87" s="1479"/>
      <c r="ED87" s="1479"/>
      <c r="EE87" s="1479"/>
      <c r="EF87" s="1479"/>
      <c r="EG87" s="1479"/>
      <c r="EH87" s="1479"/>
      <c r="EI87" s="1479"/>
      <c r="EJ87" s="1479"/>
      <c r="EK87" s="1479"/>
      <c r="EL87" s="1479"/>
      <c r="EM87" s="1479"/>
      <c r="EN87" s="1479"/>
      <c r="EO87" s="1479"/>
      <c r="EP87" s="1479"/>
      <c r="EQ87" s="1479"/>
      <c r="ER87" s="1479"/>
      <c r="ES87" s="1480"/>
      <c r="ET87" s="1484"/>
      <c r="EU87" s="1485"/>
      <c r="EV87" s="1485"/>
      <c r="EW87" s="1485"/>
      <c r="EX87" s="1485"/>
      <c r="EY87" s="1485"/>
      <c r="EZ87" s="1485"/>
      <c r="FA87" s="1485"/>
      <c r="FB87" s="1485"/>
      <c r="FC87" s="1485"/>
      <c r="FD87" s="1486"/>
    </row>
    <row r="88" spans="1:163" ht="67.5" customHeight="1" x14ac:dyDescent="0.25">
      <c r="A88" s="1487"/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  <c r="L88" s="1488"/>
      <c r="M88" s="1488"/>
      <c r="N88" s="1488"/>
      <c r="O88" s="1488"/>
      <c r="P88" s="1488"/>
      <c r="Q88" s="1488"/>
      <c r="R88" s="1488"/>
      <c r="S88" s="1488"/>
      <c r="T88" s="1488"/>
      <c r="U88" s="1488"/>
      <c r="V88" s="1488"/>
      <c r="W88" s="1488"/>
      <c r="X88" s="1488"/>
      <c r="Y88" s="1488"/>
      <c r="Z88" s="1488"/>
      <c r="AA88" s="1488"/>
      <c r="AB88" s="1488"/>
      <c r="AC88" s="1488"/>
      <c r="AD88" s="1488"/>
      <c r="AE88" s="1489"/>
      <c r="AF88" s="1487"/>
      <c r="AG88" s="1488"/>
      <c r="AH88" s="1488"/>
      <c r="AI88" s="1488"/>
      <c r="AJ88" s="1488"/>
      <c r="AK88" s="1489"/>
      <c r="AL88" s="1487"/>
      <c r="AM88" s="1488"/>
      <c r="AN88" s="1488"/>
      <c r="AO88" s="1488"/>
      <c r="AP88" s="1488"/>
      <c r="AQ88" s="1488"/>
      <c r="AR88" s="1488"/>
      <c r="AS88" s="1488"/>
      <c r="AT88" s="1488"/>
      <c r="AU88" s="1489"/>
      <c r="AV88" s="1487"/>
      <c r="AW88" s="1488"/>
      <c r="AX88" s="1488"/>
      <c r="AY88" s="1488"/>
      <c r="AZ88" s="1488"/>
      <c r="BA88" s="1488"/>
      <c r="BB88" s="1488"/>
      <c r="BC88" s="1488"/>
      <c r="BD88" s="1488"/>
      <c r="BE88" s="1489"/>
      <c r="BF88" s="1478" t="s">
        <v>310</v>
      </c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80"/>
      <c r="BR88" s="1478" t="s">
        <v>311</v>
      </c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80"/>
      <c r="CC88" s="1478" t="s">
        <v>476</v>
      </c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80"/>
      <c r="CP88" s="1478" t="s">
        <v>477</v>
      </c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80"/>
      <c r="DA88" s="1487"/>
      <c r="DB88" s="1488"/>
      <c r="DC88" s="1488"/>
      <c r="DD88" s="1488"/>
      <c r="DE88" s="1488"/>
      <c r="DF88" s="1488"/>
      <c r="DG88" s="1488"/>
      <c r="DH88" s="1488"/>
      <c r="DI88" s="1488"/>
      <c r="DJ88" s="1488"/>
      <c r="DK88" s="1489"/>
      <c r="DL88" s="1487"/>
      <c r="DM88" s="1488"/>
      <c r="DN88" s="1488"/>
      <c r="DO88" s="1488"/>
      <c r="DP88" s="1488"/>
      <c r="DQ88" s="1488"/>
      <c r="DR88" s="1488"/>
      <c r="DS88" s="1488"/>
      <c r="DT88" s="1488"/>
      <c r="DU88" s="1489"/>
      <c r="DV88" s="1478" t="s">
        <v>478</v>
      </c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80"/>
      <c r="EI88" s="1478" t="s">
        <v>477</v>
      </c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80"/>
      <c r="ET88" s="1487"/>
      <c r="EU88" s="1488"/>
      <c r="EV88" s="1488"/>
      <c r="EW88" s="1488"/>
      <c r="EX88" s="1488"/>
      <c r="EY88" s="1488"/>
      <c r="EZ88" s="1488"/>
      <c r="FA88" s="1488"/>
      <c r="FB88" s="1488"/>
      <c r="FC88" s="1488"/>
      <c r="FD88" s="1489"/>
    </row>
    <row r="89" spans="1:163" ht="16.5" thickBot="1" x14ac:dyDescent="0.3">
      <c r="A89" s="1505" t="s">
        <v>399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  <c r="L89" s="1506"/>
      <c r="M89" s="1506"/>
      <c r="N89" s="1506"/>
      <c r="O89" s="1506"/>
      <c r="P89" s="1506"/>
      <c r="Q89" s="1506"/>
      <c r="R89" s="1506"/>
      <c r="S89" s="1506"/>
      <c r="T89" s="1506"/>
      <c r="U89" s="1506"/>
      <c r="V89" s="1506"/>
      <c r="W89" s="1506"/>
      <c r="X89" s="1506"/>
      <c r="Y89" s="1506"/>
      <c r="Z89" s="1506"/>
      <c r="AA89" s="1506"/>
      <c r="AB89" s="1506"/>
      <c r="AC89" s="1506"/>
      <c r="AD89" s="1506"/>
      <c r="AE89" s="1507"/>
      <c r="AF89" s="1499" t="s">
        <v>400</v>
      </c>
      <c r="AG89" s="1500"/>
      <c r="AH89" s="1500"/>
      <c r="AI89" s="1500"/>
      <c r="AJ89" s="1500"/>
      <c r="AK89" s="1501"/>
      <c r="AL89" s="1538" t="s">
        <v>401</v>
      </c>
      <c r="AM89" s="1539"/>
      <c r="AN89" s="1539"/>
      <c r="AO89" s="1539"/>
      <c r="AP89" s="1539"/>
      <c r="AQ89" s="1539"/>
      <c r="AR89" s="1539"/>
      <c r="AS89" s="1539"/>
      <c r="AT89" s="1539"/>
      <c r="AU89" s="1540"/>
      <c r="AV89" s="1538" t="s">
        <v>402</v>
      </c>
      <c r="AW89" s="1539"/>
      <c r="AX89" s="1539"/>
      <c r="AY89" s="1539"/>
      <c r="AZ89" s="1539"/>
      <c r="BA89" s="1539"/>
      <c r="BB89" s="1539"/>
      <c r="BC89" s="1539"/>
      <c r="BD89" s="1539"/>
      <c r="BE89" s="1540"/>
      <c r="BF89" s="1538" t="s">
        <v>403</v>
      </c>
      <c r="BG89" s="1539"/>
      <c r="BH89" s="1539"/>
      <c r="BI89" s="1539"/>
      <c r="BJ89" s="1539"/>
      <c r="BK89" s="1539"/>
      <c r="BL89" s="1539"/>
      <c r="BM89" s="1539"/>
      <c r="BN89" s="1539"/>
      <c r="BO89" s="1539"/>
      <c r="BP89" s="1539"/>
      <c r="BQ89" s="1540"/>
      <c r="BR89" s="1538" t="s">
        <v>404</v>
      </c>
      <c r="BS89" s="1539"/>
      <c r="BT89" s="1539"/>
      <c r="BU89" s="1539"/>
      <c r="BV89" s="1539"/>
      <c r="BW89" s="1539"/>
      <c r="BX89" s="1539"/>
      <c r="BY89" s="1539"/>
      <c r="BZ89" s="1539"/>
      <c r="CA89" s="1539"/>
      <c r="CB89" s="1540"/>
      <c r="CC89" s="1538" t="s">
        <v>405</v>
      </c>
      <c r="CD89" s="1539"/>
      <c r="CE89" s="1539"/>
      <c r="CF89" s="1539"/>
      <c r="CG89" s="1539"/>
      <c r="CH89" s="1539"/>
      <c r="CI89" s="1539"/>
      <c r="CJ89" s="1539"/>
      <c r="CK89" s="1539"/>
      <c r="CL89" s="1539"/>
      <c r="CM89" s="1539"/>
      <c r="CN89" s="1539"/>
      <c r="CO89" s="1540"/>
      <c r="CP89" s="1538" t="s">
        <v>406</v>
      </c>
      <c r="CQ89" s="1539"/>
      <c r="CR89" s="1539"/>
      <c r="CS89" s="1539"/>
      <c r="CT89" s="1539"/>
      <c r="CU89" s="1539"/>
      <c r="CV89" s="1539"/>
      <c r="CW89" s="1539"/>
      <c r="CX89" s="1539"/>
      <c r="CY89" s="1539"/>
      <c r="CZ89" s="1540"/>
      <c r="DA89" s="1538" t="s">
        <v>407</v>
      </c>
      <c r="DB89" s="1539"/>
      <c r="DC89" s="1539"/>
      <c r="DD89" s="1539"/>
      <c r="DE89" s="1539"/>
      <c r="DF89" s="1539"/>
      <c r="DG89" s="1539"/>
      <c r="DH89" s="1539"/>
      <c r="DI89" s="1539"/>
      <c r="DJ89" s="1539"/>
      <c r="DK89" s="1540"/>
      <c r="DL89" s="1538" t="s">
        <v>408</v>
      </c>
      <c r="DM89" s="1539"/>
      <c r="DN89" s="1539"/>
      <c r="DO89" s="1539"/>
      <c r="DP89" s="1539"/>
      <c r="DQ89" s="1539"/>
      <c r="DR89" s="1539"/>
      <c r="DS89" s="1539"/>
      <c r="DT89" s="1539"/>
      <c r="DU89" s="1540"/>
      <c r="DV89" s="1538" t="s">
        <v>409</v>
      </c>
      <c r="DW89" s="1539"/>
      <c r="DX89" s="1539"/>
      <c r="DY89" s="1539"/>
      <c r="DZ89" s="1539"/>
      <c r="EA89" s="1539"/>
      <c r="EB89" s="1539"/>
      <c r="EC89" s="1539"/>
      <c r="ED89" s="1539"/>
      <c r="EE89" s="1539"/>
      <c r="EF89" s="1539"/>
      <c r="EG89" s="1539"/>
      <c r="EH89" s="1540"/>
      <c r="EI89" s="1538" t="s">
        <v>410</v>
      </c>
      <c r="EJ89" s="1539"/>
      <c r="EK89" s="1539"/>
      <c r="EL89" s="1539"/>
      <c r="EM89" s="1539"/>
      <c r="EN89" s="1539"/>
      <c r="EO89" s="1539"/>
      <c r="EP89" s="1539"/>
      <c r="EQ89" s="1539"/>
      <c r="ER89" s="1539"/>
      <c r="ES89" s="1540"/>
      <c r="ET89" s="1538" t="s">
        <v>411</v>
      </c>
      <c r="EU89" s="1539"/>
      <c r="EV89" s="1539"/>
      <c r="EW89" s="1539"/>
      <c r="EX89" s="1539"/>
      <c r="EY89" s="1539"/>
      <c r="EZ89" s="1539"/>
      <c r="FA89" s="1539"/>
      <c r="FB89" s="1539"/>
      <c r="FC89" s="1539"/>
      <c r="FD89" s="1540"/>
    </row>
    <row r="90" spans="1:163" ht="39.75" customHeight="1" x14ac:dyDescent="0.25">
      <c r="A90" s="1513" t="s">
        <v>348</v>
      </c>
      <c r="B90" s="1514"/>
      <c r="C90" s="1514"/>
      <c r="D90" s="1514"/>
      <c r="E90" s="1514"/>
      <c r="F90" s="1514"/>
      <c r="G90" s="1514"/>
      <c r="H90" s="1514"/>
      <c r="I90" s="1514"/>
      <c r="J90" s="1514"/>
      <c r="K90" s="1514"/>
      <c r="L90" s="1514"/>
      <c r="M90" s="1514"/>
      <c r="N90" s="1514"/>
      <c r="O90" s="1514"/>
      <c r="P90" s="1514"/>
      <c r="Q90" s="1514"/>
      <c r="R90" s="1514"/>
      <c r="S90" s="1514"/>
      <c r="T90" s="1514"/>
      <c r="U90" s="1514"/>
      <c r="V90" s="1514"/>
      <c r="W90" s="1514"/>
      <c r="X90" s="1514"/>
      <c r="Y90" s="1514"/>
      <c r="Z90" s="1514"/>
      <c r="AA90" s="1514"/>
      <c r="AB90" s="1514"/>
      <c r="AC90" s="1514"/>
      <c r="AD90" s="1514"/>
      <c r="AE90" s="1515"/>
      <c r="AF90" s="1516" t="s">
        <v>349</v>
      </c>
      <c r="AG90" s="1517"/>
      <c r="AH90" s="1517"/>
      <c r="AI90" s="1517"/>
      <c r="AJ90" s="1517"/>
      <c r="AK90" s="1518"/>
      <c r="AL90" s="1519">
        <f>ET90</f>
        <v>0</v>
      </c>
      <c r="AM90" s="1520"/>
      <c r="AN90" s="1520"/>
      <c r="AO90" s="1520"/>
      <c r="AP90" s="1520"/>
      <c r="AQ90" s="1520"/>
      <c r="AR90" s="1520"/>
      <c r="AS90" s="1520"/>
      <c r="AT90" s="1520"/>
      <c r="AU90" s="1520"/>
      <c r="AV90" s="1458"/>
      <c r="AW90" s="1459"/>
      <c r="AX90" s="1459"/>
      <c r="AY90" s="1459"/>
      <c r="AZ90" s="1459"/>
      <c r="BA90" s="1459"/>
      <c r="BB90" s="1459"/>
      <c r="BC90" s="1459"/>
      <c r="BD90" s="1459"/>
      <c r="BE90" s="1460"/>
      <c r="BF90" s="1458"/>
      <c r="BG90" s="1459"/>
      <c r="BH90" s="1459"/>
      <c r="BI90" s="1459"/>
      <c r="BJ90" s="1459"/>
      <c r="BK90" s="1459"/>
      <c r="BL90" s="1459"/>
      <c r="BM90" s="1459"/>
      <c r="BN90" s="1459"/>
      <c r="BO90" s="1459"/>
      <c r="BP90" s="1459"/>
      <c r="BQ90" s="1460"/>
      <c r="BR90" s="1458"/>
      <c r="BS90" s="1459"/>
      <c r="BT90" s="1459"/>
      <c r="BU90" s="1459"/>
      <c r="BV90" s="1459"/>
      <c r="BW90" s="1459"/>
      <c r="BX90" s="1459"/>
      <c r="BY90" s="1459"/>
      <c r="BZ90" s="1459"/>
      <c r="CA90" s="1459"/>
      <c r="CB90" s="1460"/>
      <c r="CC90" s="1458"/>
      <c r="CD90" s="1459"/>
      <c r="CE90" s="1459"/>
      <c r="CF90" s="1459"/>
      <c r="CG90" s="1459"/>
      <c r="CH90" s="1459"/>
      <c r="CI90" s="1459"/>
      <c r="CJ90" s="1459"/>
      <c r="CK90" s="1459"/>
      <c r="CL90" s="1459"/>
      <c r="CM90" s="1459"/>
      <c r="CN90" s="1459"/>
      <c r="CO90" s="1460"/>
      <c r="CP90" s="1458"/>
      <c r="CQ90" s="1459"/>
      <c r="CR90" s="1459"/>
      <c r="CS90" s="1459"/>
      <c r="CT90" s="1459"/>
      <c r="CU90" s="1459"/>
      <c r="CV90" s="1459"/>
      <c r="CW90" s="1459"/>
      <c r="CX90" s="1459"/>
      <c r="CY90" s="1459"/>
      <c r="CZ90" s="1460"/>
      <c r="DA90" s="1458"/>
      <c r="DB90" s="1459"/>
      <c r="DC90" s="1459"/>
      <c r="DD90" s="1459"/>
      <c r="DE90" s="1459"/>
      <c r="DF90" s="1459"/>
      <c r="DG90" s="1459"/>
      <c r="DH90" s="1459"/>
      <c r="DI90" s="1459"/>
      <c r="DJ90" s="1459"/>
      <c r="DK90" s="1460"/>
      <c r="DL90" s="1459"/>
      <c r="DM90" s="1459"/>
      <c r="DN90" s="1459"/>
      <c r="DO90" s="1459"/>
      <c r="DP90" s="1459"/>
      <c r="DQ90" s="1459"/>
      <c r="DR90" s="1459"/>
      <c r="DS90" s="1459"/>
      <c r="DT90" s="1459"/>
      <c r="DU90" s="1460"/>
      <c r="DV90" s="1458"/>
      <c r="DW90" s="1459"/>
      <c r="DX90" s="1459"/>
      <c r="DY90" s="1459"/>
      <c r="DZ90" s="1459"/>
      <c r="EA90" s="1459"/>
      <c r="EB90" s="1459"/>
      <c r="EC90" s="1459"/>
      <c r="ED90" s="1459"/>
      <c r="EE90" s="1459"/>
      <c r="EF90" s="1459"/>
      <c r="EG90" s="1459"/>
      <c r="EH90" s="1460"/>
      <c r="EI90" s="1458"/>
      <c r="EJ90" s="1459"/>
      <c r="EK90" s="1459"/>
      <c r="EL90" s="1459"/>
      <c r="EM90" s="1459"/>
      <c r="EN90" s="1459"/>
      <c r="EO90" s="1459"/>
      <c r="EP90" s="1459"/>
      <c r="EQ90" s="1459"/>
      <c r="ER90" s="1459"/>
      <c r="ES90" s="1460"/>
      <c r="ET90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0"/>
      <c r="EV90" s="1520"/>
      <c r="EW90" s="1520"/>
      <c r="EX90" s="1520"/>
      <c r="EY90" s="1520"/>
      <c r="EZ90" s="1520"/>
      <c r="FA90" s="1520"/>
      <c r="FB90" s="1520"/>
      <c r="FC90" s="1520"/>
      <c r="FD90" s="1525"/>
      <c r="FE90" s="551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 x14ac:dyDescent="0.25">
      <c r="A91" s="1513" t="s">
        <v>350</v>
      </c>
      <c r="B91" s="1514"/>
      <c r="C91" s="1514"/>
      <c r="D91" s="1514"/>
      <c r="E91" s="1514"/>
      <c r="F91" s="1514"/>
      <c r="G91" s="1514"/>
      <c r="H91" s="1514"/>
      <c r="I91" s="1514"/>
      <c r="J91" s="1514"/>
      <c r="K91" s="1514"/>
      <c r="L91" s="1514"/>
      <c r="M91" s="1514"/>
      <c r="N91" s="1514"/>
      <c r="O91" s="1514"/>
      <c r="P91" s="1514"/>
      <c r="Q91" s="1514"/>
      <c r="R91" s="1514"/>
      <c r="S91" s="1514"/>
      <c r="T91" s="1514"/>
      <c r="U91" s="1514"/>
      <c r="V91" s="1514"/>
      <c r="W91" s="1514"/>
      <c r="X91" s="1514"/>
      <c r="Y91" s="1514"/>
      <c r="Z91" s="1514"/>
      <c r="AA91" s="1514"/>
      <c r="AB91" s="1514"/>
      <c r="AC91" s="1514"/>
      <c r="AD91" s="1514"/>
      <c r="AE91" s="1515"/>
      <c r="AF91" s="1526" t="s">
        <v>351</v>
      </c>
      <c r="AG91" s="1527"/>
      <c r="AH91" s="1527"/>
      <c r="AI91" s="1527"/>
      <c r="AJ91" s="1527"/>
      <c r="AK91" s="1528"/>
      <c r="AL91" s="1529">
        <f>ET91</f>
        <v>0</v>
      </c>
      <c r="AM91" s="1530"/>
      <c r="AN91" s="1530"/>
      <c r="AO91" s="1530"/>
      <c r="AP91" s="1530"/>
      <c r="AQ91" s="1530"/>
      <c r="AR91" s="1530"/>
      <c r="AS91" s="1530"/>
      <c r="AT91" s="1530"/>
      <c r="AU91" s="1530"/>
      <c r="AV91" s="1395"/>
      <c r="AW91" s="1396"/>
      <c r="AX91" s="1396"/>
      <c r="AY91" s="1396"/>
      <c r="AZ91" s="1396"/>
      <c r="BA91" s="1396"/>
      <c r="BB91" s="1396"/>
      <c r="BC91" s="1396"/>
      <c r="BD91" s="1396"/>
      <c r="BE91" s="1397"/>
      <c r="BF91" s="1395"/>
      <c r="BG91" s="1396"/>
      <c r="BH91" s="1396"/>
      <c r="BI91" s="1396"/>
      <c r="BJ91" s="1396"/>
      <c r="BK91" s="1396"/>
      <c r="BL91" s="1396"/>
      <c r="BM91" s="1396"/>
      <c r="BN91" s="1396"/>
      <c r="BO91" s="1396"/>
      <c r="BP91" s="1396"/>
      <c r="BQ91" s="1397"/>
      <c r="BR91" s="1395"/>
      <c r="BS91" s="1396"/>
      <c r="BT91" s="1396"/>
      <c r="BU91" s="1396"/>
      <c r="BV91" s="1396"/>
      <c r="BW91" s="1396"/>
      <c r="BX91" s="1396"/>
      <c r="BY91" s="1396"/>
      <c r="BZ91" s="1396"/>
      <c r="CA91" s="1396"/>
      <c r="CB91" s="1397"/>
      <c r="CC91" s="1395"/>
      <c r="CD91" s="1396"/>
      <c r="CE91" s="1396"/>
      <c r="CF91" s="1396"/>
      <c r="CG91" s="1396"/>
      <c r="CH91" s="1396"/>
      <c r="CI91" s="1396"/>
      <c r="CJ91" s="1396"/>
      <c r="CK91" s="1396"/>
      <c r="CL91" s="1396"/>
      <c r="CM91" s="1396"/>
      <c r="CN91" s="1396"/>
      <c r="CO91" s="1397"/>
      <c r="CP91" s="1395"/>
      <c r="CQ91" s="1396"/>
      <c r="CR91" s="1396"/>
      <c r="CS91" s="1396"/>
      <c r="CT91" s="1396"/>
      <c r="CU91" s="1396"/>
      <c r="CV91" s="1396"/>
      <c r="CW91" s="1396"/>
      <c r="CX91" s="1396"/>
      <c r="CY91" s="1396"/>
      <c r="CZ91" s="1397"/>
      <c r="DA91" s="1395"/>
      <c r="DB91" s="1396"/>
      <c r="DC91" s="1396"/>
      <c r="DD91" s="1396"/>
      <c r="DE91" s="1396"/>
      <c r="DF91" s="1396"/>
      <c r="DG91" s="1396"/>
      <c r="DH91" s="1396"/>
      <c r="DI91" s="1396"/>
      <c r="DJ91" s="1396"/>
      <c r="DK91" s="1397"/>
      <c r="DL91" s="1396"/>
      <c r="DM91" s="1396"/>
      <c r="DN91" s="1396"/>
      <c r="DO91" s="1396"/>
      <c r="DP91" s="1396"/>
      <c r="DQ91" s="1396"/>
      <c r="DR91" s="1396"/>
      <c r="DS91" s="1396"/>
      <c r="DT91" s="1396"/>
      <c r="DU91" s="1397"/>
      <c r="DV91" s="1395"/>
      <c r="DW91" s="1396"/>
      <c r="DX91" s="1396"/>
      <c r="DY91" s="1396"/>
      <c r="DZ91" s="1396"/>
      <c r="EA91" s="1396"/>
      <c r="EB91" s="1396"/>
      <c r="EC91" s="1396"/>
      <c r="ED91" s="1396"/>
      <c r="EE91" s="1396"/>
      <c r="EF91" s="1396"/>
      <c r="EG91" s="1396"/>
      <c r="EH91" s="1397"/>
      <c r="EI91" s="1395"/>
      <c r="EJ91" s="1396"/>
      <c r="EK91" s="1396"/>
      <c r="EL91" s="1396"/>
      <c r="EM91" s="1396"/>
      <c r="EN91" s="1396"/>
      <c r="EO91" s="1396"/>
      <c r="EP91" s="1396"/>
      <c r="EQ91" s="1396"/>
      <c r="ER91" s="1396"/>
      <c r="ES91" s="1397"/>
      <c r="ET91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0"/>
      <c r="EV91" s="1530"/>
      <c r="EW91" s="1530"/>
      <c r="EX91" s="1530"/>
      <c r="EY91" s="1530"/>
      <c r="EZ91" s="1530"/>
      <c r="FA91" s="1530"/>
      <c r="FB91" s="1530"/>
      <c r="FC91" s="1530"/>
      <c r="FD91" s="1549"/>
      <c r="FE91" s="551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 x14ac:dyDescent="0.25">
      <c r="A92" s="1513" t="s">
        <v>352</v>
      </c>
      <c r="B92" s="1514"/>
      <c r="C92" s="1514"/>
      <c r="D92" s="1514"/>
      <c r="E92" s="1514"/>
      <c r="F92" s="1514"/>
      <c r="G92" s="1514"/>
      <c r="H92" s="1514"/>
      <c r="I92" s="1514"/>
      <c r="J92" s="1514"/>
      <c r="K92" s="1514"/>
      <c r="L92" s="1514"/>
      <c r="M92" s="1514"/>
      <c r="N92" s="1514"/>
      <c r="O92" s="1514"/>
      <c r="P92" s="1514"/>
      <c r="Q92" s="1514"/>
      <c r="R92" s="1514"/>
      <c r="S92" s="1514"/>
      <c r="T92" s="1514"/>
      <c r="U92" s="1514"/>
      <c r="V92" s="1514"/>
      <c r="W92" s="1514"/>
      <c r="X92" s="1514"/>
      <c r="Y92" s="1514"/>
      <c r="Z92" s="1514"/>
      <c r="AA92" s="1514"/>
      <c r="AB92" s="1514"/>
      <c r="AC92" s="1514"/>
      <c r="AD92" s="1514"/>
      <c r="AE92" s="1515"/>
      <c r="AF92" s="1526" t="s">
        <v>353</v>
      </c>
      <c r="AG92" s="1527"/>
      <c r="AH92" s="1527"/>
      <c r="AI92" s="1527"/>
      <c r="AJ92" s="1527"/>
      <c r="AK92" s="1528"/>
      <c r="AL92" s="1395"/>
      <c r="AM92" s="1396"/>
      <c r="AN92" s="1396"/>
      <c r="AO92" s="1396"/>
      <c r="AP92" s="1396"/>
      <c r="AQ92" s="1396"/>
      <c r="AR92" s="1396"/>
      <c r="AS92" s="1396"/>
      <c r="AT92" s="1396"/>
      <c r="AU92" s="1397"/>
      <c r="AV92" s="1395"/>
      <c r="AW92" s="1396"/>
      <c r="AX92" s="1396"/>
      <c r="AY92" s="1396"/>
      <c r="AZ92" s="1396"/>
      <c r="BA92" s="1396"/>
      <c r="BB92" s="1396"/>
      <c r="BC92" s="1396"/>
      <c r="BD92" s="1396"/>
      <c r="BE92" s="1397"/>
      <c r="BF92" s="1395"/>
      <c r="BG92" s="1396"/>
      <c r="BH92" s="1396"/>
      <c r="BI92" s="1396"/>
      <c r="BJ92" s="1396"/>
      <c r="BK92" s="1396"/>
      <c r="BL92" s="1396"/>
      <c r="BM92" s="1396"/>
      <c r="BN92" s="1396"/>
      <c r="BO92" s="1396"/>
      <c r="BP92" s="1396"/>
      <c r="BQ92" s="1397"/>
      <c r="BR92" s="1395"/>
      <c r="BS92" s="1396"/>
      <c r="BT92" s="1396"/>
      <c r="BU92" s="1396"/>
      <c r="BV92" s="1396"/>
      <c r="BW92" s="1396"/>
      <c r="BX92" s="1396"/>
      <c r="BY92" s="1396"/>
      <c r="BZ92" s="1396"/>
      <c r="CA92" s="1396"/>
      <c r="CB92" s="1397"/>
      <c r="CC92" s="1395"/>
      <c r="CD92" s="1396"/>
      <c r="CE92" s="1396"/>
      <c r="CF92" s="1396"/>
      <c r="CG92" s="1396"/>
      <c r="CH92" s="1396"/>
      <c r="CI92" s="1396"/>
      <c r="CJ92" s="1396"/>
      <c r="CK92" s="1396"/>
      <c r="CL92" s="1396"/>
      <c r="CM92" s="1396"/>
      <c r="CN92" s="1396"/>
      <c r="CO92" s="1397"/>
      <c r="CP92" s="1395"/>
      <c r="CQ92" s="1396"/>
      <c r="CR92" s="1396"/>
      <c r="CS92" s="1396"/>
      <c r="CT92" s="1396"/>
      <c r="CU92" s="1396"/>
      <c r="CV92" s="1396"/>
      <c r="CW92" s="1396"/>
      <c r="CX92" s="1396"/>
      <c r="CY92" s="1396"/>
      <c r="CZ92" s="1397"/>
      <c r="DA92" s="1395"/>
      <c r="DB92" s="1396"/>
      <c r="DC92" s="1396"/>
      <c r="DD92" s="1396"/>
      <c r="DE92" s="1396"/>
      <c r="DF92" s="1396"/>
      <c r="DG92" s="1396"/>
      <c r="DH92" s="1396"/>
      <c r="DI92" s="1396"/>
      <c r="DJ92" s="1396"/>
      <c r="DK92" s="1397"/>
      <c r="DL92" s="1396"/>
      <c r="DM92" s="1396"/>
      <c r="DN92" s="1396"/>
      <c r="DO92" s="1396"/>
      <c r="DP92" s="1396"/>
      <c r="DQ92" s="1396"/>
      <c r="DR92" s="1396"/>
      <c r="DS92" s="1396"/>
      <c r="DT92" s="1396"/>
      <c r="DU92" s="1397"/>
      <c r="DV92" s="1395"/>
      <c r="DW92" s="1396"/>
      <c r="DX92" s="1396"/>
      <c r="DY92" s="1396"/>
      <c r="DZ92" s="1396"/>
      <c r="EA92" s="1396"/>
      <c r="EB92" s="1396"/>
      <c r="EC92" s="1396"/>
      <c r="ED92" s="1396"/>
      <c r="EE92" s="1396"/>
      <c r="EF92" s="1396"/>
      <c r="EG92" s="1396"/>
      <c r="EH92" s="1397"/>
      <c r="EI92" s="1395"/>
      <c r="EJ92" s="1396"/>
      <c r="EK92" s="1396"/>
      <c r="EL92" s="1396"/>
      <c r="EM92" s="1396"/>
      <c r="EN92" s="1396"/>
      <c r="EO92" s="1396"/>
      <c r="EP92" s="1396"/>
      <c r="EQ92" s="1396"/>
      <c r="ER92" s="1396"/>
      <c r="ES92" s="1397"/>
      <c r="ET92" s="1395"/>
      <c r="EU92" s="1396"/>
      <c r="EV92" s="1396"/>
      <c r="EW92" s="1396"/>
      <c r="EX92" s="1396"/>
      <c r="EY92" s="1396"/>
      <c r="EZ92" s="1396"/>
      <c r="FA92" s="1396"/>
      <c r="FB92" s="1396"/>
      <c r="FC92" s="1396"/>
      <c r="FD92" s="1531"/>
    </row>
    <row r="93" spans="1:163" ht="45.75" customHeight="1" x14ac:dyDescent="0.25">
      <c r="A93" s="1513" t="s">
        <v>354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26" t="s">
        <v>355</v>
      </c>
      <c r="AG93" s="1527"/>
      <c r="AH93" s="1527"/>
      <c r="AI93" s="1527"/>
      <c r="AJ93" s="1527"/>
      <c r="AK93" s="1528"/>
      <c r="AL93" s="1529">
        <f>ET93</f>
        <v>0</v>
      </c>
      <c r="AM93" s="1530"/>
      <c r="AN93" s="1530"/>
      <c r="AO93" s="1530"/>
      <c r="AP93" s="1530"/>
      <c r="AQ93" s="1530"/>
      <c r="AR93" s="1530"/>
      <c r="AS93" s="1530"/>
      <c r="AT93" s="1530"/>
      <c r="AU93" s="1530"/>
      <c r="AV93" s="1395"/>
      <c r="AW93" s="1396"/>
      <c r="AX93" s="1396"/>
      <c r="AY93" s="1396"/>
      <c r="AZ93" s="1396"/>
      <c r="BA93" s="1396"/>
      <c r="BB93" s="1396"/>
      <c r="BC93" s="1396"/>
      <c r="BD93" s="1396"/>
      <c r="BE93" s="1397"/>
      <c r="BF93" s="1395"/>
      <c r="BG93" s="1396"/>
      <c r="BH93" s="1396"/>
      <c r="BI93" s="1396"/>
      <c r="BJ93" s="1396"/>
      <c r="BK93" s="1396"/>
      <c r="BL93" s="1396"/>
      <c r="BM93" s="1396"/>
      <c r="BN93" s="1396"/>
      <c r="BO93" s="1396"/>
      <c r="BP93" s="1396"/>
      <c r="BQ93" s="1397"/>
      <c r="BR93" s="1395"/>
      <c r="BS93" s="1396"/>
      <c r="BT93" s="1396"/>
      <c r="BU93" s="1396"/>
      <c r="BV93" s="1396"/>
      <c r="BW93" s="1396"/>
      <c r="BX93" s="1396"/>
      <c r="BY93" s="1396"/>
      <c r="BZ93" s="1396"/>
      <c r="CA93" s="1396"/>
      <c r="CB93" s="1397"/>
      <c r="CC93" s="1395"/>
      <c r="CD93" s="1396"/>
      <c r="CE93" s="1396"/>
      <c r="CF93" s="1396"/>
      <c r="CG93" s="1396"/>
      <c r="CH93" s="1396"/>
      <c r="CI93" s="1396"/>
      <c r="CJ93" s="1396"/>
      <c r="CK93" s="1396"/>
      <c r="CL93" s="1396"/>
      <c r="CM93" s="1396"/>
      <c r="CN93" s="1396"/>
      <c r="CO93" s="1397"/>
      <c r="CP93" s="1395"/>
      <c r="CQ93" s="1396"/>
      <c r="CR93" s="1396"/>
      <c r="CS93" s="1396"/>
      <c r="CT93" s="1396"/>
      <c r="CU93" s="1396"/>
      <c r="CV93" s="1396"/>
      <c r="CW93" s="1396"/>
      <c r="CX93" s="1396"/>
      <c r="CY93" s="1396"/>
      <c r="CZ93" s="1397"/>
      <c r="DA93" s="1395"/>
      <c r="DB93" s="1396"/>
      <c r="DC93" s="1396"/>
      <c r="DD93" s="1396"/>
      <c r="DE93" s="1396"/>
      <c r="DF93" s="1396"/>
      <c r="DG93" s="1396"/>
      <c r="DH93" s="1396"/>
      <c r="DI93" s="1396"/>
      <c r="DJ93" s="1396"/>
      <c r="DK93" s="1397"/>
      <c r="DL93" s="1396"/>
      <c r="DM93" s="1396"/>
      <c r="DN93" s="1396"/>
      <c r="DO93" s="1396"/>
      <c r="DP93" s="1396"/>
      <c r="DQ93" s="1396"/>
      <c r="DR93" s="1396"/>
      <c r="DS93" s="1396"/>
      <c r="DT93" s="1396"/>
      <c r="DU93" s="1397"/>
      <c r="DV93" s="1395"/>
      <c r="DW93" s="1396"/>
      <c r="DX93" s="1396"/>
      <c r="DY93" s="1396"/>
      <c r="DZ93" s="1396"/>
      <c r="EA93" s="1396"/>
      <c r="EB93" s="1396"/>
      <c r="EC93" s="1396"/>
      <c r="ED93" s="1396"/>
      <c r="EE93" s="1396"/>
      <c r="EF93" s="1396"/>
      <c r="EG93" s="1396"/>
      <c r="EH93" s="1397"/>
      <c r="EI93" s="1395"/>
      <c r="EJ93" s="1396"/>
      <c r="EK93" s="1396"/>
      <c r="EL93" s="1396"/>
      <c r="EM93" s="1396"/>
      <c r="EN93" s="1396"/>
      <c r="EO93" s="1396"/>
      <c r="EP93" s="1396"/>
      <c r="EQ93" s="1396"/>
      <c r="ER93" s="1396"/>
      <c r="ES93" s="1397"/>
      <c r="ET93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0"/>
      <c r="EV93" s="1530"/>
      <c r="EW93" s="1530"/>
      <c r="EX93" s="1530"/>
      <c r="EY93" s="1530"/>
      <c r="EZ93" s="1530"/>
      <c r="FA93" s="1530"/>
      <c r="FB93" s="1530"/>
      <c r="FC93" s="1530"/>
      <c r="FD93" s="1549"/>
      <c r="FE93" s="551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 x14ac:dyDescent="0.25">
      <c r="A94" s="1513" t="s">
        <v>958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08" t="s">
        <v>356</v>
      </c>
      <c r="AG94" s="1509"/>
      <c r="AH94" s="1509"/>
      <c r="AI94" s="1509"/>
      <c r="AJ94" s="1509"/>
      <c r="AK94" s="1510"/>
      <c r="AL94" s="1511">
        <f>ET94</f>
        <v>0</v>
      </c>
      <c r="AM94" s="1512"/>
      <c r="AN94" s="1512"/>
      <c r="AO94" s="1512"/>
      <c r="AP94" s="1512"/>
      <c r="AQ94" s="1512"/>
      <c r="AR94" s="1512"/>
      <c r="AS94" s="1512"/>
      <c r="AT94" s="1512"/>
      <c r="AU94" s="1553"/>
      <c r="AV94" s="1461"/>
      <c r="AW94" s="1462"/>
      <c r="AX94" s="1462"/>
      <c r="AY94" s="1462"/>
      <c r="AZ94" s="1462"/>
      <c r="BA94" s="1462"/>
      <c r="BB94" s="1462"/>
      <c r="BC94" s="1462"/>
      <c r="BD94" s="1462"/>
      <c r="BE94" s="1473"/>
      <c r="BF94" s="1461"/>
      <c r="BG94" s="1462"/>
      <c r="BH94" s="1462"/>
      <c r="BI94" s="1462"/>
      <c r="BJ94" s="1462"/>
      <c r="BK94" s="1462"/>
      <c r="BL94" s="1462"/>
      <c r="BM94" s="1462"/>
      <c r="BN94" s="1462"/>
      <c r="BO94" s="1462"/>
      <c r="BP94" s="1462"/>
      <c r="BQ94" s="1473"/>
      <c r="BR94" s="1461"/>
      <c r="BS94" s="1462"/>
      <c r="BT94" s="1462"/>
      <c r="BU94" s="1462"/>
      <c r="BV94" s="1462"/>
      <c r="BW94" s="1462"/>
      <c r="BX94" s="1462"/>
      <c r="BY94" s="1462"/>
      <c r="BZ94" s="1462"/>
      <c r="CA94" s="1462"/>
      <c r="CB94" s="1473"/>
      <c r="CC94" s="1461"/>
      <c r="CD94" s="1462"/>
      <c r="CE94" s="1462"/>
      <c r="CF94" s="1462"/>
      <c r="CG94" s="1462"/>
      <c r="CH94" s="1462"/>
      <c r="CI94" s="1462"/>
      <c r="CJ94" s="1462"/>
      <c r="CK94" s="1462"/>
      <c r="CL94" s="1462"/>
      <c r="CM94" s="1462"/>
      <c r="CN94" s="1462"/>
      <c r="CO94" s="1473"/>
      <c r="CP94" s="1461"/>
      <c r="CQ94" s="1462"/>
      <c r="CR94" s="1462"/>
      <c r="CS94" s="1462"/>
      <c r="CT94" s="1462"/>
      <c r="CU94" s="1462"/>
      <c r="CV94" s="1462"/>
      <c r="CW94" s="1462"/>
      <c r="CX94" s="1462"/>
      <c r="CY94" s="1462"/>
      <c r="CZ94" s="1473"/>
      <c r="DA94" s="1461"/>
      <c r="DB94" s="1462"/>
      <c r="DC94" s="1462"/>
      <c r="DD94" s="1462"/>
      <c r="DE94" s="1462"/>
      <c r="DF94" s="1462"/>
      <c r="DG94" s="1462"/>
      <c r="DH94" s="1462"/>
      <c r="DI94" s="1462"/>
      <c r="DJ94" s="1462"/>
      <c r="DK94" s="1473"/>
      <c r="DL94" s="1462"/>
      <c r="DM94" s="1462"/>
      <c r="DN94" s="1462"/>
      <c r="DO94" s="1462"/>
      <c r="DP94" s="1462"/>
      <c r="DQ94" s="1462"/>
      <c r="DR94" s="1462"/>
      <c r="DS94" s="1462"/>
      <c r="DT94" s="1462"/>
      <c r="DU94" s="1473"/>
      <c r="DV94" s="1461"/>
      <c r="DW94" s="1462"/>
      <c r="DX94" s="1462"/>
      <c r="DY94" s="1462"/>
      <c r="DZ94" s="1462"/>
      <c r="EA94" s="1462"/>
      <c r="EB94" s="1462"/>
      <c r="EC94" s="1462"/>
      <c r="ED94" s="1462"/>
      <c r="EE94" s="1462"/>
      <c r="EF94" s="1462"/>
      <c r="EG94" s="1462"/>
      <c r="EH94" s="1473"/>
      <c r="EI94" s="1461"/>
      <c r="EJ94" s="1462"/>
      <c r="EK94" s="1462"/>
      <c r="EL94" s="1462"/>
      <c r="EM94" s="1462"/>
      <c r="EN94" s="1462"/>
      <c r="EO94" s="1462"/>
      <c r="EP94" s="1462"/>
      <c r="EQ94" s="1462"/>
      <c r="ER94" s="1462"/>
      <c r="ES94" s="1473"/>
      <c r="ET94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1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 x14ac:dyDescent="0.25">
      <c r="A95" s="1513" t="s">
        <v>264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357</v>
      </c>
      <c r="AG95" s="1527"/>
      <c r="AH95" s="1527"/>
      <c r="AI95" s="1527"/>
      <c r="AJ95" s="1527"/>
      <c r="AK95" s="1528"/>
      <c r="AL95" s="1529">
        <f>ET95</f>
        <v>0</v>
      </c>
      <c r="AM95" s="1530"/>
      <c r="AN95" s="1530"/>
      <c r="AO95" s="1530"/>
      <c r="AP95" s="1530"/>
      <c r="AQ95" s="1530"/>
      <c r="AR95" s="1530"/>
      <c r="AS95" s="1530"/>
      <c r="AT95" s="1530"/>
      <c r="AU95" s="1530"/>
      <c r="AV95" s="1395"/>
      <c r="AW95" s="1396"/>
      <c r="AX95" s="1396"/>
      <c r="AY95" s="1396"/>
      <c r="AZ95" s="1396"/>
      <c r="BA95" s="1396"/>
      <c r="BB95" s="1396"/>
      <c r="BC95" s="1396"/>
      <c r="BD95" s="1396"/>
      <c r="BE95" s="1397"/>
      <c r="BF95" s="1395"/>
      <c r="BG95" s="1396"/>
      <c r="BH95" s="1396"/>
      <c r="BI95" s="1396"/>
      <c r="BJ95" s="1396"/>
      <c r="BK95" s="1396"/>
      <c r="BL95" s="1396"/>
      <c r="BM95" s="1396"/>
      <c r="BN95" s="1396"/>
      <c r="BO95" s="1396"/>
      <c r="BP95" s="1396"/>
      <c r="BQ95" s="1397"/>
      <c r="BR95" s="1395"/>
      <c r="BS95" s="1396"/>
      <c r="BT95" s="1396"/>
      <c r="BU95" s="1396"/>
      <c r="BV95" s="1396"/>
      <c r="BW95" s="1396"/>
      <c r="BX95" s="1396"/>
      <c r="BY95" s="1396"/>
      <c r="BZ95" s="1396"/>
      <c r="CA95" s="1396"/>
      <c r="CB95" s="1397"/>
      <c r="CC95" s="1395"/>
      <c r="CD95" s="1396"/>
      <c r="CE95" s="1396"/>
      <c r="CF95" s="1396"/>
      <c r="CG95" s="1396"/>
      <c r="CH95" s="1396"/>
      <c r="CI95" s="1396"/>
      <c r="CJ95" s="1396"/>
      <c r="CK95" s="1396"/>
      <c r="CL95" s="1396"/>
      <c r="CM95" s="1396"/>
      <c r="CN95" s="1396"/>
      <c r="CO95" s="1397"/>
      <c r="CP95" s="1395"/>
      <c r="CQ95" s="1396"/>
      <c r="CR95" s="1396"/>
      <c r="CS95" s="1396"/>
      <c r="CT95" s="1396"/>
      <c r="CU95" s="1396"/>
      <c r="CV95" s="1396"/>
      <c r="CW95" s="1396"/>
      <c r="CX95" s="1396"/>
      <c r="CY95" s="1396"/>
      <c r="CZ95" s="1397"/>
      <c r="DA95" s="1395"/>
      <c r="DB95" s="1396"/>
      <c r="DC95" s="1396"/>
      <c r="DD95" s="1396"/>
      <c r="DE95" s="1396"/>
      <c r="DF95" s="1396"/>
      <c r="DG95" s="1396"/>
      <c r="DH95" s="1396"/>
      <c r="DI95" s="1396"/>
      <c r="DJ95" s="1396"/>
      <c r="DK95" s="1397"/>
      <c r="DL95" s="1396"/>
      <c r="DM95" s="1396"/>
      <c r="DN95" s="1396"/>
      <c r="DO95" s="1396"/>
      <c r="DP95" s="1396"/>
      <c r="DQ95" s="1396"/>
      <c r="DR95" s="1396"/>
      <c r="DS95" s="1396"/>
      <c r="DT95" s="1396"/>
      <c r="DU95" s="1397"/>
      <c r="DV95" s="1395"/>
      <c r="DW95" s="1396"/>
      <c r="DX95" s="1396"/>
      <c r="DY95" s="1396"/>
      <c r="DZ95" s="1396"/>
      <c r="EA95" s="1396"/>
      <c r="EB95" s="1396"/>
      <c r="EC95" s="1396"/>
      <c r="ED95" s="1396"/>
      <c r="EE95" s="1396"/>
      <c r="EF95" s="1396"/>
      <c r="EG95" s="1396"/>
      <c r="EH95" s="1397"/>
      <c r="EI95" s="1395"/>
      <c r="EJ95" s="1396"/>
      <c r="EK95" s="1396"/>
      <c r="EL95" s="1396"/>
      <c r="EM95" s="1396"/>
      <c r="EN95" s="1396"/>
      <c r="EO95" s="1396"/>
      <c r="EP95" s="1396"/>
      <c r="EQ95" s="1396"/>
      <c r="ER95" s="1396"/>
      <c r="ES95" s="1397"/>
      <c r="ET95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0"/>
      <c r="EV95" s="1530"/>
      <c r="EW95" s="1530"/>
      <c r="EX95" s="1530"/>
      <c r="EY95" s="1530"/>
      <c r="EZ95" s="1530"/>
      <c r="FA95" s="1530"/>
      <c r="FB95" s="1530"/>
      <c r="FC95" s="1530"/>
      <c r="FD95" s="1549"/>
      <c r="FE95" s="551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 x14ac:dyDescent="0.25">
      <c r="A96" s="1513" t="s">
        <v>480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358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395"/>
      <c r="AW96" s="1396"/>
      <c r="AX96" s="1396"/>
      <c r="AY96" s="1396"/>
      <c r="AZ96" s="1396"/>
      <c r="BA96" s="1396"/>
      <c r="BB96" s="1396"/>
      <c r="BC96" s="1396"/>
      <c r="BD96" s="1396"/>
      <c r="BE96" s="1397"/>
      <c r="BF96" s="1395"/>
      <c r="BG96" s="1396"/>
      <c r="BH96" s="1396"/>
      <c r="BI96" s="1396"/>
      <c r="BJ96" s="1396"/>
      <c r="BK96" s="1396"/>
      <c r="BL96" s="1396"/>
      <c r="BM96" s="1396"/>
      <c r="BN96" s="1396"/>
      <c r="BO96" s="1396"/>
      <c r="BP96" s="1396"/>
      <c r="BQ96" s="1397"/>
      <c r="BR96" s="1395"/>
      <c r="BS96" s="1396"/>
      <c r="BT96" s="1396"/>
      <c r="BU96" s="1396"/>
      <c r="BV96" s="1396"/>
      <c r="BW96" s="1396"/>
      <c r="BX96" s="1396"/>
      <c r="BY96" s="1396"/>
      <c r="BZ96" s="1396"/>
      <c r="CA96" s="1396"/>
      <c r="CB96" s="1397"/>
      <c r="CC96" s="1395"/>
      <c r="CD96" s="1396"/>
      <c r="CE96" s="1396"/>
      <c r="CF96" s="1396"/>
      <c r="CG96" s="1396"/>
      <c r="CH96" s="1396"/>
      <c r="CI96" s="1396"/>
      <c r="CJ96" s="1396"/>
      <c r="CK96" s="1396"/>
      <c r="CL96" s="1396"/>
      <c r="CM96" s="1396"/>
      <c r="CN96" s="1396"/>
      <c r="CO96" s="1397"/>
      <c r="CP96" s="1395"/>
      <c r="CQ96" s="1396"/>
      <c r="CR96" s="1396"/>
      <c r="CS96" s="1396"/>
      <c r="CT96" s="1396"/>
      <c r="CU96" s="1396"/>
      <c r="CV96" s="1396"/>
      <c r="CW96" s="1396"/>
      <c r="CX96" s="1396"/>
      <c r="CY96" s="1396"/>
      <c r="CZ96" s="1397"/>
      <c r="DA96" s="1395"/>
      <c r="DB96" s="1396"/>
      <c r="DC96" s="1396"/>
      <c r="DD96" s="1396"/>
      <c r="DE96" s="1396"/>
      <c r="DF96" s="1396"/>
      <c r="DG96" s="1396"/>
      <c r="DH96" s="1396"/>
      <c r="DI96" s="1396"/>
      <c r="DJ96" s="1396"/>
      <c r="DK96" s="1397"/>
      <c r="DL96" s="1396"/>
      <c r="DM96" s="1396"/>
      <c r="DN96" s="1396"/>
      <c r="DO96" s="1396"/>
      <c r="DP96" s="1396"/>
      <c r="DQ96" s="1396"/>
      <c r="DR96" s="1396"/>
      <c r="DS96" s="1396"/>
      <c r="DT96" s="1396"/>
      <c r="DU96" s="1397"/>
      <c r="DV96" s="1395"/>
      <c r="DW96" s="1396"/>
      <c r="DX96" s="1396"/>
      <c r="DY96" s="1396"/>
      <c r="DZ96" s="1396"/>
      <c r="EA96" s="1396"/>
      <c r="EB96" s="1396"/>
      <c r="EC96" s="1396"/>
      <c r="ED96" s="1396"/>
      <c r="EE96" s="1396"/>
      <c r="EF96" s="1396"/>
      <c r="EG96" s="1396"/>
      <c r="EH96" s="1397"/>
      <c r="EI96" s="1395"/>
      <c r="EJ96" s="1396"/>
      <c r="EK96" s="1396"/>
      <c r="EL96" s="1396"/>
      <c r="EM96" s="1396"/>
      <c r="EN96" s="1396"/>
      <c r="EO96" s="1396"/>
      <c r="EP96" s="1396"/>
      <c r="EQ96" s="1396"/>
      <c r="ER96" s="1396"/>
      <c r="ES96" s="139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1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 x14ac:dyDescent="0.3">
      <c r="A97" s="1513" t="s">
        <v>481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45" t="s">
        <v>359</v>
      </c>
      <c r="AG97" s="1546"/>
      <c r="AH97" s="1546"/>
      <c r="AI97" s="1546"/>
      <c r="AJ97" s="1546"/>
      <c r="AK97" s="1547"/>
      <c r="AL97" s="1554">
        <f>ET97</f>
        <v>0</v>
      </c>
      <c r="AM97" s="1555"/>
      <c r="AN97" s="1555"/>
      <c r="AO97" s="1555"/>
      <c r="AP97" s="1555"/>
      <c r="AQ97" s="1555"/>
      <c r="AR97" s="1555"/>
      <c r="AS97" s="1555"/>
      <c r="AT97" s="1555"/>
      <c r="AU97" s="1555"/>
      <c r="AV97" s="1490"/>
      <c r="AW97" s="1491"/>
      <c r="AX97" s="1491"/>
      <c r="AY97" s="1491"/>
      <c r="AZ97" s="1491"/>
      <c r="BA97" s="1491"/>
      <c r="BB97" s="1491"/>
      <c r="BC97" s="1491"/>
      <c r="BD97" s="1491"/>
      <c r="BE97" s="1492"/>
      <c r="BF97" s="1490"/>
      <c r="BG97" s="1491"/>
      <c r="BH97" s="1491"/>
      <c r="BI97" s="1491"/>
      <c r="BJ97" s="1491"/>
      <c r="BK97" s="1491"/>
      <c r="BL97" s="1491"/>
      <c r="BM97" s="1491"/>
      <c r="BN97" s="1491"/>
      <c r="BO97" s="1491"/>
      <c r="BP97" s="1491"/>
      <c r="BQ97" s="1492"/>
      <c r="BR97" s="1490"/>
      <c r="BS97" s="1491"/>
      <c r="BT97" s="1491"/>
      <c r="BU97" s="1491"/>
      <c r="BV97" s="1491"/>
      <c r="BW97" s="1491"/>
      <c r="BX97" s="1491"/>
      <c r="BY97" s="1491"/>
      <c r="BZ97" s="1491"/>
      <c r="CA97" s="1491"/>
      <c r="CB97" s="1492"/>
      <c r="CC97" s="1490"/>
      <c r="CD97" s="1491"/>
      <c r="CE97" s="1491"/>
      <c r="CF97" s="1491"/>
      <c r="CG97" s="1491"/>
      <c r="CH97" s="1491"/>
      <c r="CI97" s="1491"/>
      <c r="CJ97" s="1491"/>
      <c r="CK97" s="1491"/>
      <c r="CL97" s="1491"/>
      <c r="CM97" s="1491"/>
      <c r="CN97" s="1491"/>
      <c r="CO97" s="1492"/>
      <c r="CP97" s="1490"/>
      <c r="CQ97" s="1491"/>
      <c r="CR97" s="1491"/>
      <c r="CS97" s="1491"/>
      <c r="CT97" s="1491"/>
      <c r="CU97" s="1491"/>
      <c r="CV97" s="1491"/>
      <c r="CW97" s="1491"/>
      <c r="CX97" s="1491"/>
      <c r="CY97" s="1491"/>
      <c r="CZ97" s="1492"/>
      <c r="DA97" s="1490"/>
      <c r="DB97" s="1491"/>
      <c r="DC97" s="1491"/>
      <c r="DD97" s="1491"/>
      <c r="DE97" s="1491"/>
      <c r="DF97" s="1491"/>
      <c r="DG97" s="1491"/>
      <c r="DH97" s="1491"/>
      <c r="DI97" s="1491"/>
      <c r="DJ97" s="1491"/>
      <c r="DK97" s="1492"/>
      <c r="DL97" s="1491"/>
      <c r="DM97" s="1491"/>
      <c r="DN97" s="1491"/>
      <c r="DO97" s="1491"/>
      <c r="DP97" s="1491"/>
      <c r="DQ97" s="1491"/>
      <c r="DR97" s="1491"/>
      <c r="DS97" s="1491"/>
      <c r="DT97" s="1491"/>
      <c r="DU97" s="1492"/>
      <c r="DV97" s="1490"/>
      <c r="DW97" s="1491"/>
      <c r="DX97" s="1491"/>
      <c r="DY97" s="1491"/>
      <c r="DZ97" s="1491"/>
      <c r="EA97" s="1491"/>
      <c r="EB97" s="1491"/>
      <c r="EC97" s="1491"/>
      <c r="ED97" s="1491"/>
      <c r="EE97" s="1491"/>
      <c r="EF97" s="1491"/>
      <c r="EG97" s="1491"/>
      <c r="EH97" s="1492"/>
      <c r="EI97" s="1490"/>
      <c r="EJ97" s="1491"/>
      <c r="EK97" s="1491"/>
      <c r="EL97" s="1491"/>
      <c r="EM97" s="1491"/>
      <c r="EN97" s="1491"/>
      <c r="EO97" s="1491"/>
      <c r="EP97" s="1491"/>
      <c r="EQ97" s="1491"/>
      <c r="ER97" s="1491"/>
      <c r="ES97" s="1492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1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 x14ac:dyDescent="0.25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 x14ac:dyDescent="0.25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 x14ac:dyDescent="0.25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 x14ac:dyDescent="0.25">
      <c r="A101" s="1481" t="s">
        <v>197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3"/>
      <c r="AF101" s="1481" t="s">
        <v>288</v>
      </c>
      <c r="AG101" s="1482"/>
      <c r="AH101" s="1482"/>
      <c r="AI101" s="1482"/>
      <c r="AJ101" s="1482"/>
      <c r="AK101" s="1483"/>
      <c r="AL101" s="1481" t="s">
        <v>304</v>
      </c>
      <c r="AM101" s="1482"/>
      <c r="AN101" s="1482"/>
      <c r="AO101" s="1482"/>
      <c r="AP101" s="1482"/>
      <c r="AQ101" s="1482"/>
      <c r="AR101" s="1482"/>
      <c r="AS101" s="1482"/>
      <c r="AT101" s="1482"/>
      <c r="AU101" s="1483"/>
      <c r="AV101" s="1478" t="s">
        <v>305</v>
      </c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BO101" s="1479"/>
      <c r="BP101" s="1479"/>
      <c r="BQ101" s="1479"/>
      <c r="BR101" s="1479"/>
      <c r="BS101" s="1479"/>
      <c r="BT101" s="1479"/>
      <c r="BU101" s="1479"/>
      <c r="BV101" s="1479"/>
      <c r="BW101" s="1479"/>
      <c r="BX101" s="1479"/>
      <c r="BY101" s="1479"/>
      <c r="BZ101" s="1479"/>
      <c r="CA101" s="1479"/>
      <c r="CB101" s="1479"/>
      <c r="CC101" s="1479"/>
      <c r="CD101" s="1479"/>
      <c r="CE101" s="1479"/>
      <c r="CF101" s="1479"/>
      <c r="CG101" s="1479"/>
      <c r="CH101" s="1479"/>
      <c r="CI101" s="1479"/>
      <c r="CJ101" s="1479"/>
      <c r="CK101" s="1479"/>
      <c r="CL101" s="1479"/>
      <c r="CM101" s="1479"/>
      <c r="CN101" s="1479"/>
      <c r="CO101" s="1479"/>
      <c r="CP101" s="1479"/>
      <c r="CQ101" s="1479"/>
      <c r="CR101" s="1479"/>
      <c r="CS101" s="1479"/>
      <c r="CT101" s="1479"/>
      <c r="CU101" s="1479"/>
      <c r="CV101" s="1479"/>
      <c r="CW101" s="1479"/>
      <c r="CX101" s="1479"/>
      <c r="CY101" s="1479"/>
      <c r="CZ101" s="1479"/>
      <c r="DA101" s="1479"/>
      <c r="DB101" s="1479"/>
      <c r="DC101" s="1479"/>
      <c r="DD101" s="1479"/>
      <c r="DE101" s="1479"/>
      <c r="DF101" s="1479"/>
      <c r="DG101" s="1479"/>
      <c r="DH101" s="1479"/>
      <c r="DI101" s="1479"/>
      <c r="DJ101" s="1479"/>
      <c r="DK101" s="1479"/>
      <c r="DL101" s="1479"/>
      <c r="DM101" s="1479"/>
      <c r="DN101" s="1479"/>
      <c r="DO101" s="1479"/>
      <c r="DP101" s="1479"/>
      <c r="DQ101" s="1479"/>
      <c r="DR101" s="1479"/>
      <c r="DS101" s="1479"/>
      <c r="DT101" s="1479"/>
      <c r="DU101" s="1479"/>
      <c r="DV101" s="1479"/>
      <c r="DW101" s="1479"/>
      <c r="DX101" s="1479"/>
      <c r="DY101" s="1479"/>
      <c r="DZ101" s="1479"/>
      <c r="EA101" s="1479"/>
      <c r="EB101" s="1479"/>
      <c r="EC101" s="1479"/>
      <c r="ED101" s="1479"/>
      <c r="EE101" s="1479"/>
      <c r="EF101" s="1479"/>
      <c r="EG101" s="1479"/>
      <c r="EH101" s="1479"/>
      <c r="EI101" s="1479"/>
      <c r="EJ101" s="1479"/>
      <c r="EK101" s="1479"/>
      <c r="EL101" s="1479"/>
      <c r="EM101" s="1479"/>
      <c r="EN101" s="1479"/>
      <c r="EO101" s="1479"/>
      <c r="EP101" s="1479"/>
      <c r="EQ101" s="1479"/>
      <c r="ER101" s="1479"/>
      <c r="ES101" s="1479"/>
      <c r="ET101" s="1479"/>
      <c r="EU101" s="1479"/>
      <c r="EV101" s="1479"/>
      <c r="EW101" s="1479"/>
      <c r="EX101" s="1479"/>
      <c r="EY101" s="1479"/>
      <c r="EZ101" s="1479"/>
      <c r="FA101" s="1479"/>
      <c r="FB101" s="1479"/>
      <c r="FC101" s="1479"/>
      <c r="FD101" s="1480"/>
    </row>
    <row r="102" spans="1:163" ht="22.5" customHeight="1" x14ac:dyDescent="0.25">
      <c r="A102" s="1484"/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  <c r="L102" s="1485"/>
      <c r="M102" s="1485"/>
      <c r="N102" s="1485"/>
      <c r="O102" s="1485"/>
      <c r="P102" s="1485"/>
      <c r="Q102" s="1485"/>
      <c r="R102" s="1485"/>
      <c r="S102" s="1485"/>
      <c r="T102" s="1485"/>
      <c r="U102" s="1485"/>
      <c r="V102" s="1485"/>
      <c r="W102" s="1485"/>
      <c r="X102" s="1485"/>
      <c r="Y102" s="1485"/>
      <c r="Z102" s="1485"/>
      <c r="AA102" s="1485"/>
      <c r="AB102" s="1485"/>
      <c r="AC102" s="1485"/>
      <c r="AD102" s="1485"/>
      <c r="AE102" s="1486"/>
      <c r="AF102" s="1484"/>
      <c r="AG102" s="1485"/>
      <c r="AH102" s="1485"/>
      <c r="AI102" s="1485"/>
      <c r="AJ102" s="1485"/>
      <c r="AK102" s="1486"/>
      <c r="AL102" s="1484"/>
      <c r="AM102" s="1485"/>
      <c r="AN102" s="1485"/>
      <c r="AO102" s="1485"/>
      <c r="AP102" s="1485"/>
      <c r="AQ102" s="1485"/>
      <c r="AR102" s="1485"/>
      <c r="AS102" s="1485"/>
      <c r="AT102" s="1485"/>
      <c r="AU102" s="1486"/>
      <c r="AV102" s="1478" t="s">
        <v>306</v>
      </c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  <c r="BO102" s="1479"/>
      <c r="BP102" s="1479"/>
      <c r="BQ102" s="1479"/>
      <c r="BR102" s="1479"/>
      <c r="BS102" s="1479"/>
      <c r="BT102" s="1479"/>
      <c r="BU102" s="1479"/>
      <c r="BV102" s="1479"/>
      <c r="BW102" s="1479"/>
      <c r="BX102" s="1479"/>
      <c r="BY102" s="1479"/>
      <c r="BZ102" s="1479"/>
      <c r="CA102" s="1479"/>
      <c r="CB102" s="1479"/>
      <c r="CC102" s="1479"/>
      <c r="CD102" s="1479"/>
      <c r="CE102" s="1479"/>
      <c r="CF102" s="1479"/>
      <c r="CG102" s="1479"/>
      <c r="CH102" s="1479"/>
      <c r="CI102" s="1479"/>
      <c r="CJ102" s="1479"/>
      <c r="CK102" s="1479"/>
      <c r="CL102" s="1479"/>
      <c r="CM102" s="1479"/>
      <c r="CN102" s="1479"/>
      <c r="CO102" s="1479"/>
      <c r="CP102" s="1479"/>
      <c r="CQ102" s="1479"/>
      <c r="CR102" s="1479"/>
      <c r="CS102" s="1479"/>
      <c r="CT102" s="1479"/>
      <c r="CU102" s="1479"/>
      <c r="CV102" s="1479"/>
      <c r="CW102" s="1479"/>
      <c r="CX102" s="1479"/>
      <c r="CY102" s="1479"/>
      <c r="CZ102" s="1480"/>
      <c r="DA102" s="1481" t="s">
        <v>307</v>
      </c>
      <c r="DB102" s="1482"/>
      <c r="DC102" s="1482"/>
      <c r="DD102" s="1482"/>
      <c r="DE102" s="1482"/>
      <c r="DF102" s="1482"/>
      <c r="DG102" s="1482"/>
      <c r="DH102" s="1482"/>
      <c r="DI102" s="1482"/>
      <c r="DJ102" s="1482"/>
      <c r="DK102" s="1483"/>
      <c r="DL102" s="1478" t="s">
        <v>475</v>
      </c>
      <c r="DM102" s="1479"/>
      <c r="DN102" s="1479"/>
      <c r="DO102" s="1479"/>
      <c r="DP102" s="1479"/>
      <c r="DQ102" s="1479"/>
      <c r="DR102" s="1479"/>
      <c r="DS102" s="1479"/>
      <c r="DT102" s="1479"/>
      <c r="DU102" s="1479"/>
      <c r="DV102" s="1479"/>
      <c r="DW102" s="1479"/>
      <c r="DX102" s="1479"/>
      <c r="DY102" s="1479"/>
      <c r="DZ102" s="1479"/>
      <c r="EA102" s="1479"/>
      <c r="EB102" s="1479"/>
      <c r="EC102" s="1479"/>
      <c r="ED102" s="1479"/>
      <c r="EE102" s="1479"/>
      <c r="EF102" s="1479"/>
      <c r="EG102" s="1479"/>
      <c r="EH102" s="1479"/>
      <c r="EI102" s="1479"/>
      <c r="EJ102" s="1479"/>
      <c r="EK102" s="1479"/>
      <c r="EL102" s="1479"/>
      <c r="EM102" s="1479"/>
      <c r="EN102" s="1479"/>
      <c r="EO102" s="1479"/>
      <c r="EP102" s="1479"/>
      <c r="EQ102" s="1479"/>
      <c r="ER102" s="1479"/>
      <c r="ES102" s="1480"/>
      <c r="ET102" s="1481" t="s">
        <v>479</v>
      </c>
      <c r="EU102" s="1482"/>
      <c r="EV102" s="1482"/>
      <c r="EW102" s="1482"/>
      <c r="EX102" s="1482"/>
      <c r="EY102" s="1482"/>
      <c r="EZ102" s="1482"/>
      <c r="FA102" s="1482"/>
      <c r="FB102" s="1482"/>
      <c r="FC102" s="1482"/>
      <c r="FD102" s="1483"/>
    </row>
    <row r="103" spans="1:163" ht="12.75" customHeight="1" x14ac:dyDescent="0.25">
      <c r="A103" s="1484"/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  <c r="R103" s="1485"/>
      <c r="S103" s="1485"/>
      <c r="T103" s="1485"/>
      <c r="U103" s="1485"/>
      <c r="V103" s="1485"/>
      <c r="W103" s="1485"/>
      <c r="X103" s="1485"/>
      <c r="Y103" s="1485"/>
      <c r="Z103" s="1485"/>
      <c r="AA103" s="1485"/>
      <c r="AB103" s="1485"/>
      <c r="AC103" s="1485"/>
      <c r="AD103" s="1485"/>
      <c r="AE103" s="1486"/>
      <c r="AF103" s="1484"/>
      <c r="AG103" s="1485"/>
      <c r="AH103" s="1485"/>
      <c r="AI103" s="1485"/>
      <c r="AJ103" s="1485"/>
      <c r="AK103" s="1486"/>
      <c r="AL103" s="1484"/>
      <c r="AM103" s="1485"/>
      <c r="AN103" s="1485"/>
      <c r="AO103" s="1485"/>
      <c r="AP103" s="1485"/>
      <c r="AQ103" s="1485"/>
      <c r="AR103" s="1485"/>
      <c r="AS103" s="1485"/>
      <c r="AT103" s="1485"/>
      <c r="AU103" s="1486"/>
      <c r="AV103" s="1481" t="s">
        <v>308</v>
      </c>
      <c r="AW103" s="1482"/>
      <c r="AX103" s="1482"/>
      <c r="AY103" s="1482"/>
      <c r="AZ103" s="1482"/>
      <c r="BA103" s="1482"/>
      <c r="BB103" s="1482"/>
      <c r="BC103" s="1482"/>
      <c r="BD103" s="1482"/>
      <c r="BE103" s="1483"/>
      <c r="BF103" s="1478" t="s">
        <v>309</v>
      </c>
      <c r="BG103" s="1479"/>
      <c r="BH103" s="1479"/>
      <c r="BI103" s="1479"/>
      <c r="BJ103" s="1479"/>
      <c r="BK103" s="1479"/>
      <c r="BL103" s="1479"/>
      <c r="BM103" s="1479"/>
      <c r="BN103" s="1479"/>
      <c r="BO103" s="1479"/>
      <c r="BP103" s="1479"/>
      <c r="BQ103" s="1479"/>
      <c r="BR103" s="1479"/>
      <c r="BS103" s="1479"/>
      <c r="BT103" s="1479"/>
      <c r="BU103" s="1479"/>
      <c r="BV103" s="1479"/>
      <c r="BW103" s="1479"/>
      <c r="BX103" s="1479"/>
      <c r="BY103" s="1479"/>
      <c r="BZ103" s="1479"/>
      <c r="CA103" s="1479"/>
      <c r="CB103" s="1479"/>
      <c r="CC103" s="1479"/>
      <c r="CD103" s="1479"/>
      <c r="CE103" s="1479"/>
      <c r="CF103" s="1479"/>
      <c r="CG103" s="1479"/>
      <c r="CH103" s="1479"/>
      <c r="CI103" s="1479"/>
      <c r="CJ103" s="1479"/>
      <c r="CK103" s="1479"/>
      <c r="CL103" s="1479"/>
      <c r="CM103" s="1479"/>
      <c r="CN103" s="1479"/>
      <c r="CO103" s="1479"/>
      <c r="CP103" s="1479"/>
      <c r="CQ103" s="1479"/>
      <c r="CR103" s="1479"/>
      <c r="CS103" s="1479"/>
      <c r="CT103" s="1479"/>
      <c r="CU103" s="1479"/>
      <c r="CV103" s="1479"/>
      <c r="CW103" s="1479"/>
      <c r="CX103" s="1479"/>
      <c r="CY103" s="1479"/>
      <c r="CZ103" s="1480"/>
      <c r="DA103" s="1484"/>
      <c r="DB103" s="1485"/>
      <c r="DC103" s="1485"/>
      <c r="DD103" s="1485"/>
      <c r="DE103" s="1485"/>
      <c r="DF103" s="1485"/>
      <c r="DG103" s="1485"/>
      <c r="DH103" s="1485"/>
      <c r="DI103" s="1485"/>
      <c r="DJ103" s="1485"/>
      <c r="DK103" s="1486"/>
      <c r="DL103" s="1481" t="s">
        <v>308</v>
      </c>
      <c r="DM103" s="1482"/>
      <c r="DN103" s="1482"/>
      <c r="DO103" s="1482"/>
      <c r="DP103" s="1482"/>
      <c r="DQ103" s="1482"/>
      <c r="DR103" s="1482"/>
      <c r="DS103" s="1482"/>
      <c r="DT103" s="1482"/>
      <c r="DU103" s="1483"/>
      <c r="DV103" s="1479" t="s">
        <v>309</v>
      </c>
      <c r="DW103" s="1479"/>
      <c r="DX103" s="1479"/>
      <c r="DY103" s="1479"/>
      <c r="DZ103" s="1479"/>
      <c r="EA103" s="1479"/>
      <c r="EB103" s="1479"/>
      <c r="EC103" s="1479"/>
      <c r="ED103" s="1479"/>
      <c r="EE103" s="1479"/>
      <c r="EF103" s="1479"/>
      <c r="EG103" s="1479"/>
      <c r="EH103" s="1479"/>
      <c r="EI103" s="1479"/>
      <c r="EJ103" s="1479"/>
      <c r="EK103" s="1479"/>
      <c r="EL103" s="1479"/>
      <c r="EM103" s="1479"/>
      <c r="EN103" s="1479"/>
      <c r="EO103" s="1479"/>
      <c r="EP103" s="1479"/>
      <c r="EQ103" s="1479"/>
      <c r="ER103" s="1479"/>
      <c r="ES103" s="1480"/>
      <c r="ET103" s="1484"/>
      <c r="EU103" s="1485"/>
      <c r="EV103" s="1485"/>
      <c r="EW103" s="1485"/>
      <c r="EX103" s="1485"/>
      <c r="EY103" s="1485"/>
      <c r="EZ103" s="1485"/>
      <c r="FA103" s="1485"/>
      <c r="FB103" s="1485"/>
      <c r="FC103" s="1485"/>
      <c r="FD103" s="1486"/>
    </row>
    <row r="104" spans="1:163" ht="63.75" customHeight="1" x14ac:dyDescent="0.25">
      <c r="A104" s="1487"/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  <c r="L104" s="1488"/>
      <c r="M104" s="1488"/>
      <c r="N104" s="1488"/>
      <c r="O104" s="1488"/>
      <c r="P104" s="1488"/>
      <c r="Q104" s="1488"/>
      <c r="R104" s="1488"/>
      <c r="S104" s="1488"/>
      <c r="T104" s="1488"/>
      <c r="U104" s="1488"/>
      <c r="V104" s="1488"/>
      <c r="W104" s="1488"/>
      <c r="X104" s="1488"/>
      <c r="Y104" s="1488"/>
      <c r="Z104" s="1488"/>
      <c r="AA104" s="1488"/>
      <c r="AB104" s="1488"/>
      <c r="AC104" s="1488"/>
      <c r="AD104" s="1488"/>
      <c r="AE104" s="1489"/>
      <c r="AF104" s="1487"/>
      <c r="AG104" s="1488"/>
      <c r="AH104" s="1488"/>
      <c r="AI104" s="1488"/>
      <c r="AJ104" s="1488"/>
      <c r="AK104" s="1489"/>
      <c r="AL104" s="1487"/>
      <c r="AM104" s="1488"/>
      <c r="AN104" s="1488"/>
      <c r="AO104" s="1488"/>
      <c r="AP104" s="1488"/>
      <c r="AQ104" s="1488"/>
      <c r="AR104" s="1488"/>
      <c r="AS104" s="1488"/>
      <c r="AT104" s="1488"/>
      <c r="AU104" s="1489"/>
      <c r="AV104" s="1487"/>
      <c r="AW104" s="1488"/>
      <c r="AX104" s="1488"/>
      <c r="AY104" s="1488"/>
      <c r="AZ104" s="1488"/>
      <c r="BA104" s="1488"/>
      <c r="BB104" s="1488"/>
      <c r="BC104" s="1488"/>
      <c r="BD104" s="1488"/>
      <c r="BE104" s="1489"/>
      <c r="BF104" s="1478" t="s">
        <v>310</v>
      </c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80"/>
      <c r="BR104" s="1478" t="s">
        <v>311</v>
      </c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80"/>
      <c r="CC104" s="1478" t="s">
        <v>476</v>
      </c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80"/>
      <c r="CP104" s="1478" t="s">
        <v>477</v>
      </c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80"/>
      <c r="DA104" s="1487"/>
      <c r="DB104" s="1488"/>
      <c r="DC104" s="1488"/>
      <c r="DD104" s="1488"/>
      <c r="DE104" s="1488"/>
      <c r="DF104" s="1488"/>
      <c r="DG104" s="1488"/>
      <c r="DH104" s="1488"/>
      <c r="DI104" s="1488"/>
      <c r="DJ104" s="1488"/>
      <c r="DK104" s="1489"/>
      <c r="DL104" s="1487"/>
      <c r="DM104" s="1488"/>
      <c r="DN104" s="1488"/>
      <c r="DO104" s="1488"/>
      <c r="DP104" s="1488"/>
      <c r="DQ104" s="1488"/>
      <c r="DR104" s="1488"/>
      <c r="DS104" s="1488"/>
      <c r="DT104" s="1488"/>
      <c r="DU104" s="1489"/>
      <c r="DV104" s="1478" t="s">
        <v>478</v>
      </c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80"/>
      <c r="EI104" s="1478" t="s">
        <v>477</v>
      </c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80"/>
      <c r="ET104" s="1487"/>
      <c r="EU104" s="1488"/>
      <c r="EV104" s="1488"/>
      <c r="EW104" s="1488"/>
      <c r="EX104" s="1488"/>
      <c r="EY104" s="1488"/>
      <c r="EZ104" s="1488"/>
      <c r="FA104" s="1488"/>
      <c r="FB104" s="1488"/>
      <c r="FC104" s="1488"/>
      <c r="FD104" s="1489"/>
    </row>
    <row r="105" spans="1:163" ht="13.5" customHeight="1" thickBot="1" x14ac:dyDescent="0.3">
      <c r="A105" s="1505" t="s">
        <v>399</v>
      </c>
      <c r="B105" s="1506"/>
      <c r="C105" s="1506"/>
      <c r="D105" s="1506"/>
      <c r="E105" s="1506"/>
      <c r="F105" s="1506"/>
      <c r="G105" s="1506"/>
      <c r="H105" s="1506"/>
      <c r="I105" s="1506"/>
      <c r="J105" s="1506"/>
      <c r="K105" s="1506"/>
      <c r="L105" s="1506"/>
      <c r="M105" s="1506"/>
      <c r="N105" s="1506"/>
      <c r="O105" s="1506"/>
      <c r="P105" s="1506"/>
      <c r="Q105" s="1506"/>
      <c r="R105" s="1506"/>
      <c r="S105" s="1506"/>
      <c r="T105" s="1506"/>
      <c r="U105" s="1506"/>
      <c r="V105" s="1506"/>
      <c r="W105" s="1506"/>
      <c r="X105" s="1506"/>
      <c r="Y105" s="1506"/>
      <c r="Z105" s="1506"/>
      <c r="AA105" s="1506"/>
      <c r="AB105" s="1506"/>
      <c r="AC105" s="1506"/>
      <c r="AD105" s="1506"/>
      <c r="AE105" s="1507"/>
      <c r="AF105" s="1499" t="s">
        <v>400</v>
      </c>
      <c r="AG105" s="1500"/>
      <c r="AH105" s="1500"/>
      <c r="AI105" s="1500"/>
      <c r="AJ105" s="1500"/>
      <c r="AK105" s="1501"/>
      <c r="AL105" s="1499" t="s">
        <v>401</v>
      </c>
      <c r="AM105" s="1500"/>
      <c r="AN105" s="1500"/>
      <c r="AO105" s="1500"/>
      <c r="AP105" s="1500"/>
      <c r="AQ105" s="1500"/>
      <c r="AR105" s="1500"/>
      <c r="AS105" s="1500"/>
      <c r="AT105" s="1500"/>
      <c r="AU105" s="1501"/>
      <c r="AV105" s="1499" t="s">
        <v>402</v>
      </c>
      <c r="AW105" s="1500"/>
      <c r="AX105" s="1500"/>
      <c r="AY105" s="1500"/>
      <c r="AZ105" s="1500"/>
      <c r="BA105" s="1500"/>
      <c r="BB105" s="1500"/>
      <c r="BC105" s="1500"/>
      <c r="BD105" s="1500"/>
      <c r="BE105" s="1501"/>
      <c r="BF105" s="1499" t="s">
        <v>403</v>
      </c>
      <c r="BG105" s="1500"/>
      <c r="BH105" s="1500"/>
      <c r="BI105" s="1500"/>
      <c r="BJ105" s="1500"/>
      <c r="BK105" s="1500"/>
      <c r="BL105" s="1500"/>
      <c r="BM105" s="1500"/>
      <c r="BN105" s="1500"/>
      <c r="BO105" s="1500"/>
      <c r="BP105" s="1500"/>
      <c r="BQ105" s="1501"/>
      <c r="BR105" s="1499" t="s">
        <v>404</v>
      </c>
      <c r="BS105" s="1500"/>
      <c r="BT105" s="1500"/>
      <c r="BU105" s="1500"/>
      <c r="BV105" s="1500"/>
      <c r="BW105" s="1500"/>
      <c r="BX105" s="1500"/>
      <c r="BY105" s="1500"/>
      <c r="BZ105" s="1500"/>
      <c r="CA105" s="1500"/>
      <c r="CB105" s="1501"/>
      <c r="CC105" s="1499" t="s">
        <v>405</v>
      </c>
      <c r="CD105" s="1500"/>
      <c r="CE105" s="1500"/>
      <c r="CF105" s="1500"/>
      <c r="CG105" s="1500"/>
      <c r="CH105" s="1500"/>
      <c r="CI105" s="1500"/>
      <c r="CJ105" s="1500"/>
      <c r="CK105" s="1500"/>
      <c r="CL105" s="1500"/>
      <c r="CM105" s="1500"/>
      <c r="CN105" s="1500"/>
      <c r="CO105" s="1501"/>
      <c r="CP105" s="1499" t="s">
        <v>406</v>
      </c>
      <c r="CQ105" s="1500"/>
      <c r="CR105" s="1500"/>
      <c r="CS105" s="1500"/>
      <c r="CT105" s="1500"/>
      <c r="CU105" s="1500"/>
      <c r="CV105" s="1500"/>
      <c r="CW105" s="1500"/>
      <c r="CX105" s="1500"/>
      <c r="CY105" s="1500"/>
      <c r="CZ105" s="1501"/>
      <c r="DA105" s="1499" t="s">
        <v>407</v>
      </c>
      <c r="DB105" s="1500"/>
      <c r="DC105" s="1500"/>
      <c r="DD105" s="1500"/>
      <c r="DE105" s="1500"/>
      <c r="DF105" s="1500"/>
      <c r="DG105" s="1500"/>
      <c r="DH105" s="1500"/>
      <c r="DI105" s="1500"/>
      <c r="DJ105" s="1500"/>
      <c r="DK105" s="1501"/>
      <c r="DL105" s="1499" t="s">
        <v>408</v>
      </c>
      <c r="DM105" s="1500"/>
      <c r="DN105" s="1500"/>
      <c r="DO105" s="1500"/>
      <c r="DP105" s="1500"/>
      <c r="DQ105" s="1500"/>
      <c r="DR105" s="1500"/>
      <c r="DS105" s="1500"/>
      <c r="DT105" s="1500"/>
      <c r="DU105" s="1501"/>
      <c r="DV105" s="1499" t="s">
        <v>409</v>
      </c>
      <c r="DW105" s="1500"/>
      <c r="DX105" s="1500"/>
      <c r="DY105" s="1500"/>
      <c r="DZ105" s="1500"/>
      <c r="EA105" s="1500"/>
      <c r="EB105" s="1500"/>
      <c r="EC105" s="1500"/>
      <c r="ED105" s="1500"/>
      <c r="EE105" s="1500"/>
      <c r="EF105" s="1500"/>
      <c r="EG105" s="1500"/>
      <c r="EH105" s="1501"/>
      <c r="EI105" s="1499" t="s">
        <v>410</v>
      </c>
      <c r="EJ105" s="1500"/>
      <c r="EK105" s="1500"/>
      <c r="EL105" s="1500"/>
      <c r="EM105" s="1500"/>
      <c r="EN105" s="1500"/>
      <c r="EO105" s="1500"/>
      <c r="EP105" s="1500"/>
      <c r="EQ105" s="1500"/>
      <c r="ER105" s="1500"/>
      <c r="ES105" s="1501"/>
      <c r="ET105" s="1499" t="s">
        <v>411</v>
      </c>
      <c r="EU105" s="1500"/>
      <c r="EV105" s="1500"/>
      <c r="EW105" s="1500"/>
      <c r="EX105" s="1500"/>
      <c r="EY105" s="1500"/>
      <c r="EZ105" s="1500"/>
      <c r="FA105" s="1500"/>
      <c r="FB105" s="1500"/>
      <c r="FC105" s="1500"/>
      <c r="FD105" s="1501"/>
    </row>
    <row r="106" spans="1:163" ht="35.25" customHeight="1" x14ac:dyDescent="0.25">
      <c r="A106" s="1513" t="s">
        <v>482</v>
      </c>
      <c r="B106" s="1514"/>
      <c r="C106" s="1514"/>
      <c r="D106" s="1514"/>
      <c r="E106" s="1514"/>
      <c r="F106" s="1514"/>
      <c r="G106" s="1514"/>
      <c r="H106" s="1514"/>
      <c r="I106" s="1514"/>
      <c r="J106" s="1514"/>
      <c r="K106" s="1514"/>
      <c r="L106" s="1514"/>
      <c r="M106" s="1514"/>
      <c r="N106" s="1514"/>
      <c r="O106" s="1514"/>
      <c r="P106" s="1514"/>
      <c r="Q106" s="1514"/>
      <c r="R106" s="1514"/>
      <c r="S106" s="1514"/>
      <c r="T106" s="1514"/>
      <c r="U106" s="1514"/>
      <c r="V106" s="1514"/>
      <c r="W106" s="1514"/>
      <c r="X106" s="1514"/>
      <c r="Y106" s="1514"/>
      <c r="Z106" s="1514"/>
      <c r="AA106" s="1514"/>
      <c r="AB106" s="1514"/>
      <c r="AC106" s="1514"/>
      <c r="AD106" s="1514"/>
      <c r="AE106" s="1515"/>
      <c r="AF106" s="1516" t="s">
        <v>361</v>
      </c>
      <c r="AG106" s="1517"/>
      <c r="AH106" s="1517"/>
      <c r="AI106" s="1517"/>
      <c r="AJ106" s="1517"/>
      <c r="AK106" s="1518"/>
      <c r="AL106" s="1458"/>
      <c r="AM106" s="1459"/>
      <c r="AN106" s="1459"/>
      <c r="AO106" s="1459"/>
      <c r="AP106" s="1459"/>
      <c r="AQ106" s="1459"/>
      <c r="AR106" s="1459"/>
      <c r="AS106" s="1459"/>
      <c r="AT106" s="1459"/>
      <c r="AU106" s="1460"/>
      <c r="AV106" s="1458"/>
      <c r="AW106" s="1459"/>
      <c r="AX106" s="1459"/>
      <c r="AY106" s="1459"/>
      <c r="AZ106" s="1459"/>
      <c r="BA106" s="1459"/>
      <c r="BB106" s="1459"/>
      <c r="BC106" s="1459"/>
      <c r="BD106" s="1459"/>
      <c r="BE106" s="1460"/>
      <c r="BF106" s="1458"/>
      <c r="BG106" s="1459"/>
      <c r="BH106" s="1459"/>
      <c r="BI106" s="1459"/>
      <c r="BJ106" s="1459"/>
      <c r="BK106" s="1459"/>
      <c r="BL106" s="1459"/>
      <c r="BM106" s="1459"/>
      <c r="BN106" s="1459"/>
      <c r="BO106" s="1459"/>
      <c r="BP106" s="1459"/>
      <c r="BQ106" s="1460"/>
      <c r="BR106" s="1458"/>
      <c r="BS106" s="1459"/>
      <c r="BT106" s="1459"/>
      <c r="BU106" s="1459"/>
      <c r="BV106" s="1459"/>
      <c r="BW106" s="1459"/>
      <c r="BX106" s="1459"/>
      <c r="BY106" s="1459"/>
      <c r="BZ106" s="1459"/>
      <c r="CA106" s="1459"/>
      <c r="CB106" s="1460"/>
      <c r="CC106" s="1458"/>
      <c r="CD106" s="1459"/>
      <c r="CE106" s="1459"/>
      <c r="CF106" s="1459"/>
      <c r="CG106" s="1459"/>
      <c r="CH106" s="1459"/>
      <c r="CI106" s="1459"/>
      <c r="CJ106" s="1459"/>
      <c r="CK106" s="1459"/>
      <c r="CL106" s="1459"/>
      <c r="CM106" s="1459"/>
      <c r="CN106" s="1459"/>
      <c r="CO106" s="1460"/>
      <c r="CP106" s="1458"/>
      <c r="CQ106" s="1459"/>
      <c r="CR106" s="1459"/>
      <c r="CS106" s="1459"/>
      <c r="CT106" s="1459"/>
      <c r="CU106" s="1459"/>
      <c r="CV106" s="1459"/>
      <c r="CW106" s="1459"/>
      <c r="CX106" s="1459"/>
      <c r="CY106" s="1459"/>
      <c r="CZ106" s="1460"/>
      <c r="DA106" s="1458"/>
      <c r="DB106" s="1459"/>
      <c r="DC106" s="1459"/>
      <c r="DD106" s="1459"/>
      <c r="DE106" s="1459"/>
      <c r="DF106" s="1459"/>
      <c r="DG106" s="1459"/>
      <c r="DH106" s="1459"/>
      <c r="DI106" s="1459"/>
      <c r="DJ106" s="1459"/>
      <c r="DK106" s="1460"/>
      <c r="DL106" s="1459"/>
      <c r="DM106" s="1459"/>
      <c r="DN106" s="1459"/>
      <c r="DO106" s="1459"/>
      <c r="DP106" s="1459"/>
      <c r="DQ106" s="1459"/>
      <c r="DR106" s="1459"/>
      <c r="DS106" s="1459"/>
      <c r="DT106" s="1459"/>
      <c r="DU106" s="1460"/>
      <c r="DV106" s="1458"/>
      <c r="DW106" s="1459"/>
      <c r="DX106" s="1459"/>
      <c r="DY106" s="1459"/>
      <c r="DZ106" s="1459"/>
      <c r="EA106" s="1459"/>
      <c r="EB106" s="1459"/>
      <c r="EC106" s="1459"/>
      <c r="ED106" s="1459"/>
      <c r="EE106" s="1459"/>
      <c r="EF106" s="1459"/>
      <c r="EG106" s="1459"/>
      <c r="EH106" s="1460"/>
      <c r="EI106" s="1458"/>
      <c r="EJ106" s="1459"/>
      <c r="EK106" s="1459"/>
      <c r="EL106" s="1459"/>
      <c r="EM106" s="1459"/>
      <c r="EN106" s="1459"/>
      <c r="EO106" s="1459"/>
      <c r="EP106" s="1459"/>
      <c r="EQ106" s="1459"/>
      <c r="ER106" s="1459"/>
      <c r="ES106" s="1460"/>
      <c r="ET106" s="1458"/>
      <c r="EU106" s="1459"/>
      <c r="EV106" s="1459"/>
      <c r="EW106" s="1459"/>
      <c r="EX106" s="1459"/>
      <c r="EY106" s="1459"/>
      <c r="EZ106" s="1459"/>
      <c r="FA106" s="1459"/>
      <c r="FB106" s="1459"/>
      <c r="FC106" s="1459"/>
      <c r="FD106" s="1559"/>
    </row>
    <row r="107" spans="1:163" ht="36" customHeight="1" x14ac:dyDescent="0.25">
      <c r="A107" s="1513" t="s">
        <v>464</v>
      </c>
      <c r="B107" s="1514"/>
      <c r="C107" s="1514"/>
      <c r="D107" s="1514"/>
      <c r="E107" s="1514"/>
      <c r="F107" s="1514"/>
      <c r="G107" s="1514"/>
      <c r="H107" s="1514"/>
      <c r="I107" s="1514"/>
      <c r="J107" s="1514"/>
      <c r="K107" s="1514"/>
      <c r="L107" s="1514"/>
      <c r="M107" s="1514"/>
      <c r="N107" s="1514"/>
      <c r="O107" s="1514"/>
      <c r="P107" s="1514"/>
      <c r="Q107" s="1514"/>
      <c r="R107" s="1514"/>
      <c r="S107" s="1514"/>
      <c r="T107" s="1514"/>
      <c r="U107" s="1514"/>
      <c r="V107" s="1514"/>
      <c r="W107" s="1514"/>
      <c r="X107" s="1514"/>
      <c r="Y107" s="1514"/>
      <c r="Z107" s="1514"/>
      <c r="AA107" s="1514"/>
      <c r="AB107" s="1514"/>
      <c r="AC107" s="1514"/>
      <c r="AD107" s="1514"/>
      <c r="AE107" s="1515"/>
      <c r="AF107" s="1526" t="s">
        <v>362</v>
      </c>
      <c r="AG107" s="1527"/>
      <c r="AH107" s="1527"/>
      <c r="AI107" s="1527"/>
      <c r="AJ107" s="1527"/>
      <c r="AK107" s="1528"/>
      <c r="AL107" s="1529">
        <f>ET107</f>
        <v>0</v>
      </c>
      <c r="AM107" s="1530"/>
      <c r="AN107" s="1530"/>
      <c r="AO107" s="1530"/>
      <c r="AP107" s="1530"/>
      <c r="AQ107" s="1530"/>
      <c r="AR107" s="1530"/>
      <c r="AS107" s="1530"/>
      <c r="AT107" s="1530"/>
      <c r="AU107" s="1530"/>
      <c r="AV107" s="1395"/>
      <c r="AW107" s="1396"/>
      <c r="AX107" s="1396"/>
      <c r="AY107" s="1396"/>
      <c r="AZ107" s="1396"/>
      <c r="BA107" s="1396"/>
      <c r="BB107" s="1396"/>
      <c r="BC107" s="1396"/>
      <c r="BD107" s="1396"/>
      <c r="BE107" s="1397"/>
      <c r="BF107" s="1395"/>
      <c r="BG107" s="1396"/>
      <c r="BH107" s="1396"/>
      <c r="BI107" s="1396"/>
      <c r="BJ107" s="1396"/>
      <c r="BK107" s="1396"/>
      <c r="BL107" s="1396"/>
      <c r="BM107" s="1396"/>
      <c r="BN107" s="1396"/>
      <c r="BO107" s="1396"/>
      <c r="BP107" s="1396"/>
      <c r="BQ107" s="1397"/>
      <c r="BR107" s="1395"/>
      <c r="BS107" s="1396"/>
      <c r="BT107" s="1396"/>
      <c r="BU107" s="1396"/>
      <c r="BV107" s="1396"/>
      <c r="BW107" s="1396"/>
      <c r="BX107" s="1396"/>
      <c r="BY107" s="1396"/>
      <c r="BZ107" s="1396"/>
      <c r="CA107" s="1396"/>
      <c r="CB107" s="1397"/>
      <c r="CC107" s="1395"/>
      <c r="CD107" s="1396"/>
      <c r="CE107" s="1396"/>
      <c r="CF107" s="1396"/>
      <c r="CG107" s="1396"/>
      <c r="CH107" s="1396"/>
      <c r="CI107" s="1396"/>
      <c r="CJ107" s="1396"/>
      <c r="CK107" s="1396"/>
      <c r="CL107" s="1396"/>
      <c r="CM107" s="1396"/>
      <c r="CN107" s="1396"/>
      <c r="CO107" s="1397"/>
      <c r="CP107" s="1395"/>
      <c r="CQ107" s="1396"/>
      <c r="CR107" s="1396"/>
      <c r="CS107" s="1396"/>
      <c r="CT107" s="1396"/>
      <c r="CU107" s="1396"/>
      <c r="CV107" s="1396"/>
      <c r="CW107" s="1396"/>
      <c r="CX107" s="1396"/>
      <c r="CY107" s="1396"/>
      <c r="CZ107" s="1397"/>
      <c r="DA107" s="1395"/>
      <c r="DB107" s="1396"/>
      <c r="DC107" s="1396"/>
      <c r="DD107" s="1396"/>
      <c r="DE107" s="1396"/>
      <c r="DF107" s="1396"/>
      <c r="DG107" s="1396"/>
      <c r="DH107" s="1396"/>
      <c r="DI107" s="1396"/>
      <c r="DJ107" s="1396"/>
      <c r="DK107" s="1397"/>
      <c r="DL107" s="1395"/>
      <c r="DM107" s="1396"/>
      <c r="DN107" s="1396"/>
      <c r="DO107" s="1396"/>
      <c r="DP107" s="1396"/>
      <c r="DQ107" s="1396"/>
      <c r="DR107" s="1396"/>
      <c r="DS107" s="1396"/>
      <c r="DT107" s="1396"/>
      <c r="DU107" s="1397"/>
      <c r="DV107" s="1395"/>
      <c r="DW107" s="1396"/>
      <c r="DX107" s="1396"/>
      <c r="DY107" s="1396"/>
      <c r="DZ107" s="1396"/>
      <c r="EA107" s="1396"/>
      <c r="EB107" s="1396"/>
      <c r="EC107" s="1396"/>
      <c r="ED107" s="1396"/>
      <c r="EE107" s="1396"/>
      <c r="EF107" s="1396"/>
      <c r="EG107" s="1396"/>
      <c r="EH107" s="1397"/>
      <c r="EI107" s="1395"/>
      <c r="EJ107" s="1396"/>
      <c r="EK107" s="1396"/>
      <c r="EL107" s="1396"/>
      <c r="EM107" s="1396"/>
      <c r="EN107" s="1396"/>
      <c r="EO107" s="1396"/>
      <c r="EP107" s="1396"/>
      <c r="EQ107" s="1396"/>
      <c r="ER107" s="1396"/>
      <c r="ES107" s="1397"/>
      <c r="ET107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0"/>
      <c r="EV107" s="1530"/>
      <c r="EW107" s="1530"/>
      <c r="EX107" s="1530"/>
      <c r="EY107" s="1530"/>
      <c r="EZ107" s="1530"/>
      <c r="FA107" s="1530"/>
      <c r="FB107" s="1530"/>
      <c r="FC107" s="1530"/>
      <c r="FD107" s="1549"/>
      <c r="FE107" s="551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 x14ac:dyDescent="0.25">
      <c r="A108" s="1513" t="s">
        <v>483</v>
      </c>
      <c r="B108" s="1514"/>
      <c r="C108" s="1514"/>
      <c r="D108" s="1514"/>
      <c r="E108" s="1514"/>
      <c r="F108" s="1514"/>
      <c r="G108" s="1514"/>
      <c r="H108" s="1514"/>
      <c r="I108" s="1514"/>
      <c r="J108" s="1514"/>
      <c r="K108" s="1514"/>
      <c r="L108" s="1514"/>
      <c r="M108" s="1514"/>
      <c r="N108" s="1514"/>
      <c r="O108" s="1514"/>
      <c r="P108" s="1514"/>
      <c r="Q108" s="1514"/>
      <c r="R108" s="1514"/>
      <c r="S108" s="1514"/>
      <c r="T108" s="1514"/>
      <c r="U108" s="1514"/>
      <c r="V108" s="1514"/>
      <c r="W108" s="1514"/>
      <c r="X108" s="1514"/>
      <c r="Y108" s="1514"/>
      <c r="Z108" s="1514"/>
      <c r="AA108" s="1514"/>
      <c r="AB108" s="1514"/>
      <c r="AC108" s="1514"/>
      <c r="AD108" s="1514"/>
      <c r="AE108" s="1515"/>
      <c r="AF108" s="1526" t="s">
        <v>363</v>
      </c>
      <c r="AG108" s="1527"/>
      <c r="AH108" s="1527"/>
      <c r="AI108" s="1527"/>
      <c r="AJ108" s="1527"/>
      <c r="AK108" s="1528"/>
      <c r="AL108" s="1529">
        <f>ET108</f>
        <v>0</v>
      </c>
      <c r="AM108" s="1530"/>
      <c r="AN108" s="1530"/>
      <c r="AO108" s="1530"/>
      <c r="AP108" s="1530"/>
      <c r="AQ108" s="1530"/>
      <c r="AR108" s="1530"/>
      <c r="AS108" s="1530"/>
      <c r="AT108" s="1530"/>
      <c r="AU108" s="1530"/>
      <c r="AV108" s="1395"/>
      <c r="AW108" s="1396"/>
      <c r="AX108" s="1396"/>
      <c r="AY108" s="1396"/>
      <c r="AZ108" s="1396"/>
      <c r="BA108" s="1396"/>
      <c r="BB108" s="1396"/>
      <c r="BC108" s="1396"/>
      <c r="BD108" s="1396"/>
      <c r="BE108" s="1397"/>
      <c r="BF108" s="1395"/>
      <c r="BG108" s="1396"/>
      <c r="BH108" s="1396"/>
      <c r="BI108" s="1396"/>
      <c r="BJ108" s="1396"/>
      <c r="BK108" s="1396"/>
      <c r="BL108" s="1396"/>
      <c r="BM108" s="1396"/>
      <c r="BN108" s="1396"/>
      <c r="BO108" s="1396"/>
      <c r="BP108" s="1396"/>
      <c r="BQ108" s="1397"/>
      <c r="BR108" s="1395"/>
      <c r="BS108" s="1396"/>
      <c r="BT108" s="1396"/>
      <c r="BU108" s="1396"/>
      <c r="BV108" s="1396"/>
      <c r="BW108" s="1396"/>
      <c r="BX108" s="1396"/>
      <c r="BY108" s="1396"/>
      <c r="BZ108" s="1396"/>
      <c r="CA108" s="1396"/>
      <c r="CB108" s="1397"/>
      <c r="CC108" s="1395"/>
      <c r="CD108" s="1396"/>
      <c r="CE108" s="1396"/>
      <c r="CF108" s="1396"/>
      <c r="CG108" s="1396"/>
      <c r="CH108" s="1396"/>
      <c r="CI108" s="1396"/>
      <c r="CJ108" s="1396"/>
      <c r="CK108" s="1396"/>
      <c r="CL108" s="1396"/>
      <c r="CM108" s="1396"/>
      <c r="CN108" s="1396"/>
      <c r="CO108" s="1397"/>
      <c r="CP108" s="1395"/>
      <c r="CQ108" s="1396"/>
      <c r="CR108" s="1396"/>
      <c r="CS108" s="1396"/>
      <c r="CT108" s="1396"/>
      <c r="CU108" s="1396"/>
      <c r="CV108" s="1396"/>
      <c r="CW108" s="1396"/>
      <c r="CX108" s="1396"/>
      <c r="CY108" s="1396"/>
      <c r="CZ108" s="1397"/>
      <c r="DA108" s="1395"/>
      <c r="DB108" s="1396"/>
      <c r="DC108" s="1396"/>
      <c r="DD108" s="1396"/>
      <c r="DE108" s="1396"/>
      <c r="DF108" s="1396"/>
      <c r="DG108" s="1396"/>
      <c r="DH108" s="1396"/>
      <c r="DI108" s="1396"/>
      <c r="DJ108" s="1396"/>
      <c r="DK108" s="1397"/>
      <c r="DL108" s="1395"/>
      <c r="DM108" s="1396"/>
      <c r="DN108" s="1396"/>
      <c r="DO108" s="1396"/>
      <c r="DP108" s="1396"/>
      <c r="DQ108" s="1396"/>
      <c r="DR108" s="1396"/>
      <c r="DS108" s="1396"/>
      <c r="DT108" s="1396"/>
      <c r="DU108" s="1397"/>
      <c r="DV108" s="1395"/>
      <c r="DW108" s="1396"/>
      <c r="DX108" s="1396"/>
      <c r="DY108" s="1396"/>
      <c r="DZ108" s="1396"/>
      <c r="EA108" s="1396"/>
      <c r="EB108" s="1396"/>
      <c r="EC108" s="1396"/>
      <c r="ED108" s="1396"/>
      <c r="EE108" s="1396"/>
      <c r="EF108" s="1396"/>
      <c r="EG108" s="1396"/>
      <c r="EH108" s="1397"/>
      <c r="EI108" s="1395"/>
      <c r="EJ108" s="1396"/>
      <c r="EK108" s="1396"/>
      <c r="EL108" s="1396"/>
      <c r="EM108" s="1396"/>
      <c r="EN108" s="1396"/>
      <c r="EO108" s="1396"/>
      <c r="EP108" s="1396"/>
      <c r="EQ108" s="1396"/>
      <c r="ER108" s="1396"/>
      <c r="ES108" s="1397"/>
      <c r="ET108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0"/>
      <c r="EV108" s="1530"/>
      <c r="EW108" s="1530"/>
      <c r="EX108" s="1530"/>
      <c r="EY108" s="1530"/>
      <c r="EZ108" s="1530"/>
      <c r="FA108" s="1530"/>
      <c r="FB108" s="1530"/>
      <c r="FC108" s="1530"/>
      <c r="FD108" s="1549"/>
      <c r="FE108" s="551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 x14ac:dyDescent="0.25">
      <c r="A109" s="1513" t="s">
        <v>484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26" t="s">
        <v>364</v>
      </c>
      <c r="AG109" s="1527"/>
      <c r="AH109" s="1527"/>
      <c r="AI109" s="1527"/>
      <c r="AJ109" s="1527"/>
      <c r="AK109" s="1528"/>
      <c r="AL109" s="15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30"/>
      <c r="AN109" s="1530"/>
      <c r="AO109" s="1530"/>
      <c r="AP109" s="1530"/>
      <c r="AQ109" s="1530"/>
      <c r="AR109" s="1530"/>
      <c r="AS109" s="1530"/>
      <c r="AT109" s="1530"/>
      <c r="AU109" s="1530"/>
      <c r="AV109" s="1395"/>
      <c r="AW109" s="1396"/>
      <c r="AX109" s="1396"/>
      <c r="AY109" s="1396"/>
      <c r="AZ109" s="1396"/>
      <c r="BA109" s="1396"/>
      <c r="BB109" s="1396"/>
      <c r="BC109" s="1396"/>
      <c r="BD109" s="1396"/>
      <c r="BE109" s="1397"/>
      <c r="BF109" s="1395"/>
      <c r="BG109" s="1396"/>
      <c r="BH109" s="1396"/>
      <c r="BI109" s="1396"/>
      <c r="BJ109" s="1396"/>
      <c r="BK109" s="1396"/>
      <c r="BL109" s="1396"/>
      <c r="BM109" s="1396"/>
      <c r="BN109" s="1396"/>
      <c r="BO109" s="1396"/>
      <c r="BP109" s="1396"/>
      <c r="BQ109" s="1397"/>
      <c r="BR109" s="1395"/>
      <c r="BS109" s="1396"/>
      <c r="BT109" s="1396"/>
      <c r="BU109" s="1396"/>
      <c r="BV109" s="1396"/>
      <c r="BW109" s="1396"/>
      <c r="BX109" s="1396"/>
      <c r="BY109" s="1396"/>
      <c r="BZ109" s="1396"/>
      <c r="CA109" s="1396"/>
      <c r="CB109" s="1397"/>
      <c r="CC109" s="1395"/>
      <c r="CD109" s="1396"/>
      <c r="CE109" s="1396"/>
      <c r="CF109" s="1396"/>
      <c r="CG109" s="1396"/>
      <c r="CH109" s="1396"/>
      <c r="CI109" s="1396"/>
      <c r="CJ109" s="1396"/>
      <c r="CK109" s="1396"/>
      <c r="CL109" s="1396"/>
      <c r="CM109" s="1396"/>
      <c r="CN109" s="1396"/>
      <c r="CO109" s="1397"/>
      <c r="CP109" s="1395"/>
      <c r="CQ109" s="1396"/>
      <c r="CR109" s="1396"/>
      <c r="CS109" s="1396"/>
      <c r="CT109" s="1396"/>
      <c r="CU109" s="1396"/>
      <c r="CV109" s="1396"/>
      <c r="CW109" s="1396"/>
      <c r="CX109" s="1396"/>
      <c r="CY109" s="1396"/>
      <c r="CZ109" s="1397"/>
      <c r="DA109" s="1395"/>
      <c r="DB109" s="1396"/>
      <c r="DC109" s="1396"/>
      <c r="DD109" s="1396"/>
      <c r="DE109" s="1396"/>
      <c r="DF109" s="1396"/>
      <c r="DG109" s="1396"/>
      <c r="DH109" s="1396"/>
      <c r="DI109" s="1396"/>
      <c r="DJ109" s="1396"/>
      <c r="DK109" s="1397"/>
      <c r="DL109" s="1395"/>
      <c r="DM109" s="1396"/>
      <c r="DN109" s="1396"/>
      <c r="DO109" s="1396"/>
      <c r="DP109" s="1396"/>
      <c r="DQ109" s="1396"/>
      <c r="DR109" s="1396"/>
      <c r="DS109" s="1396"/>
      <c r="DT109" s="1396"/>
      <c r="DU109" s="1397"/>
      <c r="DV109" s="1395"/>
      <c r="DW109" s="1396"/>
      <c r="DX109" s="1396"/>
      <c r="DY109" s="1396"/>
      <c r="DZ109" s="1396"/>
      <c r="EA109" s="1396"/>
      <c r="EB109" s="1396"/>
      <c r="EC109" s="1396"/>
      <c r="ED109" s="1396"/>
      <c r="EE109" s="1396"/>
      <c r="EF109" s="1396"/>
      <c r="EG109" s="1396"/>
      <c r="EH109" s="1397"/>
      <c r="EI109" s="1395"/>
      <c r="EJ109" s="1396"/>
      <c r="EK109" s="1396"/>
      <c r="EL109" s="1396"/>
      <c r="EM109" s="1396"/>
      <c r="EN109" s="1396"/>
      <c r="EO109" s="1396"/>
      <c r="EP109" s="1396"/>
      <c r="EQ109" s="1396"/>
      <c r="ER109" s="1396"/>
      <c r="ES109" s="1397"/>
      <c r="ET109" s="1395"/>
      <c r="EU109" s="1396"/>
      <c r="EV109" s="1396"/>
      <c r="EW109" s="1396"/>
      <c r="EX109" s="1396"/>
      <c r="EY109" s="1396"/>
      <c r="EZ109" s="1396"/>
      <c r="FA109" s="1396"/>
      <c r="FB109" s="1396"/>
      <c r="FC109" s="1396"/>
      <c r="FD109" s="1531"/>
      <c r="FE109" s="551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 x14ac:dyDescent="0.3">
      <c r="A110" s="1513" t="s">
        <v>365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45" t="s">
        <v>366</v>
      </c>
      <c r="AG110" s="1546"/>
      <c r="AH110" s="1546"/>
      <c r="AI110" s="1546"/>
      <c r="AJ110" s="1546"/>
      <c r="AK110" s="1547"/>
      <c r="AL110" s="1554">
        <f ca="1">AL109-AL108</f>
        <v>0</v>
      </c>
      <c r="AM110" s="1555"/>
      <c r="AN110" s="1555"/>
      <c r="AO110" s="1555"/>
      <c r="AP110" s="1555"/>
      <c r="AQ110" s="1555"/>
      <c r="AR110" s="1555"/>
      <c r="AS110" s="1555"/>
      <c r="AT110" s="1555"/>
      <c r="AU110" s="1555"/>
      <c r="AV110" s="1490"/>
      <c r="AW110" s="1491"/>
      <c r="AX110" s="1491"/>
      <c r="AY110" s="1491"/>
      <c r="AZ110" s="1491"/>
      <c r="BA110" s="1491"/>
      <c r="BB110" s="1491"/>
      <c r="BC110" s="1491"/>
      <c r="BD110" s="1491"/>
      <c r="BE110" s="1492"/>
      <c r="BF110" s="1490"/>
      <c r="BG110" s="1491"/>
      <c r="BH110" s="1491"/>
      <c r="BI110" s="1491"/>
      <c r="BJ110" s="1491"/>
      <c r="BK110" s="1491"/>
      <c r="BL110" s="1491"/>
      <c r="BM110" s="1491"/>
      <c r="BN110" s="1491"/>
      <c r="BO110" s="1491"/>
      <c r="BP110" s="1491"/>
      <c r="BQ110" s="1492"/>
      <c r="BR110" s="1490"/>
      <c r="BS110" s="1491"/>
      <c r="BT110" s="1491"/>
      <c r="BU110" s="1491"/>
      <c r="BV110" s="1491"/>
      <c r="BW110" s="1491"/>
      <c r="BX110" s="1491"/>
      <c r="BY110" s="1491"/>
      <c r="BZ110" s="1491"/>
      <c r="CA110" s="1491"/>
      <c r="CB110" s="1492"/>
      <c r="CC110" s="1490"/>
      <c r="CD110" s="1491"/>
      <c r="CE110" s="1491"/>
      <c r="CF110" s="1491"/>
      <c r="CG110" s="1491"/>
      <c r="CH110" s="1491"/>
      <c r="CI110" s="1491"/>
      <c r="CJ110" s="1491"/>
      <c r="CK110" s="1491"/>
      <c r="CL110" s="1491"/>
      <c r="CM110" s="1491"/>
      <c r="CN110" s="1491"/>
      <c r="CO110" s="1492"/>
      <c r="CP110" s="1490"/>
      <c r="CQ110" s="1491"/>
      <c r="CR110" s="1491"/>
      <c r="CS110" s="1491"/>
      <c r="CT110" s="1491"/>
      <c r="CU110" s="1491"/>
      <c r="CV110" s="1491"/>
      <c r="CW110" s="1491"/>
      <c r="CX110" s="1491"/>
      <c r="CY110" s="1491"/>
      <c r="CZ110" s="1492"/>
      <c r="DA110" s="1490"/>
      <c r="DB110" s="1491"/>
      <c r="DC110" s="1491"/>
      <c r="DD110" s="1491"/>
      <c r="DE110" s="1491"/>
      <c r="DF110" s="1491"/>
      <c r="DG110" s="1491"/>
      <c r="DH110" s="1491"/>
      <c r="DI110" s="1491"/>
      <c r="DJ110" s="1491"/>
      <c r="DK110" s="1492"/>
      <c r="DL110" s="1490"/>
      <c r="DM110" s="1491"/>
      <c r="DN110" s="1491"/>
      <c r="DO110" s="1491"/>
      <c r="DP110" s="1491"/>
      <c r="DQ110" s="1491"/>
      <c r="DR110" s="1491"/>
      <c r="DS110" s="1491"/>
      <c r="DT110" s="1491"/>
      <c r="DU110" s="1492"/>
      <c r="DV110" s="1490"/>
      <c r="DW110" s="1491"/>
      <c r="DX110" s="1491"/>
      <c r="DY110" s="1491"/>
      <c r="DZ110" s="1491"/>
      <c r="EA110" s="1491"/>
      <c r="EB110" s="1491"/>
      <c r="EC110" s="1491"/>
      <c r="ED110" s="1491"/>
      <c r="EE110" s="1491"/>
      <c r="EF110" s="1491"/>
      <c r="EG110" s="1491"/>
      <c r="EH110" s="1492"/>
      <c r="EI110" s="1490"/>
      <c r="EJ110" s="1491"/>
      <c r="EK110" s="1491"/>
      <c r="EL110" s="1491"/>
      <c r="EM110" s="1491"/>
      <c r="EN110" s="1491"/>
      <c r="EO110" s="1491"/>
      <c r="EP110" s="1491"/>
      <c r="EQ110" s="1491"/>
      <c r="ER110" s="1491"/>
      <c r="ES110" s="1492"/>
      <c r="ET110" s="1490"/>
      <c r="EU110" s="1491"/>
      <c r="EV110" s="1491"/>
      <c r="EW110" s="1491"/>
      <c r="EX110" s="1491"/>
      <c r="EY110" s="1491"/>
      <c r="EZ110" s="1491"/>
      <c r="FA110" s="1491"/>
      <c r="FB110" s="1491"/>
      <c r="FC110" s="1491"/>
      <c r="FD110" s="1541"/>
      <c r="FE110" s="551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 x14ac:dyDescent="0.25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 x14ac:dyDescent="0.25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 x14ac:dyDescent="0.25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 x14ac:dyDescent="0.25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 x14ac:dyDescent="0.25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1" t="str">
        <f>IF('Настройки УИК'!$C$26="","",'Настройки УИК'!$C$26)</f>
        <v/>
      </c>
      <c r="AA115" s="1561"/>
      <c r="AB115" s="1561"/>
      <c r="AC115" s="1561"/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258"/>
      <c r="CK115" s="258"/>
      <c r="CL115" s="258"/>
      <c r="CM115" s="258"/>
      <c r="CN115" s="258"/>
      <c r="CO115" s="1563"/>
      <c r="CP115" s="1563"/>
      <c r="CQ115" s="1563"/>
      <c r="CR115" s="1563"/>
      <c r="CS115" s="1563"/>
      <c r="CT115" s="1563"/>
      <c r="CU115" s="1563"/>
      <c r="CV115" s="1563"/>
      <c r="CW115" s="1563"/>
      <c r="CX115" s="1563"/>
      <c r="CY115" s="1563"/>
      <c r="CZ115" s="1563"/>
      <c r="DA115" s="1563"/>
      <c r="DB115" s="1563"/>
      <c r="DC115" s="1563"/>
      <c r="DD115" s="1563"/>
      <c r="DE115" s="1563"/>
      <c r="DF115" s="1563"/>
      <c r="DG115" s="1563"/>
      <c r="DH115" s="1563"/>
      <c r="DI115" s="1563"/>
      <c r="DJ115" s="1563"/>
      <c r="DK115" s="1563"/>
      <c r="DL115" s="1563"/>
      <c r="DM115" s="1563"/>
      <c r="DN115" s="1563"/>
      <c r="DO115" s="258"/>
      <c r="DP115" s="258"/>
      <c r="DQ115" s="258"/>
      <c r="DR115" s="258"/>
      <c r="DS115" s="258"/>
      <c r="DT115" s="1561" t="e">
        <f>INDEX('Настройки УИК'!B22:B22,19-MATCH('Настройки ТИК'!B39,'Настройки УИК'!M22:M22,0),1)</f>
        <v>#N/A</v>
      </c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  <c r="EE115" s="1561"/>
      <c r="EF115" s="1561"/>
      <c r="EG115" s="1561"/>
      <c r="EH115" s="1561"/>
      <c r="EI115" s="1561"/>
      <c r="EJ115" s="1561"/>
      <c r="EK115" s="1561"/>
      <c r="EL115" s="1561"/>
      <c r="EM115" s="1561"/>
      <c r="EN115" s="1561"/>
      <c r="EO115" s="1561"/>
      <c r="EP115" s="1561"/>
      <c r="EQ115" s="1561"/>
      <c r="ER115" s="1561"/>
      <c r="ES115" s="1561"/>
      <c r="ET115" s="1561"/>
      <c r="EU115" s="1561"/>
      <c r="EV115" s="1561"/>
      <c r="EW115" s="1561"/>
      <c r="EX115" s="1561"/>
      <c r="EY115" s="1561"/>
      <c r="EZ115" s="1561"/>
      <c r="FA115" s="1561"/>
      <c r="FB115" s="1561"/>
      <c r="FC115" s="1561"/>
      <c r="FD115" s="1561"/>
    </row>
    <row r="116" spans="1:166" ht="19.5" customHeight="1" x14ac:dyDescent="0.25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2"/>
      <c r="AA116" s="1562"/>
      <c r="AB116" s="1562"/>
      <c r="AC116" s="1562"/>
      <c r="AD116" s="1562"/>
      <c r="AE116" s="1562"/>
      <c r="AF116" s="1562"/>
      <c r="AG116" s="1562"/>
      <c r="AH116" s="1562"/>
      <c r="AI116" s="1562"/>
      <c r="AJ116" s="1562"/>
      <c r="AK116" s="1562"/>
      <c r="AL116" s="1562"/>
      <c r="AM116" s="1562"/>
      <c r="AN116" s="1562"/>
      <c r="AO116" s="1562"/>
      <c r="AP116" s="1562"/>
      <c r="AQ116" s="1562"/>
      <c r="AR116" s="1562"/>
      <c r="AS116" s="1562"/>
      <c r="AT116" s="1562"/>
      <c r="AU116" s="1562"/>
      <c r="AV116" s="1562"/>
      <c r="AW116" s="1562"/>
      <c r="AX116" s="1562"/>
      <c r="AY116" s="1562"/>
      <c r="AZ116" s="1562"/>
      <c r="BA116" s="1562"/>
      <c r="BB116" s="1562"/>
      <c r="BC116" s="1562"/>
      <c r="BD116" s="1562"/>
      <c r="BE116" s="1562"/>
      <c r="BF116" s="1562"/>
      <c r="BG116" s="1562"/>
      <c r="BH116" s="1562"/>
      <c r="BI116" s="1562"/>
      <c r="BJ116" s="1562"/>
      <c r="BK116" s="1562"/>
      <c r="BL116" s="1562"/>
      <c r="BM116" s="1562"/>
      <c r="BN116" s="1562"/>
      <c r="BO116" s="1562"/>
      <c r="BP116" s="1562"/>
      <c r="BQ116" s="1562"/>
      <c r="BR116" s="1562"/>
      <c r="BS116" s="1562"/>
      <c r="BT116" s="1562"/>
      <c r="BU116" s="1562"/>
      <c r="BV116" s="1562"/>
      <c r="BW116" s="1562"/>
      <c r="BX116" s="1562"/>
      <c r="BY116" s="1562"/>
      <c r="BZ116" s="1562"/>
      <c r="CA116" s="1562"/>
      <c r="CB116" s="1562"/>
      <c r="CC116" s="1562"/>
      <c r="CD116" s="1562"/>
      <c r="CE116" s="1562"/>
      <c r="CF116" s="1562"/>
      <c r="CG116" s="1562"/>
      <c r="CH116" s="1562"/>
      <c r="CI116" s="1562"/>
      <c r="CJ116" s="258"/>
      <c r="CK116" s="258"/>
      <c r="CL116" s="258"/>
      <c r="CM116" s="258"/>
      <c r="CN116" s="258"/>
      <c r="CO116" s="1564"/>
      <c r="CP116" s="1564"/>
      <c r="CQ116" s="1564"/>
      <c r="CR116" s="1564"/>
      <c r="CS116" s="1564"/>
      <c r="CT116" s="1564"/>
      <c r="CU116" s="1564"/>
      <c r="CV116" s="1564"/>
      <c r="CW116" s="1564"/>
      <c r="CX116" s="1564"/>
      <c r="CY116" s="1564"/>
      <c r="CZ116" s="1564"/>
      <c r="DA116" s="1564"/>
      <c r="DB116" s="1564"/>
      <c r="DC116" s="1564"/>
      <c r="DD116" s="1564"/>
      <c r="DE116" s="1564"/>
      <c r="DF116" s="1564"/>
      <c r="DG116" s="1564"/>
      <c r="DH116" s="1564"/>
      <c r="DI116" s="1564"/>
      <c r="DJ116" s="1564"/>
      <c r="DK116" s="1564"/>
      <c r="DL116" s="1564"/>
      <c r="DM116" s="1564"/>
      <c r="DN116" s="1564"/>
      <c r="DO116" s="258"/>
      <c r="DP116" s="258"/>
      <c r="DQ116" s="258"/>
      <c r="DR116" s="258"/>
      <c r="DS116" s="258"/>
      <c r="DT116" s="1562"/>
      <c r="DU116" s="1562"/>
      <c r="DV116" s="1562"/>
      <c r="DW116" s="1562"/>
      <c r="DX116" s="1562"/>
      <c r="DY116" s="1562"/>
      <c r="DZ116" s="1562"/>
      <c r="EA116" s="1562"/>
      <c r="EB116" s="1562"/>
      <c r="EC116" s="1562"/>
      <c r="ED116" s="1562"/>
      <c r="EE116" s="1562"/>
      <c r="EF116" s="1562"/>
      <c r="EG116" s="1562"/>
      <c r="EH116" s="1562"/>
      <c r="EI116" s="1562"/>
      <c r="EJ116" s="1562"/>
      <c r="EK116" s="1562"/>
      <c r="EL116" s="1562"/>
      <c r="EM116" s="1562"/>
      <c r="EN116" s="1562"/>
      <c r="EO116" s="1562"/>
      <c r="EP116" s="1562"/>
      <c r="EQ116" s="1562"/>
      <c r="ER116" s="1562"/>
      <c r="ES116" s="1562"/>
      <c r="ET116" s="1562"/>
      <c r="EU116" s="1562"/>
      <c r="EV116" s="1562"/>
      <c r="EW116" s="1562"/>
      <c r="EX116" s="1562"/>
      <c r="EY116" s="1562"/>
      <c r="EZ116" s="1562"/>
      <c r="FA116" s="1562"/>
      <c r="FB116" s="1562"/>
      <c r="FC116" s="1562"/>
      <c r="FD116" s="1562"/>
    </row>
    <row r="117" spans="1:166" ht="37.5" customHeight="1" x14ac:dyDescent="0.25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5" t="s">
        <v>485</v>
      </c>
      <c r="AA117" s="1565"/>
      <c r="AB117" s="1565"/>
      <c r="AC117" s="1565"/>
      <c r="AD117" s="1565"/>
      <c r="AE117" s="1565"/>
      <c r="AF117" s="1565"/>
      <c r="AG117" s="1565"/>
      <c r="AH117" s="1565"/>
      <c r="AI117" s="1565"/>
      <c r="AJ117" s="1565"/>
      <c r="AK117" s="1565"/>
      <c r="AL117" s="1565"/>
      <c r="AM117" s="1565"/>
      <c r="AN117" s="1565"/>
      <c r="AO117" s="1565"/>
      <c r="AP117" s="1565"/>
      <c r="AQ117" s="1565"/>
      <c r="AR117" s="1565"/>
      <c r="AS117" s="1565"/>
      <c r="AT117" s="1565"/>
      <c r="AU117" s="1565"/>
      <c r="AV117" s="1565"/>
      <c r="AW117" s="1565"/>
      <c r="AX117" s="1565"/>
      <c r="AY117" s="1565"/>
      <c r="AZ117" s="1565"/>
      <c r="BA117" s="1565"/>
      <c r="BB117" s="1565"/>
      <c r="BC117" s="1565"/>
      <c r="BD117" s="1565"/>
      <c r="BE117" s="1565"/>
      <c r="BF117" s="1565"/>
      <c r="BG117" s="1565"/>
      <c r="BH117" s="1565"/>
      <c r="BI117" s="1565"/>
      <c r="BJ117" s="1565"/>
      <c r="BK117" s="1565"/>
      <c r="BL117" s="1565"/>
      <c r="BM117" s="1565"/>
      <c r="BN117" s="1565"/>
      <c r="BO117" s="1565"/>
      <c r="BP117" s="1565"/>
      <c r="BQ117" s="1565"/>
      <c r="BR117" s="1565"/>
      <c r="BS117" s="1565"/>
      <c r="BT117" s="1565"/>
      <c r="BU117" s="1565"/>
      <c r="BV117" s="1565"/>
      <c r="BW117" s="1565"/>
      <c r="BX117" s="1565"/>
      <c r="BY117" s="1565"/>
      <c r="BZ117" s="1565"/>
      <c r="CA117" s="1565"/>
      <c r="CB117" s="1565"/>
      <c r="CC117" s="1565"/>
      <c r="CD117" s="1565"/>
      <c r="CE117" s="1565"/>
      <c r="CF117" s="1565"/>
      <c r="CG117" s="1565"/>
      <c r="CH117" s="1565"/>
      <c r="CI117" s="1565"/>
      <c r="CJ117" s="254"/>
      <c r="CK117" s="254"/>
      <c r="CL117" s="254"/>
      <c r="CM117" s="254"/>
      <c r="CN117" s="254"/>
      <c r="CO117" s="1556" t="s">
        <v>5</v>
      </c>
      <c r="CP117" s="1556"/>
      <c r="CQ117" s="1556"/>
      <c r="CR117" s="1556"/>
      <c r="CS117" s="1556"/>
      <c r="CT117" s="1556"/>
      <c r="CU117" s="1556"/>
      <c r="CV117" s="1556"/>
      <c r="CW117" s="1556"/>
      <c r="CX117" s="1556"/>
      <c r="CY117" s="1556"/>
      <c r="CZ117" s="1556"/>
      <c r="DA117" s="1556"/>
      <c r="DB117" s="1556"/>
      <c r="DC117" s="1556"/>
      <c r="DD117" s="1556"/>
      <c r="DE117" s="1556"/>
      <c r="DF117" s="1556"/>
      <c r="DG117" s="1556"/>
      <c r="DH117" s="1556"/>
      <c r="DI117" s="1556"/>
      <c r="DJ117" s="1556"/>
      <c r="DK117" s="1556"/>
      <c r="DL117" s="1556"/>
      <c r="DM117" s="1556"/>
      <c r="DN117" s="1556"/>
      <c r="DO117" s="254"/>
      <c r="DP117" s="254"/>
      <c r="DQ117" s="254"/>
      <c r="DR117" s="254"/>
      <c r="DS117" s="254"/>
      <c r="DT117" s="1566" t="s">
        <v>6</v>
      </c>
      <c r="DU117" s="1566"/>
      <c r="DV117" s="1566"/>
      <c r="DW117" s="1566"/>
      <c r="DX117" s="1566"/>
      <c r="DY117" s="1566"/>
      <c r="DZ117" s="1566"/>
      <c r="EA117" s="1566"/>
      <c r="EB117" s="1566"/>
      <c r="EC117" s="1566"/>
      <c r="ED117" s="1566"/>
      <c r="EE117" s="1566"/>
      <c r="EF117" s="1566"/>
      <c r="EG117" s="1566"/>
      <c r="EH117" s="1566"/>
      <c r="EI117" s="1566"/>
      <c r="EJ117" s="1566"/>
      <c r="EK117" s="1566"/>
      <c r="EL117" s="1566"/>
      <c r="EM117" s="1566"/>
      <c r="EN117" s="1566"/>
      <c r="EO117" s="1566"/>
      <c r="EP117" s="1566"/>
      <c r="EQ117" s="1566"/>
      <c r="ER117" s="1566"/>
      <c r="ES117" s="1566"/>
      <c r="ET117" s="1566"/>
      <c r="EU117" s="1566"/>
      <c r="EV117" s="1566"/>
      <c r="EW117" s="1566"/>
      <c r="EX117" s="1566"/>
      <c r="EY117" s="1566"/>
      <c r="EZ117" s="1566"/>
      <c r="FA117" s="1566"/>
      <c r="FB117" s="1566"/>
      <c r="FC117" s="1566"/>
      <c r="FD117" s="1566"/>
    </row>
    <row r="118" spans="1:166" ht="9.75" customHeight="1" x14ac:dyDescent="0.25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5"/>
      <c r="AA118" s="1565"/>
      <c r="AB118" s="1565"/>
      <c r="AC118" s="1565"/>
      <c r="AD118" s="1565"/>
      <c r="AE118" s="1565"/>
      <c r="AF118" s="1565"/>
      <c r="AG118" s="1565"/>
      <c r="AH118" s="1565"/>
      <c r="AI118" s="1565"/>
      <c r="AJ118" s="1565"/>
      <c r="AK118" s="1565"/>
      <c r="AL118" s="1565"/>
      <c r="AM118" s="1565"/>
      <c r="AN118" s="1565"/>
      <c r="AO118" s="1565"/>
      <c r="AP118" s="1565"/>
      <c r="AQ118" s="1565"/>
      <c r="AR118" s="1565"/>
      <c r="AS118" s="1565"/>
      <c r="AT118" s="1565"/>
      <c r="AU118" s="1565"/>
      <c r="AV118" s="1565"/>
      <c r="AW118" s="1565"/>
      <c r="AX118" s="1565"/>
      <c r="AY118" s="1565"/>
      <c r="AZ118" s="1565"/>
      <c r="BA118" s="1565"/>
      <c r="BB118" s="1565"/>
      <c r="BC118" s="1565"/>
      <c r="BD118" s="1565"/>
      <c r="BE118" s="1565"/>
      <c r="BF118" s="1565"/>
      <c r="BG118" s="1565"/>
      <c r="BH118" s="1565"/>
      <c r="BI118" s="1565"/>
      <c r="BJ118" s="1565"/>
      <c r="BK118" s="1565"/>
      <c r="BL118" s="1565"/>
      <c r="BM118" s="1565"/>
      <c r="BN118" s="1565"/>
      <c r="BO118" s="1565"/>
      <c r="BP118" s="1565"/>
      <c r="BQ118" s="1565"/>
      <c r="BR118" s="1565"/>
      <c r="BS118" s="1565"/>
      <c r="BT118" s="1565"/>
      <c r="BU118" s="1565"/>
      <c r="BV118" s="1565"/>
      <c r="BW118" s="1565"/>
      <c r="BX118" s="1565"/>
      <c r="BY118" s="1565"/>
      <c r="BZ118" s="1565"/>
      <c r="CA118" s="1565"/>
      <c r="CB118" s="1565"/>
      <c r="CC118" s="1565"/>
      <c r="CD118" s="1565"/>
      <c r="CE118" s="1565"/>
      <c r="CF118" s="1565"/>
      <c r="CG118" s="1565"/>
      <c r="CH118" s="1565"/>
      <c r="CI118" s="1565"/>
      <c r="CJ118" s="255"/>
      <c r="CK118" s="255"/>
      <c r="CL118" s="255"/>
      <c r="CM118" s="255"/>
      <c r="CN118" s="255"/>
      <c r="CO118" s="1560" t="s">
        <v>369</v>
      </c>
      <c r="CP118" s="1560"/>
      <c r="CQ118" s="1560"/>
      <c r="CR118" s="1560"/>
      <c r="CS118" s="1560"/>
      <c r="CT118" s="1560"/>
      <c r="CU118" s="1560"/>
      <c r="CV118" s="1560"/>
      <c r="CW118" s="1560"/>
      <c r="CX118" s="1560"/>
      <c r="CY118" s="1560"/>
      <c r="CZ118" s="1560"/>
      <c r="DA118" s="1560"/>
      <c r="DB118" s="1560"/>
      <c r="DC118" s="1560"/>
      <c r="DD118" s="1560"/>
      <c r="DE118" s="1560"/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 x14ac:dyDescent="0.25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7"/>
      <c r="AA119" s="1568"/>
      <c r="AB119" s="1568"/>
      <c r="AC119" s="1568"/>
      <c r="AD119" s="1568"/>
      <c r="AE119" s="1568"/>
      <c r="AF119" s="1568"/>
      <c r="AG119" s="1568"/>
      <c r="AH119" s="1568"/>
      <c r="AI119" s="1568"/>
      <c r="AJ119" s="1568"/>
      <c r="AK119" s="1568"/>
      <c r="AL119" s="1568"/>
      <c r="AM119" s="1568"/>
      <c r="AN119" s="1568"/>
      <c r="AO119" s="1568"/>
      <c r="AP119" s="1568"/>
      <c r="AQ119" s="1568"/>
      <c r="AR119" s="1568"/>
      <c r="AS119" s="1568"/>
      <c r="AT119" s="1568"/>
      <c r="AU119" s="1568"/>
      <c r="AV119" s="1568"/>
      <c r="AW119" s="1568"/>
      <c r="AX119" s="1568"/>
      <c r="AY119" s="1568"/>
      <c r="AZ119" s="1568"/>
      <c r="BA119" s="1568"/>
      <c r="BB119" s="1568"/>
      <c r="BC119" s="1568"/>
      <c r="BD119" s="1568"/>
      <c r="BE119" s="1568"/>
      <c r="BF119" s="1568"/>
      <c r="BG119" s="1568"/>
      <c r="BH119" s="1568"/>
      <c r="BI119" s="1568"/>
      <c r="BJ119" s="1568"/>
      <c r="BK119" s="1568"/>
      <c r="BL119" s="1568"/>
      <c r="BM119" s="1568"/>
      <c r="BN119" s="1568"/>
      <c r="BO119" s="1568"/>
      <c r="BP119" s="1568"/>
      <c r="BQ119" s="1568"/>
      <c r="BR119" s="1568"/>
      <c r="BS119" s="1568"/>
      <c r="BT119" s="1568"/>
      <c r="BU119" s="1568"/>
      <c r="BV119" s="1568"/>
      <c r="BW119" s="1568"/>
      <c r="BX119" s="1568"/>
      <c r="BY119" s="1568"/>
      <c r="BZ119" s="1568"/>
      <c r="CA119" s="1568"/>
      <c r="CB119" s="1568"/>
      <c r="CC119" s="1568"/>
      <c r="CD119" s="1568"/>
      <c r="CE119" s="1568"/>
      <c r="CF119" s="1568"/>
      <c r="CG119" s="1568"/>
      <c r="CH119" s="1568"/>
      <c r="CI119" s="1568"/>
      <c r="CJ119" s="152"/>
      <c r="CK119" s="152"/>
      <c r="CL119" s="152"/>
      <c r="CM119" s="152"/>
      <c r="CN119" s="152"/>
      <c r="CO119" s="1571"/>
      <c r="CP119" s="1571"/>
      <c r="CQ119" s="1571"/>
      <c r="CR119" s="1571"/>
      <c r="CS119" s="1571"/>
      <c r="CT119" s="1571"/>
      <c r="CU119" s="1571"/>
      <c r="CV119" s="1571"/>
      <c r="CW119" s="1571"/>
      <c r="CX119" s="1571"/>
      <c r="CY119" s="1571"/>
      <c r="CZ119" s="1571"/>
      <c r="DA119" s="1571"/>
      <c r="DB119" s="1571"/>
      <c r="DC119" s="1571"/>
      <c r="DD119" s="1571"/>
      <c r="DE119" s="1571"/>
      <c r="DF119" s="1571"/>
      <c r="DG119" s="1571"/>
      <c r="DH119" s="1571"/>
      <c r="DI119" s="1571"/>
      <c r="DJ119" s="1571"/>
      <c r="DK119" s="1571"/>
      <c r="DL119" s="1571"/>
      <c r="DM119" s="1571"/>
      <c r="DN119" s="1571"/>
      <c r="DO119" s="152"/>
      <c r="DP119" s="152"/>
      <c r="DQ119" s="152"/>
      <c r="DR119" s="152"/>
      <c r="DS119" s="152"/>
      <c r="DT119" s="1568"/>
      <c r="DU119" s="1568"/>
      <c r="DV119" s="1568"/>
      <c r="DW119" s="1568"/>
      <c r="DX119" s="1568"/>
      <c r="DY119" s="1568"/>
      <c r="DZ119" s="1568"/>
      <c r="EA119" s="1568"/>
      <c r="EB119" s="1568"/>
      <c r="EC119" s="1568"/>
      <c r="ED119" s="1568"/>
      <c r="EE119" s="1568"/>
      <c r="EF119" s="1568"/>
      <c r="EG119" s="1568"/>
      <c r="EH119" s="1568"/>
      <c r="EI119" s="1568"/>
      <c r="EJ119" s="1568"/>
      <c r="EK119" s="1568"/>
      <c r="EL119" s="1568"/>
      <c r="EM119" s="1568"/>
      <c r="EN119" s="1568"/>
      <c r="EO119" s="1568"/>
      <c r="EP119" s="1568"/>
      <c r="EQ119" s="1568"/>
      <c r="ER119" s="1568"/>
      <c r="ES119" s="1568"/>
      <c r="ET119" s="1568"/>
      <c r="EU119" s="1568"/>
      <c r="EV119" s="1568"/>
      <c r="EW119" s="1568"/>
      <c r="EX119" s="1568"/>
      <c r="EY119" s="1568"/>
      <c r="EZ119" s="1568"/>
      <c r="FA119" s="1568"/>
      <c r="FB119" s="1568"/>
      <c r="FC119" s="1568"/>
      <c r="FD119" s="1568"/>
    </row>
    <row r="120" spans="1:166" ht="11.25" customHeight="1" x14ac:dyDescent="0.25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9"/>
      <c r="AA120" s="1569"/>
      <c r="AB120" s="1569"/>
      <c r="AC120" s="1569"/>
      <c r="AD120" s="1569"/>
      <c r="AE120" s="1569"/>
      <c r="AF120" s="1569"/>
      <c r="AG120" s="1569"/>
      <c r="AH120" s="1569"/>
      <c r="AI120" s="1569"/>
      <c r="AJ120" s="1569"/>
      <c r="AK120" s="1569"/>
      <c r="AL120" s="1569"/>
      <c r="AM120" s="1569"/>
      <c r="AN120" s="1569"/>
      <c r="AO120" s="1569"/>
      <c r="AP120" s="1569"/>
      <c r="AQ120" s="1569"/>
      <c r="AR120" s="1569"/>
      <c r="AS120" s="1569"/>
      <c r="AT120" s="1569"/>
      <c r="AU120" s="1569"/>
      <c r="AV120" s="1569"/>
      <c r="AW120" s="1569"/>
      <c r="AX120" s="1569"/>
      <c r="AY120" s="1569"/>
      <c r="AZ120" s="1569"/>
      <c r="BA120" s="1569"/>
      <c r="BB120" s="1569"/>
      <c r="BC120" s="1569"/>
      <c r="BD120" s="1569"/>
      <c r="BE120" s="1569"/>
      <c r="BF120" s="1569"/>
      <c r="BG120" s="1569"/>
      <c r="BH120" s="1569"/>
      <c r="BI120" s="1569"/>
      <c r="BJ120" s="1569"/>
      <c r="BK120" s="1569"/>
      <c r="BL120" s="1569"/>
      <c r="BM120" s="1569"/>
      <c r="BN120" s="1569"/>
      <c r="BO120" s="1569"/>
      <c r="BP120" s="1569"/>
      <c r="BQ120" s="1569"/>
      <c r="BR120" s="1569"/>
      <c r="BS120" s="1569"/>
      <c r="BT120" s="1569"/>
      <c r="BU120" s="1569"/>
      <c r="BV120" s="1569"/>
      <c r="BW120" s="1569"/>
      <c r="BX120" s="1569"/>
      <c r="BY120" s="1569"/>
      <c r="BZ120" s="1569"/>
      <c r="CA120" s="1569"/>
      <c r="CB120" s="1569"/>
      <c r="CC120" s="1569"/>
      <c r="CD120" s="1569"/>
      <c r="CE120" s="1569"/>
      <c r="CF120" s="1569"/>
      <c r="CG120" s="1569"/>
      <c r="CH120" s="1569"/>
      <c r="CI120" s="1569"/>
      <c r="CJ120" s="152"/>
      <c r="CK120" s="152"/>
      <c r="CL120" s="152"/>
      <c r="CM120" s="152"/>
      <c r="CN120" s="152"/>
      <c r="CO120" s="1572"/>
      <c r="CP120" s="1572"/>
      <c r="CQ120" s="1572"/>
      <c r="CR120" s="1572"/>
      <c r="CS120" s="1572"/>
      <c r="CT120" s="1572"/>
      <c r="CU120" s="1572"/>
      <c r="CV120" s="1572"/>
      <c r="CW120" s="1572"/>
      <c r="CX120" s="1572"/>
      <c r="CY120" s="1572"/>
      <c r="CZ120" s="1572"/>
      <c r="DA120" s="1572"/>
      <c r="DB120" s="1572"/>
      <c r="DC120" s="1572"/>
      <c r="DD120" s="1572"/>
      <c r="DE120" s="1572"/>
      <c r="DF120" s="1572"/>
      <c r="DG120" s="1572"/>
      <c r="DH120" s="1572"/>
      <c r="DI120" s="1572"/>
      <c r="DJ120" s="1572"/>
      <c r="DK120" s="1572"/>
      <c r="DL120" s="1572"/>
      <c r="DM120" s="1572"/>
      <c r="DN120" s="1572"/>
      <c r="DO120" s="152"/>
      <c r="DP120" s="152"/>
      <c r="DQ120" s="152"/>
      <c r="DR120" s="152"/>
      <c r="DS120" s="152"/>
      <c r="DT120" s="1569"/>
      <c r="DU120" s="1569"/>
      <c r="DV120" s="1569"/>
      <c r="DW120" s="1569"/>
      <c r="DX120" s="1569"/>
      <c r="DY120" s="1569"/>
      <c r="DZ120" s="1569"/>
      <c r="EA120" s="1569"/>
      <c r="EB120" s="1569"/>
      <c r="EC120" s="1569"/>
      <c r="ED120" s="1569"/>
      <c r="EE120" s="1569"/>
      <c r="EF120" s="1569"/>
      <c r="EG120" s="1569"/>
      <c r="EH120" s="1569"/>
      <c r="EI120" s="1569"/>
      <c r="EJ120" s="1569"/>
      <c r="EK120" s="1569"/>
      <c r="EL120" s="1569"/>
      <c r="EM120" s="1569"/>
      <c r="EN120" s="1569"/>
      <c r="EO120" s="1569"/>
      <c r="EP120" s="1569"/>
      <c r="EQ120" s="1569"/>
      <c r="ER120" s="1569"/>
      <c r="ES120" s="1569"/>
      <c r="ET120" s="1569"/>
      <c r="EU120" s="1569"/>
      <c r="EV120" s="1569"/>
      <c r="EW120" s="1569"/>
      <c r="EX120" s="1569"/>
      <c r="EY120" s="1569"/>
      <c r="EZ120" s="1569"/>
      <c r="FA120" s="1569"/>
      <c r="FB120" s="1569"/>
      <c r="FC120" s="1569"/>
      <c r="FD120" s="1569"/>
    </row>
    <row r="121" spans="1:166" ht="32.25" customHeight="1" x14ac:dyDescent="0.25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5" t="s">
        <v>485</v>
      </c>
      <c r="AA121" s="1565"/>
      <c r="AB121" s="1565"/>
      <c r="AC121" s="1565"/>
      <c r="AD121" s="1565"/>
      <c r="AE121" s="1565"/>
      <c r="AF121" s="1565"/>
      <c r="AG121" s="1565"/>
      <c r="AH121" s="1565"/>
      <c r="AI121" s="1565"/>
      <c r="AJ121" s="1565"/>
      <c r="AK121" s="1565"/>
      <c r="AL121" s="1565"/>
      <c r="AM121" s="1565"/>
      <c r="AN121" s="1565"/>
      <c r="AO121" s="1565"/>
      <c r="AP121" s="1565"/>
      <c r="AQ121" s="1565"/>
      <c r="AR121" s="1565"/>
      <c r="AS121" s="1565"/>
      <c r="AT121" s="1565"/>
      <c r="AU121" s="1565"/>
      <c r="AV121" s="1565"/>
      <c r="AW121" s="1565"/>
      <c r="AX121" s="1565"/>
      <c r="AY121" s="1565"/>
      <c r="AZ121" s="1565"/>
      <c r="BA121" s="1565"/>
      <c r="BB121" s="1565"/>
      <c r="BC121" s="1565"/>
      <c r="BD121" s="1565"/>
      <c r="BE121" s="1565"/>
      <c r="BF121" s="1565"/>
      <c r="BG121" s="1565"/>
      <c r="BH121" s="1565"/>
      <c r="BI121" s="1565"/>
      <c r="BJ121" s="1565"/>
      <c r="BK121" s="1565"/>
      <c r="BL121" s="1565"/>
      <c r="BM121" s="1565"/>
      <c r="BN121" s="1565"/>
      <c r="BO121" s="1565"/>
      <c r="BP121" s="1565"/>
      <c r="BQ121" s="1565"/>
      <c r="BR121" s="1565"/>
      <c r="BS121" s="1565"/>
      <c r="BT121" s="1565"/>
      <c r="BU121" s="1565"/>
      <c r="BV121" s="1565"/>
      <c r="BW121" s="1565"/>
      <c r="BX121" s="1565"/>
      <c r="BY121" s="1565"/>
      <c r="BZ121" s="1565"/>
      <c r="CA121" s="1565"/>
      <c r="CB121" s="1565"/>
      <c r="CC121" s="1565"/>
      <c r="CD121" s="1565"/>
      <c r="CE121" s="1565"/>
      <c r="CF121" s="1565"/>
      <c r="CG121" s="1565"/>
      <c r="CH121" s="1565"/>
      <c r="CI121" s="1565"/>
      <c r="CJ121" s="255"/>
      <c r="CK121" s="255"/>
      <c r="CL121" s="255"/>
      <c r="CM121" s="255"/>
      <c r="CN121" s="255"/>
      <c r="CO121" s="1556" t="s">
        <v>5</v>
      </c>
      <c r="CP121" s="1556"/>
      <c r="CQ121" s="1556"/>
      <c r="CR121" s="1556"/>
      <c r="CS121" s="1556"/>
      <c r="CT121" s="1556"/>
      <c r="CU121" s="1556"/>
      <c r="CV121" s="1556"/>
      <c r="CW121" s="1556"/>
      <c r="CX121" s="1556"/>
      <c r="CY121" s="1556"/>
      <c r="CZ121" s="1556"/>
      <c r="DA121" s="1556"/>
      <c r="DB121" s="1556"/>
      <c r="DC121" s="1556"/>
      <c r="DD121" s="1556"/>
      <c r="DE121" s="1556"/>
      <c r="DF121" s="1556"/>
      <c r="DG121" s="1556"/>
      <c r="DH121" s="1556"/>
      <c r="DI121" s="1556"/>
      <c r="DJ121" s="1556"/>
      <c r="DK121" s="1556"/>
      <c r="DL121" s="1556"/>
      <c r="DM121" s="1556"/>
      <c r="DN121" s="1556"/>
      <c r="DO121" s="254"/>
      <c r="DP121" s="254"/>
      <c r="DQ121" s="254"/>
      <c r="DR121" s="254"/>
      <c r="DS121" s="254"/>
      <c r="DT121" s="1566" t="s">
        <v>6</v>
      </c>
      <c r="DU121" s="1566"/>
      <c r="DV121" s="1566"/>
      <c r="DW121" s="1566"/>
      <c r="DX121" s="1566"/>
      <c r="DY121" s="1566"/>
      <c r="DZ121" s="1566"/>
      <c r="EA121" s="1566"/>
      <c r="EB121" s="1566"/>
      <c r="EC121" s="1566"/>
      <c r="ED121" s="1566"/>
      <c r="EE121" s="1566"/>
      <c r="EF121" s="1566"/>
      <c r="EG121" s="1566"/>
      <c r="EH121" s="1566"/>
      <c r="EI121" s="1566"/>
      <c r="EJ121" s="1566"/>
      <c r="EK121" s="1566"/>
      <c r="EL121" s="1566"/>
      <c r="EM121" s="1566"/>
      <c r="EN121" s="1566"/>
      <c r="EO121" s="1566"/>
      <c r="EP121" s="1566"/>
      <c r="EQ121" s="1566"/>
      <c r="ER121" s="1566"/>
      <c r="ES121" s="1566"/>
      <c r="ET121" s="1566"/>
      <c r="EU121" s="1566"/>
      <c r="EV121" s="1566"/>
      <c r="EW121" s="1566"/>
      <c r="EX121" s="1566"/>
      <c r="EY121" s="1566"/>
      <c r="EZ121" s="1566"/>
      <c r="FA121" s="1566"/>
      <c r="FB121" s="1566"/>
      <c r="FC121" s="1566"/>
      <c r="FD121" s="1566"/>
    </row>
    <row r="122" spans="1:166" x14ac:dyDescent="0.25">
      <c r="A122" s="1570" t="s">
        <v>179</v>
      </c>
      <c r="B122" s="1570"/>
      <c r="C122" s="1573"/>
      <c r="D122" s="1573"/>
      <c r="E122" s="1573"/>
      <c r="F122" s="1573"/>
      <c r="G122" s="1574" t="s">
        <v>179</v>
      </c>
      <c r="H122" s="1574"/>
      <c r="I122" s="1573"/>
      <c r="J122" s="1573"/>
      <c r="K122" s="1573"/>
      <c r="L122" s="1573"/>
      <c r="M122" s="1573"/>
      <c r="N122" s="1573"/>
      <c r="O122" s="1573"/>
      <c r="P122" s="1573"/>
      <c r="Q122" s="1573"/>
      <c r="R122" s="1573"/>
      <c r="S122" s="1573"/>
      <c r="T122" s="1573"/>
      <c r="U122" s="1573"/>
      <c r="V122" s="1573"/>
      <c r="W122" s="1573"/>
      <c r="X122" s="1573"/>
      <c r="Y122" s="1575" t="s">
        <v>905</v>
      </c>
      <c r="Z122" s="1570"/>
      <c r="AA122" s="1570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 x14ac:dyDescent="0.25">
      <c r="A123" s="1556" t="s">
        <v>371</v>
      </c>
      <c r="B123" s="1556"/>
      <c r="C123" s="1556"/>
      <c r="D123" s="1556"/>
      <c r="E123" s="1556"/>
      <c r="F123" s="1556"/>
      <c r="G123" s="1556"/>
      <c r="H123" s="1556"/>
      <c r="I123" s="1556"/>
      <c r="J123" s="1556"/>
      <c r="K123" s="1556"/>
      <c r="L123" s="1556"/>
      <c r="M123" s="1556"/>
      <c r="N123" s="1556"/>
      <c r="O123" s="1556"/>
      <c r="P123" s="1556"/>
      <c r="Q123" s="1556"/>
      <c r="R123" s="1556"/>
      <c r="S123" s="1556"/>
      <c r="T123" s="1556"/>
      <c r="U123" s="1556"/>
      <c r="V123" s="1556"/>
      <c r="W123" s="1556"/>
      <c r="X123" s="1556"/>
      <c r="Y123" s="1556"/>
      <c r="Z123" s="1556"/>
      <c r="AA123" s="1556"/>
      <c r="AB123" s="1556"/>
      <c r="AC123" s="1556"/>
      <c r="AD123" s="1556"/>
      <c r="AE123" s="1556"/>
      <c r="AF123" s="1556"/>
      <c r="AG123" s="1556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 x14ac:dyDescent="0.25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 x14ac:dyDescent="0.25">
      <c r="FJ126" s="635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 x14ac:dyDescent="0.2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 x14ac:dyDescent="0.25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  <c r="DT1" s="632"/>
      <c r="DU1" s="632"/>
      <c r="DV1" s="632"/>
      <c r="DW1" s="632"/>
      <c r="DX1" s="632"/>
      <c r="DY1" s="632"/>
      <c r="DZ1" s="632"/>
      <c r="EA1" s="632"/>
      <c r="EB1" s="632"/>
      <c r="EC1" s="632"/>
      <c r="ED1" s="632"/>
      <c r="EE1" s="632"/>
      <c r="EF1" s="632"/>
      <c r="EG1" s="632"/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2"/>
      <c r="ET1" s="632"/>
      <c r="EU1" s="632"/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2"/>
      <c r="FN1" s="632"/>
      <c r="FO1" s="632"/>
      <c r="FP1" s="632"/>
      <c r="FQ1" s="632"/>
      <c r="FR1" s="632"/>
      <c r="FS1" s="632"/>
      <c r="FT1" s="632"/>
      <c r="FU1" s="632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 x14ac:dyDescent="0.25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3"/>
      <c r="CQ2" s="633"/>
      <c r="CR2" s="633"/>
      <c r="CS2" s="633"/>
      <c r="CT2" s="633"/>
      <c r="CU2" s="633"/>
      <c r="CV2" s="633"/>
      <c r="CW2" s="633"/>
      <c r="CX2" s="633"/>
      <c r="CY2" s="633"/>
      <c r="CZ2" s="633"/>
      <c r="DA2" s="633"/>
      <c r="DB2" s="633"/>
      <c r="DC2" s="633"/>
      <c r="DD2" s="633"/>
      <c r="DE2" s="633"/>
      <c r="DF2" s="633"/>
      <c r="DG2" s="633"/>
      <c r="DH2" s="633"/>
      <c r="DI2" s="633"/>
      <c r="DJ2" s="633"/>
      <c r="DK2" s="633"/>
      <c r="DL2" s="633"/>
      <c r="DM2" s="633"/>
      <c r="DN2" s="633"/>
      <c r="DO2" s="633"/>
      <c r="DP2" s="633"/>
      <c r="DQ2" s="633"/>
      <c r="DR2" s="633"/>
      <c r="DS2" s="633"/>
      <c r="DT2" s="633"/>
      <c r="DU2" s="633"/>
      <c r="DV2" s="633"/>
      <c r="DW2" s="633"/>
      <c r="DX2" s="633"/>
      <c r="DY2" s="633"/>
      <c r="DZ2" s="633"/>
      <c r="EA2" s="633"/>
      <c r="EB2" s="633"/>
      <c r="EC2" s="633"/>
      <c r="ED2" s="633"/>
      <c r="EE2" s="633"/>
      <c r="EF2" s="633"/>
      <c r="EG2" s="633"/>
      <c r="EH2" s="633"/>
      <c r="EI2" s="633"/>
      <c r="EJ2" s="633"/>
      <c r="EK2" s="633"/>
      <c r="EL2" s="633"/>
      <c r="EM2" s="633"/>
      <c r="EN2" s="633"/>
      <c r="EO2" s="633"/>
      <c r="EP2" s="633"/>
      <c r="EQ2" s="633"/>
      <c r="ER2" s="633"/>
      <c r="ES2" s="633"/>
      <c r="ET2" s="633"/>
      <c r="EU2" s="633"/>
      <c r="EV2" s="633"/>
      <c r="EW2" s="633"/>
      <c r="EX2" s="633"/>
      <c r="EY2" s="633"/>
      <c r="EZ2" s="633"/>
      <c r="FA2" s="633"/>
      <c r="FB2" s="633"/>
      <c r="FC2" s="633"/>
      <c r="FD2" s="633"/>
      <c r="FE2" s="633"/>
      <c r="FF2" s="633"/>
      <c r="FG2" s="633"/>
      <c r="FH2" s="633"/>
      <c r="FI2" s="633"/>
      <c r="FJ2" s="633"/>
      <c r="FK2" s="633"/>
      <c r="FL2" s="633"/>
      <c r="FM2" s="633"/>
      <c r="FN2" s="633"/>
      <c r="FO2" s="633"/>
      <c r="FP2" s="633"/>
      <c r="FQ2" s="633"/>
      <c r="FR2" s="633"/>
      <c r="FS2" s="633"/>
      <c r="FT2" s="633"/>
      <c r="FU2" s="633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4"/>
      <c r="CQ3" s="634"/>
      <c r="CR3" s="634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634"/>
      <c r="DG3" s="634"/>
      <c r="DH3" s="634"/>
      <c r="DI3" s="634"/>
      <c r="DJ3" s="634"/>
      <c r="DK3" s="634"/>
      <c r="DL3" s="634"/>
      <c r="DM3" s="634"/>
      <c r="DN3" s="634"/>
      <c r="DO3" s="634"/>
      <c r="DP3" s="634"/>
      <c r="DQ3" s="634"/>
      <c r="DR3" s="634"/>
      <c r="DS3" s="634"/>
      <c r="DT3" s="634"/>
      <c r="DU3" s="634"/>
      <c r="DV3" s="634"/>
      <c r="DW3" s="634"/>
      <c r="DX3" s="634"/>
      <c r="DY3" s="634"/>
      <c r="DZ3" s="634"/>
      <c r="EA3" s="634"/>
      <c r="EB3" s="634"/>
      <c r="EC3" s="634"/>
      <c r="ED3" s="634"/>
      <c r="EE3" s="634"/>
      <c r="EF3" s="634"/>
      <c r="EG3" s="634"/>
      <c r="EH3" s="634"/>
      <c r="EI3" s="634"/>
      <c r="EJ3" s="634"/>
      <c r="EK3" s="634"/>
      <c r="EL3" s="634"/>
      <c r="EM3" s="634"/>
      <c r="EN3" s="634"/>
      <c r="EO3" s="634"/>
      <c r="EP3" s="634"/>
      <c r="EQ3" s="634"/>
      <c r="ER3" s="634"/>
      <c r="ES3" s="634"/>
      <c r="ET3" s="634"/>
      <c r="EU3" s="634"/>
      <c r="EV3" s="634"/>
      <c r="EW3" s="634"/>
      <c r="EX3" s="634"/>
      <c r="EY3" s="634"/>
      <c r="EZ3" s="634"/>
      <c r="FA3" s="634"/>
      <c r="FB3" s="634"/>
      <c r="FC3" s="634"/>
      <c r="FD3" s="634"/>
      <c r="FE3" s="634"/>
      <c r="FF3" s="634"/>
      <c r="FG3" s="634"/>
      <c r="FH3" s="634"/>
      <c r="FI3" s="634"/>
      <c r="FJ3" s="634"/>
      <c r="FK3" s="634"/>
      <c r="FL3" s="634"/>
      <c r="FM3" s="634"/>
      <c r="FN3" s="634"/>
      <c r="FO3" s="634"/>
      <c r="FP3" s="634"/>
      <c r="FQ3" s="634"/>
      <c r="FR3" s="634"/>
      <c r="FS3" s="634"/>
      <c r="FT3" s="634"/>
      <c r="FU3" s="634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 x14ac:dyDescent="0.2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 x14ac:dyDescent="0.2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  <c r="FE6" s="622"/>
      <c r="FF6" s="622"/>
      <c r="FG6" s="622"/>
      <c r="FH6" s="622"/>
      <c r="FI6" s="622"/>
      <c r="FJ6" s="622"/>
      <c r="FK6" s="622"/>
      <c r="FL6" s="622"/>
      <c r="FM6" s="622"/>
      <c r="FN6" s="622"/>
      <c r="FO6" s="622"/>
      <c r="FP6" s="622"/>
      <c r="FQ6" s="622"/>
      <c r="FR6" s="622"/>
      <c r="FS6" s="622"/>
      <c r="FT6" s="622"/>
      <c r="FU6" s="622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 x14ac:dyDescent="0.2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5"/>
      <c r="BV7" s="1385"/>
      <c r="BW7" s="1385"/>
      <c r="BX7" s="1385"/>
      <c r="BY7" s="1385"/>
      <c r="BZ7" s="1385"/>
      <c r="CA7" s="1385"/>
      <c r="CB7" s="1385"/>
      <c r="CC7" s="1385"/>
      <c r="CD7" s="1385"/>
      <c r="CE7" s="1385"/>
      <c r="CF7" s="1385"/>
      <c r="CG7" s="1385"/>
      <c r="CH7" s="1385"/>
      <c r="CI7" s="1385"/>
      <c r="CJ7" s="1385"/>
      <c r="CK7" s="1385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3"/>
      <c r="BD8" s="623"/>
      <c r="BE8" s="623"/>
      <c r="BF8" s="623"/>
      <c r="BG8" s="623"/>
      <c r="BH8" s="623"/>
      <c r="BI8" s="623"/>
      <c r="BJ8" s="623"/>
      <c r="BK8" s="623"/>
      <c r="BL8" s="623"/>
      <c r="BM8" s="623"/>
      <c r="BN8" s="623"/>
      <c r="BO8" s="623"/>
      <c r="BP8" s="623"/>
      <c r="BQ8" s="623"/>
      <c r="BR8" s="623"/>
      <c r="BS8" s="623"/>
      <c r="BT8" s="623"/>
      <c r="BU8" s="1379" t="s">
        <v>491</v>
      </c>
      <c r="BV8" s="1379"/>
      <c r="BW8" s="1379"/>
      <c r="BX8" s="1379"/>
      <c r="BY8" s="1379"/>
      <c r="BZ8" s="1379"/>
      <c r="CA8" s="1379"/>
      <c r="CB8" s="1379"/>
      <c r="CC8" s="137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 x14ac:dyDescent="0.2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  <c r="FE9" s="624"/>
      <c r="FF9" s="624"/>
      <c r="FG9" s="624"/>
      <c r="FH9" s="624"/>
      <c r="FI9" s="624"/>
      <c r="FJ9" s="624"/>
      <c r="FK9" s="624"/>
      <c r="FL9" s="624"/>
      <c r="FM9" s="624"/>
      <c r="FN9" s="624"/>
      <c r="FO9" s="624"/>
      <c r="FP9" s="624"/>
      <c r="FQ9" s="624"/>
      <c r="FR9" s="624"/>
      <c r="FS9" s="624"/>
      <c r="FT9" s="624"/>
      <c r="FU9" s="624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 x14ac:dyDescent="0.25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 x14ac:dyDescent="0.3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 x14ac:dyDescent="0.2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31"/>
      <c r="DH12" s="1431"/>
      <c r="DI12" s="1427" t="s">
        <v>180</v>
      </c>
      <c r="DJ12" s="1427"/>
      <c r="DK12" s="1427"/>
      <c r="DL12" s="1427"/>
      <c r="DM12" s="1427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0"/>
      <c r="ER12" s="1631"/>
      <c r="ES12" s="1631"/>
      <c r="ET12" s="1631"/>
      <c r="EU12" s="1631"/>
      <c r="EV12" s="1631"/>
      <c r="EW12" s="1631"/>
      <c r="EX12" s="1631"/>
      <c r="EY12" s="1631"/>
      <c r="EZ12" s="1631"/>
      <c r="FA12" s="1631"/>
      <c r="FB12" s="1631"/>
      <c r="FC12" s="1631"/>
      <c r="FD12" s="1632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3"/>
      <c r="ER13" s="1634"/>
      <c r="ES13" s="1634"/>
      <c r="ET13" s="1634"/>
      <c r="EU13" s="1634"/>
      <c r="EV13" s="1634"/>
      <c r="EW13" s="1634"/>
      <c r="EX13" s="1634"/>
      <c r="EY13" s="1634"/>
      <c r="EZ13" s="1634"/>
      <c r="FA13" s="1634"/>
      <c r="FB13" s="1634"/>
      <c r="FC13" s="1634"/>
      <c r="FD13" s="1635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 x14ac:dyDescent="0.25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6"/>
      <c r="ER14" s="1637"/>
      <c r="ES14" s="1637"/>
      <c r="ET14" s="1637"/>
      <c r="EU14" s="1637"/>
      <c r="EV14" s="1637"/>
      <c r="EW14" s="1637"/>
      <c r="EX14" s="1637"/>
      <c r="EY14" s="1637"/>
      <c r="EZ14" s="1637"/>
      <c r="FA14" s="1637"/>
      <c r="FB14" s="1637"/>
      <c r="FC14" s="1637"/>
      <c r="FD14" s="1638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 x14ac:dyDescent="0.2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6"/>
      <c r="ER15" s="1637"/>
      <c r="ES15" s="1637"/>
      <c r="ET15" s="1637"/>
      <c r="EU15" s="1637"/>
      <c r="EV15" s="1637"/>
      <c r="EW15" s="1637"/>
      <c r="EX15" s="1637"/>
      <c r="EY15" s="1637"/>
      <c r="EZ15" s="1637"/>
      <c r="FA15" s="1637"/>
      <c r="FB15" s="1637"/>
      <c r="FC15" s="1637"/>
      <c r="FD15" s="1638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 x14ac:dyDescent="0.2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609"/>
      <c r="DQ16" s="625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9"/>
      <c r="ER16" s="1640"/>
      <c r="ES16" s="1640"/>
      <c r="ET16" s="1640"/>
      <c r="EU16" s="1640"/>
      <c r="EV16" s="1640"/>
      <c r="EW16" s="1640"/>
      <c r="EX16" s="1640"/>
      <c r="EY16" s="1640"/>
      <c r="EZ16" s="1640"/>
      <c r="FA16" s="1640"/>
      <c r="FB16" s="1640"/>
      <c r="FC16" s="1640"/>
      <c r="FD16" s="1641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 x14ac:dyDescent="0.25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2" t="s">
        <v>466</v>
      </c>
      <c r="T17" s="1642"/>
      <c r="U17" s="1642"/>
      <c r="V17" s="1642"/>
      <c r="W17" s="1642"/>
      <c r="X17" s="1642"/>
      <c r="Y17" s="1642"/>
      <c r="Z17" s="1642"/>
      <c r="AA17" s="1642"/>
      <c r="AB17" s="1642"/>
      <c r="AC17" s="1642"/>
      <c r="AD17" s="1642"/>
      <c r="AE17" s="1642"/>
      <c r="AF17" s="1642"/>
      <c r="AG17" s="1642"/>
      <c r="AH17" s="1642"/>
      <c r="AI17" s="1642"/>
      <c r="AJ17" s="1642"/>
      <c r="AK17" s="1642"/>
      <c r="AL17" s="1642"/>
      <c r="AM17" s="1642"/>
      <c r="AN17" s="1642"/>
      <c r="AO17" s="1642"/>
      <c r="AP17" s="1642"/>
      <c r="AQ17" s="1642"/>
      <c r="AR17" s="1642"/>
      <c r="AS17" s="1642"/>
      <c r="AT17" s="1642"/>
      <c r="AU17" s="1642"/>
      <c r="AV17" s="1642"/>
      <c r="AW17" s="1642"/>
      <c r="AX17" s="1642"/>
      <c r="AY17" s="1642"/>
      <c r="AZ17" s="1642"/>
      <c r="BA17" s="1642"/>
      <c r="BB17" s="1642"/>
      <c r="BC17" s="1642"/>
      <c r="BD17" s="1642"/>
      <c r="BE17" s="1642"/>
      <c r="BF17" s="1642"/>
      <c r="BG17" s="1642"/>
      <c r="BH17" s="1642"/>
      <c r="BI17" s="1642"/>
      <c r="BJ17" s="1642"/>
      <c r="BK17" s="1642"/>
      <c r="BL17" s="1642"/>
      <c r="BM17" s="1642"/>
      <c r="BN17" s="1642"/>
      <c r="BO17" s="1642"/>
      <c r="BP17" s="1642"/>
      <c r="BQ17" s="1642"/>
      <c r="BR17" s="1642"/>
      <c r="BS17" s="1642"/>
      <c r="BT17" s="1642"/>
      <c r="BU17" s="1642"/>
      <c r="BV17" s="1642"/>
      <c r="BW17" s="1642"/>
      <c r="BX17" s="1642"/>
      <c r="BY17" s="1642"/>
      <c r="BZ17" s="1642"/>
      <c r="CA17" s="1642"/>
      <c r="CB17" s="1642"/>
      <c r="CC17" s="1642"/>
      <c r="CD17" s="1642"/>
      <c r="CE17" s="1642"/>
      <c r="CF17" s="1642"/>
      <c r="CG17" s="1642"/>
      <c r="CH17" s="1642"/>
      <c r="CI17" s="1642"/>
      <c r="CJ17" s="1642"/>
      <c r="CK17" s="1642"/>
      <c r="CL17" s="1642"/>
      <c r="CM17" s="1642"/>
      <c r="CN17" s="1642"/>
      <c r="CO17" s="1642"/>
      <c r="CP17" s="1642"/>
      <c r="CQ17" s="1642"/>
      <c r="CR17" s="1642"/>
      <c r="CS17" s="1642"/>
      <c r="CT17" s="1642"/>
      <c r="CU17" s="1642"/>
      <c r="CV17" s="1642"/>
      <c r="CW17" s="1642"/>
      <c r="CX17" s="1642"/>
      <c r="CY17" s="1642"/>
      <c r="CZ17" s="1642"/>
      <c r="DA17" s="1642"/>
      <c r="DB17" s="1642"/>
      <c r="DC17" s="1642"/>
      <c r="DD17" s="1642"/>
      <c r="DE17" s="1642"/>
      <c r="DF17" s="1642"/>
      <c r="DG17" s="1642"/>
      <c r="DH17" s="1642"/>
      <c r="DI17" s="1642"/>
      <c r="DJ17" s="1642"/>
      <c r="DK17" s="1642"/>
      <c r="DL17" s="1642"/>
      <c r="DM17" s="1642"/>
      <c r="DN17" s="1642"/>
      <c r="DO17" s="1642"/>
      <c r="DP17" s="612"/>
      <c r="DQ17" s="626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3"/>
      <c r="ER17" s="1634"/>
      <c r="ES17" s="1634"/>
      <c r="ET17" s="1634"/>
      <c r="EU17" s="1634"/>
      <c r="EV17" s="1634"/>
      <c r="EW17" s="1634"/>
      <c r="EX17" s="1634"/>
      <c r="EY17" s="1634"/>
      <c r="EZ17" s="1634"/>
      <c r="FA17" s="1634"/>
      <c r="FB17" s="1634"/>
      <c r="FC17" s="1634"/>
      <c r="FD17" s="1635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 x14ac:dyDescent="0.2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6"/>
      <c r="ER18" s="1637"/>
      <c r="ES18" s="1637"/>
      <c r="ET18" s="1637"/>
      <c r="EU18" s="1637"/>
      <c r="EV18" s="1637"/>
      <c r="EW18" s="1637"/>
      <c r="EX18" s="1637"/>
      <c r="EY18" s="1637"/>
      <c r="EZ18" s="1637"/>
      <c r="FA18" s="1637"/>
      <c r="FB18" s="1637"/>
      <c r="FC18" s="1637"/>
      <c r="FD18" s="1638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 x14ac:dyDescent="0.2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6"/>
      <c r="ER19" s="1637"/>
      <c r="ES19" s="1637"/>
      <c r="ET19" s="1637"/>
      <c r="EU19" s="1637"/>
      <c r="EV19" s="1637"/>
      <c r="EW19" s="1637"/>
      <c r="EX19" s="1637"/>
      <c r="EY19" s="1637"/>
      <c r="EZ19" s="1637"/>
      <c r="FA19" s="1637"/>
      <c r="FB19" s="1637"/>
      <c r="FC19" s="1637"/>
      <c r="FD19" s="1638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6"/>
      <c r="ER20" s="1637"/>
      <c r="ES20" s="1637"/>
      <c r="ET20" s="1637"/>
      <c r="EU20" s="1637"/>
      <c r="EV20" s="1637"/>
      <c r="EW20" s="1637"/>
      <c r="EX20" s="1637"/>
      <c r="EY20" s="1637"/>
      <c r="EZ20" s="1637"/>
      <c r="FA20" s="1637"/>
      <c r="FB20" s="1637"/>
      <c r="FC20" s="1637"/>
      <c r="FD20" s="1638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 x14ac:dyDescent="0.2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609"/>
      <c r="DQ21" s="625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6"/>
      <c r="ER21" s="1637"/>
      <c r="ES21" s="1637"/>
      <c r="ET21" s="1637"/>
      <c r="EU21" s="1637"/>
      <c r="EV21" s="1637"/>
      <c r="EW21" s="1637"/>
      <c r="EX21" s="1637"/>
      <c r="EY21" s="1637"/>
      <c r="EZ21" s="1637"/>
      <c r="FA21" s="1637"/>
      <c r="FB21" s="1637"/>
      <c r="FC21" s="1637"/>
      <c r="FD21" s="1638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9"/>
      <c r="ER22" s="1640"/>
      <c r="ES22" s="1640"/>
      <c r="ET22" s="1640"/>
      <c r="EU22" s="1640"/>
      <c r="EV22" s="1640"/>
      <c r="EW22" s="1640"/>
      <c r="EX22" s="1640"/>
      <c r="EY22" s="1640"/>
      <c r="EZ22" s="1640"/>
      <c r="FA22" s="1640"/>
      <c r="FB22" s="1640"/>
      <c r="FC22" s="1640"/>
      <c r="FD22" s="1641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 x14ac:dyDescent="0.3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 x14ac:dyDescent="0.2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  <c r="FE28" s="627"/>
      <c r="FF28" s="627"/>
      <c r="FG28" s="627"/>
      <c r="FH28" s="627"/>
      <c r="FI28" s="627"/>
      <c r="FJ28" s="627"/>
      <c r="FK28" s="627"/>
      <c r="FL28" s="627"/>
      <c r="FM28" s="627"/>
      <c r="FN28" s="627"/>
      <c r="FO28" s="627"/>
      <c r="FP28" s="627"/>
      <c r="FQ28" s="627"/>
      <c r="FR28" s="627"/>
      <c r="FS28" s="627"/>
      <c r="FT28" s="627"/>
      <c r="FU28" s="627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 x14ac:dyDescent="0.2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 x14ac:dyDescent="0.25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2" t="s">
        <v>292</v>
      </c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4"/>
      <c r="DK31" s="1442" t="s">
        <v>472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3"/>
      <c r="DZ31" s="1444"/>
      <c r="EA31" s="613"/>
      <c r="EB31" s="613"/>
      <c r="EC31" s="613"/>
      <c r="ED31" s="613"/>
      <c r="EE31" s="613"/>
      <c r="EF31" s="613"/>
      <c r="EG31" s="613"/>
      <c r="EH31" s="613"/>
      <c r="EI31" s="613"/>
      <c r="EJ31" s="613"/>
      <c r="EK31" s="613"/>
      <c r="EL31" s="613"/>
      <c r="EM31" s="613"/>
      <c r="EN31" s="613"/>
      <c r="EO31" s="613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 x14ac:dyDescent="0.3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8"/>
      <c r="DZ32" s="1409"/>
      <c r="EA32" s="611"/>
      <c r="EB32" s="611"/>
      <c r="EC32" s="611"/>
      <c r="ED32" s="611"/>
      <c r="EE32" s="611"/>
      <c r="EF32" s="611"/>
      <c r="EG32" s="611"/>
      <c r="EH32" s="611"/>
      <c r="EI32" s="611"/>
      <c r="EJ32" s="611"/>
      <c r="EK32" s="611"/>
      <c r="EL32" s="611"/>
      <c r="EM32" s="611"/>
      <c r="EN32" s="611"/>
      <c r="EO32" s="611"/>
      <c r="EP32" s="1407" t="s">
        <v>404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 x14ac:dyDescent="0.25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59"/>
      <c r="DZ33" s="1460"/>
      <c r="EA33" s="616"/>
      <c r="EB33" s="616"/>
      <c r="EC33" s="616"/>
      <c r="ED33" s="616"/>
      <c r="EE33" s="616"/>
      <c r="EF33" s="616"/>
      <c r="EG33" s="616"/>
      <c r="EH33" s="616"/>
      <c r="EI33" s="616"/>
      <c r="EJ33" s="616"/>
      <c r="EK33" s="616"/>
      <c r="EL33" s="616"/>
      <c r="EM33" s="616"/>
      <c r="EN33" s="616"/>
      <c r="EO33" s="616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1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 x14ac:dyDescent="0.25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6"/>
      <c r="DZ34" s="1397"/>
      <c r="EA34" s="610"/>
      <c r="EB34" s="610"/>
      <c r="EC34" s="610"/>
      <c r="ED34" s="610"/>
      <c r="EE34" s="610"/>
      <c r="EF34" s="610"/>
      <c r="EG34" s="610"/>
      <c r="EH34" s="610"/>
      <c r="EI34" s="610"/>
      <c r="EJ34" s="610"/>
      <c r="EK34" s="610"/>
      <c r="EL34" s="610"/>
      <c r="EM34" s="610"/>
      <c r="EN34" s="610"/>
      <c r="EO34" s="610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1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 x14ac:dyDescent="0.25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 t="e">
        <f ca="1">EP35</f>
        <v>#DIV/0!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6"/>
      <c r="DZ35" s="1397"/>
      <c r="EA35" s="610"/>
      <c r="EB35" s="610"/>
      <c r="EC35" s="610"/>
      <c r="ED35" s="610"/>
      <c r="EE35" s="610"/>
      <c r="EF35" s="610"/>
      <c r="EG35" s="610"/>
      <c r="EH35" s="610"/>
      <c r="EI35" s="610"/>
      <c r="EJ35" s="610"/>
      <c r="EK35" s="610"/>
      <c r="EL35" s="610"/>
      <c r="EM35" s="610"/>
      <c r="EN35" s="610"/>
      <c r="EO35" s="610"/>
      <c r="EP35" s="1392" t="e">
        <f ca="1">'Расчётная Ведомость'!$AA$38</f>
        <v>#DIV/0!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1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 x14ac:dyDescent="0.25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62"/>
      <c r="DZ36" s="1473"/>
      <c r="EA36" s="614"/>
      <c r="EB36" s="614"/>
      <c r="EC36" s="614"/>
      <c r="ED36" s="614"/>
      <c r="EE36" s="614"/>
      <c r="EF36" s="614"/>
      <c r="EG36" s="614"/>
      <c r="EH36" s="614"/>
      <c r="EI36" s="614"/>
      <c r="EJ36" s="614"/>
      <c r="EK36" s="614"/>
      <c r="EL36" s="614"/>
      <c r="EM36" s="614"/>
      <c r="EN36" s="614"/>
      <c r="EO36" s="614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 x14ac:dyDescent="0.25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65"/>
      <c r="DZ37" s="1474"/>
      <c r="EA37" s="615"/>
      <c r="EB37" s="615"/>
      <c r="EC37" s="615"/>
      <c r="ED37" s="615"/>
      <c r="EE37" s="615"/>
      <c r="EF37" s="615"/>
      <c r="EG37" s="615"/>
      <c r="EH37" s="615"/>
      <c r="EI37" s="615"/>
      <c r="EJ37" s="615"/>
      <c r="EK37" s="615"/>
      <c r="EL37" s="615"/>
      <c r="EM37" s="615"/>
      <c r="EN37" s="615"/>
      <c r="EO37" s="615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 x14ac:dyDescent="0.25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 t="e">
        <f ca="1">EP38</f>
        <v>#DIV/0!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6"/>
      <c r="DZ38" s="1397"/>
      <c r="EA38" s="610"/>
      <c r="EB38" s="610"/>
      <c r="EC38" s="610"/>
      <c r="ED38" s="610"/>
      <c r="EE38" s="610"/>
      <c r="EF38" s="610"/>
      <c r="EG38" s="610"/>
      <c r="EH38" s="610"/>
      <c r="EI38" s="610"/>
      <c r="EJ38" s="610"/>
      <c r="EK38" s="610"/>
      <c r="EL38" s="610"/>
      <c r="EM38" s="610"/>
      <c r="EN38" s="610"/>
      <c r="EO38" s="610"/>
      <c r="EP38" s="1392" t="e">
        <f ca="1">'Расчётная Ведомость'!$AA$39</f>
        <v>#DIV/0!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1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 x14ac:dyDescent="0.25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 t="e">
        <f ca="1">EP39</f>
        <v>#DIV/0!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6"/>
      <c r="DZ39" s="1397"/>
      <c r="EA39" s="610"/>
      <c r="EB39" s="610"/>
      <c r="EC39" s="610"/>
      <c r="ED39" s="610"/>
      <c r="EE39" s="610"/>
      <c r="EF39" s="610"/>
      <c r="EG39" s="610"/>
      <c r="EH39" s="610"/>
      <c r="EI39" s="610"/>
      <c r="EJ39" s="610"/>
      <c r="EK39" s="610"/>
      <c r="EL39" s="610"/>
      <c r="EM39" s="610"/>
      <c r="EN39" s="610"/>
      <c r="EO39" s="610"/>
      <c r="EP39" s="1392" t="e">
        <f ca="1">EP35-EP38</f>
        <v>#DIV/0!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1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 x14ac:dyDescent="0.25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6"/>
      <c r="DZ40" s="1397"/>
      <c r="EA40" s="614"/>
      <c r="EB40" s="614"/>
      <c r="EC40" s="614"/>
      <c r="ED40" s="614"/>
      <c r="EE40" s="614"/>
      <c r="EF40" s="614"/>
      <c r="EG40" s="614"/>
      <c r="EH40" s="614"/>
      <c r="EI40" s="614"/>
      <c r="EJ40" s="614"/>
      <c r="EK40" s="614"/>
      <c r="EL40" s="614"/>
      <c r="EM40" s="614"/>
      <c r="EN40" s="614"/>
      <c r="EO40" s="614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 x14ac:dyDescent="0.3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1"/>
      <c r="DZ41" s="1492"/>
      <c r="EA41" s="617"/>
      <c r="EB41" s="617"/>
      <c r="EC41" s="617"/>
      <c r="ED41" s="617"/>
      <c r="EE41" s="617"/>
      <c r="EF41" s="617"/>
      <c r="EG41" s="617"/>
      <c r="EH41" s="617"/>
      <c r="EI41" s="617"/>
      <c r="EJ41" s="617"/>
      <c r="EK41" s="617"/>
      <c r="EL41" s="617"/>
      <c r="EM41" s="617"/>
      <c r="EN41" s="617"/>
      <c r="EO41" s="617"/>
      <c r="EP41" s="1502">
        <f ca="1">'Приложение 11'!$C$7</f>
        <v>0</v>
      </c>
      <c r="EQ41" s="1503"/>
      <c r="ER41" s="1503"/>
      <c r="ES41" s="1503"/>
      <c r="ET41" s="1503"/>
      <c r="EU41" s="1503"/>
      <c r="EV41" s="1503"/>
      <c r="EW41" s="1503"/>
      <c r="EX41" s="1503"/>
      <c r="EY41" s="1503"/>
      <c r="EZ41" s="1503"/>
      <c r="FA41" s="1503"/>
      <c r="FB41" s="1503"/>
      <c r="FC41" s="1503"/>
      <c r="FD41" s="1504"/>
      <c r="FE41" s="551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 x14ac:dyDescent="0.2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  <c r="FE45" s="627"/>
      <c r="FF45" s="627"/>
      <c r="FG45" s="627"/>
      <c r="FH45" s="627"/>
      <c r="FI45" s="627"/>
      <c r="FJ45" s="627"/>
      <c r="FK45" s="627"/>
      <c r="FL45" s="627"/>
      <c r="FM45" s="627"/>
      <c r="FN45" s="627"/>
      <c r="FO45" s="627"/>
      <c r="FP45" s="627"/>
      <c r="FQ45" s="627"/>
      <c r="FR45" s="627"/>
      <c r="FS45" s="627"/>
      <c r="FT45" s="627"/>
      <c r="FU45" s="627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 x14ac:dyDescent="0.2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607" t="s">
        <v>305</v>
      </c>
      <c r="AW47" s="1607"/>
      <c r="AX47" s="1607"/>
      <c r="AY47" s="1607"/>
      <c r="AZ47" s="1607"/>
      <c r="BA47" s="1607"/>
      <c r="BB47" s="1607"/>
      <c r="BC47" s="1607"/>
      <c r="BD47" s="1607"/>
      <c r="BE47" s="1607"/>
      <c r="BF47" s="1607"/>
      <c r="BG47" s="1607"/>
      <c r="BH47" s="1607"/>
      <c r="BI47" s="1607"/>
      <c r="BJ47" s="1607"/>
      <c r="BK47" s="1607"/>
      <c r="BL47" s="1607"/>
      <c r="BM47" s="1607"/>
      <c r="BN47" s="1607"/>
      <c r="BO47" s="1607"/>
      <c r="BP47" s="1607"/>
      <c r="BQ47" s="1607"/>
      <c r="BR47" s="1607"/>
      <c r="BS47" s="1607"/>
      <c r="BT47" s="1607"/>
      <c r="BU47" s="1607"/>
      <c r="BV47" s="1607"/>
      <c r="BW47" s="1607"/>
      <c r="BX47" s="1607"/>
      <c r="BY47" s="1607"/>
      <c r="BZ47" s="1607"/>
      <c r="CA47" s="1607"/>
      <c r="CB47" s="1607"/>
      <c r="CC47" s="1607"/>
      <c r="CD47" s="1607"/>
      <c r="CE47" s="1607"/>
      <c r="CF47" s="1607"/>
      <c r="CG47" s="1607"/>
      <c r="CH47" s="1607"/>
      <c r="CI47" s="1607"/>
      <c r="CJ47" s="1607"/>
      <c r="CK47" s="1607"/>
      <c r="CL47" s="1607"/>
      <c r="CM47" s="1607"/>
      <c r="CN47" s="1607"/>
      <c r="CO47" s="1607"/>
      <c r="CP47" s="1607"/>
      <c r="CQ47" s="1607"/>
      <c r="CR47" s="1607"/>
      <c r="CS47" s="1607"/>
      <c r="CT47" s="1607"/>
      <c r="CU47" s="1607"/>
      <c r="CV47" s="1607"/>
      <c r="CW47" s="1607"/>
      <c r="CX47" s="1607"/>
      <c r="CY47" s="1607"/>
      <c r="CZ47" s="1607"/>
      <c r="DA47" s="1607"/>
      <c r="DB47" s="1607"/>
      <c r="DC47" s="1607"/>
      <c r="DD47" s="1607"/>
      <c r="DE47" s="1607"/>
      <c r="DF47" s="1607"/>
      <c r="DG47" s="1607"/>
      <c r="DH47" s="1607"/>
      <c r="DI47" s="1607"/>
      <c r="DJ47" s="1607"/>
      <c r="DK47" s="1607"/>
      <c r="DL47" s="1607"/>
      <c r="DM47" s="1607"/>
      <c r="DN47" s="1607"/>
      <c r="DO47" s="1607"/>
      <c r="DP47" s="1607"/>
      <c r="DQ47" s="1607"/>
      <c r="DR47" s="1607"/>
      <c r="DS47" s="1607"/>
      <c r="DT47" s="1607"/>
      <c r="DU47" s="1607"/>
      <c r="DV47" s="1607"/>
      <c r="DW47" s="1607"/>
      <c r="DX47" s="1607"/>
      <c r="DY47" s="1607"/>
      <c r="DZ47" s="1607"/>
      <c r="EA47" s="1607"/>
      <c r="EB47" s="1607"/>
      <c r="EC47" s="1607"/>
      <c r="ED47" s="1607"/>
      <c r="EE47" s="1607"/>
      <c r="EF47" s="1607"/>
      <c r="EG47" s="1607"/>
      <c r="EH47" s="1607"/>
      <c r="EI47" s="1607"/>
      <c r="EJ47" s="1607"/>
      <c r="EK47" s="1607"/>
      <c r="EL47" s="1607"/>
      <c r="EM47" s="1607"/>
      <c r="EN47" s="1607"/>
      <c r="EO47" s="1607"/>
      <c r="EP47" s="1607"/>
      <c r="EQ47" s="1607"/>
      <c r="ER47" s="1607"/>
      <c r="ES47" s="1607"/>
      <c r="ET47" s="1607"/>
      <c r="EU47" s="1607"/>
      <c r="EV47" s="1607"/>
      <c r="EW47" s="1607"/>
      <c r="EX47" s="1607"/>
      <c r="EY47" s="1607"/>
      <c r="EZ47" s="1607"/>
      <c r="FA47" s="1607"/>
      <c r="FB47" s="1607"/>
      <c r="FC47" s="1607"/>
      <c r="FD47" s="1607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 x14ac:dyDescent="0.2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81" t="s">
        <v>307</v>
      </c>
      <c r="AW48" s="1482"/>
      <c r="AX48" s="1482"/>
      <c r="AY48" s="1482"/>
      <c r="AZ48" s="1482"/>
      <c r="BA48" s="1482"/>
      <c r="BB48" s="1482"/>
      <c r="BC48" s="1482"/>
      <c r="BD48" s="1482"/>
      <c r="BE48" s="1482"/>
      <c r="BF48" s="1482"/>
      <c r="BG48" s="1482"/>
      <c r="BH48" s="1482"/>
      <c r="BI48" s="1482"/>
      <c r="BJ48" s="1482"/>
      <c r="BK48" s="1482"/>
      <c r="BL48" s="1482"/>
      <c r="BM48" s="1482"/>
      <c r="BN48" s="1482"/>
      <c r="BO48" s="1482"/>
      <c r="BP48" s="1482"/>
      <c r="BQ48" s="1483"/>
      <c r="BR48" s="1607" t="s">
        <v>475</v>
      </c>
      <c r="BS48" s="1607"/>
      <c r="BT48" s="1607"/>
      <c r="BU48" s="1607"/>
      <c r="BV48" s="1607"/>
      <c r="BW48" s="1607"/>
      <c r="BX48" s="1607"/>
      <c r="BY48" s="1607"/>
      <c r="BZ48" s="1607"/>
      <c r="CA48" s="1607"/>
      <c r="CB48" s="1607"/>
      <c r="CC48" s="1607"/>
      <c r="CD48" s="1607"/>
      <c r="CE48" s="1607"/>
      <c r="CF48" s="1607"/>
      <c r="CG48" s="1607"/>
      <c r="CH48" s="1607"/>
      <c r="CI48" s="1607"/>
      <c r="CJ48" s="1607"/>
      <c r="CK48" s="1607"/>
      <c r="CL48" s="1607"/>
      <c r="CM48" s="1607"/>
      <c r="CN48" s="1607"/>
      <c r="CO48" s="1607"/>
      <c r="CP48" s="1607"/>
      <c r="CQ48" s="1607"/>
      <c r="CR48" s="1607"/>
      <c r="CS48" s="1607"/>
      <c r="CT48" s="1607"/>
      <c r="CU48" s="1607"/>
      <c r="CV48" s="1607"/>
      <c r="CW48" s="1607"/>
      <c r="CX48" s="1607"/>
      <c r="CY48" s="1607"/>
      <c r="CZ48" s="1607"/>
      <c r="DA48" s="1607"/>
      <c r="DB48" s="1607"/>
      <c r="DC48" s="1607"/>
      <c r="DD48" s="1607"/>
      <c r="DE48" s="1607"/>
      <c r="DF48" s="1607"/>
      <c r="DG48" s="1607"/>
      <c r="DH48" s="1607"/>
      <c r="DI48" s="1607"/>
      <c r="DJ48" s="1607"/>
      <c r="DK48" s="1607"/>
      <c r="DL48" s="1607"/>
      <c r="DM48" s="1607"/>
      <c r="DN48" s="1607"/>
      <c r="DO48" s="1607"/>
      <c r="DP48" s="1607"/>
      <c r="DQ48" s="1607"/>
      <c r="DR48" s="1607"/>
      <c r="DS48" s="1607"/>
      <c r="DT48" s="1607"/>
      <c r="DU48" s="1607"/>
      <c r="DV48" s="1607"/>
      <c r="DW48" s="1607"/>
      <c r="DX48" s="1607"/>
      <c r="DY48" s="1607"/>
      <c r="DZ48" s="1607"/>
      <c r="EA48" s="1607"/>
      <c r="EB48" s="1607"/>
      <c r="EC48" s="1607"/>
      <c r="ED48" s="1607"/>
      <c r="EE48" s="1607"/>
      <c r="EF48" s="1607"/>
      <c r="EG48" s="1607"/>
      <c r="EH48" s="1607"/>
      <c r="EI48" s="1607"/>
      <c r="EJ48" s="1607"/>
      <c r="EK48" s="1607"/>
      <c r="EL48" s="1607"/>
      <c r="EM48" s="1607"/>
      <c r="EN48" s="1607"/>
      <c r="EO48" s="1607"/>
      <c r="EP48" s="1607"/>
      <c r="EQ48" s="1607"/>
      <c r="ER48" s="1607"/>
      <c r="ES48" s="1607"/>
      <c r="ET48" s="1607" t="s">
        <v>479</v>
      </c>
      <c r="EU48" s="1607"/>
      <c r="EV48" s="1607"/>
      <c r="EW48" s="1607"/>
      <c r="EX48" s="1607"/>
      <c r="EY48" s="1607"/>
      <c r="EZ48" s="1607"/>
      <c r="FA48" s="1607"/>
      <c r="FB48" s="1607"/>
      <c r="FC48" s="1607"/>
      <c r="FD48" s="1607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 x14ac:dyDescent="0.2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4"/>
      <c r="AW49" s="1485"/>
      <c r="AX49" s="1485"/>
      <c r="AY49" s="1485"/>
      <c r="AZ49" s="1485"/>
      <c r="BA49" s="1485"/>
      <c r="BB49" s="1485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6"/>
      <c r="BR49" s="1607" t="s">
        <v>308</v>
      </c>
      <c r="BS49" s="1607"/>
      <c r="BT49" s="1607"/>
      <c r="BU49" s="1607"/>
      <c r="BV49" s="1607"/>
      <c r="BW49" s="1607"/>
      <c r="BX49" s="1607"/>
      <c r="BY49" s="1607"/>
      <c r="BZ49" s="1607"/>
      <c r="CA49" s="1607"/>
      <c r="CB49" s="1607"/>
      <c r="CC49" s="1607"/>
      <c r="CD49" s="1607"/>
      <c r="CE49" s="1607"/>
      <c r="CF49" s="1607"/>
      <c r="CG49" s="1607"/>
      <c r="CH49" s="1607"/>
      <c r="CI49" s="1607"/>
      <c r="CJ49" s="1607"/>
      <c r="CK49" s="1607" t="s">
        <v>309</v>
      </c>
      <c r="CL49" s="1607"/>
      <c r="CM49" s="1607"/>
      <c r="CN49" s="1607"/>
      <c r="CO49" s="1607"/>
      <c r="CP49" s="1607"/>
      <c r="CQ49" s="1607"/>
      <c r="CR49" s="1607"/>
      <c r="CS49" s="1607"/>
      <c r="CT49" s="1607"/>
      <c r="CU49" s="1607"/>
      <c r="CV49" s="1607"/>
      <c r="CW49" s="1607"/>
      <c r="CX49" s="1607"/>
      <c r="CY49" s="1607"/>
      <c r="CZ49" s="1607"/>
      <c r="DA49" s="1607"/>
      <c r="DB49" s="1607"/>
      <c r="DC49" s="1607"/>
      <c r="DD49" s="1607"/>
      <c r="DE49" s="1607"/>
      <c r="DF49" s="1607"/>
      <c r="DG49" s="1607"/>
      <c r="DH49" s="1607"/>
      <c r="DI49" s="1607"/>
      <c r="DJ49" s="1607"/>
      <c r="DK49" s="1607"/>
      <c r="DL49" s="1607"/>
      <c r="DM49" s="1607"/>
      <c r="DN49" s="1607"/>
      <c r="DO49" s="1607"/>
      <c r="DP49" s="1607"/>
      <c r="DQ49" s="1607"/>
      <c r="DR49" s="1607"/>
      <c r="DS49" s="1607"/>
      <c r="DT49" s="1607"/>
      <c r="DU49" s="1607"/>
      <c r="DV49" s="1607"/>
      <c r="DW49" s="1607"/>
      <c r="DX49" s="1607"/>
      <c r="DY49" s="1607"/>
      <c r="DZ49" s="1607"/>
      <c r="EA49" s="1607"/>
      <c r="EB49" s="1607"/>
      <c r="EC49" s="1607"/>
      <c r="ED49" s="1607"/>
      <c r="EE49" s="1607"/>
      <c r="EF49" s="1607"/>
      <c r="EG49" s="1607"/>
      <c r="EH49" s="1607"/>
      <c r="EI49" s="1607"/>
      <c r="EJ49" s="1607"/>
      <c r="EK49" s="1607"/>
      <c r="EL49" s="1607"/>
      <c r="EM49" s="1607"/>
      <c r="EN49" s="1607"/>
      <c r="EO49" s="1607"/>
      <c r="EP49" s="1607"/>
      <c r="EQ49" s="1607"/>
      <c r="ER49" s="1607"/>
      <c r="ES49" s="1607"/>
      <c r="ET49" s="1607"/>
      <c r="EU49" s="1607"/>
      <c r="EV49" s="1607"/>
      <c r="EW49" s="1607"/>
      <c r="EX49" s="1607"/>
      <c r="EY49" s="1607"/>
      <c r="EZ49" s="1607"/>
      <c r="FA49" s="1607"/>
      <c r="FB49" s="1607"/>
      <c r="FC49" s="1607"/>
      <c r="FD49" s="1607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 x14ac:dyDescent="0.25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8"/>
      <c r="BF50" s="1488"/>
      <c r="BG50" s="1488"/>
      <c r="BH50" s="1488"/>
      <c r="BI50" s="1488"/>
      <c r="BJ50" s="1488"/>
      <c r="BK50" s="1488"/>
      <c r="BL50" s="1488"/>
      <c r="BM50" s="1488"/>
      <c r="BN50" s="1488"/>
      <c r="BO50" s="1488"/>
      <c r="BP50" s="1488"/>
      <c r="BQ50" s="1489"/>
      <c r="BR50" s="1607"/>
      <c r="BS50" s="1607"/>
      <c r="BT50" s="1607"/>
      <c r="BU50" s="1607"/>
      <c r="BV50" s="1607"/>
      <c r="BW50" s="1607"/>
      <c r="BX50" s="1607"/>
      <c r="BY50" s="1607"/>
      <c r="BZ50" s="1607"/>
      <c r="CA50" s="1607"/>
      <c r="CB50" s="1607"/>
      <c r="CC50" s="1607"/>
      <c r="CD50" s="1607"/>
      <c r="CE50" s="1607"/>
      <c r="CF50" s="1607"/>
      <c r="CG50" s="1607"/>
      <c r="CH50" s="1607"/>
      <c r="CI50" s="1607"/>
      <c r="CJ50" s="1607"/>
      <c r="CK50" s="1481" t="s">
        <v>478</v>
      </c>
      <c r="CL50" s="1482"/>
      <c r="CM50" s="1482"/>
      <c r="CN50" s="1482"/>
      <c r="CO50" s="1482"/>
      <c r="CP50" s="1482"/>
      <c r="CQ50" s="1482"/>
      <c r="CR50" s="1482"/>
      <c r="CS50" s="1482"/>
      <c r="CT50" s="1482"/>
      <c r="CU50" s="1482"/>
      <c r="CV50" s="1482"/>
      <c r="CW50" s="1482"/>
      <c r="CX50" s="1482"/>
      <c r="CY50" s="1482"/>
      <c r="CZ50" s="1482"/>
      <c r="DA50" s="1482"/>
      <c r="DB50" s="1482"/>
      <c r="DC50" s="1482"/>
      <c r="DD50" s="1482"/>
      <c r="DE50" s="1482"/>
      <c r="DF50" s="1482"/>
      <c r="DG50" s="1482" t="s">
        <v>477</v>
      </c>
      <c r="DH50" s="1482"/>
      <c r="DI50" s="1482"/>
      <c r="DJ50" s="1483"/>
      <c r="DK50" s="1481" t="s">
        <v>477</v>
      </c>
      <c r="DL50" s="1482"/>
      <c r="DM50" s="1482"/>
      <c r="DN50" s="1482"/>
      <c r="DO50" s="1482"/>
      <c r="DP50" s="1482"/>
      <c r="DQ50" s="1482"/>
      <c r="DR50" s="1482"/>
      <c r="DS50" s="1482"/>
      <c r="DT50" s="1482"/>
      <c r="DU50" s="1482"/>
      <c r="DV50" s="1482"/>
      <c r="DW50" s="1482"/>
      <c r="DX50" s="1482"/>
      <c r="DY50" s="1482"/>
      <c r="DZ50" s="1482"/>
      <c r="EA50" s="1482"/>
      <c r="EB50" s="1482"/>
      <c r="EC50" s="1482"/>
      <c r="ED50" s="1482"/>
      <c r="EE50" s="1482"/>
      <c r="EF50" s="1482"/>
      <c r="EG50" s="1482"/>
      <c r="EH50" s="1482"/>
      <c r="EI50" s="1482"/>
      <c r="EJ50" s="1482"/>
      <c r="EK50" s="1482"/>
      <c r="EL50" s="1482"/>
      <c r="EM50" s="1482"/>
      <c r="EN50" s="1482"/>
      <c r="EO50" s="1482"/>
      <c r="EP50" s="1482"/>
      <c r="EQ50" s="1482"/>
      <c r="ER50" s="1482"/>
      <c r="ES50" s="1483"/>
      <c r="ET50" s="1607"/>
      <c r="EU50" s="1607"/>
      <c r="EV50" s="1607"/>
      <c r="EW50" s="1607"/>
      <c r="EX50" s="1607"/>
      <c r="EY50" s="1607"/>
      <c r="EZ50" s="1607"/>
      <c r="FA50" s="1607"/>
      <c r="FB50" s="1607"/>
      <c r="FC50" s="1607"/>
      <c r="FD50" s="1607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 x14ac:dyDescent="0.3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499" t="s">
        <v>400</v>
      </c>
      <c r="AG51" s="1500"/>
      <c r="AH51" s="1500"/>
      <c r="AI51" s="1500"/>
      <c r="AJ51" s="1500"/>
      <c r="AK51" s="1501"/>
      <c r="AL51" s="1499" t="s">
        <v>401</v>
      </c>
      <c r="AM51" s="1500"/>
      <c r="AN51" s="1500"/>
      <c r="AO51" s="1500"/>
      <c r="AP51" s="1500"/>
      <c r="AQ51" s="1500"/>
      <c r="AR51" s="1500"/>
      <c r="AS51" s="1500"/>
      <c r="AT51" s="1500"/>
      <c r="AU51" s="1501"/>
      <c r="AV51" s="1499" t="s">
        <v>402</v>
      </c>
      <c r="AW51" s="1500"/>
      <c r="AX51" s="1500"/>
      <c r="AY51" s="1500"/>
      <c r="AZ51" s="1500"/>
      <c r="BA51" s="1500"/>
      <c r="BB51" s="1500"/>
      <c r="BC51" s="1500"/>
      <c r="BD51" s="1500"/>
      <c r="BE51" s="1500"/>
      <c r="BF51" s="1500"/>
      <c r="BG51" s="1500"/>
      <c r="BH51" s="1500"/>
      <c r="BI51" s="1500"/>
      <c r="BJ51" s="1500"/>
      <c r="BK51" s="1500"/>
      <c r="BL51" s="1500"/>
      <c r="BM51" s="1500"/>
      <c r="BN51" s="1500"/>
      <c r="BO51" s="1500"/>
      <c r="BP51" s="1500"/>
      <c r="BQ51" s="1501"/>
      <c r="BR51" s="1628" t="s">
        <v>403</v>
      </c>
      <c r="BS51" s="1629"/>
      <c r="BT51" s="1629"/>
      <c r="BU51" s="1629"/>
      <c r="BV51" s="1629"/>
      <c r="BW51" s="1629"/>
      <c r="BX51" s="1629"/>
      <c r="BY51" s="1629"/>
      <c r="BZ51" s="1629"/>
      <c r="CA51" s="1629"/>
      <c r="CB51" s="1629"/>
      <c r="CC51" s="1629"/>
      <c r="CD51" s="1629"/>
      <c r="CE51" s="1629"/>
      <c r="CF51" s="1629"/>
      <c r="CG51" s="1629"/>
      <c r="CH51" s="1629"/>
      <c r="CI51" s="1629"/>
      <c r="CJ51" s="1629"/>
      <c r="CK51" s="1602" t="s">
        <v>404</v>
      </c>
      <c r="CL51" s="1602"/>
      <c r="CM51" s="1602"/>
      <c r="CN51" s="1602"/>
      <c r="CO51" s="1602"/>
      <c r="CP51" s="1602"/>
      <c r="CQ51" s="1602"/>
      <c r="CR51" s="1602"/>
      <c r="CS51" s="1602"/>
      <c r="CT51" s="1602"/>
      <c r="CU51" s="1602"/>
      <c r="CV51" s="1602"/>
      <c r="CW51" s="1602"/>
      <c r="CX51" s="1602"/>
      <c r="CY51" s="1602"/>
      <c r="CZ51" s="1602"/>
      <c r="DA51" s="1602"/>
      <c r="DB51" s="1602"/>
      <c r="DC51" s="1602"/>
      <c r="DD51" s="1602"/>
      <c r="DE51" s="1602"/>
      <c r="DF51" s="1602"/>
      <c r="DG51" s="1602" t="s">
        <v>405</v>
      </c>
      <c r="DH51" s="1602"/>
      <c r="DI51" s="1602"/>
      <c r="DJ51" s="1602"/>
      <c r="DK51" s="1603" t="s">
        <v>405</v>
      </c>
      <c r="DL51" s="1603"/>
      <c r="DM51" s="1603"/>
      <c r="DN51" s="1603"/>
      <c r="DO51" s="1603"/>
      <c r="DP51" s="1603"/>
      <c r="DQ51" s="1603"/>
      <c r="DR51" s="1603"/>
      <c r="DS51" s="1603"/>
      <c r="DT51" s="1603"/>
      <c r="DU51" s="1603"/>
      <c r="DV51" s="1603"/>
      <c r="DW51" s="1603"/>
      <c r="DX51" s="1603"/>
      <c r="DY51" s="1603"/>
      <c r="DZ51" s="1603"/>
      <c r="EA51" s="1603"/>
      <c r="EB51" s="1603"/>
      <c r="EC51" s="1603"/>
      <c r="ED51" s="1603"/>
      <c r="EE51" s="1603"/>
      <c r="EF51" s="1603"/>
      <c r="EG51" s="1603"/>
      <c r="EH51" s="1603"/>
      <c r="EI51" s="1603"/>
      <c r="EJ51" s="1603"/>
      <c r="EK51" s="1603"/>
      <c r="EL51" s="1603"/>
      <c r="EM51" s="1603"/>
      <c r="EN51" s="1603"/>
      <c r="EO51" s="1603"/>
      <c r="EP51" s="1603"/>
      <c r="EQ51" s="1603"/>
      <c r="ER51" s="1603"/>
      <c r="ES51" s="1603"/>
      <c r="ET51" s="1538" t="s">
        <v>406</v>
      </c>
      <c r="EU51" s="1604"/>
      <c r="EV51" s="1604"/>
      <c r="EW51" s="1604"/>
      <c r="EX51" s="1604"/>
      <c r="EY51" s="1604"/>
      <c r="EZ51" s="1604"/>
      <c r="FA51" s="1604"/>
      <c r="FB51" s="1604"/>
      <c r="FC51" s="1604"/>
      <c r="FD51" s="160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 x14ac:dyDescent="0.25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7"/>
      <c r="AL52" s="1606"/>
      <c r="AM52" s="1606"/>
      <c r="AN52" s="1606"/>
      <c r="AO52" s="1606"/>
      <c r="AP52" s="1606"/>
      <c r="AQ52" s="1606"/>
      <c r="AR52" s="1606"/>
      <c r="AS52" s="1606"/>
      <c r="AT52" s="1606"/>
      <c r="AU52" s="1606"/>
      <c r="AV52" s="1606"/>
      <c r="AW52" s="1606"/>
      <c r="AX52" s="1606"/>
      <c r="AY52" s="1606"/>
      <c r="AZ52" s="1606"/>
      <c r="BA52" s="1606"/>
      <c r="BB52" s="1606"/>
      <c r="BC52" s="1606"/>
      <c r="BD52" s="1606"/>
      <c r="BE52" s="1606"/>
      <c r="BF52" s="1606"/>
      <c r="BG52" s="1606"/>
      <c r="BH52" s="1606"/>
      <c r="BI52" s="1606"/>
      <c r="BJ52" s="1606"/>
      <c r="BK52" s="1606"/>
      <c r="BL52" s="1606"/>
      <c r="BM52" s="1606"/>
      <c r="BN52" s="1606"/>
      <c r="BO52" s="1606"/>
      <c r="BP52" s="1606"/>
      <c r="BQ52" s="1606"/>
      <c r="BR52" s="1606"/>
      <c r="BS52" s="1606"/>
      <c r="BT52" s="1606"/>
      <c r="BU52" s="1606"/>
      <c r="BV52" s="1606"/>
      <c r="BW52" s="1606"/>
      <c r="BX52" s="1606"/>
      <c r="BY52" s="1606"/>
      <c r="BZ52" s="1606"/>
      <c r="CA52" s="1606"/>
      <c r="CB52" s="1606"/>
      <c r="CC52" s="1606"/>
      <c r="CD52" s="1606"/>
      <c r="CE52" s="1606"/>
      <c r="CF52" s="1606"/>
      <c r="CG52" s="1606"/>
      <c r="CH52" s="1606"/>
      <c r="CI52" s="1606"/>
      <c r="CJ52" s="1606"/>
      <c r="CK52" s="1627"/>
      <c r="CL52" s="1627"/>
      <c r="CM52" s="1627"/>
      <c r="CN52" s="1627"/>
      <c r="CO52" s="1627"/>
      <c r="CP52" s="1627"/>
      <c r="CQ52" s="1627"/>
      <c r="CR52" s="1627"/>
      <c r="CS52" s="1627"/>
      <c r="CT52" s="1627"/>
      <c r="CU52" s="1627"/>
      <c r="CV52" s="1627"/>
      <c r="CW52" s="1627"/>
      <c r="CX52" s="1627"/>
      <c r="CY52" s="1627"/>
      <c r="CZ52" s="1627"/>
      <c r="DA52" s="1627"/>
      <c r="DB52" s="1627"/>
      <c r="DC52" s="1627"/>
      <c r="DD52" s="1627"/>
      <c r="DE52" s="1627"/>
      <c r="DF52" s="1627"/>
      <c r="DG52" s="1627"/>
      <c r="DH52" s="1627"/>
      <c r="DI52" s="1627"/>
      <c r="DJ52" s="1627"/>
      <c r="DK52" s="1627"/>
      <c r="DL52" s="1627"/>
      <c r="DM52" s="1627"/>
      <c r="DN52" s="1627"/>
      <c r="DO52" s="1627"/>
      <c r="DP52" s="1627"/>
      <c r="DQ52" s="1627"/>
      <c r="DR52" s="1627"/>
      <c r="DS52" s="1627"/>
      <c r="DT52" s="1627"/>
      <c r="DU52" s="1627"/>
      <c r="DV52" s="1627"/>
      <c r="DW52" s="1627"/>
      <c r="DX52" s="1627"/>
      <c r="DY52" s="1627"/>
      <c r="DZ52" s="1627"/>
      <c r="EA52" s="1627"/>
      <c r="EB52" s="1627"/>
      <c r="EC52" s="1627"/>
      <c r="ED52" s="1627"/>
      <c r="EE52" s="1627"/>
      <c r="EF52" s="1627"/>
      <c r="EG52" s="1627"/>
      <c r="EH52" s="1627"/>
      <c r="EI52" s="1627"/>
      <c r="EJ52" s="1627"/>
      <c r="EK52" s="1627"/>
      <c r="EL52" s="1627"/>
      <c r="EM52" s="1627"/>
      <c r="EN52" s="1627"/>
      <c r="EO52" s="1627"/>
      <c r="EP52" s="1627"/>
      <c r="EQ52" s="1627"/>
      <c r="ER52" s="1627"/>
      <c r="ES52" s="1627"/>
      <c r="ET52" s="1627"/>
      <c r="EU52" s="1627"/>
      <c r="EV52" s="1627"/>
      <c r="EW52" s="1627"/>
      <c r="EX52" s="1627"/>
      <c r="EY52" s="1627"/>
      <c r="EZ52" s="1627"/>
      <c r="FA52" s="1627"/>
      <c r="FB52" s="1627"/>
      <c r="FC52" s="1627"/>
      <c r="FD52" s="162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 x14ac:dyDescent="0.25">
      <c r="A53" s="1532" t="s">
        <v>263</v>
      </c>
      <c r="B53" s="1533"/>
      <c r="C53" s="1533"/>
      <c r="D53" s="1533"/>
      <c r="E53" s="1533"/>
      <c r="F53" s="1533"/>
      <c r="G53" s="1533"/>
      <c r="H53" s="1533"/>
      <c r="I53" s="1533"/>
      <c r="J53" s="1533"/>
      <c r="K53" s="1533"/>
      <c r="L53" s="1533"/>
      <c r="M53" s="1533"/>
      <c r="N53" s="1533"/>
      <c r="O53" s="1533"/>
      <c r="P53" s="1533"/>
      <c r="Q53" s="1533"/>
      <c r="R53" s="1533"/>
      <c r="S53" s="1533"/>
      <c r="T53" s="1533"/>
      <c r="U53" s="1533"/>
      <c r="V53" s="1533"/>
      <c r="W53" s="1533"/>
      <c r="X53" s="1533"/>
      <c r="Y53" s="1533"/>
      <c r="Z53" s="1533"/>
      <c r="AA53" s="1533"/>
      <c r="AB53" s="1533"/>
      <c r="AC53" s="1533"/>
      <c r="AD53" s="1533"/>
      <c r="AE53" s="1534"/>
      <c r="AF53" s="1508" t="s">
        <v>314</v>
      </c>
      <c r="AG53" s="1509"/>
      <c r="AH53" s="1509"/>
      <c r="AI53" s="1509"/>
      <c r="AJ53" s="1509"/>
      <c r="AK53" s="1509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577"/>
      <c r="AW53" s="1577"/>
      <c r="AX53" s="1577"/>
      <c r="AY53" s="1577"/>
      <c r="AZ53" s="1577"/>
      <c r="BA53" s="1577"/>
      <c r="BB53" s="1577"/>
      <c r="BC53" s="1577"/>
      <c r="BD53" s="1577"/>
      <c r="BE53" s="1577"/>
      <c r="BF53" s="1577"/>
      <c r="BG53" s="1577"/>
      <c r="BH53" s="1577"/>
      <c r="BI53" s="1577"/>
      <c r="BJ53" s="1577"/>
      <c r="BK53" s="1577"/>
      <c r="BL53" s="1577"/>
      <c r="BM53" s="1577"/>
      <c r="BN53" s="1577"/>
      <c r="BO53" s="1577"/>
      <c r="BP53" s="1577"/>
      <c r="BQ53" s="1577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2"/>
      <c r="CH53" s="1462"/>
      <c r="CI53" s="1462"/>
      <c r="CJ53" s="1462"/>
      <c r="CK53" s="1461"/>
      <c r="CL53" s="1462"/>
      <c r="CM53" s="1462"/>
      <c r="CN53" s="1462"/>
      <c r="CO53" s="1462"/>
      <c r="CP53" s="1462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2"/>
      <c r="DF53" s="1462"/>
      <c r="DG53" s="1462"/>
      <c r="DH53" s="1462"/>
      <c r="DI53" s="1462"/>
      <c r="DJ53" s="1473"/>
      <c r="DK53" s="1462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62"/>
      <c r="DV53" s="1462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62"/>
      <c r="EI53" s="1462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462"/>
      <c r="EU53" s="1462"/>
      <c r="EV53" s="1462"/>
      <c r="EW53" s="1462"/>
      <c r="EX53" s="1462"/>
      <c r="EY53" s="1462"/>
      <c r="EZ53" s="1462"/>
      <c r="FA53" s="1462"/>
      <c r="FB53" s="1462"/>
      <c r="FC53" s="1462"/>
      <c r="FD53" s="1473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 x14ac:dyDescent="0.25">
      <c r="A54" s="1542" t="s">
        <v>1025</v>
      </c>
      <c r="B54" s="1543"/>
      <c r="C54" s="1543"/>
      <c r="D54" s="1543"/>
      <c r="E54" s="1543"/>
      <c r="F54" s="1543"/>
      <c r="G54" s="1543"/>
      <c r="H54" s="1543"/>
      <c r="I54" s="1543"/>
      <c r="J54" s="1543"/>
      <c r="K54" s="1543"/>
      <c r="L54" s="1543"/>
      <c r="M54" s="1543"/>
      <c r="N54" s="1543"/>
      <c r="O54" s="1543"/>
      <c r="P54" s="1543"/>
      <c r="Q54" s="1543"/>
      <c r="R54" s="1543"/>
      <c r="S54" s="1543"/>
      <c r="T54" s="1543"/>
      <c r="U54" s="1543"/>
      <c r="V54" s="1543"/>
      <c r="W54" s="1543"/>
      <c r="X54" s="1543"/>
      <c r="Y54" s="1543"/>
      <c r="Z54" s="1543"/>
      <c r="AA54" s="1543"/>
      <c r="AB54" s="1543"/>
      <c r="AC54" s="1543"/>
      <c r="AD54" s="1543"/>
      <c r="AE54" s="1544"/>
      <c r="AF54" s="1535"/>
      <c r="AG54" s="1536"/>
      <c r="AH54" s="1536"/>
      <c r="AI54" s="1536"/>
      <c r="AJ54" s="1536"/>
      <c r="AK54" s="1536"/>
      <c r="AL54" s="1464"/>
      <c r="AM54" s="1465"/>
      <c r="AN54" s="1465"/>
      <c r="AO54" s="1465"/>
      <c r="AP54" s="1465"/>
      <c r="AQ54" s="1465"/>
      <c r="AR54" s="1465"/>
      <c r="AS54" s="1465"/>
      <c r="AT54" s="1465"/>
      <c r="AU54" s="1465"/>
      <c r="AV54" s="1577"/>
      <c r="AW54" s="1577"/>
      <c r="AX54" s="1577"/>
      <c r="AY54" s="1577"/>
      <c r="AZ54" s="1577"/>
      <c r="BA54" s="1577"/>
      <c r="BB54" s="1577"/>
      <c r="BC54" s="1577"/>
      <c r="BD54" s="1577"/>
      <c r="BE54" s="1577"/>
      <c r="BF54" s="1577"/>
      <c r="BG54" s="1577"/>
      <c r="BH54" s="1577"/>
      <c r="BI54" s="1577"/>
      <c r="BJ54" s="1577"/>
      <c r="BK54" s="1577"/>
      <c r="BL54" s="1577"/>
      <c r="BM54" s="1577"/>
      <c r="BN54" s="1577"/>
      <c r="BO54" s="1577"/>
      <c r="BP54" s="1577"/>
      <c r="BQ54" s="1577"/>
      <c r="BR54" s="1464"/>
      <c r="BS54" s="1465"/>
      <c r="BT54" s="1465"/>
      <c r="BU54" s="1465"/>
      <c r="BV54" s="1465"/>
      <c r="BW54" s="1465"/>
      <c r="BX54" s="1465"/>
      <c r="BY54" s="1465"/>
      <c r="BZ54" s="1465"/>
      <c r="CA54" s="1465"/>
      <c r="CB54" s="1465"/>
      <c r="CC54" s="1465"/>
      <c r="CD54" s="1465"/>
      <c r="CE54" s="1465"/>
      <c r="CF54" s="1465"/>
      <c r="CG54" s="1465"/>
      <c r="CH54" s="1465"/>
      <c r="CI54" s="1465"/>
      <c r="CJ54" s="1465"/>
      <c r="CK54" s="1464"/>
      <c r="CL54" s="1465"/>
      <c r="CM54" s="1465"/>
      <c r="CN54" s="1465"/>
      <c r="CO54" s="1465"/>
      <c r="CP54" s="1465"/>
      <c r="CQ54" s="1465"/>
      <c r="CR54" s="1465"/>
      <c r="CS54" s="1465"/>
      <c r="CT54" s="1465"/>
      <c r="CU54" s="1465"/>
      <c r="CV54" s="1465"/>
      <c r="CW54" s="1465"/>
      <c r="CX54" s="1465"/>
      <c r="CY54" s="1465"/>
      <c r="CZ54" s="1465"/>
      <c r="DA54" s="1465"/>
      <c r="DB54" s="1465"/>
      <c r="DC54" s="1465"/>
      <c r="DD54" s="1465"/>
      <c r="DE54" s="1465"/>
      <c r="DF54" s="1465"/>
      <c r="DG54" s="1465"/>
      <c r="DH54" s="1465"/>
      <c r="DI54" s="1465"/>
      <c r="DJ54" s="1474"/>
      <c r="DK54" s="1465"/>
      <c r="DL54" s="1465"/>
      <c r="DM54" s="1465"/>
      <c r="DN54" s="1465"/>
      <c r="DO54" s="1465"/>
      <c r="DP54" s="1465"/>
      <c r="DQ54" s="1465"/>
      <c r="DR54" s="1465"/>
      <c r="DS54" s="1465"/>
      <c r="DT54" s="1465"/>
      <c r="DU54" s="1465"/>
      <c r="DV54" s="1465"/>
      <c r="DW54" s="1465"/>
      <c r="DX54" s="1465"/>
      <c r="DY54" s="1465"/>
      <c r="DZ54" s="1465"/>
      <c r="EA54" s="1465"/>
      <c r="EB54" s="1465"/>
      <c r="EC54" s="1465"/>
      <c r="ED54" s="1465"/>
      <c r="EE54" s="1465"/>
      <c r="EF54" s="1465"/>
      <c r="EG54" s="1465"/>
      <c r="EH54" s="1465"/>
      <c r="EI54" s="1465"/>
      <c r="EJ54" s="1465"/>
      <c r="EK54" s="1465"/>
      <c r="EL54" s="1465"/>
      <c r="EM54" s="1465"/>
      <c r="EN54" s="1465"/>
      <c r="EO54" s="1465"/>
      <c r="EP54" s="1465"/>
      <c r="EQ54" s="1465"/>
      <c r="ER54" s="1465"/>
      <c r="ES54" s="1474"/>
      <c r="ET54" s="1465"/>
      <c r="EU54" s="1465"/>
      <c r="EV54" s="1465"/>
      <c r="EW54" s="1465"/>
      <c r="EX54" s="1465"/>
      <c r="EY54" s="1465"/>
      <c r="EZ54" s="1465"/>
      <c r="FA54" s="1465"/>
      <c r="FB54" s="1465"/>
      <c r="FC54" s="1465"/>
      <c r="FD54" s="147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 x14ac:dyDescent="0.25">
      <c r="A55" s="1513" t="s">
        <v>315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316</v>
      </c>
      <c r="AG55" s="1527"/>
      <c r="AH55" s="1527"/>
      <c r="AI55" s="1527"/>
      <c r="AJ55" s="1527"/>
      <c r="AK55" s="1527"/>
      <c r="AL55" s="1577"/>
      <c r="AM55" s="1577"/>
      <c r="AN55" s="1577"/>
      <c r="AO55" s="1577"/>
      <c r="AP55" s="1577"/>
      <c r="AQ55" s="1577"/>
      <c r="AR55" s="1577"/>
      <c r="AS55" s="1577"/>
      <c r="AT55" s="1577"/>
      <c r="AU55" s="1577"/>
      <c r="AV55" s="1577"/>
      <c r="AW55" s="1577"/>
      <c r="AX55" s="1577"/>
      <c r="AY55" s="1577"/>
      <c r="AZ55" s="1577"/>
      <c r="BA55" s="1577"/>
      <c r="BB55" s="1577"/>
      <c r="BC55" s="1577"/>
      <c r="BD55" s="1577"/>
      <c r="BE55" s="1577"/>
      <c r="BF55" s="1577"/>
      <c r="BG55" s="1577"/>
      <c r="BH55" s="1577"/>
      <c r="BI55" s="1577"/>
      <c r="BJ55" s="1577"/>
      <c r="BK55" s="1577"/>
      <c r="BL55" s="1577"/>
      <c r="BM55" s="1577"/>
      <c r="BN55" s="1577"/>
      <c r="BO55" s="1577"/>
      <c r="BP55" s="1577"/>
      <c r="BQ55" s="1577"/>
      <c r="BR55" s="1577"/>
      <c r="BS55" s="1577"/>
      <c r="BT55" s="1577"/>
      <c r="BU55" s="1577"/>
      <c r="BV55" s="1577"/>
      <c r="BW55" s="1577"/>
      <c r="BX55" s="1577"/>
      <c r="BY55" s="1577"/>
      <c r="BZ55" s="1577"/>
      <c r="CA55" s="1577"/>
      <c r="CB55" s="1577"/>
      <c r="CC55" s="1577"/>
      <c r="CD55" s="1577"/>
      <c r="CE55" s="1577"/>
      <c r="CF55" s="1577"/>
      <c r="CG55" s="1577"/>
      <c r="CH55" s="1577"/>
      <c r="CI55" s="1577"/>
      <c r="CJ55" s="1577"/>
      <c r="CK55" s="1612"/>
      <c r="CL55" s="1612"/>
      <c r="CM55" s="1612"/>
      <c r="CN55" s="1612"/>
      <c r="CO55" s="1612"/>
      <c r="CP55" s="1612"/>
      <c r="CQ55" s="1612"/>
      <c r="CR55" s="1612"/>
      <c r="CS55" s="1612"/>
      <c r="CT55" s="1612"/>
      <c r="CU55" s="1612"/>
      <c r="CV55" s="1612"/>
      <c r="CW55" s="1612"/>
      <c r="CX55" s="1612"/>
      <c r="CY55" s="1612"/>
      <c r="CZ55" s="1612"/>
      <c r="DA55" s="1612"/>
      <c r="DB55" s="1612"/>
      <c r="DC55" s="1612"/>
      <c r="DD55" s="1612"/>
      <c r="DE55" s="1612"/>
      <c r="DF55" s="1612"/>
      <c r="DG55" s="1612"/>
      <c r="DH55" s="1612"/>
      <c r="DI55" s="1612"/>
      <c r="DJ55" s="1612"/>
      <c r="DK55" s="1612"/>
      <c r="DL55" s="1612"/>
      <c r="DM55" s="1612"/>
      <c r="DN55" s="1612"/>
      <c r="DO55" s="1612"/>
      <c r="DP55" s="1612"/>
      <c r="DQ55" s="1612"/>
      <c r="DR55" s="1612"/>
      <c r="DS55" s="1612"/>
      <c r="DT55" s="1612"/>
      <c r="DU55" s="1612"/>
      <c r="DV55" s="1612"/>
      <c r="DW55" s="1612"/>
      <c r="DX55" s="1612"/>
      <c r="DY55" s="1612"/>
      <c r="DZ55" s="1612"/>
      <c r="EA55" s="1612"/>
      <c r="EB55" s="1612"/>
      <c r="EC55" s="1612"/>
      <c r="ED55" s="1612"/>
      <c r="EE55" s="1612"/>
      <c r="EF55" s="1612"/>
      <c r="EG55" s="1612"/>
      <c r="EH55" s="1612"/>
      <c r="EI55" s="1612"/>
      <c r="EJ55" s="1612"/>
      <c r="EK55" s="1612"/>
      <c r="EL55" s="1612"/>
      <c r="EM55" s="1612"/>
      <c r="EN55" s="1612"/>
      <c r="EO55" s="1612"/>
      <c r="EP55" s="1612"/>
      <c r="EQ55" s="1612"/>
      <c r="ER55" s="1612"/>
      <c r="ES55" s="1612"/>
      <c r="ET55" s="1612"/>
      <c r="EU55" s="1612"/>
      <c r="EV55" s="1612"/>
      <c r="EW55" s="1612"/>
      <c r="EX55" s="1612"/>
      <c r="EY55" s="1612"/>
      <c r="EZ55" s="1612"/>
      <c r="FA55" s="1612"/>
      <c r="FB55" s="1612"/>
      <c r="FC55" s="1612"/>
      <c r="FD55" s="1612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 x14ac:dyDescent="0.25">
      <c r="A56" s="1513" t="s">
        <v>317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318</v>
      </c>
      <c r="AG56" s="1527"/>
      <c r="AH56" s="1527"/>
      <c r="AI56" s="1527"/>
      <c r="AJ56" s="1527"/>
      <c r="AK56" s="1527"/>
      <c r="AL56" s="1626"/>
      <c r="AM56" s="1577"/>
      <c r="AN56" s="1577"/>
      <c r="AO56" s="1577"/>
      <c r="AP56" s="1577"/>
      <c r="AQ56" s="1577"/>
      <c r="AR56" s="1577"/>
      <c r="AS56" s="1577"/>
      <c r="AT56" s="1577"/>
      <c r="AU56" s="1577"/>
      <c r="AV56" s="1577"/>
      <c r="AW56" s="1577"/>
      <c r="AX56" s="1577"/>
      <c r="AY56" s="1577"/>
      <c r="AZ56" s="1577"/>
      <c r="BA56" s="1577"/>
      <c r="BB56" s="1577"/>
      <c r="BC56" s="1577"/>
      <c r="BD56" s="1577"/>
      <c r="BE56" s="1577"/>
      <c r="BF56" s="1577"/>
      <c r="BG56" s="1577"/>
      <c r="BH56" s="1577"/>
      <c r="BI56" s="1577"/>
      <c r="BJ56" s="1577"/>
      <c r="BK56" s="1577"/>
      <c r="BL56" s="1577"/>
      <c r="BM56" s="1577"/>
      <c r="BN56" s="1577"/>
      <c r="BO56" s="1577"/>
      <c r="BP56" s="1577"/>
      <c r="BQ56" s="1577"/>
      <c r="BR56" s="1577"/>
      <c r="BS56" s="1577"/>
      <c r="BT56" s="1577"/>
      <c r="BU56" s="1577"/>
      <c r="BV56" s="1577"/>
      <c r="BW56" s="1577"/>
      <c r="BX56" s="1577"/>
      <c r="BY56" s="1577"/>
      <c r="BZ56" s="1577"/>
      <c r="CA56" s="1577"/>
      <c r="CB56" s="1577"/>
      <c r="CC56" s="1577"/>
      <c r="CD56" s="1577"/>
      <c r="CE56" s="1577"/>
      <c r="CF56" s="1577"/>
      <c r="CG56" s="1577"/>
      <c r="CH56" s="1577"/>
      <c r="CI56" s="1577"/>
      <c r="CJ56" s="1577"/>
      <c r="CK56" s="1577"/>
      <c r="CL56" s="1577"/>
      <c r="CM56" s="1577"/>
      <c r="CN56" s="1577"/>
      <c r="CO56" s="1577"/>
      <c r="CP56" s="1577"/>
      <c r="CQ56" s="1577"/>
      <c r="CR56" s="1577"/>
      <c r="CS56" s="1577"/>
      <c r="CT56" s="1577"/>
      <c r="CU56" s="1577"/>
      <c r="CV56" s="1577"/>
      <c r="CW56" s="1577"/>
      <c r="CX56" s="1577"/>
      <c r="CY56" s="1577"/>
      <c r="CZ56" s="1577"/>
      <c r="DA56" s="1577"/>
      <c r="DB56" s="1577"/>
      <c r="DC56" s="1577"/>
      <c r="DD56" s="1577"/>
      <c r="DE56" s="1577"/>
      <c r="DF56" s="1577"/>
      <c r="DG56" s="1577"/>
      <c r="DH56" s="1577"/>
      <c r="DI56" s="1577"/>
      <c r="DJ56" s="1577"/>
      <c r="DK56" s="1577"/>
      <c r="DL56" s="1577"/>
      <c r="DM56" s="1577"/>
      <c r="DN56" s="1577"/>
      <c r="DO56" s="1577"/>
      <c r="DP56" s="1577"/>
      <c r="DQ56" s="1577"/>
      <c r="DR56" s="1577"/>
      <c r="DS56" s="1577"/>
      <c r="DT56" s="1577"/>
      <c r="DU56" s="1577"/>
      <c r="DV56" s="1577"/>
      <c r="DW56" s="1577"/>
      <c r="DX56" s="1577"/>
      <c r="DY56" s="1577"/>
      <c r="DZ56" s="1577"/>
      <c r="EA56" s="1577"/>
      <c r="EB56" s="1577"/>
      <c r="EC56" s="1577"/>
      <c r="ED56" s="1577"/>
      <c r="EE56" s="1577"/>
      <c r="EF56" s="1577"/>
      <c r="EG56" s="1577"/>
      <c r="EH56" s="1577"/>
      <c r="EI56" s="1577"/>
      <c r="EJ56" s="1577"/>
      <c r="EK56" s="1577"/>
      <c r="EL56" s="1577"/>
      <c r="EM56" s="1577"/>
      <c r="EN56" s="1577"/>
      <c r="EO56" s="1577"/>
      <c r="EP56" s="1577"/>
      <c r="EQ56" s="1577"/>
      <c r="ER56" s="1577"/>
      <c r="ES56" s="1577"/>
      <c r="ET56" s="1577"/>
      <c r="EU56" s="1577"/>
      <c r="EV56" s="1577"/>
      <c r="EW56" s="1577"/>
      <c r="EX56" s="1577"/>
      <c r="EY56" s="1577"/>
      <c r="EZ56" s="1577"/>
      <c r="FA56" s="1577"/>
      <c r="FB56" s="1577"/>
      <c r="FC56" s="1577"/>
      <c r="FD56" s="157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 x14ac:dyDescent="0.25">
      <c r="A57" s="1513" t="s">
        <v>319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320</v>
      </c>
      <c r="AG57" s="1527"/>
      <c r="AH57" s="1527"/>
      <c r="AI57" s="1527"/>
      <c r="AJ57" s="1527"/>
      <c r="AK57" s="1527"/>
      <c r="AL57" s="1626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1577"/>
      <c r="BD57" s="1577"/>
      <c r="BE57" s="1577"/>
      <c r="BF57" s="1577"/>
      <c r="BG57" s="1577"/>
      <c r="BH57" s="1577"/>
      <c r="BI57" s="1577"/>
      <c r="BJ57" s="1577"/>
      <c r="BK57" s="1577"/>
      <c r="BL57" s="1577"/>
      <c r="BM57" s="1577"/>
      <c r="BN57" s="1577"/>
      <c r="BO57" s="1577"/>
      <c r="BP57" s="1577"/>
      <c r="BQ57" s="1577"/>
      <c r="BR57" s="1577"/>
      <c r="BS57" s="1577"/>
      <c r="BT57" s="1577"/>
      <c r="BU57" s="1577"/>
      <c r="BV57" s="1577"/>
      <c r="BW57" s="1577"/>
      <c r="BX57" s="1577"/>
      <c r="BY57" s="1577"/>
      <c r="BZ57" s="1577"/>
      <c r="CA57" s="1577"/>
      <c r="CB57" s="1577"/>
      <c r="CC57" s="1577"/>
      <c r="CD57" s="1577"/>
      <c r="CE57" s="1577"/>
      <c r="CF57" s="1577"/>
      <c r="CG57" s="1577"/>
      <c r="CH57" s="1577"/>
      <c r="CI57" s="1577"/>
      <c r="CJ57" s="1577"/>
      <c r="CK57" s="1577"/>
      <c r="CL57" s="1577"/>
      <c r="CM57" s="1577"/>
      <c r="CN57" s="1577"/>
      <c r="CO57" s="1577"/>
      <c r="CP57" s="1577"/>
      <c r="CQ57" s="1577"/>
      <c r="CR57" s="1577"/>
      <c r="CS57" s="1577"/>
      <c r="CT57" s="1577"/>
      <c r="CU57" s="1577"/>
      <c r="CV57" s="1577"/>
      <c r="CW57" s="1577"/>
      <c r="CX57" s="1577"/>
      <c r="CY57" s="1577"/>
      <c r="CZ57" s="1577"/>
      <c r="DA57" s="1577"/>
      <c r="DB57" s="1577"/>
      <c r="DC57" s="1577"/>
      <c r="DD57" s="1577"/>
      <c r="DE57" s="1577"/>
      <c r="DF57" s="1577"/>
      <c r="DG57" s="1577"/>
      <c r="DH57" s="1577"/>
      <c r="DI57" s="1577"/>
      <c r="DJ57" s="1577"/>
      <c r="DK57" s="1577"/>
      <c r="DL57" s="1577"/>
      <c r="DM57" s="1577"/>
      <c r="DN57" s="1577"/>
      <c r="DO57" s="1577"/>
      <c r="DP57" s="1577"/>
      <c r="DQ57" s="1577"/>
      <c r="DR57" s="1577"/>
      <c r="DS57" s="1577"/>
      <c r="DT57" s="1577"/>
      <c r="DU57" s="1577"/>
      <c r="DV57" s="1577"/>
      <c r="DW57" s="1577"/>
      <c r="DX57" s="1577"/>
      <c r="DY57" s="1577"/>
      <c r="DZ57" s="1577"/>
      <c r="EA57" s="1577"/>
      <c r="EB57" s="1577"/>
      <c r="EC57" s="1577"/>
      <c r="ED57" s="1577"/>
      <c r="EE57" s="1577"/>
      <c r="EF57" s="1577"/>
      <c r="EG57" s="1577"/>
      <c r="EH57" s="1577"/>
      <c r="EI57" s="1577"/>
      <c r="EJ57" s="1577"/>
      <c r="EK57" s="1577"/>
      <c r="EL57" s="1577"/>
      <c r="EM57" s="1577"/>
      <c r="EN57" s="1577"/>
      <c r="EO57" s="1577"/>
      <c r="EP57" s="1577"/>
      <c r="EQ57" s="1577"/>
      <c r="ER57" s="1577"/>
      <c r="ES57" s="1577"/>
      <c r="ET57" s="1577"/>
      <c r="EU57" s="1577"/>
      <c r="EV57" s="1577"/>
      <c r="EW57" s="1577"/>
      <c r="EX57" s="1577"/>
      <c r="EY57" s="1577"/>
      <c r="EZ57" s="1577"/>
      <c r="FA57" s="1577"/>
      <c r="FB57" s="1577"/>
      <c r="FC57" s="1577"/>
      <c r="FD57" s="157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 x14ac:dyDescent="0.25">
      <c r="A58" s="1513" t="s">
        <v>321</v>
      </c>
      <c r="B58" s="1514"/>
      <c r="C58" s="1514"/>
      <c r="D58" s="1514"/>
      <c r="E58" s="1514"/>
      <c r="F58" s="1514"/>
      <c r="G58" s="1514"/>
      <c r="H58" s="1514"/>
      <c r="I58" s="1514"/>
      <c r="J58" s="1514"/>
      <c r="K58" s="1514"/>
      <c r="L58" s="1514"/>
      <c r="M58" s="1514"/>
      <c r="N58" s="1514"/>
      <c r="O58" s="1514"/>
      <c r="P58" s="1514"/>
      <c r="Q58" s="1514"/>
      <c r="R58" s="1514"/>
      <c r="S58" s="1514"/>
      <c r="T58" s="1514"/>
      <c r="U58" s="1514"/>
      <c r="V58" s="1514"/>
      <c r="W58" s="1514"/>
      <c r="X58" s="1514"/>
      <c r="Y58" s="1514"/>
      <c r="Z58" s="1514"/>
      <c r="AA58" s="1514"/>
      <c r="AB58" s="1514"/>
      <c r="AC58" s="1514"/>
      <c r="AD58" s="1514"/>
      <c r="AE58" s="1515"/>
      <c r="AF58" s="1526" t="s">
        <v>322</v>
      </c>
      <c r="AG58" s="1527"/>
      <c r="AH58" s="1527"/>
      <c r="AI58" s="1527"/>
      <c r="AJ58" s="1527"/>
      <c r="AK58" s="1527"/>
      <c r="AL58" s="1529">
        <f>ET58</f>
        <v>0</v>
      </c>
      <c r="AM58" s="1530"/>
      <c r="AN58" s="1530"/>
      <c r="AO58" s="1530"/>
      <c r="AP58" s="1530"/>
      <c r="AQ58" s="1530"/>
      <c r="AR58" s="1530"/>
      <c r="AS58" s="1530"/>
      <c r="AT58" s="1530"/>
      <c r="AU58" s="1530"/>
      <c r="AV58" s="1577"/>
      <c r="AW58" s="1577"/>
      <c r="AX58" s="1577"/>
      <c r="AY58" s="1577"/>
      <c r="AZ58" s="1577"/>
      <c r="BA58" s="1577"/>
      <c r="BB58" s="1577"/>
      <c r="BC58" s="1577"/>
      <c r="BD58" s="1577"/>
      <c r="BE58" s="1577"/>
      <c r="BF58" s="1577"/>
      <c r="BG58" s="1577"/>
      <c r="BH58" s="1577"/>
      <c r="BI58" s="1577"/>
      <c r="BJ58" s="1577"/>
      <c r="BK58" s="1577"/>
      <c r="BL58" s="1577"/>
      <c r="BM58" s="1577"/>
      <c r="BN58" s="1577"/>
      <c r="BO58" s="1577"/>
      <c r="BP58" s="1577"/>
      <c r="BQ58" s="1577"/>
      <c r="BR58" s="1577"/>
      <c r="BS58" s="1577"/>
      <c r="BT58" s="1577"/>
      <c r="BU58" s="1577"/>
      <c r="BV58" s="1577"/>
      <c r="BW58" s="1577"/>
      <c r="BX58" s="1577"/>
      <c r="BY58" s="1577"/>
      <c r="BZ58" s="1577"/>
      <c r="CA58" s="1577"/>
      <c r="CB58" s="1577"/>
      <c r="CC58" s="1577"/>
      <c r="CD58" s="1577"/>
      <c r="CE58" s="1577"/>
      <c r="CF58" s="1577"/>
      <c r="CG58" s="1577"/>
      <c r="CH58" s="1577"/>
      <c r="CI58" s="1577"/>
      <c r="CJ58" s="1577"/>
      <c r="CK58" s="1577"/>
      <c r="CL58" s="1577"/>
      <c r="CM58" s="1577"/>
      <c r="CN58" s="1577"/>
      <c r="CO58" s="1577"/>
      <c r="CP58" s="1577"/>
      <c r="CQ58" s="1577"/>
      <c r="CR58" s="1577"/>
      <c r="CS58" s="1577"/>
      <c r="CT58" s="1577"/>
      <c r="CU58" s="1577"/>
      <c r="CV58" s="1577"/>
      <c r="CW58" s="1577"/>
      <c r="CX58" s="1577"/>
      <c r="CY58" s="1577"/>
      <c r="CZ58" s="1577"/>
      <c r="DA58" s="1577"/>
      <c r="DB58" s="1577"/>
      <c r="DC58" s="1577"/>
      <c r="DD58" s="1577"/>
      <c r="DE58" s="1577"/>
      <c r="DF58" s="1577"/>
      <c r="DG58" s="1577"/>
      <c r="DH58" s="1577"/>
      <c r="DI58" s="1577"/>
      <c r="DJ58" s="1577"/>
      <c r="DK58" s="1577"/>
      <c r="DL58" s="1577"/>
      <c r="DM58" s="1577"/>
      <c r="DN58" s="1577"/>
      <c r="DO58" s="1577"/>
      <c r="DP58" s="1577"/>
      <c r="DQ58" s="1577"/>
      <c r="DR58" s="1577"/>
      <c r="DS58" s="1577"/>
      <c r="DT58" s="1577"/>
      <c r="DU58" s="1577"/>
      <c r="DV58" s="1577"/>
      <c r="DW58" s="1577"/>
      <c r="DX58" s="1577"/>
      <c r="DY58" s="1577"/>
      <c r="DZ58" s="1577"/>
      <c r="EA58" s="1577"/>
      <c r="EB58" s="1577"/>
      <c r="EC58" s="1577"/>
      <c r="ED58" s="1577"/>
      <c r="EE58" s="1577"/>
      <c r="EF58" s="1577"/>
      <c r="EG58" s="1577"/>
      <c r="EH58" s="1577"/>
      <c r="EI58" s="1577"/>
      <c r="EJ58" s="1577"/>
      <c r="EK58" s="1577"/>
      <c r="EL58" s="1577"/>
      <c r="EM58" s="1577"/>
      <c r="EN58" s="1577"/>
      <c r="EO58" s="1577"/>
      <c r="EP58" s="1577"/>
      <c r="EQ58" s="1577"/>
      <c r="ER58" s="1577"/>
      <c r="ES58" s="1577"/>
      <c r="ET58" s="15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0"/>
      <c r="EV58" s="1530"/>
      <c r="EW58" s="1530"/>
      <c r="EX58" s="1530"/>
      <c r="EY58" s="1530"/>
      <c r="EZ58" s="1530"/>
      <c r="FA58" s="1530"/>
      <c r="FB58" s="1530"/>
      <c r="FC58" s="1530"/>
      <c r="FD58" s="1549"/>
      <c r="FE58" s="551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 x14ac:dyDescent="0.25">
      <c r="A59" s="1532" t="s">
        <v>263</v>
      </c>
      <c r="B59" s="1533"/>
      <c r="C59" s="1533"/>
      <c r="D59" s="1533"/>
      <c r="E59" s="1533"/>
      <c r="F59" s="1533"/>
      <c r="G59" s="1533"/>
      <c r="H59" s="1533"/>
      <c r="I59" s="1533"/>
      <c r="J59" s="1533"/>
      <c r="K59" s="1533"/>
      <c r="L59" s="1533"/>
      <c r="M59" s="1533"/>
      <c r="N59" s="1533"/>
      <c r="O59" s="1533"/>
      <c r="P59" s="1533"/>
      <c r="Q59" s="1533"/>
      <c r="R59" s="1533"/>
      <c r="S59" s="1533"/>
      <c r="T59" s="1533"/>
      <c r="U59" s="1533"/>
      <c r="V59" s="1533"/>
      <c r="W59" s="1533"/>
      <c r="X59" s="1533"/>
      <c r="Y59" s="1533"/>
      <c r="Z59" s="1533"/>
      <c r="AA59" s="1533"/>
      <c r="AB59" s="1533"/>
      <c r="AC59" s="1533"/>
      <c r="AD59" s="1533"/>
      <c r="AE59" s="1534"/>
      <c r="AF59" s="1508" t="s">
        <v>323</v>
      </c>
      <c r="AG59" s="1509"/>
      <c r="AH59" s="1509"/>
      <c r="AI59" s="1509"/>
      <c r="AJ59" s="1509"/>
      <c r="AK59" s="1509"/>
      <c r="AL59" s="1626"/>
      <c r="AM59" s="1577"/>
      <c r="AN59" s="1577"/>
      <c r="AO59" s="1577"/>
      <c r="AP59" s="1577"/>
      <c r="AQ59" s="1577"/>
      <c r="AR59" s="1577"/>
      <c r="AS59" s="1577"/>
      <c r="AT59" s="1577"/>
      <c r="AU59" s="1395"/>
      <c r="AV59" s="1461"/>
      <c r="AW59" s="1462"/>
      <c r="AX59" s="1462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2"/>
      <c r="BJ59" s="1462"/>
      <c r="BK59" s="1462"/>
      <c r="BL59" s="1462"/>
      <c r="BM59" s="1462"/>
      <c r="BN59" s="1462"/>
      <c r="BO59" s="1462"/>
      <c r="BP59" s="1462"/>
      <c r="BQ59" s="1473"/>
      <c r="BR59" s="1461"/>
      <c r="BS59" s="1462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2"/>
      <c r="CJ59" s="1473"/>
      <c r="CK59" s="1461"/>
      <c r="CL59" s="1462"/>
      <c r="CM59" s="1462"/>
      <c r="CN59" s="1462"/>
      <c r="CO59" s="1462"/>
      <c r="CP59" s="1462"/>
      <c r="CQ59" s="1462"/>
      <c r="CR59" s="1462"/>
      <c r="CS59" s="1462"/>
      <c r="CT59" s="1462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2"/>
      <c r="DF59" s="1462"/>
      <c r="DG59" s="1462"/>
      <c r="DH59" s="1462"/>
      <c r="DI59" s="1462"/>
      <c r="DJ59" s="1473"/>
      <c r="DK59" s="1461"/>
      <c r="DL59" s="1462"/>
      <c r="DM59" s="1462"/>
      <c r="DN59" s="1462"/>
      <c r="DO59" s="1462"/>
      <c r="DP59" s="1462"/>
      <c r="DQ59" s="1462"/>
      <c r="DR59" s="1462"/>
      <c r="DS59" s="1462"/>
      <c r="DT59" s="1462"/>
      <c r="DU59" s="1462"/>
      <c r="DV59" s="1462"/>
      <c r="DW59" s="1462"/>
      <c r="DX59" s="1462"/>
      <c r="DY59" s="1462"/>
      <c r="DZ59" s="1462"/>
      <c r="EA59" s="1462"/>
      <c r="EB59" s="1462"/>
      <c r="EC59" s="1462"/>
      <c r="ED59" s="1462"/>
      <c r="EE59" s="1462"/>
      <c r="EF59" s="1462"/>
      <c r="EG59" s="1462"/>
      <c r="EH59" s="1462"/>
      <c r="EI59" s="1462"/>
      <c r="EJ59" s="1462"/>
      <c r="EK59" s="1462"/>
      <c r="EL59" s="1462"/>
      <c r="EM59" s="1462"/>
      <c r="EN59" s="1462"/>
      <c r="EO59" s="1462"/>
      <c r="EP59" s="1462"/>
      <c r="EQ59" s="1462"/>
      <c r="ER59" s="1462"/>
      <c r="ES59" s="1473"/>
      <c r="ET59" s="1461"/>
      <c r="EU59" s="1462"/>
      <c r="EV59" s="1462"/>
      <c r="EW59" s="1462"/>
      <c r="EX59" s="1462"/>
      <c r="EY59" s="1462"/>
      <c r="EZ59" s="1462"/>
      <c r="FA59" s="1462"/>
      <c r="FB59" s="1462"/>
      <c r="FC59" s="1462"/>
      <c r="FD59" s="1473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 x14ac:dyDescent="0.25">
      <c r="A60" s="1542" t="s">
        <v>324</v>
      </c>
      <c r="B60" s="1543"/>
      <c r="C60" s="1543"/>
      <c r="D60" s="1543"/>
      <c r="E60" s="1543"/>
      <c r="F60" s="1543"/>
      <c r="G60" s="1543"/>
      <c r="H60" s="1543"/>
      <c r="I60" s="1543"/>
      <c r="J60" s="1543"/>
      <c r="K60" s="1543"/>
      <c r="L60" s="1543"/>
      <c r="M60" s="1543"/>
      <c r="N60" s="1543"/>
      <c r="O60" s="1543"/>
      <c r="P60" s="1543"/>
      <c r="Q60" s="1543"/>
      <c r="R60" s="1543"/>
      <c r="S60" s="1543"/>
      <c r="T60" s="1543"/>
      <c r="U60" s="1543"/>
      <c r="V60" s="1543"/>
      <c r="W60" s="1543"/>
      <c r="X60" s="1543"/>
      <c r="Y60" s="1543"/>
      <c r="Z60" s="1543"/>
      <c r="AA60" s="1543"/>
      <c r="AB60" s="1543"/>
      <c r="AC60" s="1543"/>
      <c r="AD60" s="1543"/>
      <c r="AE60" s="1544"/>
      <c r="AF60" s="1535"/>
      <c r="AG60" s="1536"/>
      <c r="AH60" s="1536"/>
      <c r="AI60" s="1536"/>
      <c r="AJ60" s="1536"/>
      <c r="AK60" s="1536"/>
      <c r="AL60" s="1626"/>
      <c r="AM60" s="1577"/>
      <c r="AN60" s="1577"/>
      <c r="AO60" s="1577"/>
      <c r="AP60" s="1577"/>
      <c r="AQ60" s="1577"/>
      <c r="AR60" s="1577"/>
      <c r="AS60" s="1577"/>
      <c r="AT60" s="1577"/>
      <c r="AU60" s="1395"/>
      <c r="AV60" s="1464"/>
      <c r="AW60" s="1465"/>
      <c r="AX60" s="1465"/>
      <c r="AY60" s="1465"/>
      <c r="AZ60" s="1465"/>
      <c r="BA60" s="1465"/>
      <c r="BB60" s="1465"/>
      <c r="BC60" s="1465"/>
      <c r="BD60" s="1465"/>
      <c r="BE60" s="1465"/>
      <c r="BF60" s="1465"/>
      <c r="BG60" s="1465"/>
      <c r="BH60" s="1465"/>
      <c r="BI60" s="1465"/>
      <c r="BJ60" s="1465"/>
      <c r="BK60" s="1465"/>
      <c r="BL60" s="1465"/>
      <c r="BM60" s="1465"/>
      <c r="BN60" s="1465"/>
      <c r="BO60" s="1465"/>
      <c r="BP60" s="1465"/>
      <c r="BQ60" s="1474"/>
      <c r="BR60" s="1464"/>
      <c r="BS60" s="1465"/>
      <c r="BT60" s="1465"/>
      <c r="BU60" s="1465"/>
      <c r="BV60" s="1465"/>
      <c r="BW60" s="1465"/>
      <c r="BX60" s="1465"/>
      <c r="BY60" s="1465"/>
      <c r="BZ60" s="1465"/>
      <c r="CA60" s="1465"/>
      <c r="CB60" s="1465"/>
      <c r="CC60" s="1465"/>
      <c r="CD60" s="1465"/>
      <c r="CE60" s="1465"/>
      <c r="CF60" s="1465"/>
      <c r="CG60" s="1465"/>
      <c r="CH60" s="1465"/>
      <c r="CI60" s="1465"/>
      <c r="CJ60" s="1474"/>
      <c r="CK60" s="1464"/>
      <c r="CL60" s="1465"/>
      <c r="CM60" s="1465"/>
      <c r="CN60" s="1465"/>
      <c r="CO60" s="1465"/>
      <c r="CP60" s="1465"/>
      <c r="CQ60" s="1465"/>
      <c r="CR60" s="1465"/>
      <c r="CS60" s="1465"/>
      <c r="CT60" s="1465"/>
      <c r="CU60" s="1465"/>
      <c r="CV60" s="1465"/>
      <c r="CW60" s="1465"/>
      <c r="CX60" s="1465"/>
      <c r="CY60" s="1465"/>
      <c r="CZ60" s="1465"/>
      <c r="DA60" s="1465"/>
      <c r="DB60" s="1465"/>
      <c r="DC60" s="1465"/>
      <c r="DD60" s="1465"/>
      <c r="DE60" s="1465"/>
      <c r="DF60" s="1465"/>
      <c r="DG60" s="1465"/>
      <c r="DH60" s="1465"/>
      <c r="DI60" s="1465"/>
      <c r="DJ60" s="1474"/>
      <c r="DK60" s="1464"/>
      <c r="DL60" s="1465"/>
      <c r="DM60" s="1465"/>
      <c r="DN60" s="1465"/>
      <c r="DO60" s="1465"/>
      <c r="DP60" s="1465"/>
      <c r="DQ60" s="1465"/>
      <c r="DR60" s="1465"/>
      <c r="DS60" s="1465"/>
      <c r="DT60" s="1465"/>
      <c r="DU60" s="1465"/>
      <c r="DV60" s="1465"/>
      <c r="DW60" s="1465"/>
      <c r="DX60" s="1465"/>
      <c r="DY60" s="1465"/>
      <c r="DZ60" s="1465"/>
      <c r="EA60" s="1465"/>
      <c r="EB60" s="1465"/>
      <c r="EC60" s="1465"/>
      <c r="ED60" s="1465"/>
      <c r="EE60" s="1465"/>
      <c r="EF60" s="1465"/>
      <c r="EG60" s="1465"/>
      <c r="EH60" s="1465"/>
      <c r="EI60" s="1465"/>
      <c r="EJ60" s="1465"/>
      <c r="EK60" s="1465"/>
      <c r="EL60" s="1465"/>
      <c r="EM60" s="1465"/>
      <c r="EN60" s="1465"/>
      <c r="EO60" s="1465"/>
      <c r="EP60" s="1465"/>
      <c r="EQ60" s="1465"/>
      <c r="ER60" s="1465"/>
      <c r="ES60" s="1474"/>
      <c r="ET60" s="1464"/>
      <c r="EU60" s="1465"/>
      <c r="EV60" s="1465"/>
      <c r="EW60" s="1465"/>
      <c r="EX60" s="1465"/>
      <c r="EY60" s="1465"/>
      <c r="EZ60" s="1465"/>
      <c r="FA60" s="1465"/>
      <c r="FB60" s="1465"/>
      <c r="FC60" s="1465"/>
      <c r="FD60" s="147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 x14ac:dyDescent="0.3">
      <c r="A61" s="1513" t="s">
        <v>325</v>
      </c>
      <c r="B61" s="1514"/>
      <c r="C61" s="1514"/>
      <c r="D61" s="1514"/>
      <c r="E61" s="1514"/>
      <c r="F61" s="1514"/>
      <c r="G61" s="1514"/>
      <c r="H61" s="1514"/>
      <c r="I61" s="1514"/>
      <c r="J61" s="1514"/>
      <c r="K61" s="1514"/>
      <c r="L61" s="1514"/>
      <c r="M61" s="1514"/>
      <c r="N61" s="1514"/>
      <c r="O61" s="1514"/>
      <c r="P61" s="1514"/>
      <c r="Q61" s="1514"/>
      <c r="R61" s="1514"/>
      <c r="S61" s="1514"/>
      <c r="T61" s="1514"/>
      <c r="U61" s="1514"/>
      <c r="V61" s="1514"/>
      <c r="W61" s="1514"/>
      <c r="X61" s="1514"/>
      <c r="Y61" s="1514"/>
      <c r="Z61" s="1514"/>
      <c r="AA61" s="1514"/>
      <c r="AB61" s="1514"/>
      <c r="AC61" s="1514"/>
      <c r="AD61" s="1514"/>
      <c r="AE61" s="1515"/>
      <c r="AF61" s="1545" t="s">
        <v>326</v>
      </c>
      <c r="AG61" s="1546"/>
      <c r="AH61" s="1546"/>
      <c r="AI61" s="1546"/>
      <c r="AJ61" s="1546"/>
      <c r="AK61" s="1546"/>
      <c r="AL61" s="1625"/>
      <c r="AM61" s="1586"/>
      <c r="AN61" s="1586"/>
      <c r="AO61" s="1586"/>
      <c r="AP61" s="1586"/>
      <c r="AQ61" s="1586"/>
      <c r="AR61" s="1586"/>
      <c r="AS61" s="1586"/>
      <c r="AT61" s="1586"/>
      <c r="AU61" s="1586"/>
      <c r="AV61" s="1624"/>
      <c r="AW61" s="1624"/>
      <c r="AX61" s="1624"/>
      <c r="AY61" s="1624"/>
      <c r="AZ61" s="1624"/>
      <c r="BA61" s="1624"/>
      <c r="BB61" s="1624"/>
      <c r="BC61" s="1624"/>
      <c r="BD61" s="1624"/>
      <c r="BE61" s="1624"/>
      <c r="BF61" s="1624"/>
      <c r="BG61" s="1624"/>
      <c r="BH61" s="1624"/>
      <c r="BI61" s="1624"/>
      <c r="BJ61" s="1624"/>
      <c r="BK61" s="1624"/>
      <c r="BL61" s="1624"/>
      <c r="BM61" s="1624"/>
      <c r="BN61" s="1624"/>
      <c r="BO61" s="1624"/>
      <c r="BP61" s="1624"/>
      <c r="BQ61" s="1624"/>
      <c r="BR61" s="1624"/>
      <c r="BS61" s="1624"/>
      <c r="BT61" s="1624"/>
      <c r="BU61" s="1624"/>
      <c r="BV61" s="1624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624"/>
      <c r="CJ61" s="1624"/>
      <c r="CK61" s="1624"/>
      <c r="CL61" s="1624"/>
      <c r="CM61" s="1624"/>
      <c r="CN61" s="1624"/>
      <c r="CO61" s="1624"/>
      <c r="CP61" s="1624"/>
      <c r="CQ61" s="1624"/>
      <c r="CR61" s="1624"/>
      <c r="CS61" s="1624"/>
      <c r="CT61" s="1624"/>
      <c r="CU61" s="1624"/>
      <c r="CV61" s="1624"/>
      <c r="CW61" s="1624"/>
      <c r="CX61" s="1624"/>
      <c r="CY61" s="1624"/>
      <c r="CZ61" s="1624"/>
      <c r="DA61" s="1624"/>
      <c r="DB61" s="1624"/>
      <c r="DC61" s="1624"/>
      <c r="DD61" s="1624"/>
      <c r="DE61" s="1624"/>
      <c r="DF61" s="1624"/>
      <c r="DG61" s="1624"/>
      <c r="DH61" s="1624"/>
      <c r="DI61" s="1624"/>
      <c r="DJ61" s="1624"/>
      <c r="DK61" s="1624"/>
      <c r="DL61" s="1624"/>
      <c r="DM61" s="1624"/>
      <c r="DN61" s="1624"/>
      <c r="DO61" s="1624"/>
      <c r="DP61" s="1624"/>
      <c r="DQ61" s="1624"/>
      <c r="DR61" s="1624"/>
      <c r="DS61" s="1624"/>
      <c r="DT61" s="1624"/>
      <c r="DU61" s="1624"/>
      <c r="DV61" s="1624"/>
      <c r="DW61" s="1624"/>
      <c r="DX61" s="1624"/>
      <c r="DY61" s="1624"/>
      <c r="DZ61" s="1624"/>
      <c r="EA61" s="1624"/>
      <c r="EB61" s="1624"/>
      <c r="EC61" s="1624"/>
      <c r="ED61" s="1624"/>
      <c r="EE61" s="1624"/>
      <c r="EF61" s="1624"/>
      <c r="EG61" s="1624"/>
      <c r="EH61" s="1624"/>
      <c r="EI61" s="1624"/>
      <c r="EJ61" s="1624"/>
      <c r="EK61" s="1624"/>
      <c r="EL61" s="1624"/>
      <c r="EM61" s="1624"/>
      <c r="EN61" s="1624"/>
      <c r="EO61" s="1624"/>
      <c r="EP61" s="1624"/>
      <c r="EQ61" s="1624"/>
      <c r="ER61" s="1624"/>
      <c r="ES61" s="1624"/>
      <c r="ET61" s="1624"/>
      <c r="EU61" s="1624"/>
      <c r="EV61" s="1624"/>
      <c r="EW61" s="1624"/>
      <c r="EX61" s="1624"/>
      <c r="EY61" s="1624"/>
      <c r="EZ61" s="1624"/>
      <c r="FA61" s="1624"/>
      <c r="FB61" s="1624"/>
      <c r="FC61" s="1624"/>
      <c r="FD61" s="162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 x14ac:dyDescent="0.25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 x14ac:dyDescent="0.25">
      <c r="A65" s="1481" t="s">
        <v>197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  <c r="L65" s="1482"/>
      <c r="M65" s="1482"/>
      <c r="N65" s="1482"/>
      <c r="O65" s="1482"/>
      <c r="P65" s="1482"/>
      <c r="Q65" s="1482"/>
      <c r="R65" s="1482"/>
      <c r="S65" s="1482"/>
      <c r="T65" s="1482"/>
      <c r="U65" s="1482"/>
      <c r="V65" s="1482"/>
      <c r="W65" s="1482"/>
      <c r="X65" s="1482"/>
      <c r="Y65" s="1482"/>
      <c r="Z65" s="1482"/>
      <c r="AA65" s="1482"/>
      <c r="AB65" s="1482"/>
      <c r="AC65" s="1482"/>
      <c r="AD65" s="1482"/>
      <c r="AE65" s="1483"/>
      <c r="AF65" s="1481" t="s">
        <v>288</v>
      </c>
      <c r="AG65" s="1482"/>
      <c r="AH65" s="1482"/>
      <c r="AI65" s="1482"/>
      <c r="AJ65" s="1482"/>
      <c r="AK65" s="1483"/>
      <c r="AL65" s="1481" t="s">
        <v>304</v>
      </c>
      <c r="AM65" s="1482"/>
      <c r="AN65" s="1482"/>
      <c r="AO65" s="1482"/>
      <c r="AP65" s="1482"/>
      <c r="AQ65" s="1482"/>
      <c r="AR65" s="1482"/>
      <c r="AS65" s="1482"/>
      <c r="AT65" s="1482"/>
      <c r="AU65" s="1483"/>
      <c r="AV65" s="1478" t="s">
        <v>305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79"/>
      <c r="DA65" s="1479"/>
      <c r="DB65" s="1479"/>
      <c r="DC65" s="1479"/>
      <c r="DD65" s="1479"/>
      <c r="DE65" s="1479"/>
      <c r="DF65" s="1479"/>
      <c r="DG65" s="1479"/>
      <c r="DH65" s="1479"/>
      <c r="DI65" s="1479"/>
      <c r="DJ65" s="1479"/>
      <c r="DK65" s="1479"/>
      <c r="DL65" s="1479"/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79"/>
      <c r="ET65" s="1479"/>
      <c r="EU65" s="1479"/>
      <c r="EV65" s="1479"/>
      <c r="EW65" s="1479"/>
      <c r="EX65" s="1479"/>
      <c r="EY65" s="1479"/>
      <c r="EZ65" s="1479"/>
      <c r="FA65" s="1479"/>
      <c r="FB65" s="1479"/>
      <c r="FC65" s="1479"/>
      <c r="FD65" s="1480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 x14ac:dyDescent="0.2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607" t="s">
        <v>307</v>
      </c>
      <c r="AW66" s="1607"/>
      <c r="AX66" s="1607"/>
      <c r="AY66" s="1607"/>
      <c r="AZ66" s="1607"/>
      <c r="BA66" s="1607"/>
      <c r="BB66" s="1607"/>
      <c r="BC66" s="1607"/>
      <c r="BD66" s="1607"/>
      <c r="BE66" s="1607"/>
      <c r="BF66" s="1607"/>
      <c r="BG66" s="1607"/>
      <c r="BH66" s="1607"/>
      <c r="BI66" s="1607"/>
      <c r="BJ66" s="1607"/>
      <c r="BK66" s="1607"/>
      <c r="BL66" s="1607"/>
      <c r="BM66" s="1607"/>
      <c r="BN66" s="1607"/>
      <c r="BO66" s="1607"/>
      <c r="BP66" s="1607"/>
      <c r="BQ66" s="1607"/>
      <c r="BR66" s="1607" t="s">
        <v>475</v>
      </c>
      <c r="BS66" s="1607"/>
      <c r="BT66" s="1607"/>
      <c r="BU66" s="1607"/>
      <c r="BV66" s="1607"/>
      <c r="BW66" s="1607"/>
      <c r="BX66" s="1607"/>
      <c r="BY66" s="1607"/>
      <c r="BZ66" s="1607"/>
      <c r="CA66" s="1607"/>
      <c r="CB66" s="1607"/>
      <c r="CC66" s="1607"/>
      <c r="CD66" s="1607"/>
      <c r="CE66" s="1607"/>
      <c r="CF66" s="1607"/>
      <c r="CG66" s="1607"/>
      <c r="CH66" s="1607"/>
      <c r="CI66" s="1607"/>
      <c r="CJ66" s="1607"/>
      <c r="CK66" s="1607"/>
      <c r="CL66" s="1607"/>
      <c r="CM66" s="1607"/>
      <c r="CN66" s="1607"/>
      <c r="CO66" s="1607"/>
      <c r="CP66" s="1607"/>
      <c r="CQ66" s="1607"/>
      <c r="CR66" s="1607"/>
      <c r="CS66" s="1607"/>
      <c r="CT66" s="1607"/>
      <c r="CU66" s="1607"/>
      <c r="CV66" s="1607"/>
      <c r="CW66" s="1607"/>
      <c r="CX66" s="1607"/>
      <c r="CY66" s="1607"/>
      <c r="CZ66" s="1607"/>
      <c r="DA66" s="1607"/>
      <c r="DB66" s="1607"/>
      <c r="DC66" s="1607"/>
      <c r="DD66" s="1607"/>
      <c r="DE66" s="1607"/>
      <c r="DF66" s="1607"/>
      <c r="DG66" s="1607"/>
      <c r="DH66" s="1607"/>
      <c r="DI66" s="1607"/>
      <c r="DJ66" s="1607"/>
      <c r="DK66" s="1607"/>
      <c r="DL66" s="1607"/>
      <c r="DM66" s="1607"/>
      <c r="DN66" s="1607"/>
      <c r="DO66" s="1607"/>
      <c r="DP66" s="1607"/>
      <c r="DQ66" s="1607"/>
      <c r="DR66" s="1607"/>
      <c r="DS66" s="1607"/>
      <c r="DT66" s="1607"/>
      <c r="DU66" s="1607"/>
      <c r="DV66" s="1607"/>
      <c r="DW66" s="1607"/>
      <c r="DX66" s="1607" t="s">
        <v>479</v>
      </c>
      <c r="DY66" s="1607"/>
      <c r="DZ66" s="1607"/>
      <c r="EA66" s="1607"/>
      <c r="EB66" s="1607"/>
      <c r="EC66" s="1607"/>
      <c r="ED66" s="1607"/>
      <c r="EE66" s="1607"/>
      <c r="EF66" s="1607"/>
      <c r="EG66" s="1607"/>
      <c r="EH66" s="1607"/>
      <c r="EI66" s="1607"/>
      <c r="EJ66" s="1607"/>
      <c r="EK66" s="1607"/>
      <c r="EL66" s="1607"/>
      <c r="EM66" s="1607"/>
      <c r="EN66" s="1607"/>
      <c r="EO66" s="1607"/>
      <c r="EP66" s="1607"/>
      <c r="EQ66" s="1607"/>
      <c r="ER66" s="1607"/>
      <c r="ES66" s="1607"/>
      <c r="ET66" s="1607" t="s">
        <v>479</v>
      </c>
      <c r="EU66" s="1607"/>
      <c r="EV66" s="1607"/>
      <c r="EW66" s="1607"/>
      <c r="EX66" s="1607"/>
      <c r="EY66" s="1607"/>
      <c r="EZ66" s="1607"/>
      <c r="FA66" s="1607"/>
      <c r="FB66" s="1607"/>
      <c r="FC66" s="1607"/>
      <c r="FD66" s="1607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 x14ac:dyDescent="0.25">
      <c r="A67" s="1484"/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  <c r="L67" s="1485"/>
      <c r="M67" s="1485"/>
      <c r="N67" s="1485"/>
      <c r="O67" s="1485"/>
      <c r="P67" s="1485"/>
      <c r="Q67" s="1485"/>
      <c r="R67" s="1485"/>
      <c r="S67" s="1485"/>
      <c r="T67" s="1485"/>
      <c r="U67" s="1485"/>
      <c r="V67" s="1485"/>
      <c r="W67" s="1485"/>
      <c r="X67" s="1485"/>
      <c r="Y67" s="1485"/>
      <c r="Z67" s="1485"/>
      <c r="AA67" s="1485"/>
      <c r="AB67" s="1485"/>
      <c r="AC67" s="1485"/>
      <c r="AD67" s="1485"/>
      <c r="AE67" s="1486"/>
      <c r="AF67" s="1484"/>
      <c r="AG67" s="1485"/>
      <c r="AH67" s="1485"/>
      <c r="AI67" s="1485"/>
      <c r="AJ67" s="1485"/>
      <c r="AK67" s="1486"/>
      <c r="AL67" s="1484"/>
      <c r="AM67" s="1485"/>
      <c r="AN67" s="1485"/>
      <c r="AO67" s="1485"/>
      <c r="AP67" s="1485"/>
      <c r="AQ67" s="1485"/>
      <c r="AR67" s="1485"/>
      <c r="AS67" s="1485"/>
      <c r="AT67" s="1485"/>
      <c r="AU67" s="1486"/>
      <c r="AV67" s="1607"/>
      <c r="AW67" s="1607"/>
      <c r="AX67" s="1607"/>
      <c r="AY67" s="1607"/>
      <c r="AZ67" s="1607"/>
      <c r="BA67" s="1607"/>
      <c r="BB67" s="1607"/>
      <c r="BC67" s="1607"/>
      <c r="BD67" s="1607"/>
      <c r="BE67" s="1607"/>
      <c r="BF67" s="1607"/>
      <c r="BG67" s="1607"/>
      <c r="BH67" s="1607"/>
      <c r="BI67" s="1607"/>
      <c r="BJ67" s="1607"/>
      <c r="BK67" s="1607"/>
      <c r="BL67" s="1607"/>
      <c r="BM67" s="1607"/>
      <c r="BN67" s="1607"/>
      <c r="BO67" s="1607"/>
      <c r="BP67" s="1607"/>
      <c r="BQ67" s="1607"/>
      <c r="BR67" s="1607" t="s">
        <v>308</v>
      </c>
      <c r="BS67" s="1607"/>
      <c r="BT67" s="1607"/>
      <c r="BU67" s="1607"/>
      <c r="BV67" s="1607"/>
      <c r="BW67" s="1607"/>
      <c r="BX67" s="1607"/>
      <c r="BY67" s="1607"/>
      <c r="BZ67" s="1607"/>
      <c r="CA67" s="1607"/>
      <c r="CB67" s="1607"/>
      <c r="CC67" s="1607"/>
      <c r="CD67" s="1607"/>
      <c r="CE67" s="1607"/>
      <c r="CF67" s="1607"/>
      <c r="CG67" s="1607"/>
      <c r="CH67" s="1607"/>
      <c r="CI67" s="1607"/>
      <c r="CJ67" s="1607"/>
      <c r="CK67" s="1478" t="s">
        <v>309</v>
      </c>
      <c r="CL67" s="1479"/>
      <c r="CM67" s="1479"/>
      <c r="CN67" s="1479"/>
      <c r="CO67" s="1479"/>
      <c r="CP67" s="1479"/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79"/>
      <c r="DA67" s="1479"/>
      <c r="DB67" s="1479"/>
      <c r="DC67" s="1479"/>
      <c r="DD67" s="1479"/>
      <c r="DE67" s="1479"/>
      <c r="DF67" s="1479"/>
      <c r="DG67" s="1479"/>
      <c r="DH67" s="1479"/>
      <c r="DI67" s="1479"/>
      <c r="DJ67" s="1479"/>
      <c r="DK67" s="1479"/>
      <c r="DL67" s="1479"/>
      <c r="DM67" s="1479"/>
      <c r="DN67" s="1479"/>
      <c r="DO67" s="1479"/>
      <c r="DP67" s="1479"/>
      <c r="DQ67" s="1479"/>
      <c r="DR67" s="1479"/>
      <c r="DS67" s="1479"/>
      <c r="DT67" s="1479"/>
      <c r="DU67" s="1479"/>
      <c r="DV67" s="1479"/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79"/>
      <c r="EI67" s="1479"/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607"/>
      <c r="EU67" s="1607"/>
      <c r="EV67" s="1607"/>
      <c r="EW67" s="1607"/>
      <c r="EX67" s="1607"/>
      <c r="EY67" s="1607"/>
      <c r="EZ67" s="1607"/>
      <c r="FA67" s="1607"/>
      <c r="FB67" s="1607"/>
      <c r="FC67" s="1607"/>
      <c r="FD67" s="1607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 x14ac:dyDescent="0.25">
      <c r="A68" s="1487"/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  <c r="L68" s="1488"/>
      <c r="M68" s="1488"/>
      <c r="N68" s="1488"/>
      <c r="O68" s="1488"/>
      <c r="P68" s="1488"/>
      <c r="Q68" s="1488"/>
      <c r="R68" s="1488"/>
      <c r="S68" s="1488"/>
      <c r="T68" s="1488"/>
      <c r="U68" s="1488"/>
      <c r="V68" s="1488"/>
      <c r="W68" s="1488"/>
      <c r="X68" s="1488"/>
      <c r="Y68" s="1488"/>
      <c r="Z68" s="1488"/>
      <c r="AA68" s="1488"/>
      <c r="AB68" s="1488"/>
      <c r="AC68" s="1488"/>
      <c r="AD68" s="1488"/>
      <c r="AE68" s="1489"/>
      <c r="AF68" s="1487"/>
      <c r="AG68" s="1488"/>
      <c r="AH68" s="1488"/>
      <c r="AI68" s="1488"/>
      <c r="AJ68" s="1488"/>
      <c r="AK68" s="1489"/>
      <c r="AL68" s="1487"/>
      <c r="AM68" s="1488"/>
      <c r="AN68" s="1488"/>
      <c r="AO68" s="1488"/>
      <c r="AP68" s="1488"/>
      <c r="AQ68" s="1488"/>
      <c r="AR68" s="1488"/>
      <c r="AS68" s="1488"/>
      <c r="AT68" s="1488"/>
      <c r="AU68" s="1489"/>
      <c r="AV68" s="1607"/>
      <c r="AW68" s="1607"/>
      <c r="AX68" s="1607"/>
      <c r="AY68" s="1607"/>
      <c r="AZ68" s="1607"/>
      <c r="BA68" s="1607"/>
      <c r="BB68" s="1607"/>
      <c r="BC68" s="1607"/>
      <c r="BD68" s="1607"/>
      <c r="BE68" s="1607"/>
      <c r="BF68" s="1607"/>
      <c r="BG68" s="1607"/>
      <c r="BH68" s="1607"/>
      <c r="BI68" s="1607"/>
      <c r="BJ68" s="1607"/>
      <c r="BK68" s="1607"/>
      <c r="BL68" s="1607"/>
      <c r="BM68" s="1607"/>
      <c r="BN68" s="1607"/>
      <c r="BO68" s="1607"/>
      <c r="BP68" s="1607"/>
      <c r="BQ68" s="1607"/>
      <c r="BR68" s="1607"/>
      <c r="BS68" s="1607"/>
      <c r="BT68" s="1607"/>
      <c r="BU68" s="1607"/>
      <c r="BV68" s="1607"/>
      <c r="BW68" s="1607"/>
      <c r="BX68" s="1607"/>
      <c r="BY68" s="1607"/>
      <c r="BZ68" s="1607"/>
      <c r="CA68" s="1607"/>
      <c r="CB68" s="1607"/>
      <c r="CC68" s="1607"/>
      <c r="CD68" s="1607"/>
      <c r="CE68" s="1607"/>
      <c r="CF68" s="1607"/>
      <c r="CG68" s="1607"/>
      <c r="CH68" s="1607"/>
      <c r="CI68" s="1607"/>
      <c r="CJ68" s="1607"/>
      <c r="CK68" s="1481" t="s">
        <v>478</v>
      </c>
      <c r="CL68" s="1482"/>
      <c r="CM68" s="1482"/>
      <c r="CN68" s="1482"/>
      <c r="CO68" s="1482"/>
      <c r="CP68" s="1482"/>
      <c r="CQ68" s="1482"/>
      <c r="CR68" s="1482"/>
      <c r="CS68" s="1482"/>
      <c r="CT68" s="1482"/>
      <c r="CU68" s="1482"/>
      <c r="CV68" s="1482"/>
      <c r="CW68" s="1482"/>
      <c r="CX68" s="1482"/>
      <c r="CY68" s="1482"/>
      <c r="CZ68" s="1482"/>
      <c r="DA68" s="1482"/>
      <c r="DB68" s="1482"/>
      <c r="DC68" s="1482"/>
      <c r="DD68" s="1482"/>
      <c r="DE68" s="1482"/>
      <c r="DF68" s="1482"/>
      <c r="DG68" s="1482"/>
      <c r="DH68" s="1482"/>
      <c r="DI68" s="1482"/>
      <c r="DJ68" s="1483"/>
      <c r="DK68" s="1481" t="s">
        <v>477</v>
      </c>
      <c r="DL68" s="1482"/>
      <c r="DM68" s="1482"/>
      <c r="DN68" s="1482"/>
      <c r="DO68" s="1482"/>
      <c r="DP68" s="1482"/>
      <c r="DQ68" s="1482"/>
      <c r="DR68" s="1482"/>
      <c r="DS68" s="1482"/>
      <c r="DT68" s="1482"/>
      <c r="DU68" s="1482"/>
      <c r="DV68" s="1482"/>
      <c r="DW68" s="1482"/>
      <c r="DX68" s="1482"/>
      <c r="DY68" s="1482"/>
      <c r="DZ68" s="1482"/>
      <c r="EA68" s="1482"/>
      <c r="EB68" s="1482"/>
      <c r="EC68" s="1482"/>
      <c r="ED68" s="1482"/>
      <c r="EE68" s="1482"/>
      <c r="EF68" s="1482"/>
      <c r="EG68" s="1482"/>
      <c r="EH68" s="1482"/>
      <c r="EI68" s="1482"/>
      <c r="EJ68" s="1482"/>
      <c r="EK68" s="1482"/>
      <c r="EL68" s="1482"/>
      <c r="EM68" s="1482"/>
      <c r="EN68" s="1482"/>
      <c r="EO68" s="1482"/>
      <c r="EP68" s="1482"/>
      <c r="EQ68" s="1482"/>
      <c r="ER68" s="1482"/>
      <c r="ES68" s="1483"/>
      <c r="ET68" s="1607"/>
      <c r="EU68" s="1607"/>
      <c r="EV68" s="1607"/>
      <c r="EW68" s="1607"/>
      <c r="EX68" s="1607"/>
      <c r="EY68" s="1607"/>
      <c r="EZ68" s="1607"/>
      <c r="FA68" s="1607"/>
      <c r="FB68" s="1607"/>
      <c r="FC68" s="1607"/>
      <c r="FD68" s="1607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 x14ac:dyDescent="0.3">
      <c r="A69" s="1505" t="s">
        <v>399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  <c r="L69" s="1506"/>
      <c r="M69" s="1506"/>
      <c r="N69" s="1506"/>
      <c r="O69" s="1506"/>
      <c r="P69" s="1506"/>
      <c r="Q69" s="1506"/>
      <c r="R69" s="1506"/>
      <c r="S69" s="1506"/>
      <c r="T69" s="1506"/>
      <c r="U69" s="1506"/>
      <c r="V69" s="1506"/>
      <c r="W69" s="1506"/>
      <c r="X69" s="1506"/>
      <c r="Y69" s="1506"/>
      <c r="Z69" s="1506"/>
      <c r="AA69" s="1506"/>
      <c r="AB69" s="1506"/>
      <c r="AC69" s="1506"/>
      <c r="AD69" s="1506"/>
      <c r="AE69" s="1507"/>
      <c r="AF69" s="1499" t="s">
        <v>400</v>
      </c>
      <c r="AG69" s="1500"/>
      <c r="AH69" s="1500"/>
      <c r="AI69" s="1500"/>
      <c r="AJ69" s="1500"/>
      <c r="AK69" s="1501"/>
      <c r="AL69" s="1499" t="s">
        <v>401</v>
      </c>
      <c r="AM69" s="1500"/>
      <c r="AN69" s="1500"/>
      <c r="AO69" s="1500"/>
      <c r="AP69" s="1500"/>
      <c r="AQ69" s="1500"/>
      <c r="AR69" s="1500"/>
      <c r="AS69" s="1500"/>
      <c r="AT69" s="1500"/>
      <c r="AU69" s="1501"/>
      <c r="AV69" s="1600" t="s">
        <v>402</v>
      </c>
      <c r="AW69" s="1601"/>
      <c r="AX69" s="1601"/>
      <c r="AY69" s="1601"/>
      <c r="AZ69" s="1601"/>
      <c r="BA69" s="1601"/>
      <c r="BB69" s="1601"/>
      <c r="BC69" s="1601"/>
      <c r="BD69" s="1601"/>
      <c r="BE69" s="1601"/>
      <c r="BF69" s="1601"/>
      <c r="BG69" s="1601"/>
      <c r="BH69" s="1601"/>
      <c r="BI69" s="1601"/>
      <c r="BJ69" s="1601"/>
      <c r="BK69" s="1601"/>
      <c r="BL69" s="1601"/>
      <c r="BM69" s="1601"/>
      <c r="BN69" s="1601"/>
      <c r="BO69" s="1601"/>
      <c r="BP69" s="1601"/>
      <c r="BQ69" s="1601"/>
      <c r="BR69" s="1600" t="s">
        <v>403</v>
      </c>
      <c r="BS69" s="1601"/>
      <c r="BT69" s="1601"/>
      <c r="BU69" s="1601"/>
      <c r="BV69" s="1601"/>
      <c r="BW69" s="1601"/>
      <c r="BX69" s="1601"/>
      <c r="BY69" s="1601"/>
      <c r="BZ69" s="1601"/>
      <c r="CA69" s="1601"/>
      <c r="CB69" s="1601"/>
      <c r="CC69" s="1601"/>
      <c r="CD69" s="1601"/>
      <c r="CE69" s="1601"/>
      <c r="CF69" s="1601"/>
      <c r="CG69" s="1601"/>
      <c r="CH69" s="1601"/>
      <c r="CI69" s="1601"/>
      <c r="CJ69" s="1623"/>
      <c r="CK69" s="1602" t="s">
        <v>404</v>
      </c>
      <c r="CL69" s="1602"/>
      <c r="CM69" s="1602"/>
      <c r="CN69" s="1602"/>
      <c r="CO69" s="1602"/>
      <c r="CP69" s="1602"/>
      <c r="CQ69" s="1602"/>
      <c r="CR69" s="1602"/>
      <c r="CS69" s="1602"/>
      <c r="CT69" s="1602"/>
      <c r="CU69" s="1602"/>
      <c r="CV69" s="1602"/>
      <c r="CW69" s="1602"/>
      <c r="CX69" s="1602"/>
      <c r="CY69" s="1602"/>
      <c r="CZ69" s="1602"/>
      <c r="DA69" s="1602"/>
      <c r="DB69" s="1602"/>
      <c r="DC69" s="1602"/>
      <c r="DD69" s="1602"/>
      <c r="DE69" s="1602"/>
      <c r="DF69" s="1602"/>
      <c r="DG69" s="1602"/>
      <c r="DH69" s="1602"/>
      <c r="DI69" s="1602"/>
      <c r="DJ69" s="1602"/>
      <c r="DK69" s="1603" t="s">
        <v>405</v>
      </c>
      <c r="DL69" s="1603"/>
      <c r="DM69" s="1603"/>
      <c r="DN69" s="1603"/>
      <c r="DO69" s="1603"/>
      <c r="DP69" s="1603"/>
      <c r="DQ69" s="1603"/>
      <c r="DR69" s="1603"/>
      <c r="DS69" s="1603"/>
      <c r="DT69" s="1603"/>
      <c r="DU69" s="1603"/>
      <c r="DV69" s="1603"/>
      <c r="DW69" s="1603"/>
      <c r="DX69" s="1603"/>
      <c r="DY69" s="1603"/>
      <c r="DZ69" s="1603"/>
      <c r="EA69" s="1603"/>
      <c r="EB69" s="1603"/>
      <c r="EC69" s="1603"/>
      <c r="ED69" s="1603"/>
      <c r="EE69" s="1603"/>
      <c r="EF69" s="1603"/>
      <c r="EG69" s="1603"/>
      <c r="EH69" s="1603"/>
      <c r="EI69" s="1603"/>
      <c r="EJ69" s="1603"/>
      <c r="EK69" s="1603"/>
      <c r="EL69" s="1603"/>
      <c r="EM69" s="1603"/>
      <c r="EN69" s="1603"/>
      <c r="EO69" s="1603"/>
      <c r="EP69" s="1603"/>
      <c r="EQ69" s="1603"/>
      <c r="ER69" s="1603"/>
      <c r="ES69" s="1603"/>
      <c r="ET69" s="1610">
        <v>8</v>
      </c>
      <c r="EU69" s="1610"/>
      <c r="EV69" s="1610"/>
      <c r="EW69" s="1610"/>
      <c r="EX69" s="1610"/>
      <c r="EY69" s="1610"/>
      <c r="EZ69" s="1610"/>
      <c r="FA69" s="1610"/>
      <c r="FB69" s="1610"/>
      <c r="FC69" s="1610"/>
      <c r="FD69" s="1611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 x14ac:dyDescent="0.25">
      <c r="A70" s="1513" t="s">
        <v>328</v>
      </c>
      <c r="B70" s="1514"/>
      <c r="C70" s="1514"/>
      <c r="D70" s="1514"/>
      <c r="E70" s="1514"/>
      <c r="F70" s="1514"/>
      <c r="G70" s="1514"/>
      <c r="H70" s="1514"/>
      <c r="I70" s="1514"/>
      <c r="J70" s="1514"/>
      <c r="K70" s="1514"/>
      <c r="L70" s="1514"/>
      <c r="M70" s="1514"/>
      <c r="N70" s="1514"/>
      <c r="O70" s="1514"/>
      <c r="P70" s="1514"/>
      <c r="Q70" s="1514"/>
      <c r="R70" s="1514"/>
      <c r="S70" s="1514"/>
      <c r="T70" s="1514"/>
      <c r="U70" s="1514"/>
      <c r="V70" s="1514"/>
      <c r="W70" s="1514"/>
      <c r="X70" s="1514"/>
      <c r="Y70" s="1514"/>
      <c r="Z70" s="1514"/>
      <c r="AA70" s="1514"/>
      <c r="AB70" s="1514"/>
      <c r="AC70" s="1514"/>
      <c r="AD70" s="1514"/>
      <c r="AE70" s="1515"/>
      <c r="AF70" s="1516" t="s">
        <v>329</v>
      </c>
      <c r="AG70" s="1517"/>
      <c r="AH70" s="1517"/>
      <c r="AI70" s="1517"/>
      <c r="AJ70" s="1517"/>
      <c r="AK70" s="1518"/>
      <c r="AL70" s="1519">
        <f>ET70</f>
        <v>0</v>
      </c>
      <c r="AM70" s="1520"/>
      <c r="AN70" s="1520"/>
      <c r="AO70" s="1520"/>
      <c r="AP70" s="1520"/>
      <c r="AQ70" s="1520"/>
      <c r="AR70" s="1520"/>
      <c r="AS70" s="1520"/>
      <c r="AT70" s="1520"/>
      <c r="AU70" s="1520"/>
      <c r="AV70" s="1606"/>
      <c r="AW70" s="1606"/>
      <c r="AX70" s="1606"/>
      <c r="AY70" s="1606"/>
      <c r="AZ70" s="1606"/>
      <c r="BA70" s="1606"/>
      <c r="BB70" s="1606"/>
      <c r="BC70" s="1606"/>
      <c r="BD70" s="1606"/>
      <c r="BE70" s="1606"/>
      <c r="BF70" s="1606"/>
      <c r="BG70" s="1606"/>
      <c r="BH70" s="1606"/>
      <c r="BI70" s="1606"/>
      <c r="BJ70" s="1606"/>
      <c r="BK70" s="1606"/>
      <c r="BL70" s="1606"/>
      <c r="BM70" s="1606"/>
      <c r="BN70" s="1606"/>
      <c r="BO70" s="1606"/>
      <c r="BP70" s="1606"/>
      <c r="BQ70" s="1606"/>
      <c r="BR70" s="1606"/>
      <c r="BS70" s="1606"/>
      <c r="BT70" s="1606"/>
      <c r="BU70" s="1606"/>
      <c r="BV70" s="1606"/>
      <c r="BW70" s="1606"/>
      <c r="BX70" s="1606"/>
      <c r="BY70" s="1606"/>
      <c r="BZ70" s="1606"/>
      <c r="CA70" s="1606"/>
      <c r="CB70" s="1606"/>
      <c r="CC70" s="1606"/>
      <c r="CD70" s="1606"/>
      <c r="CE70" s="1606"/>
      <c r="CF70" s="1606"/>
      <c r="CG70" s="1606"/>
      <c r="CH70" s="1606"/>
      <c r="CI70" s="1606"/>
      <c r="CJ70" s="1458"/>
      <c r="CK70" s="1612"/>
      <c r="CL70" s="1612"/>
      <c r="CM70" s="1612"/>
      <c r="CN70" s="1612"/>
      <c r="CO70" s="1612"/>
      <c r="CP70" s="1612"/>
      <c r="CQ70" s="1612"/>
      <c r="CR70" s="1612"/>
      <c r="CS70" s="1612"/>
      <c r="CT70" s="1612"/>
      <c r="CU70" s="1612"/>
      <c r="CV70" s="1612"/>
      <c r="CW70" s="1612"/>
      <c r="CX70" s="1612"/>
      <c r="CY70" s="1612"/>
      <c r="CZ70" s="1612"/>
      <c r="DA70" s="1612"/>
      <c r="DB70" s="1612"/>
      <c r="DC70" s="1612"/>
      <c r="DD70" s="1612"/>
      <c r="DE70" s="1612"/>
      <c r="DF70" s="1612"/>
      <c r="DG70" s="1612"/>
      <c r="DH70" s="1612"/>
      <c r="DI70" s="1612"/>
      <c r="DJ70" s="1612"/>
      <c r="DK70" s="1612"/>
      <c r="DL70" s="1612"/>
      <c r="DM70" s="1612"/>
      <c r="DN70" s="1612"/>
      <c r="DO70" s="1612"/>
      <c r="DP70" s="1612"/>
      <c r="DQ70" s="1612"/>
      <c r="DR70" s="1612"/>
      <c r="DS70" s="1612"/>
      <c r="DT70" s="1612"/>
      <c r="DU70" s="1612"/>
      <c r="DV70" s="1612"/>
      <c r="DW70" s="1612"/>
      <c r="DX70" s="1612"/>
      <c r="DY70" s="1612"/>
      <c r="DZ70" s="1612"/>
      <c r="EA70" s="1612"/>
      <c r="EB70" s="1612"/>
      <c r="EC70" s="1612"/>
      <c r="ED70" s="1612"/>
      <c r="EE70" s="1612"/>
      <c r="EF70" s="1612"/>
      <c r="EG70" s="1612"/>
      <c r="EH70" s="1612"/>
      <c r="EI70" s="1612"/>
      <c r="EJ70" s="1612"/>
      <c r="EK70" s="1612"/>
      <c r="EL70" s="1612"/>
      <c r="EM70" s="1612"/>
      <c r="EN70" s="1612"/>
      <c r="EO70" s="1612"/>
      <c r="EP70" s="1612"/>
      <c r="EQ70" s="1612"/>
      <c r="ER70" s="1612"/>
      <c r="ES70" s="1612"/>
      <c r="ET70" s="152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0"/>
      <c r="EV70" s="1520"/>
      <c r="EW70" s="1520"/>
      <c r="EX70" s="1520"/>
      <c r="EY70" s="1520"/>
      <c r="EZ70" s="1520"/>
      <c r="FA70" s="1520"/>
      <c r="FB70" s="1520"/>
      <c r="FC70" s="1520"/>
      <c r="FD70" s="1525"/>
      <c r="FE70" s="551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 x14ac:dyDescent="0.25">
      <c r="A71" s="1620" t="s">
        <v>1026</v>
      </c>
      <c r="B71" s="1621"/>
      <c r="C71" s="1621"/>
      <c r="D71" s="1621"/>
      <c r="E71" s="1621"/>
      <c r="F71" s="1621"/>
      <c r="G71" s="1621"/>
      <c r="H71" s="1621"/>
      <c r="I71" s="1621"/>
      <c r="J71" s="1621"/>
      <c r="K71" s="1621"/>
      <c r="L71" s="1621"/>
      <c r="M71" s="1621"/>
      <c r="N71" s="1621"/>
      <c r="O71" s="1621"/>
      <c r="P71" s="1621"/>
      <c r="Q71" s="1621"/>
      <c r="R71" s="1621"/>
      <c r="S71" s="1621"/>
      <c r="T71" s="1621"/>
      <c r="U71" s="1621"/>
      <c r="V71" s="1621"/>
      <c r="W71" s="1621"/>
      <c r="X71" s="1621"/>
      <c r="Y71" s="1621"/>
      <c r="Z71" s="1621"/>
      <c r="AA71" s="1621"/>
      <c r="AB71" s="1621"/>
      <c r="AC71" s="1621"/>
      <c r="AD71" s="1621"/>
      <c r="AE71" s="1622"/>
      <c r="AF71" s="1508" t="s">
        <v>330</v>
      </c>
      <c r="AG71" s="1509"/>
      <c r="AH71" s="1509"/>
      <c r="AI71" s="1509"/>
      <c r="AJ71" s="1509"/>
      <c r="AK71" s="1510"/>
      <c r="AL71" s="1511">
        <f>ET71</f>
        <v>0</v>
      </c>
      <c r="AM71" s="1608"/>
      <c r="AN71" s="1608"/>
      <c r="AO71" s="1608"/>
      <c r="AP71" s="1608"/>
      <c r="AQ71" s="1608"/>
      <c r="AR71" s="1608"/>
      <c r="AS71" s="1608"/>
      <c r="AT71" s="1608"/>
      <c r="AU71" s="1609"/>
      <c r="AV71" s="1461"/>
      <c r="AW71" s="1462"/>
      <c r="AX71" s="1462"/>
      <c r="AY71" s="1462"/>
      <c r="AZ71" s="1462"/>
      <c r="BA71" s="1462"/>
      <c r="BB71" s="1462"/>
      <c r="BC71" s="1462"/>
      <c r="BD71" s="1462"/>
      <c r="BE71" s="1462"/>
      <c r="BF71" s="1462"/>
      <c r="BG71" s="1462"/>
      <c r="BH71" s="1462"/>
      <c r="BI71" s="1462"/>
      <c r="BJ71" s="1462"/>
      <c r="BK71" s="1462"/>
      <c r="BL71" s="1462"/>
      <c r="BM71" s="1462"/>
      <c r="BN71" s="1462"/>
      <c r="BO71" s="1462"/>
      <c r="BP71" s="1462"/>
      <c r="BQ71" s="1473"/>
      <c r="BR71" s="1461"/>
      <c r="BS71" s="1462"/>
      <c r="BT71" s="1462"/>
      <c r="BU71" s="1462"/>
      <c r="BV71" s="1462"/>
      <c r="BW71" s="1462"/>
      <c r="BX71" s="1462"/>
      <c r="BY71" s="1462"/>
      <c r="BZ71" s="1462"/>
      <c r="CA71" s="1462"/>
      <c r="CB71" s="1462"/>
      <c r="CC71" s="1462"/>
      <c r="CD71" s="1462"/>
      <c r="CE71" s="1462"/>
      <c r="CF71" s="1462"/>
      <c r="CG71" s="1462"/>
      <c r="CH71" s="1462"/>
      <c r="CI71" s="1462"/>
      <c r="CJ71" s="1462"/>
      <c r="CK71" s="1577"/>
      <c r="CL71" s="1577"/>
      <c r="CM71" s="1577"/>
      <c r="CN71" s="1577"/>
      <c r="CO71" s="1577"/>
      <c r="CP71" s="1577"/>
      <c r="CQ71" s="1577"/>
      <c r="CR71" s="1577"/>
      <c r="CS71" s="1577"/>
      <c r="CT71" s="1577"/>
      <c r="CU71" s="1577"/>
      <c r="CV71" s="1577"/>
      <c r="CW71" s="1577"/>
      <c r="CX71" s="1577"/>
      <c r="CY71" s="1577"/>
      <c r="CZ71" s="1577"/>
      <c r="DA71" s="1577"/>
      <c r="DB71" s="1577"/>
      <c r="DC71" s="1577"/>
      <c r="DD71" s="1577"/>
      <c r="DE71" s="1577"/>
      <c r="DF71" s="1577"/>
      <c r="DG71" s="1577"/>
      <c r="DH71" s="1577"/>
      <c r="DI71" s="1577"/>
      <c r="DJ71" s="1577"/>
      <c r="DK71" s="1577"/>
      <c r="DL71" s="1577"/>
      <c r="DM71" s="1577"/>
      <c r="DN71" s="1577"/>
      <c r="DO71" s="1577"/>
      <c r="DP71" s="1577"/>
      <c r="DQ71" s="1577"/>
      <c r="DR71" s="1577"/>
      <c r="DS71" s="1577"/>
      <c r="DT71" s="1577"/>
      <c r="DU71" s="1577"/>
      <c r="DV71" s="1577"/>
      <c r="DW71" s="1577"/>
      <c r="DX71" s="1577"/>
      <c r="DY71" s="1577"/>
      <c r="DZ71" s="1577"/>
      <c r="EA71" s="1577"/>
      <c r="EB71" s="1577"/>
      <c r="EC71" s="1577"/>
      <c r="ED71" s="1577"/>
      <c r="EE71" s="1577"/>
      <c r="EF71" s="1577"/>
      <c r="EG71" s="1577"/>
      <c r="EH71" s="1577"/>
      <c r="EI71" s="1577"/>
      <c r="EJ71" s="1577"/>
      <c r="EK71" s="1577"/>
      <c r="EL71" s="1577"/>
      <c r="EM71" s="1577"/>
      <c r="EN71" s="1577"/>
      <c r="EO71" s="1577"/>
      <c r="EP71" s="1577"/>
      <c r="EQ71" s="1577"/>
      <c r="ER71" s="1577"/>
      <c r="ES71" s="1577"/>
      <c r="ET71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0"/>
      <c r="EV71" s="1530"/>
      <c r="EW71" s="1530"/>
      <c r="EX71" s="1530"/>
      <c r="EY71" s="1530"/>
      <c r="EZ71" s="1530"/>
      <c r="FA71" s="1530"/>
      <c r="FB71" s="1530"/>
      <c r="FC71" s="1530"/>
      <c r="FD71" s="1549"/>
      <c r="FE71" s="551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 x14ac:dyDescent="0.25">
      <c r="A72" s="1513" t="s">
        <v>331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332</v>
      </c>
      <c r="AG72" s="1527"/>
      <c r="AH72" s="1527"/>
      <c r="AI72" s="1527"/>
      <c r="AJ72" s="1527"/>
      <c r="AK72" s="1528"/>
      <c r="AL72" s="1395"/>
      <c r="AM72" s="1396"/>
      <c r="AN72" s="1396"/>
      <c r="AO72" s="1396"/>
      <c r="AP72" s="1396"/>
      <c r="AQ72" s="1396"/>
      <c r="AR72" s="1396"/>
      <c r="AS72" s="1396"/>
      <c r="AT72" s="1396"/>
      <c r="AU72" s="1397"/>
      <c r="AV72" s="1577"/>
      <c r="AW72" s="1577"/>
      <c r="AX72" s="1577"/>
      <c r="AY72" s="1577"/>
      <c r="AZ72" s="1577"/>
      <c r="BA72" s="1577"/>
      <c r="BB72" s="1577"/>
      <c r="BC72" s="1577"/>
      <c r="BD72" s="1577"/>
      <c r="BE72" s="1577"/>
      <c r="BF72" s="1577"/>
      <c r="BG72" s="1577"/>
      <c r="BH72" s="1577"/>
      <c r="BI72" s="1577"/>
      <c r="BJ72" s="1577"/>
      <c r="BK72" s="1577"/>
      <c r="BL72" s="1577"/>
      <c r="BM72" s="1577"/>
      <c r="BN72" s="1577"/>
      <c r="BO72" s="1577"/>
      <c r="BP72" s="1577"/>
      <c r="BQ72" s="1577"/>
      <c r="BR72" s="1577"/>
      <c r="BS72" s="1577"/>
      <c r="BT72" s="1577"/>
      <c r="BU72" s="1577"/>
      <c r="BV72" s="1577"/>
      <c r="BW72" s="1577"/>
      <c r="BX72" s="1577"/>
      <c r="BY72" s="1577"/>
      <c r="BZ72" s="1577"/>
      <c r="CA72" s="1577"/>
      <c r="CB72" s="1577"/>
      <c r="CC72" s="1577"/>
      <c r="CD72" s="1577"/>
      <c r="CE72" s="1577"/>
      <c r="CF72" s="1577"/>
      <c r="CG72" s="1577"/>
      <c r="CH72" s="1577"/>
      <c r="CI72" s="1577"/>
      <c r="CJ72" s="1395"/>
      <c r="CK72" s="1577"/>
      <c r="CL72" s="1577"/>
      <c r="CM72" s="1577"/>
      <c r="CN72" s="1577"/>
      <c r="CO72" s="1577"/>
      <c r="CP72" s="1577"/>
      <c r="CQ72" s="1577"/>
      <c r="CR72" s="1577"/>
      <c r="CS72" s="1577"/>
      <c r="CT72" s="1577"/>
      <c r="CU72" s="1577"/>
      <c r="CV72" s="1577"/>
      <c r="CW72" s="1577"/>
      <c r="CX72" s="1577"/>
      <c r="CY72" s="1577"/>
      <c r="CZ72" s="1577"/>
      <c r="DA72" s="1577"/>
      <c r="DB72" s="1577"/>
      <c r="DC72" s="1577"/>
      <c r="DD72" s="1577"/>
      <c r="DE72" s="1577"/>
      <c r="DF72" s="1577"/>
      <c r="DG72" s="1577"/>
      <c r="DH72" s="1577"/>
      <c r="DI72" s="1577"/>
      <c r="DJ72" s="1577"/>
      <c r="DK72" s="1577"/>
      <c r="DL72" s="1577"/>
      <c r="DM72" s="1577"/>
      <c r="DN72" s="1577"/>
      <c r="DO72" s="1577"/>
      <c r="DP72" s="1577"/>
      <c r="DQ72" s="1577"/>
      <c r="DR72" s="1577"/>
      <c r="DS72" s="1577"/>
      <c r="DT72" s="1577"/>
      <c r="DU72" s="1577"/>
      <c r="DV72" s="1577"/>
      <c r="DW72" s="1577"/>
      <c r="DX72" s="1577"/>
      <c r="DY72" s="1577"/>
      <c r="DZ72" s="1577"/>
      <c r="EA72" s="1577"/>
      <c r="EB72" s="1577"/>
      <c r="EC72" s="1577"/>
      <c r="ED72" s="1577"/>
      <c r="EE72" s="1577"/>
      <c r="EF72" s="1577"/>
      <c r="EG72" s="1577"/>
      <c r="EH72" s="1577"/>
      <c r="EI72" s="1577"/>
      <c r="EJ72" s="1577"/>
      <c r="EK72" s="1577"/>
      <c r="EL72" s="1577"/>
      <c r="EM72" s="1577"/>
      <c r="EN72" s="1577"/>
      <c r="EO72" s="1577"/>
      <c r="EP72" s="1577"/>
      <c r="EQ72" s="1577"/>
      <c r="ER72" s="1577"/>
      <c r="ES72" s="1577"/>
      <c r="ET72" s="1396"/>
      <c r="EU72" s="1396"/>
      <c r="EV72" s="1396"/>
      <c r="EW72" s="1396"/>
      <c r="EX72" s="1396"/>
      <c r="EY72" s="1396"/>
      <c r="EZ72" s="1396"/>
      <c r="FA72" s="1396"/>
      <c r="FB72" s="1396"/>
      <c r="FC72" s="1396"/>
      <c r="FD72" s="1531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 x14ac:dyDescent="0.25">
      <c r="A73" s="1513" t="s">
        <v>276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333</v>
      </c>
      <c r="AG73" s="1527"/>
      <c r="AH73" s="1527"/>
      <c r="AI73" s="1527"/>
      <c r="AJ73" s="1527"/>
      <c r="AK73" s="1528"/>
      <c r="AL73" s="1529">
        <f>ET73</f>
        <v>0</v>
      </c>
      <c r="AM73" s="1530"/>
      <c r="AN73" s="1530"/>
      <c r="AO73" s="1530"/>
      <c r="AP73" s="1530"/>
      <c r="AQ73" s="1530"/>
      <c r="AR73" s="1530"/>
      <c r="AS73" s="1530"/>
      <c r="AT73" s="1530"/>
      <c r="AU73" s="1530"/>
      <c r="AV73" s="1577"/>
      <c r="AW73" s="1577"/>
      <c r="AX73" s="1577"/>
      <c r="AY73" s="1577"/>
      <c r="AZ73" s="1577"/>
      <c r="BA73" s="1577"/>
      <c r="BB73" s="1577"/>
      <c r="BC73" s="1577"/>
      <c r="BD73" s="1577"/>
      <c r="BE73" s="1577"/>
      <c r="BF73" s="1577"/>
      <c r="BG73" s="1577"/>
      <c r="BH73" s="1577"/>
      <c r="BI73" s="1577"/>
      <c r="BJ73" s="1577"/>
      <c r="BK73" s="1577"/>
      <c r="BL73" s="1577"/>
      <c r="BM73" s="1577"/>
      <c r="BN73" s="1577"/>
      <c r="BO73" s="1577"/>
      <c r="BP73" s="1577"/>
      <c r="BQ73" s="1577"/>
      <c r="BR73" s="1577"/>
      <c r="BS73" s="1577"/>
      <c r="BT73" s="1577"/>
      <c r="BU73" s="1577"/>
      <c r="BV73" s="1577"/>
      <c r="BW73" s="1577"/>
      <c r="BX73" s="1577"/>
      <c r="BY73" s="1577"/>
      <c r="BZ73" s="1577"/>
      <c r="CA73" s="1577"/>
      <c r="CB73" s="1577"/>
      <c r="CC73" s="1577"/>
      <c r="CD73" s="1577"/>
      <c r="CE73" s="1577"/>
      <c r="CF73" s="1577"/>
      <c r="CG73" s="1577"/>
      <c r="CH73" s="1577"/>
      <c r="CI73" s="1577"/>
      <c r="CJ73" s="1395"/>
      <c r="CK73" s="1577"/>
      <c r="CL73" s="1577"/>
      <c r="CM73" s="1577"/>
      <c r="CN73" s="1577"/>
      <c r="CO73" s="1577"/>
      <c r="CP73" s="1577"/>
      <c r="CQ73" s="1577"/>
      <c r="CR73" s="1577"/>
      <c r="CS73" s="1577"/>
      <c r="CT73" s="1577"/>
      <c r="CU73" s="1577"/>
      <c r="CV73" s="1577"/>
      <c r="CW73" s="1577"/>
      <c r="CX73" s="1577"/>
      <c r="CY73" s="1577"/>
      <c r="CZ73" s="1577"/>
      <c r="DA73" s="1577"/>
      <c r="DB73" s="1577"/>
      <c r="DC73" s="1577"/>
      <c r="DD73" s="1577"/>
      <c r="DE73" s="1577"/>
      <c r="DF73" s="1577"/>
      <c r="DG73" s="1577"/>
      <c r="DH73" s="1577"/>
      <c r="DI73" s="1577"/>
      <c r="DJ73" s="1577"/>
      <c r="DK73" s="1577"/>
      <c r="DL73" s="1577"/>
      <c r="DM73" s="1577"/>
      <c r="DN73" s="1577"/>
      <c r="DO73" s="1577"/>
      <c r="DP73" s="1577"/>
      <c r="DQ73" s="1577"/>
      <c r="DR73" s="1577"/>
      <c r="DS73" s="1577"/>
      <c r="DT73" s="1577"/>
      <c r="DU73" s="1577"/>
      <c r="DV73" s="1577"/>
      <c r="DW73" s="1577"/>
      <c r="DX73" s="1577"/>
      <c r="DY73" s="1577"/>
      <c r="DZ73" s="1577"/>
      <c r="EA73" s="1577"/>
      <c r="EB73" s="1577"/>
      <c r="EC73" s="1577"/>
      <c r="ED73" s="1577"/>
      <c r="EE73" s="1577"/>
      <c r="EF73" s="1577"/>
      <c r="EG73" s="1577"/>
      <c r="EH73" s="1577"/>
      <c r="EI73" s="1577"/>
      <c r="EJ73" s="1577"/>
      <c r="EK73" s="1577"/>
      <c r="EL73" s="1577"/>
      <c r="EM73" s="1577"/>
      <c r="EN73" s="1577"/>
      <c r="EO73" s="1577"/>
      <c r="EP73" s="1577"/>
      <c r="EQ73" s="1577"/>
      <c r="ER73" s="1577"/>
      <c r="ES73" s="1577"/>
      <c r="ET73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0"/>
      <c r="EV73" s="1530"/>
      <c r="EW73" s="1530"/>
      <c r="EX73" s="1530"/>
      <c r="EY73" s="1530"/>
      <c r="EZ73" s="1530"/>
      <c r="FA73" s="1530"/>
      <c r="FB73" s="1530"/>
      <c r="FC73" s="1530"/>
      <c r="FD73" s="1549"/>
      <c r="FE73" s="551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 x14ac:dyDescent="0.25">
      <c r="A74" s="1513" t="s">
        <v>334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335</v>
      </c>
      <c r="AG74" s="1527"/>
      <c r="AH74" s="1527"/>
      <c r="AI74" s="1527"/>
      <c r="AJ74" s="1527"/>
      <c r="AK74" s="1528"/>
      <c r="AL74" s="1395"/>
      <c r="AM74" s="1396"/>
      <c r="AN74" s="1396"/>
      <c r="AO74" s="1396"/>
      <c r="AP74" s="1396"/>
      <c r="AQ74" s="1396"/>
      <c r="AR74" s="1396"/>
      <c r="AS74" s="1396"/>
      <c r="AT74" s="1396"/>
      <c r="AU74" s="1397"/>
      <c r="AV74" s="1577"/>
      <c r="AW74" s="1577"/>
      <c r="AX74" s="1577"/>
      <c r="AY74" s="1577"/>
      <c r="AZ74" s="1577"/>
      <c r="BA74" s="1577"/>
      <c r="BB74" s="1577"/>
      <c r="BC74" s="1577"/>
      <c r="BD74" s="1577"/>
      <c r="BE74" s="1577"/>
      <c r="BF74" s="1577"/>
      <c r="BG74" s="1577"/>
      <c r="BH74" s="1577"/>
      <c r="BI74" s="1577"/>
      <c r="BJ74" s="1577"/>
      <c r="BK74" s="1577"/>
      <c r="BL74" s="1577"/>
      <c r="BM74" s="1577"/>
      <c r="BN74" s="1577"/>
      <c r="BO74" s="1577"/>
      <c r="BP74" s="1577"/>
      <c r="BQ74" s="1577"/>
      <c r="BR74" s="1577"/>
      <c r="BS74" s="1577"/>
      <c r="BT74" s="1577"/>
      <c r="BU74" s="1577"/>
      <c r="BV74" s="1577"/>
      <c r="BW74" s="1577"/>
      <c r="BX74" s="1577"/>
      <c r="BY74" s="1577"/>
      <c r="BZ74" s="1577"/>
      <c r="CA74" s="1577"/>
      <c r="CB74" s="1577"/>
      <c r="CC74" s="1577"/>
      <c r="CD74" s="1577"/>
      <c r="CE74" s="1577"/>
      <c r="CF74" s="1577"/>
      <c r="CG74" s="1577"/>
      <c r="CH74" s="1577"/>
      <c r="CI74" s="1577"/>
      <c r="CJ74" s="1395"/>
      <c r="CK74" s="1577"/>
      <c r="CL74" s="1577"/>
      <c r="CM74" s="1577"/>
      <c r="CN74" s="1577"/>
      <c r="CO74" s="1577"/>
      <c r="CP74" s="1577"/>
      <c r="CQ74" s="1577"/>
      <c r="CR74" s="1577"/>
      <c r="CS74" s="1577"/>
      <c r="CT74" s="1577"/>
      <c r="CU74" s="1577"/>
      <c r="CV74" s="1577"/>
      <c r="CW74" s="1577"/>
      <c r="CX74" s="1577"/>
      <c r="CY74" s="1577"/>
      <c r="CZ74" s="1577"/>
      <c r="DA74" s="1577"/>
      <c r="DB74" s="1577"/>
      <c r="DC74" s="1577"/>
      <c r="DD74" s="1577"/>
      <c r="DE74" s="1577"/>
      <c r="DF74" s="1577"/>
      <c r="DG74" s="1577"/>
      <c r="DH74" s="1577"/>
      <c r="DI74" s="1577"/>
      <c r="DJ74" s="1577"/>
      <c r="DK74" s="1577"/>
      <c r="DL74" s="1577"/>
      <c r="DM74" s="1577"/>
      <c r="DN74" s="1577"/>
      <c r="DO74" s="1577"/>
      <c r="DP74" s="1577"/>
      <c r="DQ74" s="1577"/>
      <c r="DR74" s="1577"/>
      <c r="DS74" s="1577"/>
      <c r="DT74" s="1577"/>
      <c r="DU74" s="1577"/>
      <c r="DV74" s="1577"/>
      <c r="DW74" s="1577"/>
      <c r="DX74" s="1577"/>
      <c r="DY74" s="1577"/>
      <c r="DZ74" s="1577"/>
      <c r="EA74" s="1577"/>
      <c r="EB74" s="1577"/>
      <c r="EC74" s="1577"/>
      <c r="ED74" s="1577"/>
      <c r="EE74" s="1577"/>
      <c r="EF74" s="1577"/>
      <c r="EG74" s="1577"/>
      <c r="EH74" s="1577"/>
      <c r="EI74" s="1577"/>
      <c r="EJ74" s="1577"/>
      <c r="EK74" s="1577"/>
      <c r="EL74" s="1577"/>
      <c r="EM74" s="1577"/>
      <c r="EN74" s="1577"/>
      <c r="EO74" s="1577"/>
      <c r="EP74" s="1577"/>
      <c r="EQ74" s="1577"/>
      <c r="ER74" s="1577"/>
      <c r="ES74" s="1577"/>
      <c r="ET74" s="1396"/>
      <c r="EU74" s="1396"/>
      <c r="EV74" s="1396"/>
      <c r="EW74" s="1396"/>
      <c r="EX74" s="1396"/>
      <c r="EY74" s="1396"/>
      <c r="EZ74" s="1396"/>
      <c r="FA74" s="1396"/>
      <c r="FB74" s="1396"/>
      <c r="FC74" s="1396"/>
      <c r="FD74" s="1531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 x14ac:dyDescent="0.25">
      <c r="A75" s="1513" t="s">
        <v>277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336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577"/>
      <c r="AW75" s="1577"/>
      <c r="AX75" s="1577"/>
      <c r="AY75" s="1577"/>
      <c r="AZ75" s="1577"/>
      <c r="BA75" s="1577"/>
      <c r="BB75" s="1577"/>
      <c r="BC75" s="1577"/>
      <c r="BD75" s="1577"/>
      <c r="BE75" s="1577"/>
      <c r="BF75" s="1577"/>
      <c r="BG75" s="1577"/>
      <c r="BH75" s="1577"/>
      <c r="BI75" s="1577"/>
      <c r="BJ75" s="1577"/>
      <c r="BK75" s="1577"/>
      <c r="BL75" s="1577"/>
      <c r="BM75" s="1577"/>
      <c r="BN75" s="1577"/>
      <c r="BO75" s="1577"/>
      <c r="BP75" s="1577"/>
      <c r="BQ75" s="1577"/>
      <c r="BR75" s="1577"/>
      <c r="BS75" s="1577"/>
      <c r="BT75" s="1577"/>
      <c r="BU75" s="1577"/>
      <c r="BV75" s="1577"/>
      <c r="BW75" s="1577"/>
      <c r="BX75" s="1577"/>
      <c r="BY75" s="1577"/>
      <c r="BZ75" s="1577"/>
      <c r="CA75" s="1577"/>
      <c r="CB75" s="1577"/>
      <c r="CC75" s="1577"/>
      <c r="CD75" s="1577"/>
      <c r="CE75" s="1577"/>
      <c r="CF75" s="1577"/>
      <c r="CG75" s="1577"/>
      <c r="CH75" s="1577"/>
      <c r="CI75" s="1577"/>
      <c r="CJ75" s="1395"/>
      <c r="CK75" s="1577"/>
      <c r="CL75" s="1577"/>
      <c r="CM75" s="1577"/>
      <c r="CN75" s="1577"/>
      <c r="CO75" s="1577"/>
      <c r="CP75" s="1577"/>
      <c r="CQ75" s="1577"/>
      <c r="CR75" s="1577"/>
      <c r="CS75" s="1577"/>
      <c r="CT75" s="1577"/>
      <c r="CU75" s="1577"/>
      <c r="CV75" s="1577"/>
      <c r="CW75" s="1577"/>
      <c r="CX75" s="1577"/>
      <c r="CY75" s="1577"/>
      <c r="CZ75" s="1577"/>
      <c r="DA75" s="1577"/>
      <c r="DB75" s="1577"/>
      <c r="DC75" s="1577"/>
      <c r="DD75" s="1577"/>
      <c r="DE75" s="1577"/>
      <c r="DF75" s="1577"/>
      <c r="DG75" s="1577"/>
      <c r="DH75" s="1577"/>
      <c r="DI75" s="1577"/>
      <c r="DJ75" s="1577"/>
      <c r="DK75" s="1577"/>
      <c r="DL75" s="1577"/>
      <c r="DM75" s="1577"/>
      <c r="DN75" s="1577"/>
      <c r="DO75" s="1577"/>
      <c r="DP75" s="1577"/>
      <c r="DQ75" s="1577"/>
      <c r="DR75" s="1577"/>
      <c r="DS75" s="1577"/>
      <c r="DT75" s="1577"/>
      <c r="DU75" s="1577"/>
      <c r="DV75" s="1577"/>
      <c r="DW75" s="1577"/>
      <c r="DX75" s="1577"/>
      <c r="DY75" s="1577"/>
      <c r="DZ75" s="1577"/>
      <c r="EA75" s="1577"/>
      <c r="EB75" s="1577"/>
      <c r="EC75" s="1577"/>
      <c r="ED75" s="1577"/>
      <c r="EE75" s="1577"/>
      <c r="EF75" s="1577"/>
      <c r="EG75" s="1577"/>
      <c r="EH75" s="1577"/>
      <c r="EI75" s="1577"/>
      <c r="EJ75" s="1577"/>
      <c r="EK75" s="1577"/>
      <c r="EL75" s="1577"/>
      <c r="EM75" s="1577"/>
      <c r="EN75" s="1577"/>
      <c r="EO75" s="1577"/>
      <c r="EP75" s="1577"/>
      <c r="EQ75" s="1577"/>
      <c r="ER75" s="1577"/>
      <c r="ES75" s="1577"/>
      <c r="ET75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1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 x14ac:dyDescent="0.25">
      <c r="A76" s="1513" t="s">
        <v>337</v>
      </c>
      <c r="B76" s="1514"/>
      <c r="C76" s="1514"/>
      <c r="D76" s="1514"/>
      <c r="E76" s="1514"/>
      <c r="F76" s="1514"/>
      <c r="G76" s="1514"/>
      <c r="H76" s="1514"/>
      <c r="I76" s="1514"/>
      <c r="J76" s="1514"/>
      <c r="K76" s="1514"/>
      <c r="L76" s="1514"/>
      <c r="M76" s="1514"/>
      <c r="N76" s="1514"/>
      <c r="O76" s="1514"/>
      <c r="P76" s="1514"/>
      <c r="Q76" s="1514"/>
      <c r="R76" s="1514"/>
      <c r="S76" s="1514"/>
      <c r="T76" s="1514"/>
      <c r="U76" s="1514"/>
      <c r="V76" s="1514"/>
      <c r="W76" s="1514"/>
      <c r="X76" s="1514"/>
      <c r="Y76" s="1514"/>
      <c r="Z76" s="1514"/>
      <c r="AA76" s="1514"/>
      <c r="AB76" s="1514"/>
      <c r="AC76" s="1514"/>
      <c r="AD76" s="1514"/>
      <c r="AE76" s="1515"/>
      <c r="AF76" s="1526" t="s">
        <v>338</v>
      </c>
      <c r="AG76" s="1527"/>
      <c r="AH76" s="1527"/>
      <c r="AI76" s="1527"/>
      <c r="AJ76" s="1527"/>
      <c r="AK76" s="1528"/>
      <c r="AL76" s="1529">
        <f>ET76</f>
        <v>0</v>
      </c>
      <c r="AM76" s="1530"/>
      <c r="AN76" s="1530"/>
      <c r="AO76" s="1530"/>
      <c r="AP76" s="1530"/>
      <c r="AQ76" s="1530"/>
      <c r="AR76" s="1530"/>
      <c r="AS76" s="1530"/>
      <c r="AT76" s="1530"/>
      <c r="AU76" s="1530"/>
      <c r="AV76" s="1577"/>
      <c r="AW76" s="1577"/>
      <c r="AX76" s="1577"/>
      <c r="AY76" s="1577"/>
      <c r="AZ76" s="1577"/>
      <c r="BA76" s="1577"/>
      <c r="BB76" s="1577"/>
      <c r="BC76" s="1577"/>
      <c r="BD76" s="1577"/>
      <c r="BE76" s="1577"/>
      <c r="BF76" s="1577"/>
      <c r="BG76" s="1577"/>
      <c r="BH76" s="1577"/>
      <c r="BI76" s="1577"/>
      <c r="BJ76" s="1577"/>
      <c r="BK76" s="1577"/>
      <c r="BL76" s="1577"/>
      <c r="BM76" s="1577"/>
      <c r="BN76" s="1577"/>
      <c r="BO76" s="1577"/>
      <c r="BP76" s="1577"/>
      <c r="BQ76" s="1577"/>
      <c r="BR76" s="1577"/>
      <c r="BS76" s="1577"/>
      <c r="BT76" s="1577"/>
      <c r="BU76" s="1577"/>
      <c r="BV76" s="1577"/>
      <c r="BW76" s="1577"/>
      <c r="BX76" s="1577"/>
      <c r="BY76" s="1577"/>
      <c r="BZ76" s="1577"/>
      <c r="CA76" s="1577"/>
      <c r="CB76" s="1577"/>
      <c r="CC76" s="1577"/>
      <c r="CD76" s="1577"/>
      <c r="CE76" s="1577"/>
      <c r="CF76" s="1577"/>
      <c r="CG76" s="1577"/>
      <c r="CH76" s="1577"/>
      <c r="CI76" s="1577"/>
      <c r="CJ76" s="1395"/>
      <c r="CK76" s="1577"/>
      <c r="CL76" s="1577"/>
      <c r="CM76" s="1577"/>
      <c r="CN76" s="1577"/>
      <c r="CO76" s="1577"/>
      <c r="CP76" s="1577"/>
      <c r="CQ76" s="1577"/>
      <c r="CR76" s="1577"/>
      <c r="CS76" s="1577"/>
      <c r="CT76" s="1577"/>
      <c r="CU76" s="1577"/>
      <c r="CV76" s="1577"/>
      <c r="CW76" s="1577"/>
      <c r="CX76" s="1577"/>
      <c r="CY76" s="1577"/>
      <c r="CZ76" s="1577"/>
      <c r="DA76" s="1577"/>
      <c r="DB76" s="1577"/>
      <c r="DC76" s="1577"/>
      <c r="DD76" s="1577"/>
      <c r="DE76" s="1577"/>
      <c r="DF76" s="1577"/>
      <c r="DG76" s="1577"/>
      <c r="DH76" s="1577"/>
      <c r="DI76" s="1577"/>
      <c r="DJ76" s="1577"/>
      <c r="DK76" s="1577"/>
      <c r="DL76" s="1577"/>
      <c r="DM76" s="1577"/>
      <c r="DN76" s="1577"/>
      <c r="DO76" s="1577"/>
      <c r="DP76" s="1577"/>
      <c r="DQ76" s="1577"/>
      <c r="DR76" s="1577"/>
      <c r="DS76" s="1577"/>
      <c r="DT76" s="1577"/>
      <c r="DU76" s="1577"/>
      <c r="DV76" s="1577"/>
      <c r="DW76" s="1577"/>
      <c r="DX76" s="1577"/>
      <c r="DY76" s="1577"/>
      <c r="DZ76" s="1577"/>
      <c r="EA76" s="1577"/>
      <c r="EB76" s="1577"/>
      <c r="EC76" s="1577"/>
      <c r="ED76" s="1577"/>
      <c r="EE76" s="1577"/>
      <c r="EF76" s="1577"/>
      <c r="EG76" s="1577"/>
      <c r="EH76" s="1577"/>
      <c r="EI76" s="1577"/>
      <c r="EJ76" s="1577"/>
      <c r="EK76" s="1577"/>
      <c r="EL76" s="1577"/>
      <c r="EM76" s="1577"/>
      <c r="EN76" s="1577"/>
      <c r="EO76" s="1577"/>
      <c r="EP76" s="1577"/>
      <c r="EQ76" s="1577"/>
      <c r="ER76" s="1577"/>
      <c r="ES76" s="1577"/>
      <c r="ET76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0"/>
      <c r="EV76" s="1530"/>
      <c r="EW76" s="1530"/>
      <c r="EX76" s="1530"/>
      <c r="EY76" s="1530"/>
      <c r="EZ76" s="1530"/>
      <c r="FA76" s="1530"/>
      <c r="FB76" s="1530"/>
      <c r="FC76" s="1530"/>
      <c r="FD76" s="1549"/>
      <c r="FE76" s="551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 x14ac:dyDescent="0.25">
      <c r="A77" s="1532" t="s">
        <v>263</v>
      </c>
      <c r="B77" s="1533"/>
      <c r="C77" s="1533"/>
      <c r="D77" s="1533"/>
      <c r="E77" s="1533"/>
      <c r="F77" s="1533"/>
      <c r="G77" s="1533"/>
      <c r="H77" s="1533"/>
      <c r="I77" s="1533"/>
      <c r="J77" s="1533"/>
      <c r="K77" s="1533"/>
      <c r="L77" s="1533"/>
      <c r="M77" s="1533"/>
      <c r="N77" s="1533"/>
      <c r="O77" s="1533"/>
      <c r="P77" s="1533"/>
      <c r="Q77" s="1533"/>
      <c r="R77" s="1533"/>
      <c r="S77" s="1533"/>
      <c r="T77" s="1533"/>
      <c r="U77" s="1533"/>
      <c r="V77" s="1533"/>
      <c r="W77" s="1533"/>
      <c r="X77" s="1533"/>
      <c r="Y77" s="1533"/>
      <c r="Z77" s="1533"/>
      <c r="AA77" s="1533"/>
      <c r="AB77" s="1533"/>
      <c r="AC77" s="1533"/>
      <c r="AD77" s="1533"/>
      <c r="AE77" s="1534"/>
      <c r="AF77" s="1508" t="s">
        <v>339</v>
      </c>
      <c r="AG77" s="1509"/>
      <c r="AH77" s="1509"/>
      <c r="AI77" s="1509"/>
      <c r="AJ77" s="1509"/>
      <c r="AK77" s="1510"/>
      <c r="AL77" s="1461"/>
      <c r="AM77" s="1462"/>
      <c r="AN77" s="1462"/>
      <c r="AO77" s="1462"/>
      <c r="AP77" s="1462"/>
      <c r="AQ77" s="1462"/>
      <c r="AR77" s="1462"/>
      <c r="AS77" s="1462"/>
      <c r="AT77" s="1462"/>
      <c r="AU77" s="1473"/>
      <c r="AV77" s="1461"/>
      <c r="AW77" s="1462"/>
      <c r="AX77" s="1462"/>
      <c r="AY77" s="1462"/>
      <c r="AZ77" s="1462"/>
      <c r="BA77" s="1462"/>
      <c r="BB77" s="1462"/>
      <c r="BC77" s="1462"/>
      <c r="BD77" s="1462"/>
      <c r="BE77" s="1462"/>
      <c r="BF77" s="1462"/>
      <c r="BG77" s="1462"/>
      <c r="BH77" s="1462"/>
      <c r="BI77" s="1462"/>
      <c r="BJ77" s="1462"/>
      <c r="BK77" s="1462"/>
      <c r="BL77" s="1462"/>
      <c r="BM77" s="1462"/>
      <c r="BN77" s="1462"/>
      <c r="BO77" s="1462"/>
      <c r="BP77" s="1462"/>
      <c r="BQ77" s="1473"/>
      <c r="BR77" s="1461"/>
      <c r="BS77" s="1462"/>
      <c r="BT77" s="1462"/>
      <c r="BU77" s="1462"/>
      <c r="BV77" s="1462"/>
      <c r="BW77" s="1462"/>
      <c r="BX77" s="1462"/>
      <c r="BY77" s="1462"/>
      <c r="BZ77" s="1462"/>
      <c r="CA77" s="1462"/>
      <c r="CB77" s="1462"/>
      <c r="CC77" s="1462"/>
      <c r="CD77" s="1462"/>
      <c r="CE77" s="1462"/>
      <c r="CF77" s="1462"/>
      <c r="CG77" s="1462"/>
      <c r="CH77" s="1462"/>
      <c r="CI77" s="1462"/>
      <c r="CJ77" s="1462"/>
      <c r="CK77" s="1619"/>
      <c r="CL77" s="1617"/>
      <c r="CM77" s="1617"/>
      <c r="CN77" s="1617"/>
      <c r="CO77" s="1617"/>
      <c r="CP77" s="1617"/>
      <c r="CQ77" s="1617"/>
      <c r="CR77" s="1617"/>
      <c r="CS77" s="1617"/>
      <c r="CT77" s="1617"/>
      <c r="CU77" s="1617"/>
      <c r="CV77" s="1617"/>
      <c r="CW77" s="1617"/>
      <c r="CX77" s="1617"/>
      <c r="CY77" s="1617"/>
      <c r="CZ77" s="1617"/>
      <c r="DA77" s="1617"/>
      <c r="DB77" s="1617"/>
      <c r="DC77" s="1617"/>
      <c r="DD77" s="1617"/>
      <c r="DE77" s="1617"/>
      <c r="DF77" s="1617"/>
      <c r="DG77" s="1617"/>
      <c r="DH77" s="1617"/>
      <c r="DI77" s="1617"/>
      <c r="DJ77" s="1618"/>
      <c r="DK77" s="1617"/>
      <c r="DL77" s="1617"/>
      <c r="DM77" s="1617"/>
      <c r="DN77" s="1617"/>
      <c r="DO77" s="1617"/>
      <c r="DP77" s="1617"/>
      <c r="DQ77" s="1617"/>
      <c r="DR77" s="1617"/>
      <c r="DS77" s="1617"/>
      <c r="DT77" s="1617"/>
      <c r="DU77" s="1617"/>
      <c r="DV77" s="1617"/>
      <c r="DW77" s="1617"/>
      <c r="DX77" s="1617"/>
      <c r="DY77" s="1617"/>
      <c r="DZ77" s="1617"/>
      <c r="EA77" s="1617"/>
      <c r="EB77" s="1617"/>
      <c r="EC77" s="1617"/>
      <c r="ED77" s="1617"/>
      <c r="EE77" s="1617"/>
      <c r="EF77" s="1617"/>
      <c r="EG77" s="1617"/>
      <c r="EH77" s="1617"/>
      <c r="EI77" s="1617"/>
      <c r="EJ77" s="1617"/>
      <c r="EK77" s="1617"/>
      <c r="EL77" s="1617"/>
      <c r="EM77" s="1617"/>
      <c r="EN77" s="1617"/>
      <c r="EO77" s="1617"/>
      <c r="EP77" s="1617"/>
      <c r="EQ77" s="1617"/>
      <c r="ER77" s="1617"/>
      <c r="ES77" s="1618"/>
      <c r="ET77" s="1461"/>
      <c r="EU77" s="1462"/>
      <c r="EV77" s="1462"/>
      <c r="EW77" s="1462"/>
      <c r="EX77" s="1462"/>
      <c r="EY77" s="1462"/>
      <c r="EZ77" s="1462"/>
      <c r="FA77" s="1462"/>
      <c r="FB77" s="1462"/>
      <c r="FC77" s="1462"/>
      <c r="FD77" s="146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 x14ac:dyDescent="0.25">
      <c r="A78" s="1542" t="s">
        <v>1027</v>
      </c>
      <c r="B78" s="1543"/>
      <c r="C78" s="1543"/>
      <c r="D78" s="1543"/>
      <c r="E78" s="1543"/>
      <c r="F78" s="1543"/>
      <c r="G78" s="1543"/>
      <c r="H78" s="1543"/>
      <c r="I78" s="1543"/>
      <c r="J78" s="1543"/>
      <c r="K78" s="1543"/>
      <c r="L78" s="1543"/>
      <c r="M78" s="1543"/>
      <c r="N78" s="1543"/>
      <c r="O78" s="1543"/>
      <c r="P78" s="1543"/>
      <c r="Q78" s="1543"/>
      <c r="R78" s="1543"/>
      <c r="S78" s="1543"/>
      <c r="T78" s="1543"/>
      <c r="U78" s="1543"/>
      <c r="V78" s="1543"/>
      <c r="W78" s="1543"/>
      <c r="X78" s="1543"/>
      <c r="Y78" s="1543"/>
      <c r="Z78" s="1543"/>
      <c r="AA78" s="1543"/>
      <c r="AB78" s="1543"/>
      <c r="AC78" s="1543"/>
      <c r="AD78" s="1543"/>
      <c r="AE78" s="1544"/>
      <c r="AF78" s="1535"/>
      <c r="AG78" s="1536"/>
      <c r="AH78" s="1536"/>
      <c r="AI78" s="1536"/>
      <c r="AJ78" s="1536"/>
      <c r="AK78" s="1537"/>
      <c r="AL78" s="1464"/>
      <c r="AM78" s="1465"/>
      <c r="AN78" s="1465"/>
      <c r="AO78" s="1465"/>
      <c r="AP78" s="1465"/>
      <c r="AQ78" s="1465"/>
      <c r="AR78" s="1465"/>
      <c r="AS78" s="1465"/>
      <c r="AT78" s="1465"/>
      <c r="AU78" s="1474"/>
      <c r="AV78" s="1464"/>
      <c r="AW78" s="1465"/>
      <c r="AX78" s="1465"/>
      <c r="AY78" s="1465"/>
      <c r="AZ78" s="1465"/>
      <c r="BA78" s="1465"/>
      <c r="BB78" s="1465"/>
      <c r="BC78" s="1465"/>
      <c r="BD78" s="1465"/>
      <c r="BE78" s="1465"/>
      <c r="BF78" s="1465"/>
      <c r="BG78" s="1465"/>
      <c r="BH78" s="1465"/>
      <c r="BI78" s="1465"/>
      <c r="BJ78" s="1465"/>
      <c r="BK78" s="1465"/>
      <c r="BL78" s="1465"/>
      <c r="BM78" s="1465"/>
      <c r="BN78" s="1465"/>
      <c r="BO78" s="1465"/>
      <c r="BP78" s="1465"/>
      <c r="BQ78" s="1474"/>
      <c r="BR78" s="1464"/>
      <c r="BS78" s="1465"/>
      <c r="BT78" s="1465"/>
      <c r="BU78" s="1465"/>
      <c r="BV78" s="1465"/>
      <c r="BW78" s="1465"/>
      <c r="BX78" s="1465"/>
      <c r="BY78" s="1465"/>
      <c r="BZ78" s="1465"/>
      <c r="CA78" s="1465"/>
      <c r="CB78" s="1465"/>
      <c r="CC78" s="1465"/>
      <c r="CD78" s="1465"/>
      <c r="CE78" s="1465"/>
      <c r="CF78" s="1465"/>
      <c r="CG78" s="1465"/>
      <c r="CH78" s="1465"/>
      <c r="CI78" s="1465"/>
      <c r="CJ78" s="1465"/>
      <c r="CK78" s="1619"/>
      <c r="CL78" s="1617"/>
      <c r="CM78" s="1617"/>
      <c r="CN78" s="1617"/>
      <c r="CO78" s="1617"/>
      <c r="CP78" s="1617"/>
      <c r="CQ78" s="1617"/>
      <c r="CR78" s="1617"/>
      <c r="CS78" s="1617"/>
      <c r="CT78" s="1617"/>
      <c r="CU78" s="1617"/>
      <c r="CV78" s="1617"/>
      <c r="CW78" s="1617"/>
      <c r="CX78" s="1617"/>
      <c r="CY78" s="1617"/>
      <c r="CZ78" s="1617"/>
      <c r="DA78" s="1617"/>
      <c r="DB78" s="1617"/>
      <c r="DC78" s="1617"/>
      <c r="DD78" s="1617"/>
      <c r="DE78" s="1617"/>
      <c r="DF78" s="1617"/>
      <c r="DG78" s="1617"/>
      <c r="DH78" s="1617"/>
      <c r="DI78" s="1617"/>
      <c r="DJ78" s="1618"/>
      <c r="DK78" s="1617"/>
      <c r="DL78" s="1617"/>
      <c r="DM78" s="1617"/>
      <c r="DN78" s="1617"/>
      <c r="DO78" s="1617"/>
      <c r="DP78" s="1617"/>
      <c r="DQ78" s="1617"/>
      <c r="DR78" s="1617"/>
      <c r="DS78" s="1617"/>
      <c r="DT78" s="1617"/>
      <c r="DU78" s="1617"/>
      <c r="DV78" s="1617"/>
      <c r="DW78" s="1617"/>
      <c r="DX78" s="1617"/>
      <c r="DY78" s="1617"/>
      <c r="DZ78" s="1617"/>
      <c r="EA78" s="1617"/>
      <c r="EB78" s="1617"/>
      <c r="EC78" s="1617"/>
      <c r="ED78" s="1617"/>
      <c r="EE78" s="1617"/>
      <c r="EF78" s="1617"/>
      <c r="EG78" s="1617"/>
      <c r="EH78" s="1617"/>
      <c r="EI78" s="1617"/>
      <c r="EJ78" s="1617"/>
      <c r="EK78" s="1617"/>
      <c r="EL78" s="1617"/>
      <c r="EM78" s="1617"/>
      <c r="EN78" s="1617"/>
      <c r="EO78" s="1617"/>
      <c r="EP78" s="1617"/>
      <c r="EQ78" s="1617"/>
      <c r="ER78" s="1617"/>
      <c r="ES78" s="1618"/>
      <c r="ET78" s="1464"/>
      <c r="EU78" s="1465"/>
      <c r="EV78" s="1465"/>
      <c r="EW78" s="1465"/>
      <c r="EX78" s="1465"/>
      <c r="EY78" s="1465"/>
      <c r="EZ78" s="1465"/>
      <c r="FA78" s="1465"/>
      <c r="FB78" s="1465"/>
      <c r="FC78" s="1465"/>
      <c r="FD78" s="1466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 x14ac:dyDescent="0.25">
      <c r="A79" s="1513" t="s">
        <v>340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341</v>
      </c>
      <c r="AG79" s="1527"/>
      <c r="AH79" s="1527"/>
      <c r="AI79" s="1527"/>
      <c r="AJ79" s="1527"/>
      <c r="AK79" s="1528"/>
      <c r="AL79" s="1395"/>
      <c r="AM79" s="1396"/>
      <c r="AN79" s="1396"/>
      <c r="AO79" s="1396"/>
      <c r="AP79" s="1396"/>
      <c r="AQ79" s="1396"/>
      <c r="AR79" s="1396"/>
      <c r="AS79" s="1396"/>
      <c r="AT79" s="1396"/>
      <c r="AU79" s="1397"/>
      <c r="AV79" s="1577"/>
      <c r="AW79" s="1577"/>
      <c r="AX79" s="1577"/>
      <c r="AY79" s="1577"/>
      <c r="AZ79" s="1577"/>
      <c r="BA79" s="1577"/>
      <c r="BB79" s="1577"/>
      <c r="BC79" s="1577"/>
      <c r="BD79" s="1577"/>
      <c r="BE79" s="1577"/>
      <c r="BF79" s="1577"/>
      <c r="BG79" s="1577"/>
      <c r="BH79" s="1577"/>
      <c r="BI79" s="1577"/>
      <c r="BJ79" s="1577"/>
      <c r="BK79" s="1577"/>
      <c r="BL79" s="1577"/>
      <c r="BM79" s="1577"/>
      <c r="BN79" s="1577"/>
      <c r="BO79" s="1577"/>
      <c r="BP79" s="1577"/>
      <c r="BQ79" s="1577"/>
      <c r="BR79" s="1577"/>
      <c r="BS79" s="1577"/>
      <c r="BT79" s="1577"/>
      <c r="BU79" s="1577"/>
      <c r="BV79" s="1577"/>
      <c r="BW79" s="1577"/>
      <c r="BX79" s="1577"/>
      <c r="BY79" s="1577"/>
      <c r="BZ79" s="1577"/>
      <c r="CA79" s="1577"/>
      <c r="CB79" s="1577"/>
      <c r="CC79" s="1577"/>
      <c r="CD79" s="1577"/>
      <c r="CE79" s="1577"/>
      <c r="CF79" s="1577"/>
      <c r="CG79" s="1577"/>
      <c r="CH79" s="1577"/>
      <c r="CI79" s="1577"/>
      <c r="CJ79" s="1395"/>
      <c r="CK79" s="1577"/>
      <c r="CL79" s="1577"/>
      <c r="CM79" s="1577"/>
      <c r="CN79" s="1577"/>
      <c r="CO79" s="1577"/>
      <c r="CP79" s="1577"/>
      <c r="CQ79" s="1577"/>
      <c r="CR79" s="1577"/>
      <c r="CS79" s="1577"/>
      <c r="CT79" s="1577"/>
      <c r="CU79" s="1577"/>
      <c r="CV79" s="1577"/>
      <c r="CW79" s="1577"/>
      <c r="CX79" s="1577"/>
      <c r="CY79" s="1577"/>
      <c r="CZ79" s="1577"/>
      <c r="DA79" s="1577"/>
      <c r="DB79" s="1577"/>
      <c r="DC79" s="1577"/>
      <c r="DD79" s="1577"/>
      <c r="DE79" s="1577"/>
      <c r="DF79" s="1577"/>
      <c r="DG79" s="1577"/>
      <c r="DH79" s="1577"/>
      <c r="DI79" s="1577"/>
      <c r="DJ79" s="1577"/>
      <c r="DK79" s="1577"/>
      <c r="DL79" s="1577"/>
      <c r="DM79" s="1577"/>
      <c r="DN79" s="1577"/>
      <c r="DO79" s="1577"/>
      <c r="DP79" s="1577"/>
      <c r="DQ79" s="1577"/>
      <c r="DR79" s="1577"/>
      <c r="DS79" s="1577"/>
      <c r="DT79" s="1577"/>
      <c r="DU79" s="1577"/>
      <c r="DV79" s="1577"/>
      <c r="DW79" s="1577"/>
      <c r="DX79" s="1577"/>
      <c r="DY79" s="1577"/>
      <c r="DZ79" s="1577"/>
      <c r="EA79" s="1577"/>
      <c r="EB79" s="1577"/>
      <c r="EC79" s="1577"/>
      <c r="ED79" s="1577"/>
      <c r="EE79" s="1577"/>
      <c r="EF79" s="1577"/>
      <c r="EG79" s="1577"/>
      <c r="EH79" s="1577"/>
      <c r="EI79" s="1577"/>
      <c r="EJ79" s="1577"/>
      <c r="EK79" s="1577"/>
      <c r="EL79" s="1577"/>
      <c r="EM79" s="1577"/>
      <c r="EN79" s="1577"/>
      <c r="EO79" s="1577"/>
      <c r="EP79" s="1577"/>
      <c r="EQ79" s="1577"/>
      <c r="ER79" s="1577"/>
      <c r="ES79" s="1577"/>
      <c r="ET79" s="1396"/>
      <c r="EU79" s="1396"/>
      <c r="EV79" s="1396"/>
      <c r="EW79" s="1396"/>
      <c r="EX79" s="1396"/>
      <c r="EY79" s="1396"/>
      <c r="EZ79" s="1396"/>
      <c r="FA79" s="1396"/>
      <c r="FB79" s="1396"/>
      <c r="FC79" s="1396"/>
      <c r="FD79" s="1531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 x14ac:dyDescent="0.25">
      <c r="A80" s="1513" t="s">
        <v>261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342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577"/>
      <c r="AW80" s="1577"/>
      <c r="AX80" s="1577"/>
      <c r="AY80" s="1577"/>
      <c r="AZ80" s="1577"/>
      <c r="BA80" s="1577"/>
      <c r="BB80" s="1577"/>
      <c r="BC80" s="1577"/>
      <c r="BD80" s="1577"/>
      <c r="BE80" s="1577"/>
      <c r="BF80" s="1577"/>
      <c r="BG80" s="1577"/>
      <c r="BH80" s="1577"/>
      <c r="BI80" s="1577"/>
      <c r="BJ80" s="1577"/>
      <c r="BK80" s="1577"/>
      <c r="BL80" s="1577"/>
      <c r="BM80" s="1577"/>
      <c r="BN80" s="1577"/>
      <c r="BO80" s="1577"/>
      <c r="BP80" s="1577"/>
      <c r="BQ80" s="1577"/>
      <c r="BR80" s="1577"/>
      <c r="BS80" s="1577"/>
      <c r="BT80" s="1577"/>
      <c r="BU80" s="1577"/>
      <c r="BV80" s="1577"/>
      <c r="BW80" s="1577"/>
      <c r="BX80" s="1577"/>
      <c r="BY80" s="1577"/>
      <c r="BZ80" s="1577"/>
      <c r="CA80" s="1577"/>
      <c r="CB80" s="1577"/>
      <c r="CC80" s="1577"/>
      <c r="CD80" s="1577"/>
      <c r="CE80" s="1577"/>
      <c r="CF80" s="1577"/>
      <c r="CG80" s="1577"/>
      <c r="CH80" s="1577"/>
      <c r="CI80" s="1577"/>
      <c r="CJ80" s="1395"/>
      <c r="CK80" s="1577"/>
      <c r="CL80" s="1577"/>
      <c r="CM80" s="1577"/>
      <c r="CN80" s="1577"/>
      <c r="CO80" s="1577"/>
      <c r="CP80" s="1577"/>
      <c r="CQ80" s="1577"/>
      <c r="CR80" s="1577"/>
      <c r="CS80" s="1577"/>
      <c r="CT80" s="1577"/>
      <c r="CU80" s="1577"/>
      <c r="CV80" s="1577"/>
      <c r="CW80" s="1577"/>
      <c r="CX80" s="1577"/>
      <c r="CY80" s="1577"/>
      <c r="CZ80" s="1577"/>
      <c r="DA80" s="1577"/>
      <c r="DB80" s="1577"/>
      <c r="DC80" s="1577"/>
      <c r="DD80" s="1577"/>
      <c r="DE80" s="1577"/>
      <c r="DF80" s="1577"/>
      <c r="DG80" s="1577"/>
      <c r="DH80" s="1577"/>
      <c r="DI80" s="1577"/>
      <c r="DJ80" s="1577"/>
      <c r="DK80" s="1577"/>
      <c r="DL80" s="1577"/>
      <c r="DM80" s="1577"/>
      <c r="DN80" s="1577"/>
      <c r="DO80" s="1577"/>
      <c r="DP80" s="1577"/>
      <c r="DQ80" s="1577"/>
      <c r="DR80" s="1577"/>
      <c r="DS80" s="1577"/>
      <c r="DT80" s="1577"/>
      <c r="DU80" s="1577"/>
      <c r="DV80" s="1577"/>
      <c r="DW80" s="1577"/>
      <c r="DX80" s="1577"/>
      <c r="DY80" s="1577"/>
      <c r="DZ80" s="1577"/>
      <c r="EA80" s="1577"/>
      <c r="EB80" s="1577"/>
      <c r="EC80" s="1577"/>
      <c r="ED80" s="1577"/>
      <c r="EE80" s="1577"/>
      <c r="EF80" s="1577"/>
      <c r="EG80" s="1577"/>
      <c r="EH80" s="1577"/>
      <c r="EI80" s="1577"/>
      <c r="EJ80" s="1577"/>
      <c r="EK80" s="1577"/>
      <c r="EL80" s="1577"/>
      <c r="EM80" s="1577"/>
      <c r="EN80" s="1577"/>
      <c r="EO80" s="1577"/>
      <c r="EP80" s="1577"/>
      <c r="EQ80" s="1577"/>
      <c r="ER80" s="1577"/>
      <c r="ES80" s="1577"/>
      <c r="ET80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1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 x14ac:dyDescent="0.25">
      <c r="A81" s="1513" t="s">
        <v>262</v>
      </c>
      <c r="B81" s="1514"/>
      <c r="C81" s="1514"/>
      <c r="D81" s="1514"/>
      <c r="E81" s="1514"/>
      <c r="F81" s="1514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4"/>
      <c r="X81" s="1514"/>
      <c r="Y81" s="1514"/>
      <c r="Z81" s="1514"/>
      <c r="AA81" s="1514"/>
      <c r="AB81" s="1514"/>
      <c r="AC81" s="1514"/>
      <c r="AD81" s="1514"/>
      <c r="AE81" s="1515"/>
      <c r="AF81" s="1526" t="s">
        <v>343</v>
      </c>
      <c r="AG81" s="1527"/>
      <c r="AH81" s="1527"/>
      <c r="AI81" s="1527"/>
      <c r="AJ81" s="1527"/>
      <c r="AK81" s="1528"/>
      <c r="AL81" s="1529">
        <f>ET81</f>
        <v>0</v>
      </c>
      <c r="AM81" s="1530"/>
      <c r="AN81" s="1530"/>
      <c r="AO81" s="1530"/>
      <c r="AP81" s="1530"/>
      <c r="AQ81" s="1530"/>
      <c r="AR81" s="1530"/>
      <c r="AS81" s="1530"/>
      <c r="AT81" s="1530"/>
      <c r="AU81" s="1530"/>
      <c r="AV81" s="1577"/>
      <c r="AW81" s="1577"/>
      <c r="AX81" s="1577"/>
      <c r="AY81" s="1577"/>
      <c r="AZ81" s="1577"/>
      <c r="BA81" s="1577"/>
      <c r="BB81" s="1577"/>
      <c r="BC81" s="1577"/>
      <c r="BD81" s="1577"/>
      <c r="BE81" s="1577"/>
      <c r="BF81" s="1577"/>
      <c r="BG81" s="1577"/>
      <c r="BH81" s="1577"/>
      <c r="BI81" s="1577"/>
      <c r="BJ81" s="1577"/>
      <c r="BK81" s="1577"/>
      <c r="BL81" s="1577"/>
      <c r="BM81" s="1577"/>
      <c r="BN81" s="1577"/>
      <c r="BO81" s="1577"/>
      <c r="BP81" s="1577"/>
      <c r="BQ81" s="1577"/>
      <c r="BR81" s="1577"/>
      <c r="BS81" s="1577"/>
      <c r="BT81" s="1577"/>
      <c r="BU81" s="1577"/>
      <c r="BV81" s="1577"/>
      <c r="BW81" s="1577"/>
      <c r="BX81" s="1577"/>
      <c r="BY81" s="1577"/>
      <c r="BZ81" s="1577"/>
      <c r="CA81" s="1577"/>
      <c r="CB81" s="1577"/>
      <c r="CC81" s="1577"/>
      <c r="CD81" s="1577"/>
      <c r="CE81" s="1577"/>
      <c r="CF81" s="1577"/>
      <c r="CG81" s="1577"/>
      <c r="CH81" s="1577"/>
      <c r="CI81" s="1577"/>
      <c r="CJ81" s="1395"/>
      <c r="CK81" s="1577"/>
      <c r="CL81" s="1577"/>
      <c r="CM81" s="1577"/>
      <c r="CN81" s="1577"/>
      <c r="CO81" s="1577"/>
      <c r="CP81" s="1577"/>
      <c r="CQ81" s="1577"/>
      <c r="CR81" s="1577"/>
      <c r="CS81" s="1577"/>
      <c r="CT81" s="1577"/>
      <c r="CU81" s="1577"/>
      <c r="CV81" s="1577"/>
      <c r="CW81" s="1577"/>
      <c r="CX81" s="1577"/>
      <c r="CY81" s="1577"/>
      <c r="CZ81" s="1577"/>
      <c r="DA81" s="1577"/>
      <c r="DB81" s="1577"/>
      <c r="DC81" s="1577"/>
      <c r="DD81" s="1577"/>
      <c r="DE81" s="1577"/>
      <c r="DF81" s="1577"/>
      <c r="DG81" s="1577"/>
      <c r="DH81" s="1577"/>
      <c r="DI81" s="1577"/>
      <c r="DJ81" s="1577"/>
      <c r="DK81" s="1577"/>
      <c r="DL81" s="1577"/>
      <c r="DM81" s="1577"/>
      <c r="DN81" s="1577"/>
      <c r="DO81" s="1577"/>
      <c r="DP81" s="1577"/>
      <c r="DQ81" s="1577"/>
      <c r="DR81" s="1577"/>
      <c r="DS81" s="1577"/>
      <c r="DT81" s="1577"/>
      <c r="DU81" s="1577"/>
      <c r="DV81" s="1577"/>
      <c r="DW81" s="1577"/>
      <c r="DX81" s="1577"/>
      <c r="DY81" s="1577"/>
      <c r="DZ81" s="1577"/>
      <c r="EA81" s="1577"/>
      <c r="EB81" s="1577"/>
      <c r="EC81" s="1577"/>
      <c r="ED81" s="1577"/>
      <c r="EE81" s="1577"/>
      <c r="EF81" s="1577"/>
      <c r="EG81" s="1577"/>
      <c r="EH81" s="1577"/>
      <c r="EI81" s="1577"/>
      <c r="EJ81" s="1577"/>
      <c r="EK81" s="1577"/>
      <c r="EL81" s="1577"/>
      <c r="EM81" s="1577"/>
      <c r="EN81" s="1577"/>
      <c r="EO81" s="1577"/>
      <c r="EP81" s="1577"/>
      <c r="EQ81" s="1577"/>
      <c r="ER81" s="1577"/>
      <c r="ES81" s="1577"/>
      <c r="ET81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0"/>
      <c r="EV81" s="1530"/>
      <c r="EW81" s="1530"/>
      <c r="EX81" s="1530"/>
      <c r="EY81" s="1530"/>
      <c r="EZ81" s="1530"/>
      <c r="FA81" s="1530"/>
      <c r="FB81" s="1530"/>
      <c r="FC81" s="1530"/>
      <c r="FD81" s="1549"/>
      <c r="FE81" s="551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 x14ac:dyDescent="0.25">
      <c r="A82" s="1513" t="s">
        <v>344</v>
      </c>
      <c r="B82" s="1514"/>
      <c r="C82" s="1514"/>
      <c r="D82" s="1514"/>
      <c r="E82" s="1514"/>
      <c r="F82" s="1514"/>
      <c r="G82" s="1514"/>
      <c r="H82" s="1514"/>
      <c r="I82" s="1514"/>
      <c r="J82" s="1514"/>
      <c r="K82" s="1514"/>
      <c r="L82" s="1514"/>
      <c r="M82" s="1514"/>
      <c r="N82" s="1514"/>
      <c r="O82" s="1514"/>
      <c r="P82" s="1514"/>
      <c r="Q82" s="1514"/>
      <c r="R82" s="1514"/>
      <c r="S82" s="1514"/>
      <c r="T82" s="1514"/>
      <c r="U82" s="1514"/>
      <c r="V82" s="1514"/>
      <c r="W82" s="1514"/>
      <c r="X82" s="1514"/>
      <c r="Y82" s="1514"/>
      <c r="Z82" s="1514"/>
      <c r="AA82" s="1514"/>
      <c r="AB82" s="1514"/>
      <c r="AC82" s="1514"/>
      <c r="AD82" s="1514"/>
      <c r="AE82" s="1515"/>
      <c r="AF82" s="1526" t="s">
        <v>345</v>
      </c>
      <c r="AG82" s="1527"/>
      <c r="AH82" s="1527"/>
      <c r="AI82" s="1527"/>
      <c r="AJ82" s="1527"/>
      <c r="AK82" s="1528"/>
      <c r="AL82" s="1529">
        <f>ET82</f>
        <v>0</v>
      </c>
      <c r="AM82" s="1530"/>
      <c r="AN82" s="1530"/>
      <c r="AO82" s="1530"/>
      <c r="AP82" s="1530"/>
      <c r="AQ82" s="1530"/>
      <c r="AR82" s="1530"/>
      <c r="AS82" s="1530"/>
      <c r="AT82" s="1530"/>
      <c r="AU82" s="1530"/>
      <c r="AV82" s="1577"/>
      <c r="AW82" s="1577"/>
      <c r="AX82" s="1577"/>
      <c r="AY82" s="1577"/>
      <c r="AZ82" s="1577"/>
      <c r="BA82" s="1577"/>
      <c r="BB82" s="1577"/>
      <c r="BC82" s="1577"/>
      <c r="BD82" s="1577"/>
      <c r="BE82" s="1577"/>
      <c r="BF82" s="1577"/>
      <c r="BG82" s="1577"/>
      <c r="BH82" s="1577"/>
      <c r="BI82" s="1577"/>
      <c r="BJ82" s="1577"/>
      <c r="BK82" s="1577"/>
      <c r="BL82" s="1577"/>
      <c r="BM82" s="1577"/>
      <c r="BN82" s="1577"/>
      <c r="BO82" s="1577"/>
      <c r="BP82" s="1577"/>
      <c r="BQ82" s="1577"/>
      <c r="BR82" s="1577"/>
      <c r="BS82" s="1577"/>
      <c r="BT82" s="1577"/>
      <c r="BU82" s="1577"/>
      <c r="BV82" s="1577"/>
      <c r="BW82" s="1577"/>
      <c r="BX82" s="1577"/>
      <c r="BY82" s="1577"/>
      <c r="BZ82" s="1577"/>
      <c r="CA82" s="1577"/>
      <c r="CB82" s="1577"/>
      <c r="CC82" s="1577"/>
      <c r="CD82" s="1577"/>
      <c r="CE82" s="1577"/>
      <c r="CF82" s="1577"/>
      <c r="CG82" s="1577"/>
      <c r="CH82" s="1577"/>
      <c r="CI82" s="1577"/>
      <c r="CJ82" s="1395"/>
      <c r="CK82" s="1577"/>
      <c r="CL82" s="1577"/>
      <c r="CM82" s="1577"/>
      <c r="CN82" s="1577"/>
      <c r="CO82" s="1577"/>
      <c r="CP82" s="1577"/>
      <c r="CQ82" s="1577"/>
      <c r="CR82" s="1577"/>
      <c r="CS82" s="1577"/>
      <c r="CT82" s="1577"/>
      <c r="CU82" s="1577"/>
      <c r="CV82" s="1577"/>
      <c r="CW82" s="1577"/>
      <c r="CX82" s="1577"/>
      <c r="CY82" s="1577"/>
      <c r="CZ82" s="1577"/>
      <c r="DA82" s="1577"/>
      <c r="DB82" s="1577"/>
      <c r="DC82" s="1577"/>
      <c r="DD82" s="1577"/>
      <c r="DE82" s="1577"/>
      <c r="DF82" s="1577"/>
      <c r="DG82" s="1577"/>
      <c r="DH82" s="1577"/>
      <c r="DI82" s="1577"/>
      <c r="DJ82" s="1577"/>
      <c r="DK82" s="1577"/>
      <c r="DL82" s="1577"/>
      <c r="DM82" s="1577"/>
      <c r="DN82" s="1577"/>
      <c r="DO82" s="1577"/>
      <c r="DP82" s="1577"/>
      <c r="DQ82" s="1577"/>
      <c r="DR82" s="1577"/>
      <c r="DS82" s="1577"/>
      <c r="DT82" s="1577"/>
      <c r="DU82" s="1577"/>
      <c r="DV82" s="1577"/>
      <c r="DW82" s="1577"/>
      <c r="DX82" s="1577"/>
      <c r="DY82" s="1577"/>
      <c r="DZ82" s="1577"/>
      <c r="EA82" s="1577"/>
      <c r="EB82" s="1577"/>
      <c r="EC82" s="1577"/>
      <c r="ED82" s="1577"/>
      <c r="EE82" s="1577"/>
      <c r="EF82" s="1577"/>
      <c r="EG82" s="1577"/>
      <c r="EH82" s="1577"/>
      <c r="EI82" s="1577"/>
      <c r="EJ82" s="1577"/>
      <c r="EK82" s="1577"/>
      <c r="EL82" s="1577"/>
      <c r="EM82" s="1577"/>
      <c r="EN82" s="1577"/>
      <c r="EO82" s="1577"/>
      <c r="EP82" s="1577"/>
      <c r="EQ82" s="1577"/>
      <c r="ER82" s="1577"/>
      <c r="ES82" s="1577"/>
      <c r="ET82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0"/>
      <c r="EV82" s="1530"/>
      <c r="EW82" s="1530"/>
      <c r="EX82" s="1530"/>
      <c r="EY82" s="1530"/>
      <c r="EZ82" s="1530"/>
      <c r="FA82" s="1530"/>
      <c r="FB82" s="1530"/>
      <c r="FC82" s="1530"/>
      <c r="FD82" s="1549"/>
      <c r="FE82" s="551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 x14ac:dyDescent="0.25">
      <c r="A83" s="1532" t="s">
        <v>263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533"/>
      <c r="O83" s="1533"/>
      <c r="P83" s="1533"/>
      <c r="Q83" s="1533"/>
      <c r="R83" s="1533"/>
      <c r="S83" s="1533"/>
      <c r="T83" s="1533"/>
      <c r="U83" s="1533"/>
      <c r="V83" s="1533"/>
      <c r="W83" s="1533"/>
      <c r="X83" s="1533"/>
      <c r="Y83" s="1533"/>
      <c r="Z83" s="1533"/>
      <c r="AA83" s="1533"/>
      <c r="AB83" s="1533"/>
      <c r="AC83" s="1533"/>
      <c r="AD83" s="1533"/>
      <c r="AE83" s="1534"/>
      <c r="AF83" s="1508" t="s">
        <v>346</v>
      </c>
      <c r="AG83" s="1509"/>
      <c r="AH83" s="1509"/>
      <c r="AI83" s="1509"/>
      <c r="AJ83" s="1509"/>
      <c r="AK83" s="1510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73"/>
      <c r="AV83" s="1461"/>
      <c r="AW83" s="1462"/>
      <c r="AX83" s="1462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2"/>
      <c r="BJ83" s="1462"/>
      <c r="BK83" s="1462"/>
      <c r="BL83" s="1462"/>
      <c r="BM83" s="1462"/>
      <c r="BN83" s="1462"/>
      <c r="BO83" s="1462"/>
      <c r="BP83" s="1462"/>
      <c r="BQ83" s="1473"/>
      <c r="BR83" s="1461"/>
      <c r="BS83" s="1462"/>
      <c r="BT83" s="1462"/>
      <c r="BU83" s="1462"/>
      <c r="BV83" s="1462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2"/>
      <c r="CH83" s="1462"/>
      <c r="CI83" s="1462"/>
      <c r="CJ83" s="1462"/>
      <c r="CK83" s="1461"/>
      <c r="CL83" s="1462"/>
      <c r="CM83" s="1462"/>
      <c r="CN83" s="1462"/>
      <c r="CO83" s="1462"/>
      <c r="CP83" s="1462"/>
      <c r="CQ83" s="1462"/>
      <c r="CR83" s="1462"/>
      <c r="CS83" s="1462"/>
      <c r="CT83" s="1462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2"/>
      <c r="DF83" s="1462"/>
      <c r="DG83" s="1462"/>
      <c r="DH83" s="1462"/>
      <c r="DI83" s="1462"/>
      <c r="DJ83" s="1473"/>
      <c r="DK83" s="1462"/>
      <c r="DL83" s="1462"/>
      <c r="DM83" s="1462"/>
      <c r="DN83" s="1462"/>
      <c r="DO83" s="1462"/>
      <c r="DP83" s="1462"/>
      <c r="DQ83" s="1462"/>
      <c r="DR83" s="1462"/>
      <c r="DS83" s="1462"/>
      <c r="DT83" s="1462"/>
      <c r="DU83" s="1462"/>
      <c r="DV83" s="1462"/>
      <c r="DW83" s="1462"/>
      <c r="DX83" s="1462"/>
      <c r="DY83" s="1462"/>
      <c r="DZ83" s="1462"/>
      <c r="EA83" s="1462"/>
      <c r="EB83" s="1462"/>
      <c r="EC83" s="1462"/>
      <c r="ED83" s="1462"/>
      <c r="EE83" s="1462"/>
      <c r="EF83" s="1462"/>
      <c r="EG83" s="1462"/>
      <c r="EH83" s="1462"/>
      <c r="EI83" s="1462"/>
      <c r="EJ83" s="1462"/>
      <c r="EK83" s="1462"/>
      <c r="EL83" s="1462"/>
      <c r="EM83" s="1462"/>
      <c r="EN83" s="1462"/>
      <c r="EO83" s="1462"/>
      <c r="EP83" s="1462"/>
      <c r="EQ83" s="1462"/>
      <c r="ER83" s="1462"/>
      <c r="ES83" s="1473"/>
      <c r="ET83" s="1462"/>
      <c r="EU83" s="1462"/>
      <c r="EV83" s="1462"/>
      <c r="EW83" s="1462"/>
      <c r="EX83" s="1462"/>
      <c r="EY83" s="1462"/>
      <c r="EZ83" s="1462"/>
      <c r="FA83" s="1462"/>
      <c r="FB83" s="1462"/>
      <c r="FC83" s="1462"/>
      <c r="FD83" s="146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 x14ac:dyDescent="0.3">
      <c r="A84" s="1542" t="s">
        <v>1028</v>
      </c>
      <c r="B84" s="1543"/>
      <c r="C84" s="1543"/>
      <c r="D84" s="1543"/>
      <c r="E84" s="1543"/>
      <c r="F84" s="1543"/>
      <c r="G84" s="1543"/>
      <c r="H84" s="1543"/>
      <c r="I84" s="1543"/>
      <c r="J84" s="1543"/>
      <c r="K84" s="1543"/>
      <c r="L84" s="1543"/>
      <c r="M84" s="1543"/>
      <c r="N84" s="1543"/>
      <c r="O84" s="1543"/>
      <c r="P84" s="1543"/>
      <c r="Q84" s="1543"/>
      <c r="R84" s="1543"/>
      <c r="S84" s="1543"/>
      <c r="T84" s="1543"/>
      <c r="U84" s="1543"/>
      <c r="V84" s="1543"/>
      <c r="W84" s="1543"/>
      <c r="X84" s="1543"/>
      <c r="Y84" s="1543"/>
      <c r="Z84" s="1543"/>
      <c r="AA84" s="1543"/>
      <c r="AB84" s="1543"/>
      <c r="AC84" s="1543"/>
      <c r="AD84" s="1543"/>
      <c r="AE84" s="1544"/>
      <c r="AF84" s="1581"/>
      <c r="AG84" s="1582"/>
      <c r="AH84" s="1582"/>
      <c r="AI84" s="1582"/>
      <c r="AJ84" s="1582"/>
      <c r="AK84" s="1583"/>
      <c r="AL84" s="1613"/>
      <c r="AM84" s="1614"/>
      <c r="AN84" s="1614"/>
      <c r="AO84" s="1614"/>
      <c r="AP84" s="1614"/>
      <c r="AQ84" s="1614"/>
      <c r="AR84" s="1614"/>
      <c r="AS84" s="1614"/>
      <c r="AT84" s="1614"/>
      <c r="AU84" s="1615"/>
      <c r="AV84" s="1613"/>
      <c r="AW84" s="1614"/>
      <c r="AX84" s="1614"/>
      <c r="AY84" s="1614"/>
      <c r="AZ84" s="1614"/>
      <c r="BA84" s="1614"/>
      <c r="BB84" s="1614"/>
      <c r="BC84" s="1614"/>
      <c r="BD84" s="1614"/>
      <c r="BE84" s="1614"/>
      <c r="BF84" s="1614"/>
      <c r="BG84" s="1614"/>
      <c r="BH84" s="1614"/>
      <c r="BI84" s="1614"/>
      <c r="BJ84" s="1614"/>
      <c r="BK84" s="1614"/>
      <c r="BL84" s="1614"/>
      <c r="BM84" s="1614"/>
      <c r="BN84" s="1614"/>
      <c r="BO84" s="1614"/>
      <c r="BP84" s="1614"/>
      <c r="BQ84" s="1615"/>
      <c r="BR84" s="1613"/>
      <c r="BS84" s="1614"/>
      <c r="BT84" s="1614"/>
      <c r="BU84" s="1614"/>
      <c r="BV84" s="1614"/>
      <c r="BW84" s="1614"/>
      <c r="BX84" s="1614"/>
      <c r="BY84" s="1614"/>
      <c r="BZ84" s="1614"/>
      <c r="CA84" s="1614"/>
      <c r="CB84" s="1614"/>
      <c r="CC84" s="1614"/>
      <c r="CD84" s="1614"/>
      <c r="CE84" s="1614"/>
      <c r="CF84" s="1614"/>
      <c r="CG84" s="1614"/>
      <c r="CH84" s="1614"/>
      <c r="CI84" s="1614"/>
      <c r="CJ84" s="1614"/>
      <c r="CK84" s="1613"/>
      <c r="CL84" s="1614"/>
      <c r="CM84" s="1614"/>
      <c r="CN84" s="1614"/>
      <c r="CO84" s="1614"/>
      <c r="CP84" s="1614"/>
      <c r="CQ84" s="1614"/>
      <c r="CR84" s="1614"/>
      <c r="CS84" s="1614"/>
      <c r="CT84" s="1614"/>
      <c r="CU84" s="1614"/>
      <c r="CV84" s="1614"/>
      <c r="CW84" s="1614"/>
      <c r="CX84" s="1614"/>
      <c r="CY84" s="1614"/>
      <c r="CZ84" s="1614"/>
      <c r="DA84" s="1614"/>
      <c r="DB84" s="1614"/>
      <c r="DC84" s="1614"/>
      <c r="DD84" s="1614"/>
      <c r="DE84" s="1614"/>
      <c r="DF84" s="1614"/>
      <c r="DG84" s="1614"/>
      <c r="DH84" s="1614"/>
      <c r="DI84" s="1614"/>
      <c r="DJ84" s="1615"/>
      <c r="DK84" s="1614"/>
      <c r="DL84" s="1614"/>
      <c r="DM84" s="1614"/>
      <c r="DN84" s="1614"/>
      <c r="DO84" s="1614"/>
      <c r="DP84" s="1614"/>
      <c r="DQ84" s="1614"/>
      <c r="DR84" s="1614"/>
      <c r="DS84" s="1614"/>
      <c r="DT84" s="1614"/>
      <c r="DU84" s="1614"/>
      <c r="DV84" s="1614"/>
      <c r="DW84" s="1614"/>
      <c r="DX84" s="1614"/>
      <c r="DY84" s="1614"/>
      <c r="DZ84" s="1614"/>
      <c r="EA84" s="1614"/>
      <c r="EB84" s="1614"/>
      <c r="EC84" s="1614"/>
      <c r="ED84" s="1614"/>
      <c r="EE84" s="1614"/>
      <c r="EF84" s="1614"/>
      <c r="EG84" s="1614"/>
      <c r="EH84" s="1614"/>
      <c r="EI84" s="1614"/>
      <c r="EJ84" s="1614"/>
      <c r="EK84" s="1614"/>
      <c r="EL84" s="1614"/>
      <c r="EM84" s="1614"/>
      <c r="EN84" s="1614"/>
      <c r="EO84" s="1614"/>
      <c r="EP84" s="1614"/>
      <c r="EQ84" s="1614"/>
      <c r="ER84" s="1614"/>
      <c r="ES84" s="1615"/>
      <c r="ET84" s="1614"/>
      <c r="EU84" s="1614"/>
      <c r="EV84" s="1614"/>
      <c r="EW84" s="1614"/>
      <c r="EX84" s="1614"/>
      <c r="EY84" s="1614"/>
      <c r="EZ84" s="1614"/>
      <c r="FA84" s="1614"/>
      <c r="FB84" s="1614"/>
      <c r="FC84" s="1614"/>
      <c r="FD84" s="1616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 x14ac:dyDescent="0.2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 x14ac:dyDescent="0.2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 x14ac:dyDescent="0.25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 x14ac:dyDescent="0.25">
      <c r="A88" s="1481" t="s">
        <v>197</v>
      </c>
      <c r="B88" s="1482"/>
      <c r="C88" s="1482"/>
      <c r="D88" s="1482"/>
      <c r="E88" s="1482"/>
      <c r="F88" s="1482"/>
      <c r="G88" s="1482"/>
      <c r="H88" s="1482"/>
      <c r="I88" s="1482"/>
      <c r="J88" s="1482"/>
      <c r="K88" s="1482"/>
      <c r="L88" s="1482"/>
      <c r="M88" s="1482"/>
      <c r="N88" s="1482"/>
      <c r="O88" s="1482"/>
      <c r="P88" s="1482"/>
      <c r="Q88" s="1482"/>
      <c r="R88" s="1482"/>
      <c r="S88" s="1482"/>
      <c r="T88" s="1482"/>
      <c r="U88" s="1482"/>
      <c r="V88" s="1482"/>
      <c r="W88" s="1482"/>
      <c r="X88" s="1482"/>
      <c r="Y88" s="1482"/>
      <c r="Z88" s="1482"/>
      <c r="AA88" s="1482"/>
      <c r="AB88" s="1482"/>
      <c r="AC88" s="1482"/>
      <c r="AD88" s="1482"/>
      <c r="AE88" s="1483"/>
      <c r="AF88" s="1481" t="s">
        <v>288</v>
      </c>
      <c r="AG88" s="1482"/>
      <c r="AH88" s="1482"/>
      <c r="AI88" s="1482"/>
      <c r="AJ88" s="1482"/>
      <c r="AK88" s="1483"/>
      <c r="AL88" s="1481" t="s">
        <v>304</v>
      </c>
      <c r="AM88" s="1482"/>
      <c r="AN88" s="1482"/>
      <c r="AO88" s="1482"/>
      <c r="AP88" s="1482"/>
      <c r="AQ88" s="1482"/>
      <c r="AR88" s="1482"/>
      <c r="AS88" s="1482"/>
      <c r="AT88" s="1482"/>
      <c r="AU88" s="1483"/>
      <c r="AV88" s="1478" t="s">
        <v>305</v>
      </c>
      <c r="AW88" s="1479"/>
      <c r="AX88" s="1479"/>
      <c r="AY88" s="1479"/>
      <c r="AZ88" s="1479"/>
      <c r="BA88" s="1479"/>
      <c r="BB88" s="1479"/>
      <c r="BC88" s="1479"/>
      <c r="BD88" s="1479"/>
      <c r="BE88" s="1479"/>
      <c r="BF88" s="1479"/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79"/>
      <c r="BR88" s="1479"/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79"/>
      <c r="CC88" s="1479"/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79"/>
      <c r="CP88" s="1479"/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79"/>
      <c r="DA88" s="1479"/>
      <c r="DB88" s="1479"/>
      <c r="DC88" s="1479"/>
      <c r="DD88" s="1479"/>
      <c r="DE88" s="1479"/>
      <c r="DF88" s="1479"/>
      <c r="DG88" s="1479"/>
      <c r="DH88" s="1479"/>
      <c r="DI88" s="1479"/>
      <c r="DJ88" s="1479"/>
      <c r="DK88" s="1479"/>
      <c r="DL88" s="1479"/>
      <c r="DM88" s="1479"/>
      <c r="DN88" s="1479"/>
      <c r="DO88" s="1479"/>
      <c r="DP88" s="1479"/>
      <c r="DQ88" s="1479"/>
      <c r="DR88" s="1479"/>
      <c r="DS88" s="1479"/>
      <c r="DT88" s="1479"/>
      <c r="DU88" s="1479"/>
      <c r="DV88" s="1479"/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79"/>
      <c r="EI88" s="1479"/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79"/>
      <c r="ET88" s="1479"/>
      <c r="EU88" s="1479"/>
      <c r="EV88" s="1479"/>
      <c r="EW88" s="1479"/>
      <c r="EX88" s="1479"/>
      <c r="EY88" s="1479"/>
      <c r="EZ88" s="1479"/>
      <c r="FA88" s="1479"/>
      <c r="FB88" s="1479"/>
      <c r="FC88" s="1479"/>
      <c r="FD88" s="1480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 x14ac:dyDescent="0.25">
      <c r="A89" s="1484"/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  <c r="R89" s="1485"/>
      <c r="S89" s="1485"/>
      <c r="T89" s="1485"/>
      <c r="U89" s="1485"/>
      <c r="V89" s="1485"/>
      <c r="W89" s="1485"/>
      <c r="X89" s="1485"/>
      <c r="Y89" s="1485"/>
      <c r="Z89" s="1485"/>
      <c r="AA89" s="1485"/>
      <c r="AB89" s="1485"/>
      <c r="AC89" s="1485"/>
      <c r="AD89" s="1485"/>
      <c r="AE89" s="1486"/>
      <c r="AF89" s="1484"/>
      <c r="AG89" s="1485"/>
      <c r="AH89" s="1485"/>
      <c r="AI89" s="1485"/>
      <c r="AJ89" s="1485"/>
      <c r="AK89" s="1486"/>
      <c r="AL89" s="1484"/>
      <c r="AM89" s="1485"/>
      <c r="AN89" s="1485"/>
      <c r="AO89" s="1485"/>
      <c r="AP89" s="1485"/>
      <c r="AQ89" s="1485"/>
      <c r="AR89" s="1485"/>
      <c r="AS89" s="1485"/>
      <c r="AT89" s="1485"/>
      <c r="AU89" s="1486"/>
      <c r="AV89" s="1607" t="s">
        <v>307</v>
      </c>
      <c r="AW89" s="1607"/>
      <c r="AX89" s="1607"/>
      <c r="AY89" s="1607"/>
      <c r="AZ89" s="1607"/>
      <c r="BA89" s="1607"/>
      <c r="BB89" s="1607"/>
      <c r="BC89" s="1607"/>
      <c r="BD89" s="1607"/>
      <c r="BE89" s="1607"/>
      <c r="BF89" s="1607"/>
      <c r="BG89" s="1607"/>
      <c r="BH89" s="1607"/>
      <c r="BI89" s="1607"/>
      <c r="BJ89" s="1607"/>
      <c r="BK89" s="1607"/>
      <c r="BL89" s="1607"/>
      <c r="BM89" s="1607"/>
      <c r="BN89" s="1607"/>
      <c r="BO89" s="1607"/>
      <c r="BP89" s="1607"/>
      <c r="BQ89" s="1607"/>
      <c r="BR89" s="1607" t="s">
        <v>475</v>
      </c>
      <c r="BS89" s="1607"/>
      <c r="BT89" s="1607"/>
      <c r="BU89" s="1607"/>
      <c r="BV89" s="1607"/>
      <c r="BW89" s="1607"/>
      <c r="BX89" s="1607"/>
      <c r="BY89" s="1607"/>
      <c r="BZ89" s="1607"/>
      <c r="CA89" s="1607"/>
      <c r="CB89" s="1607"/>
      <c r="CC89" s="1607"/>
      <c r="CD89" s="1607"/>
      <c r="CE89" s="1607"/>
      <c r="CF89" s="1607"/>
      <c r="CG89" s="1607"/>
      <c r="CH89" s="1607"/>
      <c r="CI89" s="1607"/>
      <c r="CJ89" s="1607"/>
      <c r="CK89" s="1607"/>
      <c r="CL89" s="1607"/>
      <c r="CM89" s="1607"/>
      <c r="CN89" s="1607"/>
      <c r="CO89" s="1607"/>
      <c r="CP89" s="1607"/>
      <c r="CQ89" s="1607"/>
      <c r="CR89" s="1607"/>
      <c r="CS89" s="1607"/>
      <c r="CT89" s="1607"/>
      <c r="CU89" s="1607"/>
      <c r="CV89" s="1607"/>
      <c r="CW89" s="1607"/>
      <c r="CX89" s="1607"/>
      <c r="CY89" s="1607"/>
      <c r="CZ89" s="1607"/>
      <c r="DA89" s="1607"/>
      <c r="DB89" s="1607"/>
      <c r="DC89" s="1607"/>
      <c r="DD89" s="1607"/>
      <c r="DE89" s="1607"/>
      <c r="DF89" s="1607"/>
      <c r="DG89" s="1607"/>
      <c r="DH89" s="1607"/>
      <c r="DI89" s="1607"/>
      <c r="DJ89" s="1607"/>
      <c r="DK89" s="1607"/>
      <c r="DL89" s="1607"/>
      <c r="DM89" s="1607"/>
      <c r="DN89" s="1607"/>
      <c r="DO89" s="1607"/>
      <c r="DP89" s="1607"/>
      <c r="DQ89" s="1607"/>
      <c r="DR89" s="1607"/>
      <c r="DS89" s="1607"/>
      <c r="DT89" s="1607"/>
      <c r="DU89" s="1607"/>
      <c r="DV89" s="1607"/>
      <c r="DW89" s="1607"/>
      <c r="DX89" s="1607" t="s">
        <v>479</v>
      </c>
      <c r="DY89" s="1607"/>
      <c r="DZ89" s="1607"/>
      <c r="EA89" s="1607"/>
      <c r="EB89" s="1607"/>
      <c r="EC89" s="1607"/>
      <c r="ED89" s="1607"/>
      <c r="EE89" s="1607"/>
      <c r="EF89" s="1607"/>
      <c r="EG89" s="1607"/>
      <c r="EH89" s="1607"/>
      <c r="EI89" s="1607"/>
      <c r="EJ89" s="1607"/>
      <c r="EK89" s="1607"/>
      <c r="EL89" s="1607"/>
      <c r="EM89" s="1607"/>
      <c r="EN89" s="1607"/>
      <c r="EO89" s="1607"/>
      <c r="EP89" s="1607"/>
      <c r="EQ89" s="1607"/>
      <c r="ER89" s="1607"/>
      <c r="ES89" s="1607"/>
      <c r="ET89" s="1607" t="s">
        <v>479</v>
      </c>
      <c r="EU89" s="1607"/>
      <c r="EV89" s="1607"/>
      <c r="EW89" s="1607"/>
      <c r="EX89" s="1607"/>
      <c r="EY89" s="1607"/>
      <c r="EZ89" s="1607"/>
      <c r="FA89" s="1607"/>
      <c r="FB89" s="1607"/>
      <c r="FC89" s="1607"/>
      <c r="FD89" s="1607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 x14ac:dyDescent="0.25">
      <c r="A90" s="1484"/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  <c r="R90" s="1485"/>
      <c r="S90" s="1485"/>
      <c r="T90" s="1485"/>
      <c r="U90" s="1485"/>
      <c r="V90" s="1485"/>
      <c r="W90" s="1485"/>
      <c r="X90" s="1485"/>
      <c r="Y90" s="1485"/>
      <c r="Z90" s="1485"/>
      <c r="AA90" s="1485"/>
      <c r="AB90" s="1485"/>
      <c r="AC90" s="1485"/>
      <c r="AD90" s="1485"/>
      <c r="AE90" s="1486"/>
      <c r="AF90" s="1484"/>
      <c r="AG90" s="1485"/>
      <c r="AH90" s="1485"/>
      <c r="AI90" s="1485"/>
      <c r="AJ90" s="1485"/>
      <c r="AK90" s="1486"/>
      <c r="AL90" s="1484"/>
      <c r="AM90" s="1485"/>
      <c r="AN90" s="1485"/>
      <c r="AO90" s="1485"/>
      <c r="AP90" s="1485"/>
      <c r="AQ90" s="1485"/>
      <c r="AR90" s="1485"/>
      <c r="AS90" s="1485"/>
      <c r="AT90" s="1485"/>
      <c r="AU90" s="1486"/>
      <c r="AV90" s="1607"/>
      <c r="AW90" s="1607"/>
      <c r="AX90" s="1607"/>
      <c r="AY90" s="1607"/>
      <c r="AZ90" s="1607"/>
      <c r="BA90" s="1607"/>
      <c r="BB90" s="1607"/>
      <c r="BC90" s="1607"/>
      <c r="BD90" s="1607"/>
      <c r="BE90" s="1607"/>
      <c r="BF90" s="1607"/>
      <c r="BG90" s="1607"/>
      <c r="BH90" s="1607"/>
      <c r="BI90" s="1607"/>
      <c r="BJ90" s="1607"/>
      <c r="BK90" s="1607"/>
      <c r="BL90" s="1607"/>
      <c r="BM90" s="1607"/>
      <c r="BN90" s="1607"/>
      <c r="BO90" s="1607"/>
      <c r="BP90" s="1607"/>
      <c r="BQ90" s="1607"/>
      <c r="BR90" s="1607" t="s">
        <v>308</v>
      </c>
      <c r="BS90" s="1607"/>
      <c r="BT90" s="1607"/>
      <c r="BU90" s="1607"/>
      <c r="BV90" s="1607"/>
      <c r="BW90" s="1607"/>
      <c r="BX90" s="1607"/>
      <c r="BY90" s="1607"/>
      <c r="BZ90" s="1607"/>
      <c r="CA90" s="1607"/>
      <c r="CB90" s="1607"/>
      <c r="CC90" s="1607"/>
      <c r="CD90" s="1607"/>
      <c r="CE90" s="1607"/>
      <c r="CF90" s="1607"/>
      <c r="CG90" s="1607"/>
      <c r="CH90" s="1607"/>
      <c r="CI90" s="1607"/>
      <c r="CJ90" s="1607"/>
      <c r="CK90" s="1607" t="s">
        <v>309</v>
      </c>
      <c r="CL90" s="1607"/>
      <c r="CM90" s="1607"/>
      <c r="CN90" s="1607"/>
      <c r="CO90" s="1607"/>
      <c r="CP90" s="1607"/>
      <c r="CQ90" s="1607"/>
      <c r="CR90" s="1607"/>
      <c r="CS90" s="1607"/>
      <c r="CT90" s="1607"/>
      <c r="CU90" s="1607"/>
      <c r="CV90" s="1607"/>
      <c r="CW90" s="1607"/>
      <c r="CX90" s="1607"/>
      <c r="CY90" s="1607"/>
      <c r="CZ90" s="1607"/>
      <c r="DA90" s="1607"/>
      <c r="DB90" s="1607"/>
      <c r="DC90" s="1607"/>
      <c r="DD90" s="1607"/>
      <c r="DE90" s="1607"/>
      <c r="DF90" s="1607"/>
      <c r="DG90" s="1607"/>
      <c r="DH90" s="1607"/>
      <c r="DI90" s="1607"/>
      <c r="DJ90" s="1607"/>
      <c r="DK90" s="1607"/>
      <c r="DL90" s="1607"/>
      <c r="DM90" s="1607"/>
      <c r="DN90" s="1607"/>
      <c r="DO90" s="1607"/>
      <c r="DP90" s="1607"/>
      <c r="DQ90" s="1607"/>
      <c r="DR90" s="1607"/>
      <c r="DS90" s="1607"/>
      <c r="DT90" s="1607"/>
      <c r="DU90" s="1607"/>
      <c r="DV90" s="1607"/>
      <c r="DW90" s="1607"/>
      <c r="DX90" s="1607"/>
      <c r="DY90" s="1607"/>
      <c r="DZ90" s="1607"/>
      <c r="EA90" s="1607"/>
      <c r="EB90" s="1607"/>
      <c r="EC90" s="1607"/>
      <c r="ED90" s="1607"/>
      <c r="EE90" s="1607"/>
      <c r="EF90" s="1607"/>
      <c r="EG90" s="1607"/>
      <c r="EH90" s="1607"/>
      <c r="EI90" s="1607"/>
      <c r="EJ90" s="1607"/>
      <c r="EK90" s="1607"/>
      <c r="EL90" s="1607"/>
      <c r="EM90" s="1607"/>
      <c r="EN90" s="1607"/>
      <c r="EO90" s="1607"/>
      <c r="EP90" s="1607"/>
      <c r="EQ90" s="1607"/>
      <c r="ER90" s="1607"/>
      <c r="ES90" s="1607"/>
      <c r="ET90" s="1607"/>
      <c r="EU90" s="1607"/>
      <c r="EV90" s="1607"/>
      <c r="EW90" s="1607"/>
      <c r="EX90" s="1607"/>
      <c r="EY90" s="1607"/>
      <c r="EZ90" s="1607"/>
      <c r="FA90" s="1607"/>
      <c r="FB90" s="1607"/>
      <c r="FC90" s="1607"/>
      <c r="FD90" s="1607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 x14ac:dyDescent="0.25">
      <c r="A91" s="1487"/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  <c r="R91" s="1488"/>
      <c r="S91" s="1488"/>
      <c r="T91" s="1488"/>
      <c r="U91" s="1488"/>
      <c r="V91" s="1488"/>
      <c r="W91" s="1488"/>
      <c r="X91" s="1488"/>
      <c r="Y91" s="1488"/>
      <c r="Z91" s="1488"/>
      <c r="AA91" s="1488"/>
      <c r="AB91" s="1488"/>
      <c r="AC91" s="1488"/>
      <c r="AD91" s="1488"/>
      <c r="AE91" s="1489"/>
      <c r="AF91" s="1487"/>
      <c r="AG91" s="1488"/>
      <c r="AH91" s="1488"/>
      <c r="AI91" s="1488"/>
      <c r="AJ91" s="1488"/>
      <c r="AK91" s="1489"/>
      <c r="AL91" s="1487"/>
      <c r="AM91" s="1488"/>
      <c r="AN91" s="1488"/>
      <c r="AO91" s="1488"/>
      <c r="AP91" s="1488"/>
      <c r="AQ91" s="1488"/>
      <c r="AR91" s="1488"/>
      <c r="AS91" s="1488"/>
      <c r="AT91" s="1488"/>
      <c r="AU91" s="1489"/>
      <c r="AV91" s="1607"/>
      <c r="AW91" s="1607"/>
      <c r="AX91" s="1607"/>
      <c r="AY91" s="1607"/>
      <c r="AZ91" s="1607"/>
      <c r="BA91" s="1607"/>
      <c r="BB91" s="1607"/>
      <c r="BC91" s="1607"/>
      <c r="BD91" s="1607"/>
      <c r="BE91" s="1607"/>
      <c r="BF91" s="1607"/>
      <c r="BG91" s="1607"/>
      <c r="BH91" s="1607"/>
      <c r="BI91" s="1607"/>
      <c r="BJ91" s="1607"/>
      <c r="BK91" s="1607"/>
      <c r="BL91" s="1607"/>
      <c r="BM91" s="1607"/>
      <c r="BN91" s="1607"/>
      <c r="BO91" s="1607"/>
      <c r="BP91" s="1607"/>
      <c r="BQ91" s="1607"/>
      <c r="BR91" s="1607"/>
      <c r="BS91" s="1607"/>
      <c r="BT91" s="1607"/>
      <c r="BU91" s="1607"/>
      <c r="BV91" s="1607"/>
      <c r="BW91" s="1607"/>
      <c r="BX91" s="1607"/>
      <c r="BY91" s="1607"/>
      <c r="BZ91" s="1607"/>
      <c r="CA91" s="1607"/>
      <c r="CB91" s="1607"/>
      <c r="CC91" s="1607"/>
      <c r="CD91" s="1607"/>
      <c r="CE91" s="1607"/>
      <c r="CF91" s="1607"/>
      <c r="CG91" s="1607"/>
      <c r="CH91" s="1607"/>
      <c r="CI91" s="1607"/>
      <c r="CJ91" s="1607"/>
      <c r="CK91" s="1481" t="s">
        <v>478</v>
      </c>
      <c r="CL91" s="1482"/>
      <c r="CM91" s="1482"/>
      <c r="CN91" s="1482"/>
      <c r="CO91" s="1482"/>
      <c r="CP91" s="1482"/>
      <c r="CQ91" s="1482"/>
      <c r="CR91" s="1482"/>
      <c r="CS91" s="1482"/>
      <c r="CT91" s="1482"/>
      <c r="CU91" s="1482"/>
      <c r="CV91" s="1482"/>
      <c r="CW91" s="1482"/>
      <c r="CX91" s="1482"/>
      <c r="CY91" s="1482"/>
      <c r="CZ91" s="1482"/>
      <c r="DA91" s="1482"/>
      <c r="DB91" s="1482"/>
      <c r="DC91" s="1482"/>
      <c r="DD91" s="1482"/>
      <c r="DE91" s="1482"/>
      <c r="DF91" s="1482"/>
      <c r="DG91" s="1482" t="s">
        <v>477</v>
      </c>
      <c r="DH91" s="1482"/>
      <c r="DI91" s="1482"/>
      <c r="DJ91" s="1483"/>
      <c r="DK91" s="1481" t="s">
        <v>477</v>
      </c>
      <c r="DL91" s="1482"/>
      <c r="DM91" s="1482"/>
      <c r="DN91" s="1482"/>
      <c r="DO91" s="1482"/>
      <c r="DP91" s="1482"/>
      <c r="DQ91" s="1482"/>
      <c r="DR91" s="1482"/>
      <c r="DS91" s="1482"/>
      <c r="DT91" s="1482"/>
      <c r="DU91" s="1482"/>
      <c r="DV91" s="1482"/>
      <c r="DW91" s="1482"/>
      <c r="DX91" s="1482"/>
      <c r="DY91" s="1482"/>
      <c r="DZ91" s="1482"/>
      <c r="EA91" s="1482"/>
      <c r="EB91" s="1482"/>
      <c r="EC91" s="1482"/>
      <c r="ED91" s="1482"/>
      <c r="EE91" s="1482"/>
      <c r="EF91" s="1482"/>
      <c r="EG91" s="1482"/>
      <c r="EH91" s="1482"/>
      <c r="EI91" s="1482"/>
      <c r="EJ91" s="1482"/>
      <c r="EK91" s="1482"/>
      <c r="EL91" s="1482"/>
      <c r="EM91" s="1482"/>
      <c r="EN91" s="1482"/>
      <c r="EO91" s="1482"/>
      <c r="EP91" s="1482"/>
      <c r="EQ91" s="1482"/>
      <c r="ER91" s="1482"/>
      <c r="ES91" s="1483"/>
      <c r="ET91" s="1607"/>
      <c r="EU91" s="1607"/>
      <c r="EV91" s="1607"/>
      <c r="EW91" s="1607"/>
      <c r="EX91" s="1607"/>
      <c r="EY91" s="1607"/>
      <c r="EZ91" s="1607"/>
      <c r="FA91" s="1607"/>
      <c r="FB91" s="1607"/>
      <c r="FC91" s="1607"/>
      <c r="FD91" s="1607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 x14ac:dyDescent="0.3">
      <c r="A92" s="1505" t="s">
        <v>399</v>
      </c>
      <c r="B92" s="1506"/>
      <c r="C92" s="1506"/>
      <c r="D92" s="1506"/>
      <c r="E92" s="1506"/>
      <c r="F92" s="1506"/>
      <c r="G92" s="1506"/>
      <c r="H92" s="1506"/>
      <c r="I92" s="1506"/>
      <c r="J92" s="1506"/>
      <c r="K92" s="1506"/>
      <c r="L92" s="1506"/>
      <c r="M92" s="1506"/>
      <c r="N92" s="1506"/>
      <c r="O92" s="1506"/>
      <c r="P92" s="1506"/>
      <c r="Q92" s="1506"/>
      <c r="R92" s="1506"/>
      <c r="S92" s="1506"/>
      <c r="T92" s="1506"/>
      <c r="U92" s="1506"/>
      <c r="V92" s="1506"/>
      <c r="W92" s="1506"/>
      <c r="X92" s="1506"/>
      <c r="Y92" s="1506"/>
      <c r="Z92" s="1506"/>
      <c r="AA92" s="1506"/>
      <c r="AB92" s="1506"/>
      <c r="AC92" s="1506"/>
      <c r="AD92" s="1506"/>
      <c r="AE92" s="1507"/>
      <c r="AF92" s="1499" t="s">
        <v>400</v>
      </c>
      <c r="AG92" s="1500"/>
      <c r="AH92" s="1500"/>
      <c r="AI92" s="1500"/>
      <c r="AJ92" s="1500"/>
      <c r="AK92" s="1501"/>
      <c r="AL92" s="1499" t="s">
        <v>401</v>
      </c>
      <c r="AM92" s="1500"/>
      <c r="AN92" s="1500"/>
      <c r="AO92" s="1500"/>
      <c r="AP92" s="1500"/>
      <c r="AQ92" s="1500"/>
      <c r="AR92" s="1500"/>
      <c r="AS92" s="1500"/>
      <c r="AT92" s="1500"/>
      <c r="AU92" s="1501"/>
      <c r="AV92" s="1600" t="s">
        <v>402</v>
      </c>
      <c r="AW92" s="1601"/>
      <c r="AX92" s="1601"/>
      <c r="AY92" s="1601"/>
      <c r="AZ92" s="1601"/>
      <c r="BA92" s="1601"/>
      <c r="BB92" s="1601"/>
      <c r="BC92" s="1601"/>
      <c r="BD92" s="1601"/>
      <c r="BE92" s="1601"/>
      <c r="BF92" s="1601"/>
      <c r="BG92" s="1601"/>
      <c r="BH92" s="1601"/>
      <c r="BI92" s="1601"/>
      <c r="BJ92" s="1601"/>
      <c r="BK92" s="1601"/>
      <c r="BL92" s="1601"/>
      <c r="BM92" s="1601"/>
      <c r="BN92" s="1601"/>
      <c r="BO92" s="1601"/>
      <c r="BP92" s="1601"/>
      <c r="BQ92" s="1601"/>
      <c r="BR92" s="1600" t="s">
        <v>403</v>
      </c>
      <c r="BS92" s="1601"/>
      <c r="BT92" s="1601"/>
      <c r="BU92" s="1601"/>
      <c r="BV92" s="1601"/>
      <c r="BW92" s="1601"/>
      <c r="BX92" s="1601"/>
      <c r="BY92" s="1601"/>
      <c r="BZ92" s="1601"/>
      <c r="CA92" s="1601"/>
      <c r="CB92" s="1601"/>
      <c r="CC92" s="1601"/>
      <c r="CD92" s="1601"/>
      <c r="CE92" s="1601"/>
      <c r="CF92" s="1601"/>
      <c r="CG92" s="1601"/>
      <c r="CH92" s="1601"/>
      <c r="CI92" s="1601"/>
      <c r="CJ92" s="1601"/>
      <c r="CK92" s="1602" t="s">
        <v>404</v>
      </c>
      <c r="CL92" s="1602"/>
      <c r="CM92" s="1602"/>
      <c r="CN92" s="1602"/>
      <c r="CO92" s="1602"/>
      <c r="CP92" s="1602"/>
      <c r="CQ92" s="1602"/>
      <c r="CR92" s="1602"/>
      <c r="CS92" s="1602"/>
      <c r="CT92" s="1602"/>
      <c r="CU92" s="1602"/>
      <c r="CV92" s="1602"/>
      <c r="CW92" s="1602"/>
      <c r="CX92" s="1602"/>
      <c r="CY92" s="1602"/>
      <c r="CZ92" s="1602"/>
      <c r="DA92" s="1602"/>
      <c r="DB92" s="1602"/>
      <c r="DC92" s="1602"/>
      <c r="DD92" s="1602"/>
      <c r="DE92" s="1602"/>
      <c r="DF92" s="1602"/>
      <c r="DG92" s="1602" t="s">
        <v>405</v>
      </c>
      <c r="DH92" s="1602"/>
      <c r="DI92" s="1602"/>
      <c r="DJ92" s="1602"/>
      <c r="DK92" s="1603" t="s">
        <v>405</v>
      </c>
      <c r="DL92" s="1603"/>
      <c r="DM92" s="1603"/>
      <c r="DN92" s="1603"/>
      <c r="DO92" s="1603"/>
      <c r="DP92" s="1603"/>
      <c r="DQ92" s="1603"/>
      <c r="DR92" s="1603"/>
      <c r="DS92" s="1603"/>
      <c r="DT92" s="1603"/>
      <c r="DU92" s="1603"/>
      <c r="DV92" s="1603"/>
      <c r="DW92" s="1603"/>
      <c r="DX92" s="1603"/>
      <c r="DY92" s="1603"/>
      <c r="DZ92" s="1603"/>
      <c r="EA92" s="1603"/>
      <c r="EB92" s="1603"/>
      <c r="EC92" s="1603"/>
      <c r="ED92" s="1603"/>
      <c r="EE92" s="1603"/>
      <c r="EF92" s="1603"/>
      <c r="EG92" s="1603"/>
      <c r="EH92" s="1603"/>
      <c r="EI92" s="1603"/>
      <c r="EJ92" s="1603"/>
      <c r="EK92" s="1603"/>
      <c r="EL92" s="1603"/>
      <c r="EM92" s="1603"/>
      <c r="EN92" s="1603"/>
      <c r="EO92" s="1603"/>
      <c r="EP92" s="1603"/>
      <c r="EQ92" s="1603"/>
      <c r="ER92" s="1603"/>
      <c r="ES92" s="1603"/>
      <c r="ET92" s="1499">
        <v>8</v>
      </c>
      <c r="EU92" s="1610"/>
      <c r="EV92" s="1610"/>
      <c r="EW92" s="1610"/>
      <c r="EX92" s="1610"/>
      <c r="EY92" s="1610"/>
      <c r="EZ92" s="1610"/>
      <c r="FA92" s="1610"/>
      <c r="FB92" s="1610"/>
      <c r="FC92" s="1610"/>
      <c r="FD92" s="1611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 x14ac:dyDescent="0.25">
      <c r="A93" s="1513" t="s">
        <v>348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16" t="s">
        <v>349</v>
      </c>
      <c r="AG93" s="1517"/>
      <c r="AH93" s="1517"/>
      <c r="AI93" s="1517"/>
      <c r="AJ93" s="1517"/>
      <c r="AK93" s="1518"/>
      <c r="AL93" s="1519">
        <f>ET93</f>
        <v>0</v>
      </c>
      <c r="AM93" s="1520"/>
      <c r="AN93" s="1520"/>
      <c r="AO93" s="1520"/>
      <c r="AP93" s="1520"/>
      <c r="AQ93" s="1520"/>
      <c r="AR93" s="1520"/>
      <c r="AS93" s="1520"/>
      <c r="AT93" s="1520"/>
      <c r="AU93" s="1520"/>
      <c r="AV93" s="1606"/>
      <c r="AW93" s="1606"/>
      <c r="AX93" s="1606"/>
      <c r="AY93" s="1606"/>
      <c r="AZ93" s="1606"/>
      <c r="BA93" s="1606"/>
      <c r="BB93" s="1606"/>
      <c r="BC93" s="1606"/>
      <c r="BD93" s="1606"/>
      <c r="BE93" s="1606"/>
      <c r="BF93" s="1606"/>
      <c r="BG93" s="1606"/>
      <c r="BH93" s="1606"/>
      <c r="BI93" s="1606"/>
      <c r="BJ93" s="1606"/>
      <c r="BK93" s="1606"/>
      <c r="BL93" s="1606"/>
      <c r="BM93" s="1606"/>
      <c r="BN93" s="1606"/>
      <c r="BO93" s="1606"/>
      <c r="BP93" s="1606"/>
      <c r="BQ93" s="1606"/>
      <c r="BR93" s="1606"/>
      <c r="BS93" s="1606"/>
      <c r="BT93" s="1606"/>
      <c r="BU93" s="1606"/>
      <c r="BV93" s="1606"/>
      <c r="BW93" s="1606"/>
      <c r="BX93" s="1606"/>
      <c r="BY93" s="1606"/>
      <c r="BZ93" s="1606"/>
      <c r="CA93" s="1606"/>
      <c r="CB93" s="1606"/>
      <c r="CC93" s="1606"/>
      <c r="CD93" s="1606"/>
      <c r="CE93" s="1606"/>
      <c r="CF93" s="1606"/>
      <c r="CG93" s="1606"/>
      <c r="CH93" s="1606"/>
      <c r="CI93" s="1606"/>
      <c r="CJ93" s="1606"/>
      <c r="CK93" s="1612"/>
      <c r="CL93" s="1612"/>
      <c r="CM93" s="1612"/>
      <c r="CN93" s="1612"/>
      <c r="CO93" s="1612"/>
      <c r="CP93" s="1612"/>
      <c r="CQ93" s="1612"/>
      <c r="CR93" s="1612"/>
      <c r="CS93" s="1612"/>
      <c r="CT93" s="1612"/>
      <c r="CU93" s="1612"/>
      <c r="CV93" s="1612"/>
      <c r="CW93" s="1612"/>
      <c r="CX93" s="1612"/>
      <c r="CY93" s="1612"/>
      <c r="CZ93" s="1612"/>
      <c r="DA93" s="1612"/>
      <c r="DB93" s="1612"/>
      <c r="DC93" s="1612"/>
      <c r="DD93" s="1612"/>
      <c r="DE93" s="1612"/>
      <c r="DF93" s="1612"/>
      <c r="DG93" s="1612"/>
      <c r="DH93" s="1612"/>
      <c r="DI93" s="1612"/>
      <c r="DJ93" s="1612"/>
      <c r="DK93" s="1612"/>
      <c r="DL93" s="1612"/>
      <c r="DM93" s="1612"/>
      <c r="DN93" s="1612"/>
      <c r="DO93" s="1612"/>
      <c r="DP93" s="1612"/>
      <c r="DQ93" s="1612"/>
      <c r="DR93" s="1612"/>
      <c r="DS93" s="1612"/>
      <c r="DT93" s="1612"/>
      <c r="DU93" s="1612"/>
      <c r="DV93" s="1612"/>
      <c r="DW93" s="1612"/>
      <c r="DX93" s="1612"/>
      <c r="DY93" s="1612"/>
      <c r="DZ93" s="1612"/>
      <c r="EA93" s="1612"/>
      <c r="EB93" s="1612"/>
      <c r="EC93" s="1612"/>
      <c r="ED93" s="1612"/>
      <c r="EE93" s="1612"/>
      <c r="EF93" s="1612"/>
      <c r="EG93" s="1612"/>
      <c r="EH93" s="1612"/>
      <c r="EI93" s="1612"/>
      <c r="EJ93" s="1612"/>
      <c r="EK93" s="1612"/>
      <c r="EL93" s="1612"/>
      <c r="EM93" s="1612"/>
      <c r="EN93" s="1612"/>
      <c r="EO93" s="1612"/>
      <c r="EP93" s="1612"/>
      <c r="EQ93" s="1612"/>
      <c r="ER93" s="1612"/>
      <c r="ES93" s="1612"/>
      <c r="ET93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0"/>
      <c r="EV93" s="1520"/>
      <c r="EW93" s="1520"/>
      <c r="EX93" s="1520"/>
      <c r="EY93" s="1520"/>
      <c r="EZ93" s="1520"/>
      <c r="FA93" s="1520"/>
      <c r="FB93" s="1520"/>
      <c r="FC93" s="1520"/>
      <c r="FD93" s="1525"/>
      <c r="FE93" s="551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 x14ac:dyDescent="0.25">
      <c r="A94" s="1513" t="s">
        <v>350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26" t="s">
        <v>351</v>
      </c>
      <c r="AG94" s="1527"/>
      <c r="AH94" s="1527"/>
      <c r="AI94" s="1527"/>
      <c r="AJ94" s="1527"/>
      <c r="AK94" s="1528"/>
      <c r="AL94" s="1529">
        <f>ET94</f>
        <v>0</v>
      </c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77"/>
      <c r="AW94" s="1577"/>
      <c r="AX94" s="1577"/>
      <c r="AY94" s="1577"/>
      <c r="AZ94" s="1577"/>
      <c r="BA94" s="1577"/>
      <c r="BB94" s="1577"/>
      <c r="BC94" s="1577"/>
      <c r="BD94" s="1577"/>
      <c r="BE94" s="1577"/>
      <c r="BF94" s="1577"/>
      <c r="BG94" s="1577"/>
      <c r="BH94" s="1577"/>
      <c r="BI94" s="1577"/>
      <c r="BJ94" s="1577"/>
      <c r="BK94" s="1577"/>
      <c r="BL94" s="1577"/>
      <c r="BM94" s="1577"/>
      <c r="BN94" s="1577"/>
      <c r="BO94" s="1577"/>
      <c r="BP94" s="1577"/>
      <c r="BQ94" s="1577"/>
      <c r="BR94" s="1577"/>
      <c r="BS94" s="1577"/>
      <c r="BT94" s="1577"/>
      <c r="BU94" s="1577"/>
      <c r="BV94" s="1577"/>
      <c r="BW94" s="1577"/>
      <c r="BX94" s="1577"/>
      <c r="BY94" s="1577"/>
      <c r="BZ94" s="1577"/>
      <c r="CA94" s="1577"/>
      <c r="CB94" s="1577"/>
      <c r="CC94" s="1577"/>
      <c r="CD94" s="1577"/>
      <c r="CE94" s="1577"/>
      <c r="CF94" s="1577"/>
      <c r="CG94" s="1577"/>
      <c r="CH94" s="1577"/>
      <c r="CI94" s="1577"/>
      <c r="CJ94" s="1577"/>
      <c r="CK94" s="1577"/>
      <c r="CL94" s="1577"/>
      <c r="CM94" s="1577"/>
      <c r="CN94" s="1577"/>
      <c r="CO94" s="1577"/>
      <c r="CP94" s="1577"/>
      <c r="CQ94" s="1577"/>
      <c r="CR94" s="1577"/>
      <c r="CS94" s="1577"/>
      <c r="CT94" s="1577"/>
      <c r="CU94" s="1577"/>
      <c r="CV94" s="1577"/>
      <c r="CW94" s="1577"/>
      <c r="CX94" s="1577"/>
      <c r="CY94" s="1577"/>
      <c r="CZ94" s="1577"/>
      <c r="DA94" s="1577"/>
      <c r="DB94" s="1577"/>
      <c r="DC94" s="1577"/>
      <c r="DD94" s="1577"/>
      <c r="DE94" s="1577"/>
      <c r="DF94" s="1577"/>
      <c r="DG94" s="1577"/>
      <c r="DH94" s="1577"/>
      <c r="DI94" s="1577"/>
      <c r="DJ94" s="1577"/>
      <c r="DK94" s="1577"/>
      <c r="DL94" s="1577"/>
      <c r="DM94" s="1577"/>
      <c r="DN94" s="1577"/>
      <c r="DO94" s="1577"/>
      <c r="DP94" s="1577"/>
      <c r="DQ94" s="1577"/>
      <c r="DR94" s="1577"/>
      <c r="DS94" s="1577"/>
      <c r="DT94" s="1577"/>
      <c r="DU94" s="1577"/>
      <c r="DV94" s="1577"/>
      <c r="DW94" s="1577"/>
      <c r="DX94" s="1577"/>
      <c r="DY94" s="1577"/>
      <c r="DZ94" s="1577"/>
      <c r="EA94" s="1577"/>
      <c r="EB94" s="1577"/>
      <c r="EC94" s="1577"/>
      <c r="ED94" s="1577"/>
      <c r="EE94" s="1577"/>
      <c r="EF94" s="1577"/>
      <c r="EG94" s="1577"/>
      <c r="EH94" s="1577"/>
      <c r="EI94" s="1577"/>
      <c r="EJ94" s="1577"/>
      <c r="EK94" s="1577"/>
      <c r="EL94" s="1577"/>
      <c r="EM94" s="1577"/>
      <c r="EN94" s="1577"/>
      <c r="EO94" s="1577"/>
      <c r="EP94" s="1577"/>
      <c r="EQ94" s="1577"/>
      <c r="ER94" s="1577"/>
      <c r="ES94" s="1577"/>
      <c r="ET94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1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 x14ac:dyDescent="0.25">
      <c r="A95" s="1513" t="s">
        <v>352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353</v>
      </c>
      <c r="AG95" s="1527"/>
      <c r="AH95" s="1527"/>
      <c r="AI95" s="1527"/>
      <c r="AJ95" s="1527"/>
      <c r="AK95" s="1528"/>
      <c r="AL95" s="1395"/>
      <c r="AM95" s="1396"/>
      <c r="AN95" s="1396"/>
      <c r="AO95" s="1396"/>
      <c r="AP95" s="1396"/>
      <c r="AQ95" s="1396"/>
      <c r="AR95" s="1396"/>
      <c r="AS95" s="1396"/>
      <c r="AT95" s="1396"/>
      <c r="AU95" s="1397"/>
      <c r="AV95" s="1577"/>
      <c r="AW95" s="1577"/>
      <c r="AX95" s="1577"/>
      <c r="AY95" s="1577"/>
      <c r="AZ95" s="1577"/>
      <c r="BA95" s="1577"/>
      <c r="BB95" s="1577"/>
      <c r="BC95" s="1577"/>
      <c r="BD95" s="1577"/>
      <c r="BE95" s="1577"/>
      <c r="BF95" s="1577"/>
      <c r="BG95" s="1577"/>
      <c r="BH95" s="1577"/>
      <c r="BI95" s="1577"/>
      <c r="BJ95" s="1577"/>
      <c r="BK95" s="1577"/>
      <c r="BL95" s="1577"/>
      <c r="BM95" s="1577"/>
      <c r="BN95" s="1577"/>
      <c r="BO95" s="1577"/>
      <c r="BP95" s="1577"/>
      <c r="BQ95" s="1577"/>
      <c r="BR95" s="1577"/>
      <c r="BS95" s="1577"/>
      <c r="BT95" s="1577"/>
      <c r="BU95" s="1577"/>
      <c r="BV95" s="1577"/>
      <c r="BW95" s="1577"/>
      <c r="BX95" s="1577"/>
      <c r="BY95" s="1577"/>
      <c r="BZ95" s="1577"/>
      <c r="CA95" s="1577"/>
      <c r="CB95" s="1577"/>
      <c r="CC95" s="1577"/>
      <c r="CD95" s="1577"/>
      <c r="CE95" s="1577"/>
      <c r="CF95" s="1577"/>
      <c r="CG95" s="1577"/>
      <c r="CH95" s="1577"/>
      <c r="CI95" s="1577"/>
      <c r="CJ95" s="1577"/>
      <c r="CK95" s="1577"/>
      <c r="CL95" s="1577"/>
      <c r="CM95" s="1577"/>
      <c r="CN95" s="1577"/>
      <c r="CO95" s="1577"/>
      <c r="CP95" s="1577"/>
      <c r="CQ95" s="1577"/>
      <c r="CR95" s="1577"/>
      <c r="CS95" s="1577"/>
      <c r="CT95" s="1577"/>
      <c r="CU95" s="1577"/>
      <c r="CV95" s="1577"/>
      <c r="CW95" s="1577"/>
      <c r="CX95" s="1577"/>
      <c r="CY95" s="1577"/>
      <c r="CZ95" s="1577"/>
      <c r="DA95" s="1577"/>
      <c r="DB95" s="1577"/>
      <c r="DC95" s="1577"/>
      <c r="DD95" s="1577"/>
      <c r="DE95" s="1577"/>
      <c r="DF95" s="1577"/>
      <c r="DG95" s="1577"/>
      <c r="DH95" s="1577"/>
      <c r="DI95" s="1577"/>
      <c r="DJ95" s="1577"/>
      <c r="DK95" s="1577"/>
      <c r="DL95" s="1577"/>
      <c r="DM95" s="1577"/>
      <c r="DN95" s="1577"/>
      <c r="DO95" s="1577"/>
      <c r="DP95" s="1577"/>
      <c r="DQ95" s="1577"/>
      <c r="DR95" s="1577"/>
      <c r="DS95" s="1577"/>
      <c r="DT95" s="1577"/>
      <c r="DU95" s="1577"/>
      <c r="DV95" s="1577"/>
      <c r="DW95" s="1577"/>
      <c r="DX95" s="1577"/>
      <c r="DY95" s="1577"/>
      <c r="DZ95" s="1577"/>
      <c r="EA95" s="1577"/>
      <c r="EB95" s="1577"/>
      <c r="EC95" s="1577"/>
      <c r="ED95" s="1577"/>
      <c r="EE95" s="1577"/>
      <c r="EF95" s="1577"/>
      <c r="EG95" s="1577"/>
      <c r="EH95" s="1577"/>
      <c r="EI95" s="1577"/>
      <c r="EJ95" s="1577"/>
      <c r="EK95" s="1577"/>
      <c r="EL95" s="1577"/>
      <c r="EM95" s="1577"/>
      <c r="EN95" s="1577"/>
      <c r="EO95" s="1577"/>
      <c r="EP95" s="1577"/>
      <c r="EQ95" s="1577"/>
      <c r="ER95" s="1577"/>
      <c r="ES95" s="1577"/>
      <c r="ET95" s="1395"/>
      <c r="EU95" s="1396"/>
      <c r="EV95" s="1396"/>
      <c r="EW95" s="1396"/>
      <c r="EX95" s="1396"/>
      <c r="EY95" s="1396"/>
      <c r="EZ95" s="1396"/>
      <c r="FA95" s="1396"/>
      <c r="FB95" s="1396"/>
      <c r="FC95" s="1396"/>
      <c r="FD95" s="1531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 x14ac:dyDescent="0.25">
      <c r="A96" s="1513" t="s">
        <v>354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355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577"/>
      <c r="AW96" s="1577"/>
      <c r="AX96" s="1577"/>
      <c r="AY96" s="1577"/>
      <c r="AZ96" s="1577"/>
      <c r="BA96" s="1577"/>
      <c r="BB96" s="1577"/>
      <c r="BC96" s="1577"/>
      <c r="BD96" s="1577"/>
      <c r="BE96" s="1577"/>
      <c r="BF96" s="1577"/>
      <c r="BG96" s="1577"/>
      <c r="BH96" s="1577"/>
      <c r="BI96" s="1577"/>
      <c r="BJ96" s="1577"/>
      <c r="BK96" s="1577"/>
      <c r="BL96" s="1577"/>
      <c r="BM96" s="1577"/>
      <c r="BN96" s="1577"/>
      <c r="BO96" s="1577"/>
      <c r="BP96" s="1577"/>
      <c r="BQ96" s="1577"/>
      <c r="BR96" s="1577"/>
      <c r="BS96" s="1577"/>
      <c r="BT96" s="1577"/>
      <c r="BU96" s="1577"/>
      <c r="BV96" s="1577"/>
      <c r="BW96" s="1577"/>
      <c r="BX96" s="1577"/>
      <c r="BY96" s="1577"/>
      <c r="BZ96" s="1577"/>
      <c r="CA96" s="1577"/>
      <c r="CB96" s="1577"/>
      <c r="CC96" s="1577"/>
      <c r="CD96" s="1577"/>
      <c r="CE96" s="1577"/>
      <c r="CF96" s="1577"/>
      <c r="CG96" s="1577"/>
      <c r="CH96" s="1577"/>
      <c r="CI96" s="1577"/>
      <c r="CJ96" s="1577"/>
      <c r="CK96" s="1577"/>
      <c r="CL96" s="1577"/>
      <c r="CM96" s="1577"/>
      <c r="CN96" s="1577"/>
      <c r="CO96" s="1577"/>
      <c r="CP96" s="1577"/>
      <c r="CQ96" s="1577"/>
      <c r="CR96" s="1577"/>
      <c r="CS96" s="1577"/>
      <c r="CT96" s="1577"/>
      <c r="CU96" s="1577"/>
      <c r="CV96" s="1577"/>
      <c r="CW96" s="1577"/>
      <c r="CX96" s="1577"/>
      <c r="CY96" s="1577"/>
      <c r="CZ96" s="1577"/>
      <c r="DA96" s="1577"/>
      <c r="DB96" s="1577"/>
      <c r="DC96" s="1577"/>
      <c r="DD96" s="1577"/>
      <c r="DE96" s="1577"/>
      <c r="DF96" s="1577"/>
      <c r="DG96" s="1577"/>
      <c r="DH96" s="1577"/>
      <c r="DI96" s="1577"/>
      <c r="DJ96" s="1577"/>
      <c r="DK96" s="1577"/>
      <c r="DL96" s="1577"/>
      <c r="DM96" s="1577"/>
      <c r="DN96" s="1577"/>
      <c r="DO96" s="1577"/>
      <c r="DP96" s="1577"/>
      <c r="DQ96" s="1577"/>
      <c r="DR96" s="1577"/>
      <c r="DS96" s="1577"/>
      <c r="DT96" s="1577"/>
      <c r="DU96" s="1577"/>
      <c r="DV96" s="1577"/>
      <c r="DW96" s="1577"/>
      <c r="DX96" s="1577"/>
      <c r="DY96" s="1577"/>
      <c r="DZ96" s="1577"/>
      <c r="EA96" s="1577"/>
      <c r="EB96" s="1577"/>
      <c r="EC96" s="1577"/>
      <c r="ED96" s="1577"/>
      <c r="EE96" s="1577"/>
      <c r="EF96" s="1577"/>
      <c r="EG96" s="1577"/>
      <c r="EH96" s="1577"/>
      <c r="EI96" s="1577"/>
      <c r="EJ96" s="1577"/>
      <c r="EK96" s="1577"/>
      <c r="EL96" s="1577"/>
      <c r="EM96" s="1577"/>
      <c r="EN96" s="1577"/>
      <c r="EO96" s="1577"/>
      <c r="EP96" s="1577"/>
      <c r="EQ96" s="1577"/>
      <c r="ER96" s="1577"/>
      <c r="ES96" s="157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1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 x14ac:dyDescent="0.25">
      <c r="A97" s="1513" t="s">
        <v>1029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08" t="s">
        <v>356</v>
      </c>
      <c r="AG97" s="1509"/>
      <c r="AH97" s="1509"/>
      <c r="AI97" s="1509"/>
      <c r="AJ97" s="1509"/>
      <c r="AK97" s="1510"/>
      <c r="AL97" s="1511">
        <f>ET97</f>
        <v>0</v>
      </c>
      <c r="AM97" s="1608"/>
      <c r="AN97" s="1608"/>
      <c r="AO97" s="1608"/>
      <c r="AP97" s="1608"/>
      <c r="AQ97" s="1608"/>
      <c r="AR97" s="1608"/>
      <c r="AS97" s="1608"/>
      <c r="AT97" s="1608"/>
      <c r="AU97" s="1609"/>
      <c r="AV97" s="1461"/>
      <c r="AW97" s="1462"/>
      <c r="AX97" s="1462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2"/>
      <c r="BJ97" s="1462"/>
      <c r="BK97" s="1462"/>
      <c r="BL97" s="1462"/>
      <c r="BM97" s="1462"/>
      <c r="BN97" s="1462"/>
      <c r="BO97" s="1462"/>
      <c r="BP97" s="1462"/>
      <c r="BQ97" s="1473"/>
      <c r="BR97" s="1461"/>
      <c r="BS97" s="1462"/>
      <c r="BT97" s="1462"/>
      <c r="BU97" s="1462"/>
      <c r="BV97" s="1462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2"/>
      <c r="CH97" s="1462"/>
      <c r="CI97" s="1462"/>
      <c r="CJ97" s="1473"/>
      <c r="CK97" s="1577"/>
      <c r="CL97" s="1577"/>
      <c r="CM97" s="1577"/>
      <c r="CN97" s="1577"/>
      <c r="CO97" s="1577"/>
      <c r="CP97" s="1577"/>
      <c r="CQ97" s="1577"/>
      <c r="CR97" s="1577"/>
      <c r="CS97" s="1577"/>
      <c r="CT97" s="1577"/>
      <c r="CU97" s="1577"/>
      <c r="CV97" s="1577"/>
      <c r="CW97" s="1577"/>
      <c r="CX97" s="1577"/>
      <c r="CY97" s="1577"/>
      <c r="CZ97" s="1577"/>
      <c r="DA97" s="1577"/>
      <c r="DB97" s="1577"/>
      <c r="DC97" s="1577"/>
      <c r="DD97" s="1577"/>
      <c r="DE97" s="1577"/>
      <c r="DF97" s="1577"/>
      <c r="DG97" s="1577"/>
      <c r="DH97" s="1577"/>
      <c r="DI97" s="1577"/>
      <c r="DJ97" s="1577"/>
      <c r="DK97" s="1577"/>
      <c r="DL97" s="1577"/>
      <c r="DM97" s="1577"/>
      <c r="DN97" s="1577"/>
      <c r="DO97" s="1577"/>
      <c r="DP97" s="1577"/>
      <c r="DQ97" s="1577"/>
      <c r="DR97" s="1577"/>
      <c r="DS97" s="1577"/>
      <c r="DT97" s="1577"/>
      <c r="DU97" s="1577"/>
      <c r="DV97" s="1577"/>
      <c r="DW97" s="1577"/>
      <c r="DX97" s="1577"/>
      <c r="DY97" s="1577"/>
      <c r="DZ97" s="1577"/>
      <c r="EA97" s="1577"/>
      <c r="EB97" s="1577"/>
      <c r="EC97" s="1577"/>
      <c r="ED97" s="1577"/>
      <c r="EE97" s="1577"/>
      <c r="EF97" s="1577"/>
      <c r="EG97" s="1577"/>
      <c r="EH97" s="1577"/>
      <c r="EI97" s="1577"/>
      <c r="EJ97" s="1577"/>
      <c r="EK97" s="1577"/>
      <c r="EL97" s="1577"/>
      <c r="EM97" s="1577"/>
      <c r="EN97" s="1577"/>
      <c r="EO97" s="1577"/>
      <c r="EP97" s="1577"/>
      <c r="EQ97" s="1577"/>
      <c r="ER97" s="1577"/>
      <c r="ES97" s="1577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1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 x14ac:dyDescent="0.25">
      <c r="A98" s="1513" t="s">
        <v>264</v>
      </c>
      <c r="B98" s="1514"/>
      <c r="C98" s="1514"/>
      <c r="D98" s="1514"/>
      <c r="E98" s="1514"/>
      <c r="F98" s="1514"/>
      <c r="G98" s="1514"/>
      <c r="H98" s="1514"/>
      <c r="I98" s="1514"/>
      <c r="J98" s="1514"/>
      <c r="K98" s="1514"/>
      <c r="L98" s="1514"/>
      <c r="M98" s="1514"/>
      <c r="N98" s="1514"/>
      <c r="O98" s="1514"/>
      <c r="P98" s="1514"/>
      <c r="Q98" s="1514"/>
      <c r="R98" s="1514"/>
      <c r="S98" s="1514"/>
      <c r="T98" s="1514"/>
      <c r="U98" s="1514"/>
      <c r="V98" s="1514"/>
      <c r="W98" s="1514"/>
      <c r="X98" s="1514"/>
      <c r="Y98" s="1514"/>
      <c r="Z98" s="1514"/>
      <c r="AA98" s="1514"/>
      <c r="AB98" s="1514"/>
      <c r="AC98" s="1514"/>
      <c r="AD98" s="1514"/>
      <c r="AE98" s="1515"/>
      <c r="AF98" s="1526" t="s">
        <v>357</v>
      </c>
      <c r="AG98" s="1527"/>
      <c r="AH98" s="1527"/>
      <c r="AI98" s="1527"/>
      <c r="AJ98" s="1527"/>
      <c r="AK98" s="1528"/>
      <c r="AL98" s="1529">
        <f>ET98</f>
        <v>0</v>
      </c>
      <c r="AM98" s="1530"/>
      <c r="AN98" s="1530"/>
      <c r="AO98" s="1530"/>
      <c r="AP98" s="1530"/>
      <c r="AQ98" s="1530"/>
      <c r="AR98" s="1530"/>
      <c r="AS98" s="1530"/>
      <c r="AT98" s="1530"/>
      <c r="AU98" s="1530"/>
      <c r="AV98" s="1577"/>
      <c r="AW98" s="1577"/>
      <c r="AX98" s="1577"/>
      <c r="AY98" s="1577"/>
      <c r="AZ98" s="1577"/>
      <c r="BA98" s="1577"/>
      <c r="BB98" s="1577"/>
      <c r="BC98" s="1577"/>
      <c r="BD98" s="1577"/>
      <c r="BE98" s="1577"/>
      <c r="BF98" s="1577"/>
      <c r="BG98" s="1577"/>
      <c r="BH98" s="1577"/>
      <c r="BI98" s="1577"/>
      <c r="BJ98" s="1577"/>
      <c r="BK98" s="1577"/>
      <c r="BL98" s="1577"/>
      <c r="BM98" s="1577"/>
      <c r="BN98" s="1577"/>
      <c r="BO98" s="1577"/>
      <c r="BP98" s="1577"/>
      <c r="BQ98" s="1577"/>
      <c r="BR98" s="1577"/>
      <c r="BS98" s="1577"/>
      <c r="BT98" s="1577"/>
      <c r="BU98" s="1577"/>
      <c r="BV98" s="1577"/>
      <c r="BW98" s="1577"/>
      <c r="BX98" s="1577"/>
      <c r="BY98" s="1577"/>
      <c r="BZ98" s="1577"/>
      <c r="CA98" s="1577"/>
      <c r="CB98" s="1577"/>
      <c r="CC98" s="1577"/>
      <c r="CD98" s="1577"/>
      <c r="CE98" s="1577"/>
      <c r="CF98" s="1577"/>
      <c r="CG98" s="1577"/>
      <c r="CH98" s="1577"/>
      <c r="CI98" s="1577"/>
      <c r="CJ98" s="1577"/>
      <c r="CK98" s="1577"/>
      <c r="CL98" s="1577"/>
      <c r="CM98" s="1577"/>
      <c r="CN98" s="1577"/>
      <c r="CO98" s="1577"/>
      <c r="CP98" s="1577"/>
      <c r="CQ98" s="1577"/>
      <c r="CR98" s="1577"/>
      <c r="CS98" s="1577"/>
      <c r="CT98" s="1577"/>
      <c r="CU98" s="1577"/>
      <c r="CV98" s="1577"/>
      <c r="CW98" s="1577"/>
      <c r="CX98" s="1577"/>
      <c r="CY98" s="1577"/>
      <c r="CZ98" s="1577"/>
      <c r="DA98" s="1577"/>
      <c r="DB98" s="1577"/>
      <c r="DC98" s="1577"/>
      <c r="DD98" s="1577"/>
      <c r="DE98" s="1577"/>
      <c r="DF98" s="1577"/>
      <c r="DG98" s="1577"/>
      <c r="DH98" s="1577"/>
      <c r="DI98" s="1577"/>
      <c r="DJ98" s="1577"/>
      <c r="DK98" s="1577"/>
      <c r="DL98" s="1577"/>
      <c r="DM98" s="1577"/>
      <c r="DN98" s="1577"/>
      <c r="DO98" s="1577"/>
      <c r="DP98" s="1577"/>
      <c r="DQ98" s="1577"/>
      <c r="DR98" s="1577"/>
      <c r="DS98" s="1577"/>
      <c r="DT98" s="1577"/>
      <c r="DU98" s="1577"/>
      <c r="DV98" s="1577"/>
      <c r="DW98" s="1577"/>
      <c r="DX98" s="1577"/>
      <c r="DY98" s="1577"/>
      <c r="DZ98" s="1577"/>
      <c r="EA98" s="1577"/>
      <c r="EB98" s="1577"/>
      <c r="EC98" s="1577"/>
      <c r="ED98" s="1577"/>
      <c r="EE98" s="1577"/>
      <c r="EF98" s="1577"/>
      <c r="EG98" s="1577"/>
      <c r="EH98" s="1577"/>
      <c r="EI98" s="1577"/>
      <c r="EJ98" s="1577"/>
      <c r="EK98" s="1577"/>
      <c r="EL98" s="1577"/>
      <c r="EM98" s="1577"/>
      <c r="EN98" s="1577"/>
      <c r="EO98" s="1577"/>
      <c r="EP98" s="1577"/>
      <c r="EQ98" s="1577"/>
      <c r="ER98" s="1577"/>
      <c r="ES98" s="1577"/>
      <c r="ET98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0"/>
      <c r="EV98" s="1530"/>
      <c r="EW98" s="1530"/>
      <c r="EX98" s="1530"/>
      <c r="EY98" s="1530"/>
      <c r="EZ98" s="1530"/>
      <c r="FA98" s="1530"/>
      <c r="FB98" s="1530"/>
      <c r="FC98" s="1530"/>
      <c r="FD98" s="1549"/>
      <c r="FE98" s="551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 x14ac:dyDescent="0.25">
      <c r="A99" s="1513" t="s">
        <v>480</v>
      </c>
      <c r="B99" s="1514"/>
      <c r="C99" s="1514"/>
      <c r="D99" s="1514"/>
      <c r="E99" s="1514"/>
      <c r="F99" s="1514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4"/>
      <c r="X99" s="1514"/>
      <c r="Y99" s="1514"/>
      <c r="Z99" s="1514"/>
      <c r="AA99" s="1514"/>
      <c r="AB99" s="1514"/>
      <c r="AC99" s="1514"/>
      <c r="AD99" s="1514"/>
      <c r="AE99" s="1515"/>
      <c r="AF99" s="1526" t="s">
        <v>358</v>
      </c>
      <c r="AG99" s="1527"/>
      <c r="AH99" s="1527"/>
      <c r="AI99" s="1527"/>
      <c r="AJ99" s="1527"/>
      <c r="AK99" s="1528"/>
      <c r="AL99" s="1529">
        <f>ET99</f>
        <v>0</v>
      </c>
      <c r="AM99" s="1530"/>
      <c r="AN99" s="1530"/>
      <c r="AO99" s="1530"/>
      <c r="AP99" s="1530"/>
      <c r="AQ99" s="1530"/>
      <c r="AR99" s="1530"/>
      <c r="AS99" s="1530"/>
      <c r="AT99" s="1530"/>
      <c r="AU99" s="1530"/>
      <c r="AV99" s="1577"/>
      <c r="AW99" s="1577"/>
      <c r="AX99" s="1577"/>
      <c r="AY99" s="1577"/>
      <c r="AZ99" s="1577"/>
      <c r="BA99" s="1577"/>
      <c r="BB99" s="1577"/>
      <c r="BC99" s="1577"/>
      <c r="BD99" s="1577"/>
      <c r="BE99" s="1577"/>
      <c r="BF99" s="1577"/>
      <c r="BG99" s="1577"/>
      <c r="BH99" s="1577"/>
      <c r="BI99" s="1577"/>
      <c r="BJ99" s="1577"/>
      <c r="BK99" s="1577"/>
      <c r="BL99" s="1577"/>
      <c r="BM99" s="1577"/>
      <c r="BN99" s="1577"/>
      <c r="BO99" s="1577"/>
      <c r="BP99" s="1577"/>
      <c r="BQ99" s="1577"/>
      <c r="BR99" s="1577"/>
      <c r="BS99" s="1577"/>
      <c r="BT99" s="1577"/>
      <c r="BU99" s="1577"/>
      <c r="BV99" s="1577"/>
      <c r="BW99" s="1577"/>
      <c r="BX99" s="1577"/>
      <c r="BY99" s="1577"/>
      <c r="BZ99" s="1577"/>
      <c r="CA99" s="1577"/>
      <c r="CB99" s="1577"/>
      <c r="CC99" s="1577"/>
      <c r="CD99" s="1577"/>
      <c r="CE99" s="1577"/>
      <c r="CF99" s="1577"/>
      <c r="CG99" s="1577"/>
      <c r="CH99" s="1577"/>
      <c r="CI99" s="1577"/>
      <c r="CJ99" s="1577"/>
      <c r="CK99" s="1577"/>
      <c r="CL99" s="1577"/>
      <c r="CM99" s="1577"/>
      <c r="CN99" s="1577"/>
      <c r="CO99" s="1577"/>
      <c r="CP99" s="1577"/>
      <c r="CQ99" s="1577"/>
      <c r="CR99" s="1577"/>
      <c r="CS99" s="1577"/>
      <c r="CT99" s="1577"/>
      <c r="CU99" s="1577"/>
      <c r="CV99" s="1577"/>
      <c r="CW99" s="1577"/>
      <c r="CX99" s="1577"/>
      <c r="CY99" s="1577"/>
      <c r="CZ99" s="1577"/>
      <c r="DA99" s="1577"/>
      <c r="DB99" s="1577"/>
      <c r="DC99" s="1577"/>
      <c r="DD99" s="1577"/>
      <c r="DE99" s="1577"/>
      <c r="DF99" s="1577"/>
      <c r="DG99" s="1577"/>
      <c r="DH99" s="1577"/>
      <c r="DI99" s="1577"/>
      <c r="DJ99" s="1577"/>
      <c r="DK99" s="1577"/>
      <c r="DL99" s="1577"/>
      <c r="DM99" s="1577"/>
      <c r="DN99" s="1577"/>
      <c r="DO99" s="1577"/>
      <c r="DP99" s="1577"/>
      <c r="DQ99" s="1577"/>
      <c r="DR99" s="1577"/>
      <c r="DS99" s="1577"/>
      <c r="DT99" s="1577"/>
      <c r="DU99" s="1577"/>
      <c r="DV99" s="1577"/>
      <c r="DW99" s="1577"/>
      <c r="DX99" s="1577"/>
      <c r="DY99" s="1577"/>
      <c r="DZ99" s="1577"/>
      <c r="EA99" s="1577"/>
      <c r="EB99" s="1577"/>
      <c r="EC99" s="1577"/>
      <c r="ED99" s="1577"/>
      <c r="EE99" s="1577"/>
      <c r="EF99" s="1577"/>
      <c r="EG99" s="1577"/>
      <c r="EH99" s="1577"/>
      <c r="EI99" s="1577"/>
      <c r="EJ99" s="1577"/>
      <c r="EK99" s="1577"/>
      <c r="EL99" s="1577"/>
      <c r="EM99" s="1577"/>
      <c r="EN99" s="1577"/>
      <c r="EO99" s="1577"/>
      <c r="EP99" s="1577"/>
      <c r="EQ99" s="1577"/>
      <c r="ER99" s="1577"/>
      <c r="ES99" s="1577"/>
      <c r="ET99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0"/>
      <c r="EV99" s="1530"/>
      <c r="EW99" s="1530"/>
      <c r="EX99" s="1530"/>
      <c r="EY99" s="1530"/>
      <c r="EZ99" s="1530"/>
      <c r="FA99" s="1530"/>
      <c r="FB99" s="1530"/>
      <c r="FC99" s="1530"/>
      <c r="FD99" s="1549"/>
      <c r="FE99" s="551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 x14ac:dyDescent="0.3">
      <c r="A100" s="1513" t="s">
        <v>481</v>
      </c>
      <c r="B100" s="1514"/>
      <c r="C100" s="1514"/>
      <c r="D100" s="1514"/>
      <c r="E100" s="1514"/>
      <c r="F100" s="1514"/>
      <c r="G100" s="1514"/>
      <c r="H100" s="1514"/>
      <c r="I100" s="1514"/>
      <c r="J100" s="1514"/>
      <c r="K100" s="1514"/>
      <c r="L100" s="1514"/>
      <c r="M100" s="1514"/>
      <c r="N100" s="1514"/>
      <c r="O100" s="1514"/>
      <c r="P100" s="1514"/>
      <c r="Q100" s="1514"/>
      <c r="R100" s="1514"/>
      <c r="S100" s="1514"/>
      <c r="T100" s="1514"/>
      <c r="U100" s="1514"/>
      <c r="V100" s="1514"/>
      <c r="W100" s="1514"/>
      <c r="X100" s="1514"/>
      <c r="Y100" s="1514"/>
      <c r="Z100" s="1514"/>
      <c r="AA100" s="1514"/>
      <c r="AB100" s="1514"/>
      <c r="AC100" s="1514"/>
      <c r="AD100" s="1514"/>
      <c r="AE100" s="1515"/>
      <c r="AF100" s="1545" t="s">
        <v>359</v>
      </c>
      <c r="AG100" s="1546"/>
      <c r="AH100" s="1546"/>
      <c r="AI100" s="1546"/>
      <c r="AJ100" s="1546"/>
      <c r="AK100" s="1547"/>
      <c r="AL100" s="1554">
        <f>ET100</f>
        <v>0</v>
      </c>
      <c r="AM100" s="1555"/>
      <c r="AN100" s="1555"/>
      <c r="AO100" s="1555"/>
      <c r="AP100" s="1555"/>
      <c r="AQ100" s="1555"/>
      <c r="AR100" s="1555"/>
      <c r="AS100" s="1555"/>
      <c r="AT100" s="1555"/>
      <c r="AU100" s="1555"/>
      <c r="AV100" s="1586"/>
      <c r="AW100" s="1586"/>
      <c r="AX100" s="1586"/>
      <c r="AY100" s="1586"/>
      <c r="AZ100" s="1586"/>
      <c r="BA100" s="1586"/>
      <c r="BB100" s="1586"/>
      <c r="BC100" s="1586"/>
      <c r="BD100" s="1586"/>
      <c r="BE100" s="1586"/>
      <c r="BF100" s="1586"/>
      <c r="BG100" s="1586"/>
      <c r="BH100" s="1586"/>
      <c r="BI100" s="1586"/>
      <c r="BJ100" s="1586"/>
      <c r="BK100" s="1586"/>
      <c r="BL100" s="1586"/>
      <c r="BM100" s="1586"/>
      <c r="BN100" s="1586"/>
      <c r="BO100" s="1586"/>
      <c r="BP100" s="1586"/>
      <c r="BQ100" s="1586"/>
      <c r="BR100" s="1586"/>
      <c r="BS100" s="1586"/>
      <c r="BT100" s="1586"/>
      <c r="BU100" s="1586"/>
      <c r="BV100" s="1586"/>
      <c r="BW100" s="1586"/>
      <c r="BX100" s="1586"/>
      <c r="BY100" s="1586"/>
      <c r="BZ100" s="1586"/>
      <c r="CA100" s="1586"/>
      <c r="CB100" s="1586"/>
      <c r="CC100" s="1586"/>
      <c r="CD100" s="1586"/>
      <c r="CE100" s="1586"/>
      <c r="CF100" s="1586"/>
      <c r="CG100" s="1586"/>
      <c r="CH100" s="1586"/>
      <c r="CI100" s="1586"/>
      <c r="CJ100" s="1586"/>
      <c r="CK100" s="1586"/>
      <c r="CL100" s="1586"/>
      <c r="CM100" s="1586"/>
      <c r="CN100" s="1586"/>
      <c r="CO100" s="1586"/>
      <c r="CP100" s="1586"/>
      <c r="CQ100" s="1586"/>
      <c r="CR100" s="1586"/>
      <c r="CS100" s="1586"/>
      <c r="CT100" s="1586"/>
      <c r="CU100" s="1586"/>
      <c r="CV100" s="1586"/>
      <c r="CW100" s="1586"/>
      <c r="CX100" s="1586"/>
      <c r="CY100" s="1586"/>
      <c r="CZ100" s="1586"/>
      <c r="DA100" s="1586"/>
      <c r="DB100" s="1586"/>
      <c r="DC100" s="1586"/>
      <c r="DD100" s="1586"/>
      <c r="DE100" s="1586"/>
      <c r="DF100" s="1586"/>
      <c r="DG100" s="1586"/>
      <c r="DH100" s="1586"/>
      <c r="DI100" s="1586"/>
      <c r="DJ100" s="1586"/>
      <c r="DK100" s="1586"/>
      <c r="DL100" s="1586"/>
      <c r="DM100" s="1586"/>
      <c r="DN100" s="1586"/>
      <c r="DO100" s="1586"/>
      <c r="DP100" s="1586"/>
      <c r="DQ100" s="1586"/>
      <c r="DR100" s="1586"/>
      <c r="DS100" s="1586"/>
      <c r="DT100" s="1586"/>
      <c r="DU100" s="1586"/>
      <c r="DV100" s="1586"/>
      <c r="DW100" s="1586"/>
      <c r="DX100" s="1586"/>
      <c r="DY100" s="1586"/>
      <c r="DZ100" s="1586"/>
      <c r="EA100" s="1586"/>
      <c r="EB100" s="1586"/>
      <c r="EC100" s="1586"/>
      <c r="ED100" s="1586"/>
      <c r="EE100" s="1586"/>
      <c r="EF100" s="1586"/>
      <c r="EG100" s="1586"/>
      <c r="EH100" s="1586"/>
      <c r="EI100" s="1586"/>
      <c r="EJ100" s="1586"/>
      <c r="EK100" s="1586"/>
      <c r="EL100" s="1586"/>
      <c r="EM100" s="1586"/>
      <c r="EN100" s="1586"/>
      <c r="EO100" s="1586"/>
      <c r="EP100" s="1586"/>
      <c r="EQ100" s="1586"/>
      <c r="ER100" s="1586"/>
      <c r="ES100" s="1586"/>
      <c r="ET100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0"/>
      <c r="EV100" s="1530"/>
      <c r="EW100" s="1530"/>
      <c r="EX100" s="1530"/>
      <c r="EY100" s="1530"/>
      <c r="EZ100" s="1530"/>
      <c r="FA100" s="1530"/>
      <c r="FB100" s="1530"/>
      <c r="FC100" s="1530"/>
      <c r="FD100" s="1549"/>
      <c r="FE100" s="551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 x14ac:dyDescent="0.2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 x14ac:dyDescent="0.2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 x14ac:dyDescent="0.25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 x14ac:dyDescent="0.25">
      <c r="A104" s="1481" t="s">
        <v>197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3"/>
      <c r="AF104" s="1481" t="s">
        <v>288</v>
      </c>
      <c r="AG104" s="1482"/>
      <c r="AH104" s="1482"/>
      <c r="AI104" s="1482"/>
      <c r="AJ104" s="1482"/>
      <c r="AK104" s="1483"/>
      <c r="AL104" s="1481" t="s">
        <v>304</v>
      </c>
      <c r="AM104" s="1482"/>
      <c r="AN104" s="1482"/>
      <c r="AO104" s="1482"/>
      <c r="AP104" s="1482"/>
      <c r="AQ104" s="1482"/>
      <c r="AR104" s="1482"/>
      <c r="AS104" s="1482"/>
      <c r="AT104" s="1482"/>
      <c r="AU104" s="1483"/>
      <c r="AV104" s="1478" t="s">
        <v>305</v>
      </c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79"/>
      <c r="BR104" s="1479"/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79"/>
      <c r="CC104" s="1479"/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79"/>
      <c r="CP104" s="1479"/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79"/>
      <c r="DA104" s="1479"/>
      <c r="DB104" s="1479"/>
      <c r="DC104" s="1479"/>
      <c r="DD104" s="1479"/>
      <c r="DE104" s="1479"/>
      <c r="DF104" s="1479"/>
      <c r="DG104" s="1479"/>
      <c r="DH104" s="1479"/>
      <c r="DI104" s="1479"/>
      <c r="DJ104" s="1479"/>
      <c r="DK104" s="1479"/>
      <c r="DL104" s="1479"/>
      <c r="DM104" s="1479"/>
      <c r="DN104" s="1479"/>
      <c r="DO104" s="1479"/>
      <c r="DP104" s="1479"/>
      <c r="DQ104" s="1479"/>
      <c r="DR104" s="1479"/>
      <c r="DS104" s="1479"/>
      <c r="DT104" s="1479"/>
      <c r="DU104" s="1479"/>
      <c r="DV104" s="1479"/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79"/>
      <c r="EI104" s="1479"/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79"/>
      <c r="ET104" s="1479"/>
      <c r="EU104" s="1479"/>
      <c r="EV104" s="1479"/>
      <c r="EW104" s="1479"/>
      <c r="EX104" s="1479"/>
      <c r="EY104" s="1479"/>
      <c r="EZ104" s="1479"/>
      <c r="FA104" s="1479"/>
      <c r="FB104" s="1479"/>
      <c r="FC104" s="1479"/>
      <c r="FD104" s="1480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 x14ac:dyDescent="0.25">
      <c r="A105" s="1484"/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  <c r="R105" s="1485"/>
      <c r="S105" s="1485"/>
      <c r="T105" s="1485"/>
      <c r="U105" s="1485"/>
      <c r="V105" s="1485"/>
      <c r="W105" s="1485"/>
      <c r="X105" s="1485"/>
      <c r="Y105" s="1485"/>
      <c r="Z105" s="1485"/>
      <c r="AA105" s="1485"/>
      <c r="AB105" s="1485"/>
      <c r="AC105" s="1485"/>
      <c r="AD105" s="1485"/>
      <c r="AE105" s="1486"/>
      <c r="AF105" s="1484"/>
      <c r="AG105" s="1485"/>
      <c r="AH105" s="1485"/>
      <c r="AI105" s="1485"/>
      <c r="AJ105" s="1485"/>
      <c r="AK105" s="1486"/>
      <c r="AL105" s="1484"/>
      <c r="AM105" s="1485"/>
      <c r="AN105" s="1485"/>
      <c r="AO105" s="1485"/>
      <c r="AP105" s="1485"/>
      <c r="AQ105" s="1485"/>
      <c r="AR105" s="1485"/>
      <c r="AS105" s="1485"/>
      <c r="AT105" s="1485"/>
      <c r="AU105" s="1486"/>
      <c r="AV105" s="1607" t="s">
        <v>307</v>
      </c>
      <c r="AW105" s="1607"/>
      <c r="AX105" s="1607"/>
      <c r="AY105" s="1607"/>
      <c r="AZ105" s="1607"/>
      <c r="BA105" s="1607"/>
      <c r="BB105" s="1607"/>
      <c r="BC105" s="1607"/>
      <c r="BD105" s="1607"/>
      <c r="BE105" s="1607"/>
      <c r="BF105" s="1607"/>
      <c r="BG105" s="1607"/>
      <c r="BH105" s="1607"/>
      <c r="BI105" s="1607"/>
      <c r="BJ105" s="1607"/>
      <c r="BK105" s="1607"/>
      <c r="BL105" s="1607"/>
      <c r="BM105" s="1607"/>
      <c r="BN105" s="1607"/>
      <c r="BO105" s="1607"/>
      <c r="BP105" s="1607"/>
      <c r="BQ105" s="1607"/>
      <c r="BR105" s="1607" t="s">
        <v>475</v>
      </c>
      <c r="BS105" s="1607"/>
      <c r="BT105" s="1607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M105" s="1607"/>
      <c r="DN105" s="1607"/>
      <c r="DO105" s="1607"/>
      <c r="DP105" s="1607"/>
      <c r="DQ105" s="1607"/>
      <c r="DR105" s="1607"/>
      <c r="DS105" s="1607"/>
      <c r="DT105" s="1607"/>
      <c r="DU105" s="1607"/>
      <c r="DV105" s="1607"/>
      <c r="DW105" s="1607"/>
      <c r="DX105" s="1607" t="s">
        <v>479</v>
      </c>
      <c r="DY105" s="1607"/>
      <c r="DZ105" s="1607"/>
      <c r="EA105" s="1607"/>
      <c r="EB105" s="1607"/>
      <c r="EC105" s="1607"/>
      <c r="ED105" s="1607"/>
      <c r="EE105" s="1607"/>
      <c r="EF105" s="1607"/>
      <c r="EG105" s="1607"/>
      <c r="EH105" s="1607"/>
      <c r="EI105" s="1607"/>
      <c r="EJ105" s="1607"/>
      <c r="EK105" s="1607"/>
      <c r="EL105" s="1607"/>
      <c r="EM105" s="1607"/>
      <c r="EN105" s="1607"/>
      <c r="EO105" s="1607"/>
      <c r="EP105" s="1607"/>
      <c r="EQ105" s="1607"/>
      <c r="ER105" s="1607"/>
      <c r="ES105" s="1607"/>
      <c r="ET105" s="1607" t="s">
        <v>479</v>
      </c>
      <c r="EU105" s="1607"/>
      <c r="EV105" s="1607"/>
      <c r="EW105" s="1607"/>
      <c r="EX105" s="1607"/>
      <c r="EY105" s="1607"/>
      <c r="EZ105" s="1607"/>
      <c r="FA105" s="1607"/>
      <c r="FB105" s="1607"/>
      <c r="FC105" s="1607"/>
      <c r="FD105" s="1607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 x14ac:dyDescent="0.25">
      <c r="A106" s="1484"/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  <c r="R106" s="1485"/>
      <c r="S106" s="1485"/>
      <c r="T106" s="1485"/>
      <c r="U106" s="1485"/>
      <c r="V106" s="1485"/>
      <c r="W106" s="1485"/>
      <c r="X106" s="1485"/>
      <c r="Y106" s="1485"/>
      <c r="Z106" s="1485"/>
      <c r="AA106" s="1485"/>
      <c r="AB106" s="1485"/>
      <c r="AC106" s="1485"/>
      <c r="AD106" s="1485"/>
      <c r="AE106" s="1486"/>
      <c r="AF106" s="1484"/>
      <c r="AG106" s="1485"/>
      <c r="AH106" s="1485"/>
      <c r="AI106" s="1485"/>
      <c r="AJ106" s="1485"/>
      <c r="AK106" s="1486"/>
      <c r="AL106" s="1484"/>
      <c r="AM106" s="1485"/>
      <c r="AN106" s="1485"/>
      <c r="AO106" s="1485"/>
      <c r="AP106" s="1485"/>
      <c r="AQ106" s="1485"/>
      <c r="AR106" s="1485"/>
      <c r="AS106" s="1485"/>
      <c r="AT106" s="1485"/>
      <c r="AU106" s="1486"/>
      <c r="AV106" s="1607"/>
      <c r="AW106" s="1607"/>
      <c r="AX106" s="1607"/>
      <c r="AY106" s="1607"/>
      <c r="AZ106" s="1607"/>
      <c r="BA106" s="1607"/>
      <c r="BB106" s="1607"/>
      <c r="BC106" s="1607"/>
      <c r="BD106" s="1607"/>
      <c r="BE106" s="1607"/>
      <c r="BF106" s="1607"/>
      <c r="BG106" s="1607"/>
      <c r="BH106" s="1607"/>
      <c r="BI106" s="1607"/>
      <c r="BJ106" s="1607"/>
      <c r="BK106" s="1607"/>
      <c r="BL106" s="1607"/>
      <c r="BM106" s="1607"/>
      <c r="BN106" s="1607"/>
      <c r="BO106" s="1607"/>
      <c r="BP106" s="1607"/>
      <c r="BQ106" s="1607"/>
      <c r="BR106" s="1607" t="s">
        <v>308</v>
      </c>
      <c r="BS106" s="1607"/>
      <c r="BT106" s="1607"/>
      <c r="BU106" s="1607"/>
      <c r="BV106" s="1607"/>
      <c r="BW106" s="1607"/>
      <c r="BX106" s="1607"/>
      <c r="BY106" s="1607"/>
      <c r="BZ106" s="1607"/>
      <c r="CA106" s="1607"/>
      <c r="CB106" s="1607"/>
      <c r="CC106" s="1607"/>
      <c r="CD106" s="1607"/>
      <c r="CE106" s="1607"/>
      <c r="CF106" s="1607"/>
      <c r="CG106" s="1607"/>
      <c r="CH106" s="1607"/>
      <c r="CI106" s="1607"/>
      <c r="CJ106" s="1607"/>
      <c r="CK106" s="1607" t="s">
        <v>309</v>
      </c>
      <c r="CL106" s="1607"/>
      <c r="CM106" s="1607"/>
      <c r="CN106" s="1607"/>
      <c r="CO106" s="1607"/>
      <c r="CP106" s="1607"/>
      <c r="CQ106" s="1607"/>
      <c r="CR106" s="1607"/>
      <c r="CS106" s="1607"/>
      <c r="CT106" s="1607"/>
      <c r="CU106" s="1607"/>
      <c r="CV106" s="1607"/>
      <c r="CW106" s="1607"/>
      <c r="CX106" s="1607"/>
      <c r="CY106" s="1607"/>
      <c r="CZ106" s="1607"/>
      <c r="DA106" s="1607"/>
      <c r="DB106" s="1607"/>
      <c r="DC106" s="1607"/>
      <c r="DD106" s="1607"/>
      <c r="DE106" s="1607"/>
      <c r="DF106" s="1607"/>
      <c r="DG106" s="1607"/>
      <c r="DH106" s="1607"/>
      <c r="DI106" s="1607"/>
      <c r="DJ106" s="1607"/>
      <c r="DK106" s="1607"/>
      <c r="DL106" s="1607"/>
      <c r="DM106" s="1607"/>
      <c r="DN106" s="1607"/>
      <c r="DO106" s="1607"/>
      <c r="DP106" s="1607"/>
      <c r="DQ106" s="1607"/>
      <c r="DR106" s="1607"/>
      <c r="DS106" s="1607"/>
      <c r="DT106" s="1607"/>
      <c r="DU106" s="1607"/>
      <c r="DV106" s="1607"/>
      <c r="DW106" s="1607"/>
      <c r="DX106" s="1607"/>
      <c r="DY106" s="1607"/>
      <c r="DZ106" s="1607"/>
      <c r="EA106" s="1607"/>
      <c r="EB106" s="1607"/>
      <c r="EC106" s="1607"/>
      <c r="ED106" s="1607"/>
      <c r="EE106" s="1607"/>
      <c r="EF106" s="1607"/>
      <c r="EG106" s="1607"/>
      <c r="EH106" s="1607"/>
      <c r="EI106" s="1607"/>
      <c r="EJ106" s="1607"/>
      <c r="EK106" s="1607"/>
      <c r="EL106" s="1607"/>
      <c r="EM106" s="1607"/>
      <c r="EN106" s="1607"/>
      <c r="EO106" s="1607"/>
      <c r="EP106" s="1607"/>
      <c r="EQ106" s="1607"/>
      <c r="ER106" s="1607"/>
      <c r="ES106" s="1607"/>
      <c r="ET106" s="1607"/>
      <c r="EU106" s="1607"/>
      <c r="EV106" s="1607"/>
      <c r="EW106" s="1607"/>
      <c r="EX106" s="1607"/>
      <c r="EY106" s="1607"/>
      <c r="EZ106" s="1607"/>
      <c r="FA106" s="1607"/>
      <c r="FB106" s="1607"/>
      <c r="FC106" s="1607"/>
      <c r="FD106" s="1607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 x14ac:dyDescent="0.25">
      <c r="A107" s="1487"/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  <c r="L107" s="1488"/>
      <c r="M107" s="1488"/>
      <c r="N107" s="1488"/>
      <c r="O107" s="1488"/>
      <c r="P107" s="1488"/>
      <c r="Q107" s="1488"/>
      <c r="R107" s="1488"/>
      <c r="S107" s="1488"/>
      <c r="T107" s="1488"/>
      <c r="U107" s="1488"/>
      <c r="V107" s="1488"/>
      <c r="W107" s="1488"/>
      <c r="X107" s="1488"/>
      <c r="Y107" s="1488"/>
      <c r="Z107" s="1488"/>
      <c r="AA107" s="1488"/>
      <c r="AB107" s="1488"/>
      <c r="AC107" s="1488"/>
      <c r="AD107" s="1488"/>
      <c r="AE107" s="1489"/>
      <c r="AF107" s="1487"/>
      <c r="AG107" s="1488"/>
      <c r="AH107" s="1488"/>
      <c r="AI107" s="1488"/>
      <c r="AJ107" s="1488"/>
      <c r="AK107" s="1489"/>
      <c r="AL107" s="1487"/>
      <c r="AM107" s="1488"/>
      <c r="AN107" s="1488"/>
      <c r="AO107" s="1488"/>
      <c r="AP107" s="1488"/>
      <c r="AQ107" s="1488"/>
      <c r="AR107" s="1488"/>
      <c r="AS107" s="1488"/>
      <c r="AT107" s="1488"/>
      <c r="AU107" s="1489"/>
      <c r="AV107" s="1607"/>
      <c r="AW107" s="1607"/>
      <c r="AX107" s="1607"/>
      <c r="AY107" s="1607"/>
      <c r="AZ107" s="1607"/>
      <c r="BA107" s="1607"/>
      <c r="BB107" s="1607"/>
      <c r="BC107" s="1607"/>
      <c r="BD107" s="1607"/>
      <c r="BE107" s="1607"/>
      <c r="BF107" s="1607"/>
      <c r="BG107" s="1607"/>
      <c r="BH107" s="1607"/>
      <c r="BI107" s="1607"/>
      <c r="BJ107" s="1607"/>
      <c r="BK107" s="1607"/>
      <c r="BL107" s="1607"/>
      <c r="BM107" s="1607"/>
      <c r="BN107" s="1607"/>
      <c r="BO107" s="1607"/>
      <c r="BP107" s="1607"/>
      <c r="BQ107" s="1607"/>
      <c r="BR107" s="1607"/>
      <c r="BS107" s="1607"/>
      <c r="BT107" s="1607"/>
      <c r="BU107" s="1607"/>
      <c r="BV107" s="1607"/>
      <c r="BW107" s="1607"/>
      <c r="BX107" s="1607"/>
      <c r="BY107" s="1607"/>
      <c r="BZ107" s="1607"/>
      <c r="CA107" s="1607"/>
      <c r="CB107" s="1607"/>
      <c r="CC107" s="1607"/>
      <c r="CD107" s="1607"/>
      <c r="CE107" s="1607"/>
      <c r="CF107" s="1607"/>
      <c r="CG107" s="1607"/>
      <c r="CH107" s="1607"/>
      <c r="CI107" s="1607"/>
      <c r="CJ107" s="1607"/>
      <c r="CK107" s="1481" t="s">
        <v>478</v>
      </c>
      <c r="CL107" s="1482"/>
      <c r="CM107" s="1482"/>
      <c r="CN107" s="1482"/>
      <c r="CO107" s="1482"/>
      <c r="CP107" s="1482"/>
      <c r="CQ107" s="1482"/>
      <c r="CR107" s="1482"/>
      <c r="CS107" s="1482"/>
      <c r="CT107" s="1482"/>
      <c r="CU107" s="1482"/>
      <c r="CV107" s="1482"/>
      <c r="CW107" s="1482"/>
      <c r="CX107" s="1482"/>
      <c r="CY107" s="1482"/>
      <c r="CZ107" s="1482"/>
      <c r="DA107" s="1482"/>
      <c r="DB107" s="1482"/>
      <c r="DC107" s="1482"/>
      <c r="DD107" s="1482"/>
      <c r="DE107" s="1482"/>
      <c r="DF107" s="1482"/>
      <c r="DG107" s="1482" t="s">
        <v>477</v>
      </c>
      <c r="DH107" s="1482"/>
      <c r="DI107" s="1482"/>
      <c r="DJ107" s="1483"/>
      <c r="DK107" s="1481" t="s">
        <v>477</v>
      </c>
      <c r="DL107" s="1482"/>
      <c r="DM107" s="1482"/>
      <c r="DN107" s="1482"/>
      <c r="DO107" s="1482"/>
      <c r="DP107" s="1482"/>
      <c r="DQ107" s="1482"/>
      <c r="DR107" s="1482"/>
      <c r="DS107" s="1482"/>
      <c r="DT107" s="1482"/>
      <c r="DU107" s="1482"/>
      <c r="DV107" s="1482"/>
      <c r="DW107" s="1482"/>
      <c r="DX107" s="1482"/>
      <c r="DY107" s="1482"/>
      <c r="DZ107" s="1482"/>
      <c r="EA107" s="1482"/>
      <c r="EB107" s="1482"/>
      <c r="EC107" s="1482"/>
      <c r="ED107" s="1482"/>
      <c r="EE107" s="1482"/>
      <c r="EF107" s="1482"/>
      <c r="EG107" s="1482"/>
      <c r="EH107" s="1482"/>
      <c r="EI107" s="1482"/>
      <c r="EJ107" s="1482"/>
      <c r="EK107" s="1482"/>
      <c r="EL107" s="1482"/>
      <c r="EM107" s="1482"/>
      <c r="EN107" s="1482"/>
      <c r="EO107" s="1482"/>
      <c r="EP107" s="1482"/>
      <c r="EQ107" s="1482"/>
      <c r="ER107" s="1482"/>
      <c r="ES107" s="1483"/>
      <c r="ET107" s="1607"/>
      <c r="EU107" s="1607"/>
      <c r="EV107" s="1607"/>
      <c r="EW107" s="1607"/>
      <c r="EX107" s="1607"/>
      <c r="EY107" s="1607"/>
      <c r="EZ107" s="1607"/>
      <c r="FA107" s="1607"/>
      <c r="FB107" s="1607"/>
      <c r="FC107" s="1607"/>
      <c r="FD107" s="1607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 x14ac:dyDescent="0.3">
      <c r="A108" s="1505" t="s">
        <v>399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  <c r="L108" s="1506"/>
      <c r="M108" s="1506"/>
      <c r="N108" s="1506"/>
      <c r="O108" s="1506"/>
      <c r="P108" s="1506"/>
      <c r="Q108" s="1506"/>
      <c r="R108" s="1506"/>
      <c r="S108" s="1506"/>
      <c r="T108" s="1506"/>
      <c r="U108" s="1506"/>
      <c r="V108" s="1506"/>
      <c r="W108" s="1506"/>
      <c r="X108" s="1506"/>
      <c r="Y108" s="1506"/>
      <c r="Z108" s="1506"/>
      <c r="AA108" s="1506"/>
      <c r="AB108" s="1506"/>
      <c r="AC108" s="1506"/>
      <c r="AD108" s="1506"/>
      <c r="AE108" s="1507"/>
      <c r="AF108" s="1499" t="s">
        <v>400</v>
      </c>
      <c r="AG108" s="1500"/>
      <c r="AH108" s="1500"/>
      <c r="AI108" s="1500"/>
      <c r="AJ108" s="1500"/>
      <c r="AK108" s="1501"/>
      <c r="AL108" s="1499" t="s">
        <v>401</v>
      </c>
      <c r="AM108" s="1500"/>
      <c r="AN108" s="1500"/>
      <c r="AO108" s="1500"/>
      <c r="AP108" s="1500"/>
      <c r="AQ108" s="1500"/>
      <c r="AR108" s="1500"/>
      <c r="AS108" s="1500"/>
      <c r="AT108" s="1500"/>
      <c r="AU108" s="1501"/>
      <c r="AV108" s="1600" t="s">
        <v>402</v>
      </c>
      <c r="AW108" s="1601"/>
      <c r="AX108" s="1601"/>
      <c r="AY108" s="1601"/>
      <c r="AZ108" s="1601"/>
      <c r="BA108" s="1601"/>
      <c r="BB108" s="1601"/>
      <c r="BC108" s="1601"/>
      <c r="BD108" s="1601"/>
      <c r="BE108" s="1601"/>
      <c r="BF108" s="1601"/>
      <c r="BG108" s="1601"/>
      <c r="BH108" s="1601"/>
      <c r="BI108" s="1601"/>
      <c r="BJ108" s="1601"/>
      <c r="BK108" s="1601"/>
      <c r="BL108" s="1601"/>
      <c r="BM108" s="1601"/>
      <c r="BN108" s="1601"/>
      <c r="BO108" s="1601"/>
      <c r="BP108" s="1601"/>
      <c r="BQ108" s="1601"/>
      <c r="BR108" s="1600" t="s">
        <v>403</v>
      </c>
      <c r="BS108" s="1601"/>
      <c r="BT108" s="1601"/>
      <c r="BU108" s="1601"/>
      <c r="BV108" s="1601"/>
      <c r="BW108" s="1601"/>
      <c r="BX108" s="1601"/>
      <c r="BY108" s="1601"/>
      <c r="BZ108" s="1601"/>
      <c r="CA108" s="1601"/>
      <c r="CB108" s="1601"/>
      <c r="CC108" s="1601"/>
      <c r="CD108" s="1601"/>
      <c r="CE108" s="1601"/>
      <c r="CF108" s="1601"/>
      <c r="CG108" s="1601"/>
      <c r="CH108" s="1601"/>
      <c r="CI108" s="1601"/>
      <c r="CJ108" s="1601"/>
      <c r="CK108" s="1602" t="s">
        <v>404</v>
      </c>
      <c r="CL108" s="1602"/>
      <c r="CM108" s="1602"/>
      <c r="CN108" s="1602"/>
      <c r="CO108" s="1602"/>
      <c r="CP108" s="1602"/>
      <c r="CQ108" s="1602"/>
      <c r="CR108" s="1602"/>
      <c r="CS108" s="1602"/>
      <c r="CT108" s="1602"/>
      <c r="CU108" s="1602"/>
      <c r="CV108" s="1602"/>
      <c r="CW108" s="1602"/>
      <c r="CX108" s="1602"/>
      <c r="CY108" s="1602"/>
      <c r="CZ108" s="1602"/>
      <c r="DA108" s="1602"/>
      <c r="DB108" s="1602"/>
      <c r="DC108" s="1602"/>
      <c r="DD108" s="1602"/>
      <c r="DE108" s="1602"/>
      <c r="DF108" s="1602"/>
      <c r="DG108" s="1602" t="s">
        <v>405</v>
      </c>
      <c r="DH108" s="1602"/>
      <c r="DI108" s="1602"/>
      <c r="DJ108" s="1602"/>
      <c r="DK108" s="1603" t="s">
        <v>405</v>
      </c>
      <c r="DL108" s="1603"/>
      <c r="DM108" s="1603"/>
      <c r="DN108" s="1603"/>
      <c r="DO108" s="1603"/>
      <c r="DP108" s="1603"/>
      <c r="DQ108" s="1603"/>
      <c r="DR108" s="1603"/>
      <c r="DS108" s="1603"/>
      <c r="DT108" s="1603"/>
      <c r="DU108" s="1603"/>
      <c r="DV108" s="1603"/>
      <c r="DW108" s="1603"/>
      <c r="DX108" s="1603"/>
      <c r="DY108" s="1603"/>
      <c r="DZ108" s="1603"/>
      <c r="EA108" s="1603"/>
      <c r="EB108" s="1603"/>
      <c r="EC108" s="1603"/>
      <c r="ED108" s="1603"/>
      <c r="EE108" s="1603"/>
      <c r="EF108" s="1603"/>
      <c r="EG108" s="1603"/>
      <c r="EH108" s="1603"/>
      <c r="EI108" s="1603"/>
      <c r="EJ108" s="1603"/>
      <c r="EK108" s="1603"/>
      <c r="EL108" s="1603"/>
      <c r="EM108" s="1603"/>
      <c r="EN108" s="1603"/>
      <c r="EO108" s="1603"/>
      <c r="EP108" s="1603"/>
      <c r="EQ108" s="1603"/>
      <c r="ER108" s="1603"/>
      <c r="ES108" s="1603"/>
      <c r="ET108" s="1538">
        <v>8</v>
      </c>
      <c r="EU108" s="1604"/>
      <c r="EV108" s="1604"/>
      <c r="EW108" s="1604"/>
      <c r="EX108" s="1604"/>
      <c r="EY108" s="1604"/>
      <c r="EZ108" s="1604"/>
      <c r="FA108" s="1604"/>
      <c r="FB108" s="1604"/>
      <c r="FC108" s="1604"/>
      <c r="FD108" s="160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 x14ac:dyDescent="0.25">
      <c r="A109" s="1513" t="s">
        <v>482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16" t="s">
        <v>361</v>
      </c>
      <c r="AG109" s="1517"/>
      <c r="AH109" s="1517"/>
      <c r="AI109" s="1517"/>
      <c r="AJ109" s="1517"/>
      <c r="AK109" s="1518"/>
      <c r="AL109" s="1458"/>
      <c r="AM109" s="1459"/>
      <c r="AN109" s="1459"/>
      <c r="AO109" s="1459"/>
      <c r="AP109" s="1459"/>
      <c r="AQ109" s="1459"/>
      <c r="AR109" s="1459"/>
      <c r="AS109" s="1459"/>
      <c r="AT109" s="1459"/>
      <c r="AU109" s="1460"/>
      <c r="AV109" s="1606"/>
      <c r="AW109" s="1606"/>
      <c r="AX109" s="1606"/>
      <c r="AY109" s="1606"/>
      <c r="AZ109" s="1606"/>
      <c r="BA109" s="1606"/>
      <c r="BB109" s="1606"/>
      <c r="BC109" s="1606"/>
      <c r="BD109" s="1606"/>
      <c r="BE109" s="1606"/>
      <c r="BF109" s="1606"/>
      <c r="BG109" s="1606"/>
      <c r="BH109" s="1606"/>
      <c r="BI109" s="1606"/>
      <c r="BJ109" s="1606"/>
      <c r="BK109" s="1606"/>
      <c r="BL109" s="1606"/>
      <c r="BM109" s="1606"/>
      <c r="BN109" s="1606"/>
      <c r="BO109" s="1606"/>
      <c r="BP109" s="1606"/>
      <c r="BQ109" s="1606"/>
      <c r="BR109" s="1606"/>
      <c r="BS109" s="1606"/>
      <c r="BT109" s="1606"/>
      <c r="BU109" s="1606"/>
      <c r="BV109" s="1606"/>
      <c r="BW109" s="1606"/>
      <c r="BX109" s="1606"/>
      <c r="BY109" s="1606"/>
      <c r="BZ109" s="1606"/>
      <c r="CA109" s="1606"/>
      <c r="CB109" s="1606"/>
      <c r="CC109" s="1606"/>
      <c r="CD109" s="1606"/>
      <c r="CE109" s="1606"/>
      <c r="CF109" s="1606"/>
      <c r="CG109" s="1606"/>
      <c r="CH109" s="1606"/>
      <c r="CI109" s="1606"/>
      <c r="CJ109" s="1606"/>
      <c r="CK109" s="1577"/>
      <c r="CL109" s="1577"/>
      <c r="CM109" s="1577"/>
      <c r="CN109" s="1577"/>
      <c r="CO109" s="1577"/>
      <c r="CP109" s="1577"/>
      <c r="CQ109" s="1577"/>
      <c r="CR109" s="1577"/>
      <c r="CS109" s="1577"/>
      <c r="CT109" s="1577"/>
      <c r="CU109" s="1577"/>
      <c r="CV109" s="1577"/>
      <c r="CW109" s="1577"/>
      <c r="CX109" s="1577"/>
      <c r="CY109" s="1577"/>
      <c r="CZ109" s="1577"/>
      <c r="DA109" s="1577"/>
      <c r="DB109" s="1577"/>
      <c r="DC109" s="1577"/>
      <c r="DD109" s="1577"/>
      <c r="DE109" s="1577"/>
      <c r="DF109" s="1577"/>
      <c r="DG109" s="1577"/>
      <c r="DH109" s="1577"/>
      <c r="DI109" s="1577"/>
      <c r="DJ109" s="1577"/>
      <c r="DK109" s="1577"/>
      <c r="DL109" s="1577"/>
      <c r="DM109" s="1577"/>
      <c r="DN109" s="1577"/>
      <c r="DO109" s="1577"/>
      <c r="DP109" s="1577"/>
      <c r="DQ109" s="1577"/>
      <c r="DR109" s="1577"/>
      <c r="DS109" s="1577"/>
      <c r="DT109" s="1577"/>
      <c r="DU109" s="1577"/>
      <c r="DV109" s="1577"/>
      <c r="DW109" s="1577"/>
      <c r="DX109" s="1577"/>
      <c r="DY109" s="1577"/>
      <c r="DZ109" s="1577"/>
      <c r="EA109" s="1577"/>
      <c r="EB109" s="1577"/>
      <c r="EC109" s="1577"/>
      <c r="ED109" s="1577"/>
      <c r="EE109" s="1577"/>
      <c r="EF109" s="1577"/>
      <c r="EG109" s="1577"/>
      <c r="EH109" s="1577"/>
      <c r="EI109" s="1577"/>
      <c r="EJ109" s="1577"/>
      <c r="EK109" s="1577"/>
      <c r="EL109" s="1577"/>
      <c r="EM109" s="1577"/>
      <c r="EN109" s="1577"/>
      <c r="EO109" s="1577"/>
      <c r="EP109" s="1577"/>
      <c r="EQ109" s="1577"/>
      <c r="ER109" s="1577"/>
      <c r="ES109" s="1577"/>
      <c r="ET109" s="1464"/>
      <c r="EU109" s="1465"/>
      <c r="EV109" s="1465"/>
      <c r="EW109" s="1465"/>
      <c r="EX109" s="1465"/>
      <c r="EY109" s="1465"/>
      <c r="EZ109" s="1465"/>
      <c r="FA109" s="1465"/>
      <c r="FB109" s="1465"/>
      <c r="FC109" s="1465"/>
      <c r="FD109" s="1466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 x14ac:dyDescent="0.25">
      <c r="A110" s="1513" t="s">
        <v>464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26" t="s">
        <v>362</v>
      </c>
      <c r="AG110" s="1527"/>
      <c r="AH110" s="1527"/>
      <c r="AI110" s="1527"/>
      <c r="AJ110" s="1527"/>
      <c r="AK110" s="1528"/>
      <c r="AL110" s="1529">
        <f>ET110</f>
        <v>0</v>
      </c>
      <c r="AM110" s="1530"/>
      <c r="AN110" s="1530"/>
      <c r="AO110" s="1530"/>
      <c r="AP110" s="1530"/>
      <c r="AQ110" s="1530"/>
      <c r="AR110" s="1530"/>
      <c r="AS110" s="1530"/>
      <c r="AT110" s="1530"/>
      <c r="AU110" s="1530"/>
      <c r="AV110" s="1577"/>
      <c r="AW110" s="1577"/>
      <c r="AX110" s="1577"/>
      <c r="AY110" s="1577"/>
      <c r="AZ110" s="1577"/>
      <c r="BA110" s="1577"/>
      <c r="BB110" s="1577"/>
      <c r="BC110" s="1577"/>
      <c r="BD110" s="1577"/>
      <c r="BE110" s="1577"/>
      <c r="BF110" s="1577"/>
      <c r="BG110" s="1577"/>
      <c r="BH110" s="1577"/>
      <c r="BI110" s="1577"/>
      <c r="BJ110" s="1577"/>
      <c r="BK110" s="1577"/>
      <c r="BL110" s="1577"/>
      <c r="BM110" s="1577"/>
      <c r="BN110" s="1577"/>
      <c r="BO110" s="1577"/>
      <c r="BP110" s="1577"/>
      <c r="BQ110" s="1577"/>
      <c r="BR110" s="1577"/>
      <c r="BS110" s="1577"/>
      <c r="BT110" s="1577"/>
      <c r="BU110" s="1577"/>
      <c r="BV110" s="1577"/>
      <c r="BW110" s="1577"/>
      <c r="BX110" s="1577"/>
      <c r="BY110" s="1577"/>
      <c r="BZ110" s="1577"/>
      <c r="CA110" s="1577"/>
      <c r="CB110" s="1577"/>
      <c r="CC110" s="1577"/>
      <c r="CD110" s="1577"/>
      <c r="CE110" s="1577"/>
      <c r="CF110" s="1577"/>
      <c r="CG110" s="1577"/>
      <c r="CH110" s="1577"/>
      <c r="CI110" s="1577"/>
      <c r="CJ110" s="1577"/>
      <c r="CK110" s="1577"/>
      <c r="CL110" s="1577"/>
      <c r="CM110" s="1577"/>
      <c r="CN110" s="1577"/>
      <c r="CO110" s="1577"/>
      <c r="CP110" s="1577"/>
      <c r="CQ110" s="1577"/>
      <c r="CR110" s="1577"/>
      <c r="CS110" s="1577"/>
      <c r="CT110" s="1577"/>
      <c r="CU110" s="1577"/>
      <c r="CV110" s="1577"/>
      <c r="CW110" s="1577"/>
      <c r="CX110" s="1577"/>
      <c r="CY110" s="1577"/>
      <c r="CZ110" s="1577"/>
      <c r="DA110" s="1577"/>
      <c r="DB110" s="1577"/>
      <c r="DC110" s="1577"/>
      <c r="DD110" s="1577"/>
      <c r="DE110" s="1577"/>
      <c r="DF110" s="1577"/>
      <c r="DG110" s="1577"/>
      <c r="DH110" s="1577"/>
      <c r="DI110" s="1577"/>
      <c r="DJ110" s="1577"/>
      <c r="DK110" s="1577"/>
      <c r="DL110" s="1577"/>
      <c r="DM110" s="1577"/>
      <c r="DN110" s="1577"/>
      <c r="DO110" s="1577"/>
      <c r="DP110" s="1577"/>
      <c r="DQ110" s="1577"/>
      <c r="DR110" s="1577"/>
      <c r="DS110" s="1577"/>
      <c r="DT110" s="1577"/>
      <c r="DU110" s="1577"/>
      <c r="DV110" s="1577"/>
      <c r="DW110" s="1577"/>
      <c r="DX110" s="1577"/>
      <c r="DY110" s="1577"/>
      <c r="DZ110" s="1577"/>
      <c r="EA110" s="1577"/>
      <c r="EB110" s="1577"/>
      <c r="EC110" s="1577"/>
      <c r="ED110" s="1577"/>
      <c r="EE110" s="1577"/>
      <c r="EF110" s="1577"/>
      <c r="EG110" s="1577"/>
      <c r="EH110" s="1577"/>
      <c r="EI110" s="1577"/>
      <c r="EJ110" s="1577"/>
      <c r="EK110" s="1577"/>
      <c r="EL110" s="1577"/>
      <c r="EM110" s="1577"/>
      <c r="EN110" s="1577"/>
      <c r="EO110" s="1577"/>
      <c r="EP110" s="1577"/>
      <c r="EQ110" s="1577"/>
      <c r="ER110" s="1577"/>
      <c r="ES110" s="1577"/>
      <c r="ET110" s="15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0"/>
      <c r="EV110" s="1530"/>
      <c r="EW110" s="1530"/>
      <c r="EX110" s="1530"/>
      <c r="EY110" s="1530"/>
      <c r="EZ110" s="1530"/>
      <c r="FA110" s="1530"/>
      <c r="FB110" s="1530"/>
      <c r="FC110" s="1530"/>
      <c r="FD110" s="1549"/>
      <c r="FE110" s="551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 x14ac:dyDescent="0.25">
      <c r="A111" s="1513" t="s">
        <v>483</v>
      </c>
      <c r="B111" s="1514"/>
      <c r="C111" s="1514"/>
      <c r="D111" s="1514"/>
      <c r="E111" s="1514"/>
      <c r="F111" s="1514"/>
      <c r="G111" s="1514"/>
      <c r="H111" s="1514"/>
      <c r="I111" s="1514"/>
      <c r="J111" s="1514"/>
      <c r="K111" s="1514"/>
      <c r="L111" s="1514"/>
      <c r="M111" s="1514"/>
      <c r="N111" s="1514"/>
      <c r="O111" s="1514"/>
      <c r="P111" s="1514"/>
      <c r="Q111" s="1514"/>
      <c r="R111" s="1514"/>
      <c r="S111" s="1514"/>
      <c r="T111" s="1514"/>
      <c r="U111" s="1514"/>
      <c r="V111" s="1514"/>
      <c r="W111" s="1514"/>
      <c r="X111" s="1514"/>
      <c r="Y111" s="1514"/>
      <c r="Z111" s="1514"/>
      <c r="AA111" s="1514"/>
      <c r="AB111" s="1514"/>
      <c r="AC111" s="1514"/>
      <c r="AD111" s="1514"/>
      <c r="AE111" s="1515"/>
      <c r="AF111" s="1526" t="s">
        <v>363</v>
      </c>
      <c r="AG111" s="1527"/>
      <c r="AH111" s="1527"/>
      <c r="AI111" s="1527"/>
      <c r="AJ111" s="1527"/>
      <c r="AK111" s="1528"/>
      <c r="AL111" s="1529">
        <f>ET111</f>
        <v>0</v>
      </c>
      <c r="AM111" s="1530"/>
      <c r="AN111" s="1530"/>
      <c r="AO111" s="1530"/>
      <c r="AP111" s="1530"/>
      <c r="AQ111" s="1530"/>
      <c r="AR111" s="1530"/>
      <c r="AS111" s="1530"/>
      <c r="AT111" s="1530"/>
      <c r="AU111" s="1530"/>
      <c r="AV111" s="1577"/>
      <c r="AW111" s="1577"/>
      <c r="AX111" s="1577"/>
      <c r="AY111" s="1577"/>
      <c r="AZ111" s="1577"/>
      <c r="BA111" s="1577"/>
      <c r="BB111" s="1577"/>
      <c r="BC111" s="1577"/>
      <c r="BD111" s="1577"/>
      <c r="BE111" s="1577"/>
      <c r="BF111" s="1577"/>
      <c r="BG111" s="1577"/>
      <c r="BH111" s="1577"/>
      <c r="BI111" s="1577"/>
      <c r="BJ111" s="1577"/>
      <c r="BK111" s="1577"/>
      <c r="BL111" s="1577"/>
      <c r="BM111" s="1577"/>
      <c r="BN111" s="1577"/>
      <c r="BO111" s="1577"/>
      <c r="BP111" s="1577"/>
      <c r="BQ111" s="1577"/>
      <c r="BR111" s="1577"/>
      <c r="BS111" s="1577"/>
      <c r="BT111" s="1577"/>
      <c r="BU111" s="1577"/>
      <c r="BV111" s="1577"/>
      <c r="BW111" s="1577"/>
      <c r="BX111" s="1577"/>
      <c r="BY111" s="1577"/>
      <c r="BZ111" s="1577"/>
      <c r="CA111" s="1577"/>
      <c r="CB111" s="1577"/>
      <c r="CC111" s="1577"/>
      <c r="CD111" s="1577"/>
      <c r="CE111" s="1577"/>
      <c r="CF111" s="1577"/>
      <c r="CG111" s="1577"/>
      <c r="CH111" s="1577"/>
      <c r="CI111" s="1577"/>
      <c r="CJ111" s="1577"/>
      <c r="CK111" s="1577"/>
      <c r="CL111" s="1577"/>
      <c r="CM111" s="1577"/>
      <c r="CN111" s="1577"/>
      <c r="CO111" s="1577"/>
      <c r="CP111" s="1577"/>
      <c r="CQ111" s="1577"/>
      <c r="CR111" s="1577"/>
      <c r="CS111" s="1577"/>
      <c r="CT111" s="1577"/>
      <c r="CU111" s="1577"/>
      <c r="CV111" s="1577"/>
      <c r="CW111" s="1577"/>
      <c r="CX111" s="1577"/>
      <c r="CY111" s="1577"/>
      <c r="CZ111" s="1577"/>
      <c r="DA111" s="1577"/>
      <c r="DB111" s="1577"/>
      <c r="DC111" s="1577"/>
      <c r="DD111" s="1577"/>
      <c r="DE111" s="1577"/>
      <c r="DF111" s="1577"/>
      <c r="DG111" s="1577"/>
      <c r="DH111" s="1577"/>
      <c r="DI111" s="1577"/>
      <c r="DJ111" s="1577"/>
      <c r="DK111" s="1577"/>
      <c r="DL111" s="1577"/>
      <c r="DM111" s="1577"/>
      <c r="DN111" s="1577"/>
      <c r="DO111" s="1577"/>
      <c r="DP111" s="1577"/>
      <c r="DQ111" s="1577"/>
      <c r="DR111" s="1577"/>
      <c r="DS111" s="1577"/>
      <c r="DT111" s="1577"/>
      <c r="DU111" s="1577"/>
      <c r="DV111" s="1577"/>
      <c r="DW111" s="1577"/>
      <c r="DX111" s="1577"/>
      <c r="DY111" s="1577"/>
      <c r="DZ111" s="1577"/>
      <c r="EA111" s="1577"/>
      <c r="EB111" s="1577"/>
      <c r="EC111" s="1577"/>
      <c r="ED111" s="1577"/>
      <c r="EE111" s="1577"/>
      <c r="EF111" s="1577"/>
      <c r="EG111" s="1577"/>
      <c r="EH111" s="1577"/>
      <c r="EI111" s="1577"/>
      <c r="EJ111" s="1577"/>
      <c r="EK111" s="1577"/>
      <c r="EL111" s="1577"/>
      <c r="EM111" s="1577"/>
      <c r="EN111" s="1577"/>
      <c r="EO111" s="1577"/>
      <c r="EP111" s="1577"/>
      <c r="EQ111" s="1577"/>
      <c r="ER111" s="1577"/>
      <c r="ES111" s="1577"/>
      <c r="ET111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0"/>
      <c r="EV111" s="1530"/>
      <c r="EW111" s="1530"/>
      <c r="EX111" s="1530"/>
      <c r="EY111" s="1530"/>
      <c r="EZ111" s="1530"/>
      <c r="FA111" s="1530"/>
      <c r="FB111" s="1530"/>
      <c r="FC111" s="1530"/>
      <c r="FD111" s="1549"/>
      <c r="FE111" s="551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 x14ac:dyDescent="0.3">
      <c r="A112" s="1592" t="s">
        <v>484</v>
      </c>
      <c r="B112" s="1593"/>
      <c r="C112" s="1593"/>
      <c r="D112" s="1593"/>
      <c r="E112" s="1593"/>
      <c r="F112" s="1593"/>
      <c r="G112" s="1593"/>
      <c r="H112" s="1593"/>
      <c r="I112" s="1593"/>
      <c r="J112" s="1593"/>
      <c r="K112" s="1593"/>
      <c r="L112" s="1593"/>
      <c r="M112" s="1593"/>
      <c r="N112" s="1593"/>
      <c r="O112" s="1593"/>
      <c r="P112" s="1593"/>
      <c r="Q112" s="1593"/>
      <c r="R112" s="1593"/>
      <c r="S112" s="1593"/>
      <c r="T112" s="1593"/>
      <c r="U112" s="1593"/>
      <c r="V112" s="1593"/>
      <c r="W112" s="1593"/>
      <c r="X112" s="1593"/>
      <c r="Y112" s="1593"/>
      <c r="Z112" s="1593"/>
      <c r="AA112" s="1593"/>
      <c r="AB112" s="1593"/>
      <c r="AC112" s="1593"/>
      <c r="AD112" s="1593"/>
      <c r="AE112" s="1594"/>
      <c r="AF112" s="1595" t="s">
        <v>364</v>
      </c>
      <c r="AG112" s="1596"/>
      <c r="AH112" s="1596"/>
      <c r="AI112" s="1596"/>
      <c r="AJ112" s="1596"/>
      <c r="AK112" s="1597"/>
      <c r="AL112" s="159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9"/>
      <c r="AN112" s="1599"/>
      <c r="AO112" s="1599"/>
      <c r="AP112" s="1599"/>
      <c r="AQ112" s="1599"/>
      <c r="AR112" s="1599"/>
      <c r="AS112" s="1599"/>
      <c r="AT112" s="1599"/>
      <c r="AU112" s="1599"/>
      <c r="AV112" s="1577"/>
      <c r="AW112" s="1577"/>
      <c r="AX112" s="1577"/>
      <c r="AY112" s="1577"/>
      <c r="AZ112" s="1577"/>
      <c r="BA112" s="1577"/>
      <c r="BB112" s="1577"/>
      <c r="BC112" s="1577"/>
      <c r="BD112" s="1577"/>
      <c r="BE112" s="1577"/>
      <c r="BF112" s="1577"/>
      <c r="BG112" s="1577"/>
      <c r="BH112" s="1577"/>
      <c r="BI112" s="1577"/>
      <c r="BJ112" s="1577"/>
      <c r="BK112" s="1577"/>
      <c r="BL112" s="1577"/>
      <c r="BM112" s="1577"/>
      <c r="BN112" s="1577"/>
      <c r="BO112" s="1577"/>
      <c r="BP112" s="1577"/>
      <c r="BQ112" s="1577"/>
      <c r="BR112" s="1577"/>
      <c r="BS112" s="1577"/>
      <c r="BT112" s="1577"/>
      <c r="BU112" s="1577"/>
      <c r="BV112" s="1577"/>
      <c r="BW112" s="1577"/>
      <c r="BX112" s="1577"/>
      <c r="BY112" s="1577"/>
      <c r="BZ112" s="1577"/>
      <c r="CA112" s="1577"/>
      <c r="CB112" s="1577"/>
      <c r="CC112" s="1577"/>
      <c r="CD112" s="1577"/>
      <c r="CE112" s="1577"/>
      <c r="CF112" s="1577"/>
      <c r="CG112" s="1577"/>
      <c r="CH112" s="1577"/>
      <c r="CI112" s="1577"/>
      <c r="CJ112" s="1577"/>
      <c r="CK112" s="1577"/>
      <c r="CL112" s="1577"/>
      <c r="CM112" s="1577"/>
      <c r="CN112" s="1577"/>
      <c r="CO112" s="1577"/>
      <c r="CP112" s="1577"/>
      <c r="CQ112" s="1577"/>
      <c r="CR112" s="1577"/>
      <c r="CS112" s="1577"/>
      <c r="CT112" s="1577"/>
      <c r="CU112" s="1577"/>
      <c r="CV112" s="1577"/>
      <c r="CW112" s="1577"/>
      <c r="CX112" s="1577"/>
      <c r="CY112" s="1577"/>
      <c r="CZ112" s="1577"/>
      <c r="DA112" s="1577"/>
      <c r="DB112" s="1577"/>
      <c r="DC112" s="1577"/>
      <c r="DD112" s="1577"/>
      <c r="DE112" s="1577"/>
      <c r="DF112" s="1577"/>
      <c r="DG112" s="1577"/>
      <c r="DH112" s="1577"/>
      <c r="DI112" s="1577"/>
      <c r="DJ112" s="1577"/>
      <c r="DK112" s="1577"/>
      <c r="DL112" s="1577"/>
      <c r="DM112" s="1577"/>
      <c r="DN112" s="1577"/>
      <c r="DO112" s="1577"/>
      <c r="DP112" s="1577"/>
      <c r="DQ112" s="1577"/>
      <c r="DR112" s="1577"/>
      <c r="DS112" s="1577"/>
      <c r="DT112" s="1577"/>
      <c r="DU112" s="1577"/>
      <c r="DV112" s="1577"/>
      <c r="DW112" s="1577"/>
      <c r="DX112" s="1577"/>
      <c r="DY112" s="1577"/>
      <c r="DZ112" s="1577"/>
      <c r="EA112" s="1577"/>
      <c r="EB112" s="1577"/>
      <c r="EC112" s="1577"/>
      <c r="ED112" s="1577"/>
      <c r="EE112" s="1577"/>
      <c r="EF112" s="1577"/>
      <c r="EG112" s="1577"/>
      <c r="EH112" s="1577"/>
      <c r="EI112" s="1577"/>
      <c r="EJ112" s="1577"/>
      <c r="EK112" s="1577"/>
      <c r="EL112" s="1577"/>
      <c r="EM112" s="1577"/>
      <c r="EN112" s="1577"/>
      <c r="EO112" s="1577"/>
      <c r="EP112" s="1577"/>
      <c r="EQ112" s="1577"/>
      <c r="ER112" s="1577"/>
      <c r="ES112" s="1577"/>
      <c r="ET112" s="1395"/>
      <c r="EU112" s="1396"/>
      <c r="EV112" s="1396"/>
      <c r="EW112" s="1396"/>
      <c r="EX112" s="1396"/>
      <c r="EY112" s="1396"/>
      <c r="EZ112" s="1396"/>
      <c r="FA112" s="1396"/>
      <c r="FB112" s="1396"/>
      <c r="FC112" s="1396"/>
      <c r="FD112" s="1531"/>
      <c r="FE112" s="551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 x14ac:dyDescent="0.3">
      <c r="A113" s="1578" t="s">
        <v>365</v>
      </c>
      <c r="B113" s="1579"/>
      <c r="C113" s="1579"/>
      <c r="D113" s="1579"/>
      <c r="E113" s="1579"/>
      <c r="F113" s="1579"/>
      <c r="G113" s="1579"/>
      <c r="H113" s="1579"/>
      <c r="I113" s="1579"/>
      <c r="J113" s="1579"/>
      <c r="K113" s="1579"/>
      <c r="L113" s="1579"/>
      <c r="M113" s="1579"/>
      <c r="N113" s="1579"/>
      <c r="O113" s="1579"/>
      <c r="P113" s="1579"/>
      <c r="Q113" s="1579"/>
      <c r="R113" s="1579"/>
      <c r="S113" s="1579"/>
      <c r="T113" s="1579"/>
      <c r="U113" s="1579"/>
      <c r="V113" s="1579"/>
      <c r="W113" s="1579"/>
      <c r="X113" s="1579"/>
      <c r="Y113" s="1579"/>
      <c r="Z113" s="1579"/>
      <c r="AA113" s="1579"/>
      <c r="AB113" s="1579"/>
      <c r="AC113" s="1579"/>
      <c r="AD113" s="1579"/>
      <c r="AE113" s="1580"/>
      <c r="AF113" s="1581" t="s">
        <v>366</v>
      </c>
      <c r="AG113" s="1582"/>
      <c r="AH113" s="1582"/>
      <c r="AI113" s="1582"/>
      <c r="AJ113" s="1582"/>
      <c r="AK113" s="1583"/>
      <c r="AL113" s="1584">
        <f ca="1">AL112-AL111</f>
        <v>0</v>
      </c>
      <c r="AM113" s="1585"/>
      <c r="AN113" s="1585"/>
      <c r="AO113" s="1585"/>
      <c r="AP113" s="1585"/>
      <c r="AQ113" s="1585"/>
      <c r="AR113" s="1585"/>
      <c r="AS113" s="1585"/>
      <c r="AT113" s="1585"/>
      <c r="AU113" s="1585"/>
      <c r="AV113" s="1586"/>
      <c r="AW113" s="1586"/>
      <c r="AX113" s="1586"/>
      <c r="AY113" s="1586"/>
      <c r="AZ113" s="1586"/>
      <c r="BA113" s="1586"/>
      <c r="BB113" s="1586"/>
      <c r="BC113" s="1586"/>
      <c r="BD113" s="1586"/>
      <c r="BE113" s="1586"/>
      <c r="BF113" s="1586"/>
      <c r="BG113" s="1586"/>
      <c r="BH113" s="1586"/>
      <c r="BI113" s="1586"/>
      <c r="BJ113" s="1586"/>
      <c r="BK113" s="1586"/>
      <c r="BL113" s="1586"/>
      <c r="BM113" s="1586"/>
      <c r="BN113" s="1586"/>
      <c r="BO113" s="1586"/>
      <c r="BP113" s="1586"/>
      <c r="BQ113" s="1586"/>
      <c r="BR113" s="1586"/>
      <c r="BS113" s="1586"/>
      <c r="BT113" s="1586"/>
      <c r="BU113" s="1586"/>
      <c r="BV113" s="1586"/>
      <c r="BW113" s="1586"/>
      <c r="BX113" s="1586"/>
      <c r="BY113" s="1586"/>
      <c r="BZ113" s="1586"/>
      <c r="CA113" s="1586"/>
      <c r="CB113" s="1586"/>
      <c r="CC113" s="1586"/>
      <c r="CD113" s="1586"/>
      <c r="CE113" s="1586"/>
      <c r="CF113" s="1586"/>
      <c r="CG113" s="1586"/>
      <c r="CH113" s="1586"/>
      <c r="CI113" s="1586"/>
      <c r="CJ113" s="1586"/>
      <c r="CK113" s="1586"/>
      <c r="CL113" s="1586"/>
      <c r="CM113" s="1586"/>
      <c r="CN113" s="1586"/>
      <c r="CO113" s="1586"/>
      <c r="CP113" s="1586"/>
      <c r="CQ113" s="1586"/>
      <c r="CR113" s="1586"/>
      <c r="CS113" s="1586"/>
      <c r="CT113" s="1586"/>
      <c r="CU113" s="1586"/>
      <c r="CV113" s="1586"/>
      <c r="CW113" s="1586"/>
      <c r="CX113" s="1586"/>
      <c r="CY113" s="1586"/>
      <c r="CZ113" s="1586"/>
      <c r="DA113" s="1586"/>
      <c r="DB113" s="1586"/>
      <c r="DC113" s="1586"/>
      <c r="DD113" s="1586"/>
      <c r="DE113" s="1586"/>
      <c r="DF113" s="1586"/>
      <c r="DG113" s="1586"/>
      <c r="DH113" s="1586"/>
      <c r="DI113" s="1586"/>
      <c r="DJ113" s="1586"/>
      <c r="DK113" s="1586"/>
      <c r="DL113" s="1586"/>
      <c r="DM113" s="1586"/>
      <c r="DN113" s="1586"/>
      <c r="DO113" s="1586"/>
      <c r="DP113" s="1586"/>
      <c r="DQ113" s="1586"/>
      <c r="DR113" s="1586"/>
      <c r="DS113" s="1586"/>
      <c r="DT113" s="1586"/>
      <c r="DU113" s="1586"/>
      <c r="DV113" s="1586"/>
      <c r="DW113" s="1586"/>
      <c r="DX113" s="1586"/>
      <c r="DY113" s="1586"/>
      <c r="DZ113" s="1586"/>
      <c r="EA113" s="1586"/>
      <c r="EB113" s="1586"/>
      <c r="EC113" s="1586"/>
      <c r="ED113" s="1586"/>
      <c r="EE113" s="1586"/>
      <c r="EF113" s="1586"/>
      <c r="EG113" s="1586"/>
      <c r="EH113" s="1586"/>
      <c r="EI113" s="1586"/>
      <c r="EJ113" s="1586"/>
      <c r="EK113" s="1586"/>
      <c r="EL113" s="1586"/>
      <c r="EM113" s="1586"/>
      <c r="EN113" s="1586"/>
      <c r="EO113" s="1586"/>
      <c r="EP113" s="1586"/>
      <c r="EQ113" s="1586"/>
      <c r="ER113" s="1586"/>
      <c r="ES113" s="1586"/>
      <c r="ET113" s="1490"/>
      <c r="EU113" s="1491"/>
      <c r="EV113" s="1491"/>
      <c r="EW113" s="1491"/>
      <c r="EX113" s="1491"/>
      <c r="EY113" s="1491"/>
      <c r="EZ113" s="1491"/>
      <c r="FA113" s="1491"/>
      <c r="FB113" s="1491"/>
      <c r="FC113" s="1491"/>
      <c r="FD113" s="1541"/>
      <c r="FE113" s="551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 x14ac:dyDescent="0.25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8"/>
      <c r="N114" s="628"/>
      <c r="O114" s="628"/>
      <c r="P114" s="628"/>
      <c r="Q114" s="628"/>
      <c r="R114" s="628"/>
      <c r="S114" s="628"/>
      <c r="T114" s="628"/>
      <c r="U114" s="628"/>
      <c r="V114" s="628"/>
      <c r="W114" s="628"/>
      <c r="X114" s="628"/>
      <c r="Y114" s="628"/>
      <c r="Z114" s="628"/>
      <c r="AA114" s="628"/>
      <c r="AB114" s="628"/>
      <c r="AC114" s="628"/>
      <c r="AD114" s="628"/>
      <c r="AE114" s="628"/>
      <c r="AF114" s="628"/>
      <c r="AG114" s="628"/>
      <c r="AH114" s="628"/>
      <c r="AI114" s="628"/>
      <c r="AJ114" s="628"/>
      <c r="AK114" s="628"/>
      <c r="AL114" s="628"/>
      <c r="AM114" s="628"/>
      <c r="AN114" s="628"/>
      <c r="AO114" s="628"/>
      <c r="AP114" s="628"/>
      <c r="AQ114" s="628"/>
      <c r="AR114" s="628"/>
      <c r="AS114" s="628"/>
      <c r="AT114" s="628"/>
      <c r="AU114" s="628"/>
      <c r="AV114" s="628"/>
      <c r="AW114" s="628"/>
      <c r="AX114" s="628"/>
      <c r="AY114" s="628"/>
      <c r="AZ114" s="628"/>
      <c r="BA114" s="628"/>
      <c r="BB114" s="628"/>
      <c r="BC114" s="628"/>
      <c r="BD114" s="628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 x14ac:dyDescent="0.25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8"/>
      <c r="N115" s="628"/>
      <c r="O115" s="628"/>
      <c r="P115" s="628"/>
      <c r="Q115" s="628"/>
      <c r="R115" s="628"/>
      <c r="S115" s="628"/>
      <c r="T115" s="628"/>
      <c r="U115" s="628"/>
      <c r="V115" s="628"/>
      <c r="W115" s="628"/>
      <c r="X115" s="628"/>
      <c r="Y115" s="628"/>
      <c r="Z115" s="628"/>
      <c r="AA115" s="628"/>
      <c r="AB115" s="628"/>
      <c r="AC115" s="628"/>
      <c r="AD115" s="628"/>
      <c r="AE115" s="628"/>
      <c r="AF115" s="628"/>
      <c r="AG115" s="628"/>
      <c r="AH115" s="628"/>
      <c r="AI115" s="628"/>
      <c r="AJ115" s="628"/>
      <c r="AK115" s="628"/>
      <c r="AL115" s="628"/>
      <c r="AM115" s="628"/>
      <c r="AN115" s="628"/>
      <c r="AO115" s="628"/>
      <c r="AP115" s="628"/>
      <c r="AQ115" s="628"/>
      <c r="AR115" s="628"/>
      <c r="AS115" s="628"/>
      <c r="AT115" s="628"/>
      <c r="AU115" s="628"/>
      <c r="AV115" s="628"/>
      <c r="AW115" s="628"/>
      <c r="AX115" s="628"/>
      <c r="AY115" s="628"/>
      <c r="AZ115" s="628"/>
      <c r="BA115" s="628"/>
      <c r="BB115" s="628"/>
      <c r="BC115" s="628"/>
      <c r="BD115" s="628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 x14ac:dyDescent="0.25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8"/>
      <c r="N116" s="628"/>
      <c r="O116" s="628"/>
      <c r="P116" s="628"/>
      <c r="Q116" s="628"/>
      <c r="R116" s="628"/>
      <c r="S116" s="628"/>
      <c r="T116" s="628"/>
      <c r="U116" s="628"/>
      <c r="V116" s="628"/>
      <c r="W116" s="628"/>
      <c r="X116" s="628"/>
      <c r="Y116" s="628"/>
      <c r="Z116" s="628"/>
      <c r="AA116" s="628"/>
      <c r="AB116" s="628"/>
      <c r="AC116" s="628"/>
      <c r="AD116" s="628"/>
      <c r="AE116" s="628"/>
      <c r="AF116" s="628"/>
      <c r="AG116" s="628"/>
      <c r="AH116" s="628"/>
      <c r="AI116" s="628"/>
      <c r="AJ116" s="628"/>
      <c r="AK116" s="628"/>
      <c r="AL116" s="628"/>
      <c r="AM116" s="628"/>
      <c r="AN116" s="628"/>
      <c r="AO116" s="628"/>
      <c r="AP116" s="628"/>
      <c r="AQ116" s="628"/>
      <c r="AR116" s="628"/>
      <c r="AS116" s="628"/>
      <c r="AT116" s="628"/>
      <c r="AU116" s="628"/>
      <c r="AV116" s="628"/>
      <c r="AW116" s="628"/>
      <c r="AX116" s="628"/>
      <c r="AY116" s="628"/>
      <c r="AZ116" s="628"/>
      <c r="BA116" s="628"/>
      <c r="BB116" s="628"/>
      <c r="BC116" s="628"/>
      <c r="BD116" s="628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 x14ac:dyDescent="0.2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 x14ac:dyDescent="0.2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1" t="str">
        <f>IF('Настройки УИК'!$C$26="","",'Настройки УИК'!$C$26)</f>
        <v/>
      </c>
      <c r="AA118" s="1561"/>
      <c r="AB118" s="1561"/>
      <c r="AC118" s="1561"/>
      <c r="AD118" s="1561"/>
      <c r="AE118" s="1561"/>
      <c r="AF118" s="1561"/>
      <c r="AG118" s="1561"/>
      <c r="AH118" s="1561"/>
      <c r="AI118" s="1561"/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629"/>
      <c r="BZ118" s="258"/>
      <c r="CA118" s="258"/>
      <c r="CB118" s="1563"/>
      <c r="CC118" s="1563"/>
      <c r="CD118" s="1563"/>
      <c r="CE118" s="1563"/>
      <c r="CF118" s="1563"/>
      <c r="CG118" s="1563"/>
      <c r="CH118" s="1563"/>
      <c r="CI118" s="1563"/>
      <c r="CJ118" s="1563"/>
      <c r="CK118" s="1563"/>
      <c r="CL118" s="1563"/>
      <c r="CM118" s="1563"/>
      <c r="CN118" s="1563"/>
      <c r="CO118" s="1563"/>
      <c r="CP118" s="1563"/>
      <c r="CQ118" s="1563"/>
      <c r="CR118" s="1563"/>
      <c r="CS118" s="1563"/>
      <c r="CT118" s="1563"/>
      <c r="CU118" s="1563"/>
      <c r="CV118" s="1563"/>
      <c r="CW118" s="1563"/>
      <c r="CX118" s="258"/>
      <c r="CY118" s="258"/>
      <c r="CZ118" s="258"/>
      <c r="DA118" s="258"/>
      <c r="DB118" s="258"/>
      <c r="DC118" s="258"/>
      <c r="DD118" s="258"/>
      <c r="DE118" s="1561" t="e">
        <f>INDEX('Настройки УИК'!B22:B22,19-MATCH('Настройки ТИК'!B39,'Настройки УИК'!M22:M22,0),1)</f>
        <v>#N/A</v>
      </c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  <c r="EE118" s="1561"/>
      <c r="EF118" s="1561"/>
      <c r="EG118" s="1561"/>
      <c r="EH118" s="1561"/>
      <c r="EI118" s="1561"/>
      <c r="EJ118" s="1561"/>
      <c r="EK118" s="1561"/>
      <c r="EL118" s="1561"/>
      <c r="EM118" s="1561"/>
      <c r="EN118" s="1561"/>
      <c r="EO118" s="1561"/>
      <c r="EP118" s="1561"/>
      <c r="EQ118" s="1561"/>
      <c r="ER118" s="1561"/>
      <c r="ES118" s="1561"/>
      <c r="ET118" s="1561"/>
      <c r="EU118" s="1561"/>
      <c r="EV118" s="1561"/>
      <c r="EW118" s="1561"/>
      <c r="EX118" s="1561"/>
      <c r="EY118" s="1561"/>
      <c r="EZ118" s="1561"/>
      <c r="FA118" s="1561"/>
      <c r="FB118" s="1561"/>
      <c r="FC118" s="1561"/>
      <c r="FD118" s="1561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 x14ac:dyDescent="0.2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2"/>
      <c r="AA119" s="1562"/>
      <c r="AB119" s="1562"/>
      <c r="AC119" s="1562"/>
      <c r="AD119" s="1562"/>
      <c r="AE119" s="1562"/>
      <c r="AF119" s="1562"/>
      <c r="AG119" s="1562"/>
      <c r="AH119" s="1562"/>
      <c r="AI119" s="1562"/>
      <c r="AJ119" s="1562"/>
      <c r="AK119" s="1562"/>
      <c r="AL119" s="1562"/>
      <c r="AM119" s="1562"/>
      <c r="AN119" s="1562"/>
      <c r="AO119" s="1562"/>
      <c r="AP119" s="1562"/>
      <c r="AQ119" s="1562"/>
      <c r="AR119" s="1562"/>
      <c r="AS119" s="1562"/>
      <c r="AT119" s="1562"/>
      <c r="AU119" s="1562"/>
      <c r="AV119" s="1562"/>
      <c r="AW119" s="1562"/>
      <c r="AX119" s="1562"/>
      <c r="AY119" s="1562"/>
      <c r="AZ119" s="1562"/>
      <c r="BA119" s="1562"/>
      <c r="BB119" s="1562"/>
      <c r="BC119" s="1562"/>
      <c r="BD119" s="1562"/>
      <c r="BE119" s="1562"/>
      <c r="BF119" s="1562"/>
      <c r="BG119" s="1562"/>
      <c r="BH119" s="1562"/>
      <c r="BI119" s="1562"/>
      <c r="BJ119" s="1562"/>
      <c r="BK119" s="1562"/>
      <c r="BL119" s="1562"/>
      <c r="BM119" s="1562"/>
      <c r="BN119" s="1562"/>
      <c r="BO119" s="1562"/>
      <c r="BP119" s="1562"/>
      <c r="BQ119" s="1562"/>
      <c r="BR119" s="1562"/>
      <c r="BS119" s="1562"/>
      <c r="BT119" s="1562"/>
      <c r="BU119" s="1562"/>
      <c r="BV119" s="1562"/>
      <c r="BW119" s="1562"/>
      <c r="BX119" s="1562"/>
      <c r="BY119" s="630"/>
      <c r="BZ119" s="258"/>
      <c r="CA119" s="258"/>
      <c r="CB119" s="1564"/>
      <c r="CC119" s="1564"/>
      <c r="CD119" s="1564"/>
      <c r="CE119" s="1564"/>
      <c r="CF119" s="1564"/>
      <c r="CG119" s="1564"/>
      <c r="CH119" s="1564"/>
      <c r="CI119" s="1564"/>
      <c r="CJ119" s="1564"/>
      <c r="CK119" s="1564"/>
      <c r="CL119" s="1564"/>
      <c r="CM119" s="1564"/>
      <c r="CN119" s="1564"/>
      <c r="CO119" s="1564"/>
      <c r="CP119" s="1564"/>
      <c r="CQ119" s="1564"/>
      <c r="CR119" s="1564"/>
      <c r="CS119" s="1564"/>
      <c r="CT119" s="1564"/>
      <c r="CU119" s="1564"/>
      <c r="CV119" s="1564"/>
      <c r="CW119" s="1564"/>
      <c r="CX119" s="258"/>
      <c r="CY119" s="258"/>
      <c r="CZ119" s="258"/>
      <c r="DA119" s="258"/>
      <c r="DB119" s="258"/>
      <c r="DC119" s="258"/>
      <c r="DD119" s="258"/>
      <c r="DE119" s="1562"/>
      <c r="DF119" s="1562"/>
      <c r="DG119" s="1562"/>
      <c r="DH119" s="1562"/>
      <c r="DI119" s="1562"/>
      <c r="DJ119" s="1562"/>
      <c r="DK119" s="1562"/>
      <c r="DL119" s="1562"/>
      <c r="DM119" s="1562"/>
      <c r="DN119" s="1562"/>
      <c r="DO119" s="1562"/>
      <c r="DP119" s="1562"/>
      <c r="DQ119" s="1562"/>
      <c r="DR119" s="1562"/>
      <c r="DS119" s="1562"/>
      <c r="DT119" s="1562"/>
      <c r="DU119" s="1562"/>
      <c r="DV119" s="1562"/>
      <c r="DW119" s="1562"/>
      <c r="DX119" s="1562"/>
      <c r="DY119" s="1562"/>
      <c r="DZ119" s="1562"/>
      <c r="EA119" s="1562"/>
      <c r="EB119" s="1562"/>
      <c r="EC119" s="1562"/>
      <c r="ED119" s="1562"/>
      <c r="EE119" s="1562"/>
      <c r="EF119" s="1562"/>
      <c r="EG119" s="1562"/>
      <c r="EH119" s="1562"/>
      <c r="EI119" s="1562"/>
      <c r="EJ119" s="1562"/>
      <c r="EK119" s="1562"/>
      <c r="EL119" s="1562"/>
      <c r="EM119" s="1562"/>
      <c r="EN119" s="1562"/>
      <c r="EO119" s="1562"/>
      <c r="EP119" s="1562"/>
      <c r="EQ119" s="1562"/>
      <c r="ER119" s="1562"/>
      <c r="ES119" s="1562"/>
      <c r="ET119" s="1562"/>
      <c r="EU119" s="1562"/>
      <c r="EV119" s="1562"/>
      <c r="EW119" s="1562"/>
      <c r="EX119" s="1562"/>
      <c r="EY119" s="1562"/>
      <c r="EZ119" s="1562"/>
      <c r="FA119" s="1562"/>
      <c r="FB119" s="1562"/>
      <c r="FC119" s="1562"/>
      <c r="FD119" s="1562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 x14ac:dyDescent="0.25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5" t="s">
        <v>485</v>
      </c>
      <c r="AA120" s="1565"/>
      <c r="AB120" s="1565"/>
      <c r="AC120" s="1565"/>
      <c r="AD120" s="1565"/>
      <c r="AE120" s="1565"/>
      <c r="AF120" s="1565"/>
      <c r="AG120" s="1565"/>
      <c r="AH120" s="1565"/>
      <c r="AI120" s="1565"/>
      <c r="AJ120" s="1565"/>
      <c r="AK120" s="1565"/>
      <c r="AL120" s="1565"/>
      <c r="AM120" s="1565"/>
      <c r="AN120" s="1565"/>
      <c r="AO120" s="1565"/>
      <c r="AP120" s="1565"/>
      <c r="AQ120" s="1565"/>
      <c r="AR120" s="1565"/>
      <c r="AS120" s="1565"/>
      <c r="AT120" s="1565"/>
      <c r="AU120" s="1565"/>
      <c r="AV120" s="1565"/>
      <c r="AW120" s="1565"/>
      <c r="AX120" s="1565"/>
      <c r="AY120" s="1565"/>
      <c r="AZ120" s="1565"/>
      <c r="BA120" s="1565"/>
      <c r="BB120" s="1565"/>
      <c r="BC120" s="1565"/>
      <c r="BD120" s="1565"/>
      <c r="BE120" s="1565"/>
      <c r="BF120" s="1565"/>
      <c r="BG120" s="1565"/>
      <c r="BH120" s="1565"/>
      <c r="BI120" s="1565"/>
      <c r="BJ120" s="1565"/>
      <c r="BK120" s="1565"/>
      <c r="BL120" s="1565"/>
      <c r="BM120" s="1565"/>
      <c r="BN120" s="1565"/>
      <c r="BO120" s="1565"/>
      <c r="BP120" s="1565"/>
      <c r="BQ120" s="1565"/>
      <c r="BR120" s="1565"/>
      <c r="BS120" s="1565"/>
      <c r="BT120" s="1565"/>
      <c r="BU120" s="1565"/>
      <c r="BV120" s="1565"/>
      <c r="BW120" s="1565"/>
      <c r="BX120" s="1565"/>
      <c r="BY120" s="1565"/>
      <c r="BZ120" s="254"/>
      <c r="CA120" s="254"/>
      <c r="CB120" s="1566" t="s">
        <v>5</v>
      </c>
      <c r="CC120" s="1566"/>
      <c r="CD120" s="1566"/>
      <c r="CE120" s="1566"/>
      <c r="CF120" s="1566"/>
      <c r="CG120" s="1566"/>
      <c r="CH120" s="1566"/>
      <c r="CI120" s="1566"/>
      <c r="CJ120" s="1566"/>
      <c r="CK120" s="1566"/>
      <c r="CL120" s="1566"/>
      <c r="CM120" s="1566"/>
      <c r="CN120" s="1566"/>
      <c r="CO120" s="1566"/>
      <c r="CP120" s="1566"/>
      <c r="CQ120" s="1566"/>
      <c r="CR120" s="1566"/>
      <c r="CS120" s="1566"/>
      <c r="CT120" s="1566"/>
      <c r="CU120" s="1566"/>
      <c r="CV120" s="1566"/>
      <c r="CW120" s="1566"/>
      <c r="CX120" s="254"/>
      <c r="CY120" s="254"/>
      <c r="CZ120" s="254"/>
      <c r="DA120" s="254"/>
      <c r="DB120" s="254"/>
      <c r="DC120" s="254"/>
      <c r="DD120" s="254"/>
      <c r="DE120" s="1566" t="s">
        <v>6</v>
      </c>
      <c r="DF120" s="1566"/>
      <c r="DG120" s="1566"/>
      <c r="DH120" s="1566"/>
      <c r="DI120" s="1566"/>
      <c r="DJ120" s="1566"/>
      <c r="DK120" s="1566"/>
      <c r="DL120" s="1566"/>
      <c r="DM120" s="1566"/>
      <c r="DN120" s="1566"/>
      <c r="DO120" s="1566"/>
      <c r="DP120" s="1566"/>
      <c r="DQ120" s="1566"/>
      <c r="DR120" s="1566"/>
      <c r="DS120" s="1566"/>
      <c r="DT120" s="1566"/>
      <c r="DU120" s="1566"/>
      <c r="DV120" s="1566"/>
      <c r="DW120" s="1566"/>
      <c r="DX120" s="1566"/>
      <c r="DY120" s="1566"/>
      <c r="DZ120" s="1566"/>
      <c r="EA120" s="1566"/>
      <c r="EB120" s="1566"/>
      <c r="EC120" s="1566"/>
      <c r="ED120" s="1566"/>
      <c r="EE120" s="1566"/>
      <c r="EF120" s="1566"/>
      <c r="EG120" s="1566"/>
      <c r="EH120" s="1566"/>
      <c r="EI120" s="1566"/>
      <c r="EJ120" s="1566"/>
      <c r="EK120" s="1566"/>
      <c r="EL120" s="1566"/>
      <c r="EM120" s="1566"/>
      <c r="EN120" s="1566"/>
      <c r="EO120" s="1566"/>
      <c r="EP120" s="1566"/>
      <c r="EQ120" s="1566"/>
      <c r="ER120" s="1566"/>
      <c r="ES120" s="1566"/>
      <c r="ET120" s="1566"/>
      <c r="EU120" s="1566"/>
      <c r="EV120" s="1566"/>
      <c r="EW120" s="1566"/>
      <c r="EX120" s="1566"/>
      <c r="EY120" s="1566"/>
      <c r="EZ120" s="1566"/>
      <c r="FA120" s="1566"/>
      <c r="FB120" s="1566"/>
      <c r="FC120" s="1566"/>
      <c r="FD120" s="1566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 x14ac:dyDescent="0.25">
      <c r="A121" s="1587" t="s">
        <v>370</v>
      </c>
      <c r="B121" s="1587"/>
      <c r="C121" s="1587"/>
      <c r="D121" s="1587"/>
      <c r="E121" s="1587"/>
      <c r="F121" s="1587"/>
      <c r="G121" s="1587"/>
      <c r="H121" s="1587"/>
      <c r="I121" s="1587"/>
      <c r="J121" s="1587"/>
      <c r="K121" s="1587"/>
      <c r="L121" s="1587"/>
      <c r="M121" s="1587"/>
      <c r="N121" s="1587"/>
      <c r="O121" s="1587"/>
      <c r="P121" s="1587"/>
      <c r="Q121" s="1587"/>
      <c r="R121" s="1587"/>
      <c r="S121" s="1587"/>
      <c r="T121" s="1587"/>
      <c r="U121" s="1587"/>
      <c r="V121" s="1587"/>
      <c r="W121" s="1587"/>
      <c r="X121" s="1587"/>
      <c r="Y121" s="1587"/>
      <c r="Z121" s="1588"/>
      <c r="AA121" s="1588"/>
      <c r="AB121" s="1588"/>
      <c r="AC121" s="1588"/>
      <c r="AD121" s="1588"/>
      <c r="AE121" s="1588"/>
      <c r="AF121" s="1588"/>
      <c r="AG121" s="1588"/>
      <c r="AH121" s="1588"/>
      <c r="AI121" s="1588"/>
      <c r="AJ121" s="1588"/>
      <c r="AK121" s="1588"/>
      <c r="AL121" s="1588"/>
      <c r="AM121" s="1588"/>
      <c r="AN121" s="1588"/>
      <c r="AO121" s="1588"/>
      <c r="AP121" s="1588"/>
      <c r="AQ121" s="1588"/>
      <c r="AR121" s="1588"/>
      <c r="AS121" s="1588"/>
      <c r="AT121" s="1588"/>
      <c r="AU121" s="1588"/>
      <c r="AV121" s="1588"/>
      <c r="AW121" s="1588"/>
      <c r="AX121" s="1588"/>
      <c r="AY121" s="1588"/>
      <c r="AZ121" s="1588"/>
      <c r="BA121" s="1588"/>
      <c r="BB121" s="1588"/>
      <c r="BC121" s="1588"/>
      <c r="BD121" s="1588"/>
      <c r="BE121" s="1588"/>
      <c r="BF121" s="1588"/>
      <c r="BG121" s="1588"/>
      <c r="BH121" s="1588"/>
      <c r="BI121" s="1588"/>
      <c r="BJ121" s="1588"/>
      <c r="BK121" s="1588"/>
      <c r="BL121" s="1588"/>
      <c r="BM121" s="1588"/>
      <c r="BN121" s="1588"/>
      <c r="BO121" s="1588"/>
      <c r="BP121" s="1588"/>
      <c r="BQ121" s="1588"/>
      <c r="BR121" s="1588"/>
      <c r="BS121" s="1588"/>
      <c r="BT121" s="1588"/>
      <c r="BU121" s="1588"/>
      <c r="BV121" s="1588"/>
      <c r="BW121" s="1588"/>
      <c r="BX121" s="1588"/>
      <c r="BY121" s="1588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 x14ac:dyDescent="0.25">
      <c r="A122" s="1587"/>
      <c r="B122" s="1587"/>
      <c r="C122" s="1587"/>
      <c r="D122" s="1587"/>
      <c r="E122" s="1587"/>
      <c r="F122" s="1587"/>
      <c r="G122" s="1587"/>
      <c r="H122" s="1587"/>
      <c r="I122" s="1587"/>
      <c r="J122" s="1587"/>
      <c r="K122" s="1587"/>
      <c r="L122" s="1587"/>
      <c r="M122" s="1587"/>
      <c r="N122" s="1587"/>
      <c r="O122" s="1587"/>
      <c r="P122" s="1587"/>
      <c r="Q122" s="1587"/>
      <c r="R122" s="1587"/>
      <c r="S122" s="1587"/>
      <c r="T122" s="1587"/>
      <c r="U122" s="1587"/>
      <c r="V122" s="1587"/>
      <c r="W122" s="1587"/>
      <c r="X122" s="1587"/>
      <c r="Y122" s="1587"/>
      <c r="Z122" s="1588"/>
      <c r="AA122" s="1588"/>
      <c r="AB122" s="1588"/>
      <c r="AC122" s="1588"/>
      <c r="AD122" s="1588"/>
      <c r="AE122" s="1588"/>
      <c r="AF122" s="1588"/>
      <c r="AG122" s="1588"/>
      <c r="AH122" s="1588"/>
      <c r="AI122" s="1588"/>
      <c r="AJ122" s="1588"/>
      <c r="AK122" s="1588"/>
      <c r="AL122" s="1588"/>
      <c r="AM122" s="1588"/>
      <c r="AN122" s="1588"/>
      <c r="AO122" s="1588"/>
      <c r="AP122" s="1588"/>
      <c r="AQ122" s="1588"/>
      <c r="AR122" s="1588"/>
      <c r="AS122" s="1588"/>
      <c r="AT122" s="1588"/>
      <c r="AU122" s="1588"/>
      <c r="AV122" s="1588"/>
      <c r="AW122" s="1588"/>
      <c r="AX122" s="1588"/>
      <c r="AY122" s="1588"/>
      <c r="AZ122" s="1588"/>
      <c r="BA122" s="1588"/>
      <c r="BB122" s="1588"/>
      <c r="BC122" s="1588"/>
      <c r="BD122" s="1588"/>
      <c r="BE122" s="1588"/>
      <c r="BF122" s="1588"/>
      <c r="BG122" s="1588"/>
      <c r="BH122" s="1588"/>
      <c r="BI122" s="1588"/>
      <c r="BJ122" s="1588"/>
      <c r="BK122" s="1588"/>
      <c r="BL122" s="1588"/>
      <c r="BM122" s="1588"/>
      <c r="BN122" s="1588"/>
      <c r="BO122" s="1588"/>
      <c r="BP122" s="1588"/>
      <c r="BQ122" s="1588"/>
      <c r="BR122" s="1588"/>
      <c r="BS122" s="1588"/>
      <c r="BT122" s="1588"/>
      <c r="BU122" s="1588"/>
      <c r="BV122" s="1588"/>
      <c r="BW122" s="1588"/>
      <c r="BX122" s="1588"/>
      <c r="BY122" s="1588"/>
      <c r="BZ122" s="152"/>
      <c r="CA122" s="152"/>
      <c r="CB122" s="1590"/>
      <c r="CC122" s="1590"/>
      <c r="CD122" s="1590"/>
      <c r="CE122" s="1590"/>
      <c r="CF122" s="1590"/>
      <c r="CG122" s="1590"/>
      <c r="CH122" s="1590"/>
      <c r="CI122" s="1590"/>
      <c r="CJ122" s="1590"/>
      <c r="CK122" s="1590"/>
      <c r="CL122" s="1590"/>
      <c r="CM122" s="1590"/>
      <c r="CN122" s="1590"/>
      <c r="CO122" s="1590"/>
      <c r="CP122" s="1590"/>
      <c r="CQ122" s="1590"/>
      <c r="CR122" s="1590"/>
      <c r="CS122" s="1590"/>
      <c r="CT122" s="1590"/>
      <c r="CU122" s="1590"/>
      <c r="CV122" s="1590"/>
      <c r="CW122" s="1590"/>
      <c r="CX122" s="152"/>
      <c r="CY122" s="152"/>
      <c r="CZ122" s="152"/>
      <c r="DA122" s="152"/>
      <c r="DB122" s="152"/>
      <c r="DC122" s="152"/>
      <c r="DD122" s="152"/>
      <c r="DE122" s="1568"/>
      <c r="DF122" s="1568"/>
      <c r="DG122" s="1568"/>
      <c r="DH122" s="1568"/>
      <c r="DI122" s="1568"/>
      <c r="DJ122" s="1568"/>
      <c r="DK122" s="1568"/>
      <c r="DL122" s="1568"/>
      <c r="DM122" s="1568"/>
      <c r="DN122" s="1568"/>
      <c r="DO122" s="1568"/>
      <c r="DP122" s="1568"/>
      <c r="DQ122" s="1568"/>
      <c r="DR122" s="1568"/>
      <c r="DS122" s="1568"/>
      <c r="DT122" s="1568"/>
      <c r="DU122" s="1568"/>
      <c r="DV122" s="1568"/>
      <c r="DW122" s="1568"/>
      <c r="DX122" s="1568"/>
      <c r="DY122" s="1568"/>
      <c r="DZ122" s="1568"/>
      <c r="EA122" s="1568"/>
      <c r="EB122" s="1568"/>
      <c r="EC122" s="1568"/>
      <c r="ED122" s="1568"/>
      <c r="EE122" s="1568"/>
      <c r="EF122" s="1568"/>
      <c r="EG122" s="1568"/>
      <c r="EH122" s="1568"/>
      <c r="EI122" s="1568"/>
      <c r="EJ122" s="1568"/>
      <c r="EK122" s="1568"/>
      <c r="EL122" s="1568"/>
      <c r="EM122" s="1568"/>
      <c r="EN122" s="1568"/>
      <c r="EO122" s="1568"/>
      <c r="EP122" s="1568"/>
      <c r="EQ122" s="1568"/>
      <c r="ER122" s="1568"/>
      <c r="ES122" s="1568"/>
      <c r="ET122" s="1568"/>
      <c r="EU122" s="1568"/>
      <c r="EV122" s="1568"/>
      <c r="EW122" s="1568"/>
      <c r="EX122" s="1568"/>
      <c r="EY122" s="1568"/>
      <c r="EZ122" s="1568"/>
      <c r="FA122" s="1568"/>
      <c r="FB122" s="1568"/>
      <c r="FC122" s="1568"/>
      <c r="FD122" s="1568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 x14ac:dyDescent="0.25">
      <c r="A123" s="1587" t="s">
        <v>486</v>
      </c>
      <c r="B123" s="1587"/>
      <c r="C123" s="1587"/>
      <c r="D123" s="1587"/>
      <c r="E123" s="1587"/>
      <c r="F123" s="1587"/>
      <c r="G123" s="1587"/>
      <c r="H123" s="1587"/>
      <c r="I123" s="1587"/>
      <c r="J123" s="1587"/>
      <c r="K123" s="1587"/>
      <c r="L123" s="1587"/>
      <c r="M123" s="1587"/>
      <c r="N123" s="1587"/>
      <c r="O123" s="1587"/>
      <c r="P123" s="1587"/>
      <c r="Q123" s="1587"/>
      <c r="R123" s="1587"/>
      <c r="S123" s="1587"/>
      <c r="T123" s="1587"/>
      <c r="U123" s="1587"/>
      <c r="V123" s="1587"/>
      <c r="W123" s="1587"/>
      <c r="X123" s="1587"/>
      <c r="Y123" s="1587"/>
      <c r="Z123" s="1589"/>
      <c r="AA123" s="1589"/>
      <c r="AB123" s="1589"/>
      <c r="AC123" s="1589"/>
      <c r="AD123" s="1589"/>
      <c r="AE123" s="1589"/>
      <c r="AF123" s="1589"/>
      <c r="AG123" s="1589"/>
      <c r="AH123" s="1589"/>
      <c r="AI123" s="1589"/>
      <c r="AJ123" s="1589"/>
      <c r="AK123" s="1589"/>
      <c r="AL123" s="1589"/>
      <c r="AM123" s="1589"/>
      <c r="AN123" s="1589"/>
      <c r="AO123" s="1589"/>
      <c r="AP123" s="1589"/>
      <c r="AQ123" s="1589"/>
      <c r="AR123" s="1589"/>
      <c r="AS123" s="1589"/>
      <c r="AT123" s="1589"/>
      <c r="AU123" s="1589"/>
      <c r="AV123" s="1589"/>
      <c r="AW123" s="1589"/>
      <c r="AX123" s="1589"/>
      <c r="AY123" s="1589"/>
      <c r="AZ123" s="1589"/>
      <c r="BA123" s="1589"/>
      <c r="BB123" s="1589"/>
      <c r="BC123" s="1589"/>
      <c r="BD123" s="1589"/>
      <c r="BE123" s="1589"/>
      <c r="BF123" s="1589"/>
      <c r="BG123" s="1589"/>
      <c r="BH123" s="1589"/>
      <c r="BI123" s="1589"/>
      <c r="BJ123" s="1589"/>
      <c r="BK123" s="1589"/>
      <c r="BL123" s="1589"/>
      <c r="BM123" s="1589"/>
      <c r="BN123" s="1589"/>
      <c r="BO123" s="1589"/>
      <c r="BP123" s="1589"/>
      <c r="BQ123" s="1589"/>
      <c r="BR123" s="1589"/>
      <c r="BS123" s="1589"/>
      <c r="BT123" s="1589"/>
      <c r="BU123" s="1589"/>
      <c r="BV123" s="1589"/>
      <c r="BW123" s="1589"/>
      <c r="BX123" s="1589"/>
      <c r="BY123" s="1589"/>
      <c r="BZ123" s="152"/>
      <c r="CA123" s="152"/>
      <c r="CB123" s="1591"/>
      <c r="CC123" s="1591"/>
      <c r="CD123" s="1591"/>
      <c r="CE123" s="1591"/>
      <c r="CF123" s="1591"/>
      <c r="CG123" s="1591"/>
      <c r="CH123" s="1591"/>
      <c r="CI123" s="1591"/>
      <c r="CJ123" s="1591"/>
      <c r="CK123" s="1591"/>
      <c r="CL123" s="1591"/>
      <c r="CM123" s="1591"/>
      <c r="CN123" s="1591"/>
      <c r="CO123" s="1591"/>
      <c r="CP123" s="1591"/>
      <c r="CQ123" s="1591"/>
      <c r="CR123" s="1591"/>
      <c r="CS123" s="1591"/>
      <c r="CT123" s="1591"/>
      <c r="CU123" s="1591"/>
      <c r="CV123" s="1591"/>
      <c r="CW123" s="1591"/>
      <c r="CX123" s="152"/>
      <c r="CY123" s="152"/>
      <c r="CZ123" s="152"/>
      <c r="DA123" s="152"/>
      <c r="DB123" s="152"/>
      <c r="DC123" s="152"/>
      <c r="DD123" s="152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  <c r="EE123" s="1569"/>
      <c r="EF123" s="1569"/>
      <c r="EG123" s="1569"/>
      <c r="EH123" s="1569"/>
      <c r="EI123" s="1569"/>
      <c r="EJ123" s="1569"/>
      <c r="EK123" s="1569"/>
      <c r="EL123" s="1569"/>
      <c r="EM123" s="1569"/>
      <c r="EN123" s="1569"/>
      <c r="EO123" s="1569"/>
      <c r="EP123" s="1569"/>
      <c r="EQ123" s="1569"/>
      <c r="ER123" s="1569"/>
      <c r="ES123" s="1569"/>
      <c r="ET123" s="1569"/>
      <c r="EU123" s="1569"/>
      <c r="EV123" s="1569"/>
      <c r="EW123" s="1569"/>
      <c r="EX123" s="1569"/>
      <c r="EY123" s="1569"/>
      <c r="EZ123" s="1569"/>
      <c r="FA123" s="1569"/>
      <c r="FB123" s="1569"/>
      <c r="FC123" s="1569"/>
      <c r="FD123" s="1569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 x14ac:dyDescent="0.25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5" t="s">
        <v>485</v>
      </c>
      <c r="AA124" s="1565"/>
      <c r="AB124" s="1565"/>
      <c r="AC124" s="1565"/>
      <c r="AD124" s="1565"/>
      <c r="AE124" s="1565"/>
      <c r="AF124" s="1565"/>
      <c r="AG124" s="1565"/>
      <c r="AH124" s="1565"/>
      <c r="AI124" s="1565"/>
      <c r="AJ124" s="1565"/>
      <c r="AK124" s="1565"/>
      <c r="AL124" s="1565"/>
      <c r="AM124" s="1565"/>
      <c r="AN124" s="1565"/>
      <c r="AO124" s="1565"/>
      <c r="AP124" s="1565"/>
      <c r="AQ124" s="1565"/>
      <c r="AR124" s="1565"/>
      <c r="AS124" s="1565"/>
      <c r="AT124" s="1565"/>
      <c r="AU124" s="1565"/>
      <c r="AV124" s="1565"/>
      <c r="AW124" s="1565"/>
      <c r="AX124" s="1565"/>
      <c r="AY124" s="1565"/>
      <c r="AZ124" s="1565"/>
      <c r="BA124" s="1565"/>
      <c r="BB124" s="1565"/>
      <c r="BC124" s="156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1565"/>
      <c r="BV124" s="1565"/>
      <c r="BW124" s="1565"/>
      <c r="BX124" s="1565"/>
      <c r="BY124" s="1565"/>
      <c r="BZ124" s="255"/>
      <c r="CA124" s="255"/>
      <c r="CB124" s="1566" t="s">
        <v>5</v>
      </c>
      <c r="CC124" s="1566"/>
      <c r="CD124" s="1566"/>
      <c r="CE124" s="1566"/>
      <c r="CF124" s="1566"/>
      <c r="CG124" s="1566"/>
      <c r="CH124" s="1566"/>
      <c r="CI124" s="1566"/>
      <c r="CJ124" s="1566"/>
      <c r="CK124" s="1566"/>
      <c r="CL124" s="1566"/>
      <c r="CM124" s="1566"/>
      <c r="CN124" s="1566"/>
      <c r="CO124" s="1566"/>
      <c r="CP124" s="1566"/>
      <c r="CQ124" s="1566"/>
      <c r="CR124" s="1566"/>
      <c r="CS124" s="1566"/>
      <c r="CT124" s="1566"/>
      <c r="CU124" s="1566"/>
      <c r="CV124" s="1566"/>
      <c r="CW124" s="1566"/>
      <c r="CX124" s="254"/>
      <c r="CY124" s="254"/>
      <c r="CZ124" s="254"/>
      <c r="DA124" s="254"/>
      <c r="DB124" s="254"/>
      <c r="DC124" s="254"/>
      <c r="DD124" s="254"/>
      <c r="DE124" s="1566" t="s">
        <v>6</v>
      </c>
      <c r="DF124" s="1566"/>
      <c r="DG124" s="1566"/>
      <c r="DH124" s="1566"/>
      <c r="DI124" s="1566"/>
      <c r="DJ124" s="1566"/>
      <c r="DK124" s="1566"/>
      <c r="DL124" s="1566"/>
      <c r="DM124" s="1566"/>
      <c r="DN124" s="1566"/>
      <c r="DO124" s="1566"/>
      <c r="DP124" s="1566"/>
      <c r="DQ124" s="1566"/>
      <c r="DR124" s="1566"/>
      <c r="DS124" s="1566"/>
      <c r="DT124" s="1566"/>
      <c r="DU124" s="1566"/>
      <c r="DV124" s="1566"/>
      <c r="DW124" s="1566"/>
      <c r="DX124" s="1566"/>
      <c r="DY124" s="1566"/>
      <c r="DZ124" s="1566"/>
      <c r="EA124" s="1566"/>
      <c r="EB124" s="1566"/>
      <c r="EC124" s="1566"/>
      <c r="ED124" s="1566"/>
      <c r="EE124" s="1566"/>
      <c r="EF124" s="1566"/>
      <c r="EG124" s="1566"/>
      <c r="EH124" s="1566"/>
      <c r="EI124" s="1566"/>
      <c r="EJ124" s="1566"/>
      <c r="EK124" s="1566"/>
      <c r="EL124" s="1566"/>
      <c r="EM124" s="1566"/>
      <c r="EN124" s="1566"/>
      <c r="EO124" s="1566"/>
      <c r="EP124" s="1566"/>
      <c r="EQ124" s="1566"/>
      <c r="ER124" s="1566"/>
      <c r="ES124" s="1566"/>
      <c r="ET124" s="1566"/>
      <c r="EU124" s="1566"/>
      <c r="EV124" s="1566"/>
      <c r="EW124" s="1566"/>
      <c r="EX124" s="1566"/>
      <c r="EY124" s="1566"/>
      <c r="EZ124" s="1566"/>
      <c r="FA124" s="1566"/>
      <c r="FB124" s="1566"/>
      <c r="FC124" s="1566"/>
      <c r="FD124" s="1566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 x14ac:dyDescent="0.25">
      <c r="A125" s="1570" t="s">
        <v>179</v>
      </c>
      <c r="B125" s="1570"/>
      <c r="C125" s="1576"/>
      <c r="D125" s="1576"/>
      <c r="E125" s="1576"/>
      <c r="F125" s="1576"/>
      <c r="G125" s="1574" t="s">
        <v>179</v>
      </c>
      <c r="H125" s="1574"/>
      <c r="I125" s="1576"/>
      <c r="J125" s="1576"/>
      <c r="K125" s="1576"/>
      <c r="L125" s="1576"/>
      <c r="M125" s="1576"/>
      <c r="N125" s="1576"/>
      <c r="O125" s="1576"/>
      <c r="P125" s="1576"/>
      <c r="Q125" s="1576"/>
      <c r="R125" s="1576"/>
      <c r="S125" s="1576"/>
      <c r="T125" s="1576"/>
      <c r="U125" s="1576"/>
      <c r="V125" s="1576"/>
      <c r="W125" s="1576"/>
      <c r="X125" s="1576"/>
      <c r="Y125" s="1575" t="s">
        <v>905</v>
      </c>
      <c r="Z125" s="1570"/>
      <c r="AA125" s="1570"/>
      <c r="AB125" s="631"/>
      <c r="AC125" s="631"/>
      <c r="AD125" s="631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 x14ac:dyDescent="0.25">
      <c r="A126" s="1556" t="s">
        <v>371</v>
      </c>
      <c r="B126" s="1556"/>
      <c r="C126" s="1556"/>
      <c r="D126" s="1556"/>
      <c r="E126" s="1556"/>
      <c r="F126" s="1556"/>
      <c r="G126" s="1556"/>
      <c r="H126" s="1556"/>
      <c r="I126" s="1556"/>
      <c r="J126" s="1556"/>
      <c r="K126" s="1556"/>
      <c r="L126" s="1556"/>
      <c r="M126" s="1556"/>
      <c r="N126" s="1556"/>
      <c r="O126" s="1556"/>
      <c r="P126" s="1556"/>
      <c r="Q126" s="1556"/>
      <c r="R126" s="1556"/>
      <c r="S126" s="1556"/>
      <c r="T126" s="1556"/>
      <c r="U126" s="1556"/>
      <c r="V126" s="1556"/>
      <c r="W126" s="1556"/>
      <c r="X126" s="1556"/>
      <c r="Y126" s="1556"/>
      <c r="Z126" s="1556"/>
      <c r="AA126" s="1556"/>
      <c r="AB126" s="1556"/>
      <c r="AC126" s="1556"/>
      <c r="AD126" s="1556"/>
      <c r="AE126" s="1556"/>
      <c r="AF126" s="1556"/>
      <c r="AG126" s="1556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 x14ac:dyDescent="0.2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5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93</vt:i4>
      </vt:variant>
    </vt:vector>
  </HeadingPairs>
  <TitlesOfParts>
    <vt:vector size="114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Варгин Р.В.</cp:lastModifiedBy>
  <cp:lastPrinted>2020-06-02T10:10:58Z</cp:lastPrinted>
  <dcterms:created xsi:type="dcterms:W3CDTF">2019-04-29T10:08:32Z</dcterms:created>
  <dcterms:modified xsi:type="dcterms:W3CDTF">2020-06-18T08:22:55Z</dcterms:modified>
</cp:coreProperties>
</file>