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"/>
    </mc:Choice>
  </mc:AlternateContent>
  <xr:revisionPtr revIDLastSave="0" documentId="13_ncr:1_{D5C6D112-9BA2-4B15-84A9-EEB62BA9414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1_FRAG" sheetId="1" r:id="rId1"/>
  </sheets>
  <calcPr calcId="191029"/>
</workbook>
</file>

<file path=xl/calcChain.xml><?xml version="1.0" encoding="utf-8"?>
<calcChain xmlns="http://schemas.openxmlformats.org/spreadsheetml/2006/main">
  <c r="N19" i="1" l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U9" i="1" l="1"/>
  <c r="U15" i="1"/>
  <c r="U16" i="1"/>
  <c r="U17" i="1"/>
  <c r="U19" i="1"/>
  <c r="U20" i="1"/>
  <c r="L9" i="1"/>
  <c r="Q9" i="1" s="1"/>
  <c r="M9" i="1"/>
  <c r="R9" i="1" s="1"/>
  <c r="N9" i="1"/>
  <c r="S9" i="1" s="1"/>
  <c r="O9" i="1"/>
  <c r="T9" i="1" s="1"/>
  <c r="L15" i="1"/>
  <c r="Q15" i="1" s="1"/>
  <c r="M15" i="1"/>
  <c r="R15" i="1" s="1"/>
  <c r="N15" i="1"/>
  <c r="S15" i="1" s="1"/>
  <c r="O15" i="1"/>
  <c r="T15" i="1" s="1"/>
  <c r="L16" i="1"/>
  <c r="Q16" i="1" s="1"/>
  <c r="M16" i="1"/>
  <c r="R16" i="1" s="1"/>
  <c r="N16" i="1"/>
  <c r="S16" i="1" s="1"/>
  <c r="O16" i="1"/>
  <c r="T16" i="1" s="1"/>
  <c r="L17" i="1"/>
  <c r="Q17" i="1" s="1"/>
  <c r="M17" i="1"/>
  <c r="R17" i="1" s="1"/>
  <c r="N17" i="1"/>
  <c r="S17" i="1" s="1"/>
  <c r="O17" i="1"/>
  <c r="T17" i="1" s="1"/>
  <c r="L18" i="1"/>
  <c r="Q18" i="1" s="1"/>
  <c r="M18" i="1"/>
  <c r="R18" i="1" s="1"/>
  <c r="N18" i="1"/>
  <c r="S18" i="1" s="1"/>
  <c r="O18" i="1"/>
  <c r="T18" i="1" s="1"/>
  <c r="L19" i="1"/>
  <c r="Q19" i="1" s="1"/>
  <c r="M19" i="1"/>
  <c r="R19" i="1" s="1"/>
  <c r="S19" i="1"/>
  <c r="O19" i="1"/>
  <c r="T19" i="1" s="1"/>
  <c r="L20" i="1"/>
  <c r="Q20" i="1" s="1"/>
  <c r="M20" i="1"/>
  <c r="R20" i="1" s="1"/>
  <c r="N20" i="1"/>
  <c r="S20" i="1" s="1"/>
  <c r="O20" i="1"/>
  <c r="T20" i="1" s="1"/>
  <c r="M21" i="1"/>
  <c r="A1" i="1"/>
  <c r="B1" i="1"/>
  <c r="C1" i="1"/>
  <c r="D1" i="1"/>
  <c r="E1" i="1"/>
  <c r="F1" i="1"/>
  <c r="G1" i="1"/>
  <c r="H1" i="1"/>
  <c r="I1" i="1"/>
  <c r="J1" i="1"/>
  <c r="A2" i="1"/>
  <c r="B2" i="1"/>
  <c r="C2" i="1"/>
  <c r="D2" i="1"/>
  <c r="E2" i="1"/>
  <c r="F2" i="1"/>
  <c r="G2" i="1"/>
  <c r="H2" i="1"/>
  <c r="I2" i="1"/>
  <c r="J2" i="1"/>
  <c r="A3" i="1"/>
  <c r="A4" i="1"/>
  <c r="L4" i="1"/>
  <c r="M4" i="1"/>
  <c r="R4" i="1" s="1"/>
  <c r="N4" i="1"/>
  <c r="O4" i="1"/>
  <c r="U4" i="1"/>
  <c r="A6" i="1"/>
  <c r="L6" i="1"/>
  <c r="Q6" i="1" s="1"/>
  <c r="M6" i="1"/>
  <c r="R6" i="1" s="1"/>
  <c r="N6" i="1"/>
  <c r="S6" i="1" s="1"/>
  <c r="O6" i="1"/>
  <c r="T6" i="1" s="1"/>
  <c r="U6" i="1"/>
  <c r="A7" i="1"/>
  <c r="L7" i="1"/>
  <c r="Q7" i="1" s="1"/>
  <c r="M7" i="1"/>
  <c r="R7" i="1" s="1"/>
  <c r="N7" i="1"/>
  <c r="S7" i="1" s="1"/>
  <c r="O7" i="1"/>
  <c r="U7" i="1"/>
  <c r="A8" i="1"/>
  <c r="L8" i="1"/>
  <c r="Q8" i="1" s="1"/>
  <c r="M8" i="1"/>
  <c r="R8" i="1" s="1"/>
  <c r="N8" i="1"/>
  <c r="S8" i="1" s="1"/>
  <c r="O8" i="1"/>
  <c r="T8" i="1" s="1"/>
  <c r="U8" i="1"/>
  <c r="A9" i="1"/>
  <c r="A10" i="1"/>
  <c r="L10" i="1"/>
  <c r="Q10" i="1" s="1"/>
  <c r="M10" i="1"/>
  <c r="N10" i="1"/>
  <c r="O10" i="1"/>
  <c r="T10" i="1" s="1"/>
  <c r="U10" i="1"/>
  <c r="A11" i="1"/>
  <c r="L11" i="1"/>
  <c r="M11" i="1"/>
  <c r="N11" i="1"/>
  <c r="O11" i="1"/>
  <c r="U11" i="1"/>
  <c r="A13" i="1"/>
  <c r="L13" i="1"/>
  <c r="M13" i="1"/>
  <c r="N13" i="1"/>
  <c r="O13" i="1"/>
  <c r="U13" i="1"/>
  <c r="A14" i="1"/>
  <c r="L14" i="1"/>
  <c r="M14" i="1"/>
  <c r="N14" i="1"/>
  <c r="O14" i="1"/>
  <c r="U14" i="1"/>
  <c r="A15" i="1"/>
  <c r="A16" i="1"/>
  <c r="A17" i="1"/>
  <c r="A18" i="1"/>
  <c r="U18" i="1"/>
  <c r="A19" i="1"/>
  <c r="A20" i="1"/>
  <c r="A21" i="1"/>
  <c r="L21" i="1"/>
  <c r="Q21" i="1" s="1"/>
  <c r="R21" i="1"/>
  <c r="N21" i="1"/>
  <c r="O21" i="1"/>
  <c r="T21" i="1" s="1"/>
  <c r="U21" i="1"/>
  <c r="A22" i="1"/>
  <c r="Q22" i="1"/>
  <c r="R22" i="1"/>
  <c r="S22" i="1"/>
  <c r="T22" i="1"/>
  <c r="U22" i="1"/>
  <c r="R10" i="1" l="1"/>
  <c r="S21" i="1"/>
  <c r="T14" i="1"/>
  <c r="S14" i="1"/>
  <c r="T13" i="1"/>
  <c r="R13" i="1"/>
  <c r="Q13" i="1"/>
  <c r="S11" i="1"/>
  <c r="Q14" i="1"/>
  <c r="T4" i="1"/>
  <c r="Q4" i="1"/>
  <c r="T7" i="1"/>
  <c r="S4" i="1"/>
  <c r="R11" i="1"/>
  <c r="R14" i="1"/>
  <c r="S13" i="1"/>
  <c r="T11" i="1"/>
  <c r="Q11" i="1"/>
  <c r="S10" i="1"/>
</calcChain>
</file>

<file path=xl/sharedStrings.xml><?xml version="1.0" encoding="utf-8"?>
<sst xmlns="http://schemas.openxmlformats.org/spreadsheetml/2006/main" count="9" uniqueCount="9">
  <si>
    <t>sd1</t>
  </si>
  <si>
    <t>sd2</t>
  </si>
  <si>
    <t>sd3</t>
  </si>
  <si>
    <t>sd4</t>
  </si>
  <si>
    <t>comb1</t>
  </si>
  <si>
    <t>comb2</t>
  </si>
  <si>
    <t>comb3</t>
  </si>
  <si>
    <t>comb4</t>
  </si>
  <si>
    <t>comb5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</si>
</sst>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A7" workbookViewId="0">
      <selection activeCell="Q21" sqref="Q21:U21"/>
    </sheetView>
  </sheetViews>
  <sheetFormatPr defaultRowHeight="15" x14ac:dyDescent="0.25"/>
  <sheetData>
    <row r="1" spans="1:21" x14ac:dyDescent="0.25">
      <c r="A1" t="str">
        <f>""</f>
        <v/>
      </c>
      <c r="B1" t="str">
        <f>"(1)"</f>
        <v>(1)</v>
      </c>
      <c r="C1" t="str">
        <f>""</f>
        <v/>
      </c>
      <c r="D1" t="str">
        <f>"(2)"</f>
        <v>(2)</v>
      </c>
      <c r="E1" t="str">
        <f>""</f>
        <v/>
      </c>
      <c r="F1" t="str">
        <f>"(3)"</f>
        <v>(3)</v>
      </c>
      <c r="G1" t="str">
        <f>""</f>
        <v/>
      </c>
      <c r="H1" t="str">
        <f>"(4)"</f>
        <v>(4)</v>
      </c>
      <c r="I1" t="str">
        <f>""</f>
        <v/>
      </c>
      <c r="J1" t="str">
        <f>"(5)"</f>
        <v>(5)</v>
      </c>
    </row>
    <row r="2" spans="1:21" x14ac:dyDescent="0.25">
      <c r="A2" t="str">
        <f>""</f>
        <v/>
      </c>
      <c r="B2" t="str">
        <f>""</f>
        <v/>
      </c>
      <c r="C2" t="str">
        <f>""</f>
        <v/>
      </c>
      <c r="D2" t="str">
        <f>""</f>
        <v/>
      </c>
      <c r="E2" t="str">
        <f>""</f>
        <v/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</row>
    <row r="3" spans="1:21" x14ac:dyDescent="0.25">
      <c r="A3" t="str">
        <f>""</f>
        <v/>
      </c>
      <c r="B3" t="str">
        <f>"b"</f>
        <v>b</v>
      </c>
      <c r="C3" t="str">
        <f>"se"</f>
        <v>se</v>
      </c>
      <c r="D3" t="str">
        <f>"b"</f>
        <v>b</v>
      </c>
      <c r="E3" t="str">
        <f>"se"</f>
        <v>se</v>
      </c>
      <c r="F3" t="str">
        <f>"b"</f>
        <v>b</v>
      </c>
      <c r="G3" t="str">
        <f>"se"</f>
        <v>se</v>
      </c>
      <c r="H3" t="str">
        <f>"b"</f>
        <v>b</v>
      </c>
      <c r="I3" t="str">
        <f>"se"</f>
        <v>se</v>
      </c>
      <c r="J3" t="str">
        <f>"p"</f>
        <v>p</v>
      </c>
      <c r="L3" t="s">
        <v>0</v>
      </c>
      <c r="M3" t="s">
        <v>1</v>
      </c>
      <c r="N3" t="s">
        <v>2</v>
      </c>
      <c r="O3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</row>
    <row r="4" spans="1:21" ht="30" x14ac:dyDescent="0.25">
      <c r="A4" t="str">
        <f>"mc_matage"</f>
        <v>mc_matage</v>
      </c>
      <c r="B4" t="str">
        <f>"27.18"</f>
        <v>27.18</v>
      </c>
      <c r="C4" t="str">
        <f>"0.02"</f>
        <v>0.02</v>
      </c>
      <c r="D4" t="str">
        <f>"28.27"</f>
        <v>28.27</v>
      </c>
      <c r="E4" t="str">
        <f>"0.03"</f>
        <v>0.03</v>
      </c>
      <c r="F4" t="str">
        <f>"27.95"</f>
        <v>27.95</v>
      </c>
      <c r="G4" t="str">
        <f>"0.03"</f>
        <v>0.03</v>
      </c>
      <c r="H4" t="str">
        <f>"28.11"</f>
        <v>28.11</v>
      </c>
      <c r="I4" t="str">
        <f>"0.05"</f>
        <v>0.05</v>
      </c>
      <c r="J4" t="str">
        <f>"(0.007)"</f>
        <v>(0.007)</v>
      </c>
      <c r="L4" t="str">
        <f>_xlfn.CONCAT("(",C4,")")</f>
        <v>(0.02)</v>
      </c>
      <c r="M4" t="str">
        <f>_xlfn.CONCAT("(",E4,")")</f>
        <v>(0.03)</v>
      </c>
      <c r="N4" t="str">
        <f>_xlfn.CONCAT("(",G4,")")</f>
        <v>(0.03)</v>
      </c>
      <c r="O4" t="str">
        <f>_xlfn.CONCAT("(",I4,")")</f>
        <v>(0.05)</v>
      </c>
      <c r="Q4" s="1" t="str">
        <f>_xlfn.CONCAT(B4,CHAR(10),L4)</f>
        <v>27.18
(0.02)</v>
      </c>
      <c r="R4" s="1" t="str">
        <f>_xlfn.CONCAT(D4,CHAR(10),M4)</f>
        <v>28.27
(0.03)</v>
      </c>
      <c r="S4" s="1" t="str">
        <f>_xlfn.CONCAT(F4,CHAR(10),N4)</f>
        <v>27.95
(0.03)</v>
      </c>
      <c r="T4" s="1" t="str">
        <f>_xlfn.CONCAT(H4,CHAR(10),O4)</f>
        <v>28.11
(0.05)</v>
      </c>
      <c r="U4" s="1" t="str">
        <f>J4</f>
        <v>(0.007)</v>
      </c>
    </row>
    <row r="5" spans="1:21" x14ac:dyDescent="0.25">
      <c r="Q5" s="1"/>
      <c r="R5" s="1"/>
      <c r="S5" s="1"/>
      <c r="T5" s="1"/>
      <c r="U5" s="1"/>
    </row>
    <row r="6" spans="1:21" ht="30" x14ac:dyDescent="0.25">
      <c r="A6" t="str">
        <f>"mc_white"</f>
        <v>mc_white</v>
      </c>
      <c r="B6" t="str">
        <f>"73.94"</f>
        <v>73.94</v>
      </c>
      <c r="C6" t="str">
        <f>"0.12"</f>
        <v>0.12</v>
      </c>
      <c r="D6" t="str">
        <f>"77.26"</f>
        <v>77.26</v>
      </c>
      <c r="E6" t="str">
        <f>"0.27"</f>
        <v>0.27</v>
      </c>
      <c r="F6" t="str">
        <f>"75.02"</f>
        <v>75.02</v>
      </c>
      <c r="G6" t="str">
        <f>"0.27"</f>
        <v>0.27</v>
      </c>
      <c r="H6" t="str">
        <f>"76.77"</f>
        <v>76.77</v>
      </c>
      <c r="I6" t="str">
        <f>"0.37"</f>
        <v>0.37</v>
      </c>
      <c r="J6" t="str">
        <f>"(0.000)"</f>
        <v>(0.000)</v>
      </c>
      <c r="L6" t="str">
        <f t="shared" ref="L6:L21" si="0">_xlfn.CONCAT("(",C6,")")</f>
        <v>(0.12)</v>
      </c>
      <c r="M6" t="str">
        <f t="shared" ref="M6:M21" si="1">_xlfn.CONCAT("(",E6,")")</f>
        <v>(0.27)</v>
      </c>
      <c r="N6" t="str">
        <f t="shared" ref="N6:N21" si="2">_xlfn.CONCAT("(",G6,")")</f>
        <v>(0.27)</v>
      </c>
      <c r="O6" t="str">
        <f t="shared" ref="O6:O21" si="3">_xlfn.CONCAT("(",I6,")")</f>
        <v>(0.37)</v>
      </c>
      <c r="Q6" s="1" t="str">
        <f t="shared" ref="Q6:Q21" si="4">_xlfn.CONCAT(B6,CHAR(10),L6)</f>
        <v>73.94
(0.12)</v>
      </c>
      <c r="R6" s="1" t="str">
        <f t="shared" ref="R6:R21" si="5">_xlfn.CONCAT(D6,CHAR(10),M6)</f>
        <v>77.26
(0.27)</v>
      </c>
      <c r="S6" s="1" t="str">
        <f t="shared" ref="S6:S21" si="6">_xlfn.CONCAT(F6,CHAR(10),N6)</f>
        <v>75.02
(0.27)</v>
      </c>
      <c r="T6" s="1" t="str">
        <f t="shared" ref="T6:T21" si="7">_xlfn.CONCAT(H6,CHAR(10),O6)</f>
        <v>76.77
(0.37)</v>
      </c>
      <c r="U6" s="1" t="str">
        <f t="shared" ref="U6:U21" si="8">J6</f>
        <v>(0.000)</v>
      </c>
    </row>
    <row r="7" spans="1:21" ht="30" x14ac:dyDescent="0.25">
      <c r="A7" t="str">
        <f>"mc_matblack"</f>
        <v>mc_matblack</v>
      </c>
      <c r="B7" t="str">
        <f>"9.83"</f>
        <v>9.83</v>
      </c>
      <c r="C7" t="str">
        <f>"0.08"</f>
        <v>0.08</v>
      </c>
      <c r="D7" t="str">
        <f>"7.49"</f>
        <v>7.49</v>
      </c>
      <c r="E7" t="str">
        <f>"0.17"</f>
        <v>0.17</v>
      </c>
      <c r="F7" t="str">
        <f>"7.59"</f>
        <v>7.59</v>
      </c>
      <c r="G7" t="str">
        <f>"0.16"</f>
        <v>0.16</v>
      </c>
      <c r="H7" t="str">
        <f>"7.25"</f>
        <v>7.25</v>
      </c>
      <c r="I7" t="str">
        <f>"0.22"</f>
        <v>0.22</v>
      </c>
      <c r="J7" t="str">
        <f>"(0.214)"</f>
        <v>(0.214)</v>
      </c>
      <c r="L7" t="str">
        <f t="shared" si="0"/>
        <v>(0.08)</v>
      </c>
      <c r="M7" t="str">
        <f t="shared" si="1"/>
        <v>(0.17)</v>
      </c>
      <c r="N7" t="str">
        <f t="shared" si="2"/>
        <v>(0.16)</v>
      </c>
      <c r="O7" t="str">
        <f t="shared" si="3"/>
        <v>(0.22)</v>
      </c>
      <c r="Q7" s="1" t="str">
        <f t="shared" si="4"/>
        <v>9.83
(0.08)</v>
      </c>
      <c r="R7" s="1" t="str">
        <f t="shared" si="5"/>
        <v>7.49
(0.17)</v>
      </c>
      <c r="S7" s="1" t="str">
        <f t="shared" si="6"/>
        <v>7.59
(0.16)</v>
      </c>
      <c r="T7" s="1" t="str">
        <f t="shared" si="7"/>
        <v>7.25
(0.22)</v>
      </c>
      <c r="U7" s="1" t="str">
        <f t="shared" si="8"/>
        <v>(0.214)</v>
      </c>
    </row>
    <row r="8" spans="1:21" ht="30" x14ac:dyDescent="0.25">
      <c r="A8" t="str">
        <f>"mc_matasian"</f>
        <v>mc_matasian</v>
      </c>
      <c r="B8" t="str">
        <f>"3.21"</f>
        <v>3.21</v>
      </c>
      <c r="C8" t="str">
        <f>"0.05"</f>
        <v>0.05</v>
      </c>
      <c r="D8" t="str">
        <f>"4.70"</f>
        <v>4.70</v>
      </c>
      <c r="E8" t="str">
        <f>"0.13"</f>
        <v>0.13</v>
      </c>
      <c r="F8" t="str">
        <f>"5.06"</f>
        <v>5.06</v>
      </c>
      <c r="G8" t="str">
        <f>"0.14"</f>
        <v>0.14</v>
      </c>
      <c r="H8" t="str">
        <f>"4.63"</f>
        <v>4.63</v>
      </c>
      <c r="I8" t="str">
        <f>"0.18"</f>
        <v>0.18</v>
      </c>
      <c r="J8" t="str">
        <f>"(0.057)"</f>
        <v>(0.057)</v>
      </c>
      <c r="L8" t="str">
        <f t="shared" si="0"/>
        <v>(0.05)</v>
      </c>
      <c r="M8" t="str">
        <f t="shared" si="1"/>
        <v>(0.13)</v>
      </c>
      <c r="N8" t="str">
        <f t="shared" si="2"/>
        <v>(0.14)</v>
      </c>
      <c r="O8" t="str">
        <f t="shared" si="3"/>
        <v>(0.18)</v>
      </c>
      <c r="Q8" s="1" t="str">
        <f t="shared" si="4"/>
        <v>3.21
(0.05)</v>
      </c>
      <c r="R8" s="1" t="str">
        <f t="shared" si="5"/>
        <v>4.70
(0.13)</v>
      </c>
      <c r="S8" s="1" t="str">
        <f t="shared" si="6"/>
        <v>5.06
(0.14)</v>
      </c>
      <c r="T8" s="1" t="str">
        <f t="shared" si="7"/>
        <v>4.63
(0.18)</v>
      </c>
      <c r="U8" s="1" t="str">
        <f t="shared" si="8"/>
        <v>(0.057)</v>
      </c>
    </row>
    <row r="9" spans="1:21" ht="30" x14ac:dyDescent="0.25">
      <c r="A9" t="str">
        <f>"mc_mathisp"</f>
        <v>mc_mathisp</v>
      </c>
      <c r="B9" t="str">
        <f>"47.39"</f>
        <v>47.39</v>
      </c>
      <c r="C9" t="str">
        <f>"0.14"</f>
        <v>0.14</v>
      </c>
      <c r="D9" t="str">
        <f>"40.22"</f>
        <v>40.22</v>
      </c>
      <c r="E9" t="str">
        <f>"0.31"</f>
        <v>0.31</v>
      </c>
      <c r="F9" t="str">
        <f>"47.45"</f>
        <v>47.45</v>
      </c>
      <c r="G9" t="str">
        <f>"0.31"</f>
        <v>0.31</v>
      </c>
      <c r="H9" t="str">
        <f>"44.03"</f>
        <v>44.03</v>
      </c>
      <c r="I9" t="str">
        <f>"0.43"</f>
        <v>0.43</v>
      </c>
      <c r="J9" t="str">
        <f>"(0.000)"</f>
        <v>(0.000)</v>
      </c>
      <c r="L9" t="str">
        <f t="shared" si="0"/>
        <v>(0.14)</v>
      </c>
      <c r="M9" t="str">
        <f t="shared" si="1"/>
        <v>(0.31)</v>
      </c>
      <c r="N9" t="str">
        <f t="shared" si="2"/>
        <v>(0.31)</v>
      </c>
      <c r="O9" t="str">
        <f t="shared" si="3"/>
        <v>(0.43)</v>
      </c>
      <c r="Q9" s="1" t="str">
        <f t="shared" si="4"/>
        <v>47.39
(0.14)</v>
      </c>
      <c r="R9" s="1" t="str">
        <f t="shared" si="5"/>
        <v>40.22
(0.31)</v>
      </c>
      <c r="S9" s="1" t="str">
        <f t="shared" si="6"/>
        <v>47.45
(0.31)</v>
      </c>
      <c r="T9" s="1" t="str">
        <f t="shared" si="7"/>
        <v>44.03
(0.43)</v>
      </c>
      <c r="U9" s="1" t="str">
        <f t="shared" si="8"/>
        <v>(0.000)</v>
      </c>
    </row>
    <row r="10" spans="1:21" ht="30" x14ac:dyDescent="0.25">
      <c r="A10" t="str">
        <f>"mc_mat_otherrace"</f>
        <v>mc_mat_otherrace</v>
      </c>
      <c r="B10" t="str">
        <f>"13.02"</f>
        <v>13.02</v>
      </c>
      <c r="C10" t="str">
        <f>"0.09"</f>
        <v>0.09</v>
      </c>
      <c r="D10" t="str">
        <f>"10.55"</f>
        <v>10.55</v>
      </c>
      <c r="E10" t="str">
        <f>"0.20"</f>
        <v>0.20</v>
      </c>
      <c r="F10" t="str">
        <f>"12.33"</f>
        <v>12.33</v>
      </c>
      <c r="G10" t="str">
        <f>"0.20"</f>
        <v>0.20</v>
      </c>
      <c r="H10" t="str">
        <f>"11.36"</f>
        <v>11.36</v>
      </c>
      <c r="I10" t="str">
        <f>"0.27"</f>
        <v>0.27</v>
      </c>
      <c r="J10" t="str">
        <f>"(0.004)"</f>
        <v>(0.004)</v>
      </c>
      <c r="L10" t="str">
        <f t="shared" si="0"/>
        <v>(0.09)</v>
      </c>
      <c r="M10" t="str">
        <f t="shared" si="1"/>
        <v>(0.20)</v>
      </c>
      <c r="N10" t="str">
        <f t="shared" si="2"/>
        <v>(0.20)</v>
      </c>
      <c r="O10" t="str">
        <f t="shared" si="3"/>
        <v>(0.27)</v>
      </c>
      <c r="Q10" s="1" t="str">
        <f t="shared" si="4"/>
        <v>13.02
(0.09)</v>
      </c>
      <c r="R10" s="1" t="str">
        <f t="shared" si="5"/>
        <v>10.55
(0.20)</v>
      </c>
      <c r="S10" s="1" t="str">
        <f t="shared" si="6"/>
        <v>12.33
(0.20)</v>
      </c>
      <c r="T10" s="1" t="str">
        <f t="shared" si="7"/>
        <v>11.36
(0.27)</v>
      </c>
      <c r="U10" s="1" t="str">
        <f t="shared" si="8"/>
        <v>(0.004)</v>
      </c>
    </row>
    <row r="11" spans="1:21" ht="30" x14ac:dyDescent="0.25">
      <c r="A11" t="str">
        <f>"mc_bornoutsideus"</f>
        <v>mc_bornoutsideus</v>
      </c>
      <c r="B11" t="str">
        <f>"27.04"</f>
        <v>27.04</v>
      </c>
      <c r="C11" t="str">
        <f>"0.12"</f>
        <v>0.12</v>
      </c>
      <c r="D11" t="str">
        <f>"29.48"</f>
        <v>29.48</v>
      </c>
      <c r="E11" t="str">
        <f>"0.29"</f>
        <v>0.29</v>
      </c>
      <c r="F11" t="str">
        <f>"35.39"</f>
        <v>35.39</v>
      </c>
      <c r="G11" t="str">
        <f>"0.30"</f>
        <v>0.30</v>
      </c>
      <c r="H11" t="str">
        <f>"32.78"</f>
        <v>32.78</v>
      </c>
      <c r="I11" t="str">
        <f>"0.41"</f>
        <v>0.41</v>
      </c>
      <c r="J11" t="str">
        <f>"(0.000)"</f>
        <v>(0.000)</v>
      </c>
      <c r="L11" t="str">
        <f t="shared" si="0"/>
        <v>(0.12)</v>
      </c>
      <c r="M11" t="str">
        <f t="shared" si="1"/>
        <v>(0.29)</v>
      </c>
      <c r="N11" t="str">
        <f t="shared" si="2"/>
        <v>(0.30)</v>
      </c>
      <c r="O11" t="str">
        <f t="shared" si="3"/>
        <v>(0.41)</v>
      </c>
      <c r="Q11" s="1" t="str">
        <f t="shared" si="4"/>
        <v>27.04
(0.12)</v>
      </c>
      <c r="R11" s="1" t="str">
        <f t="shared" si="5"/>
        <v>29.48
(0.29)</v>
      </c>
      <c r="S11" s="1" t="str">
        <f t="shared" si="6"/>
        <v>35.39
(0.30)</v>
      </c>
      <c r="T11" s="1" t="str">
        <f t="shared" si="7"/>
        <v>32.78
(0.41)</v>
      </c>
      <c r="U11" s="1" t="str">
        <f t="shared" si="8"/>
        <v>(0.000)</v>
      </c>
    </row>
    <row r="12" spans="1:21" x14ac:dyDescent="0.25">
      <c r="Q12" s="1"/>
      <c r="R12" s="1"/>
      <c r="S12" s="1"/>
      <c r="T12" s="1"/>
      <c r="U12" s="1"/>
    </row>
    <row r="13" spans="1:21" ht="30" x14ac:dyDescent="0.25">
      <c r="A13" t="str">
        <f>"mc_mat_hs"</f>
        <v>mc_mat_hs</v>
      </c>
      <c r="B13" t="str">
        <f>"77.65"</f>
        <v>77.65</v>
      </c>
      <c r="C13" t="str">
        <f>"0.12"</f>
        <v>0.12</v>
      </c>
      <c r="D13" t="str">
        <f>"86.41"</f>
        <v>86.41</v>
      </c>
      <c r="E13" t="str">
        <f>"0.22"</f>
        <v>0.22</v>
      </c>
      <c r="F13" t="str">
        <f>"79.69"</f>
        <v>79.69</v>
      </c>
      <c r="G13" t="str">
        <f>"0.25"</f>
        <v>0.25</v>
      </c>
      <c r="H13" t="str">
        <f>"84.59"</f>
        <v>84.59</v>
      </c>
      <c r="I13" t="str">
        <f>"0.31"</f>
        <v>0.31</v>
      </c>
      <c r="J13" t="str">
        <f>"(0.000)"</f>
        <v>(0.000)</v>
      </c>
      <c r="L13" t="str">
        <f t="shared" si="0"/>
        <v>(0.12)</v>
      </c>
      <c r="M13" t="str">
        <f t="shared" si="1"/>
        <v>(0.22)</v>
      </c>
      <c r="N13" t="str">
        <f t="shared" si="2"/>
        <v>(0.25)</v>
      </c>
      <c r="O13" t="str">
        <f t="shared" si="3"/>
        <v>(0.31)</v>
      </c>
      <c r="Q13" s="1" t="str">
        <f t="shared" si="4"/>
        <v>77.65
(0.12)</v>
      </c>
      <c r="R13" s="1" t="str">
        <f t="shared" si="5"/>
        <v>86.41
(0.22)</v>
      </c>
      <c r="S13" s="1" t="str">
        <f t="shared" si="6"/>
        <v>79.69
(0.25)</v>
      </c>
      <c r="T13" s="1" t="str">
        <f t="shared" si="7"/>
        <v>84.59
(0.31)</v>
      </c>
      <c r="U13" s="1" t="str">
        <f t="shared" si="8"/>
        <v>(0.000)</v>
      </c>
    </row>
    <row r="14" spans="1:21" ht="30" x14ac:dyDescent="0.25">
      <c r="A14" t="str">
        <f>"mc_mat_coll"</f>
        <v>mc_mat_coll</v>
      </c>
      <c r="B14" t="str">
        <f>"17.27"</f>
        <v>17.27</v>
      </c>
      <c r="C14" t="str">
        <f>"0.11"</f>
        <v>0.11</v>
      </c>
      <c r="D14" t="str">
        <f>"30.15"</f>
        <v>30.15</v>
      </c>
      <c r="E14" t="str">
        <f>"0.29"</f>
        <v>0.29</v>
      </c>
      <c r="F14" t="str">
        <f>"20.37"</f>
        <v>20.37</v>
      </c>
      <c r="G14" t="str">
        <f>"0.25"</f>
        <v>0.25</v>
      </c>
      <c r="H14" t="str">
        <f>"27.03"</f>
        <v>27.03</v>
      </c>
      <c r="I14" t="str">
        <f>"0.38"</f>
        <v>0.38</v>
      </c>
      <c r="J14" t="str">
        <f>"(0.000)"</f>
        <v>(0.000)</v>
      </c>
      <c r="L14" t="str">
        <f t="shared" si="0"/>
        <v>(0.11)</v>
      </c>
      <c r="M14" t="str">
        <f t="shared" si="1"/>
        <v>(0.29)</v>
      </c>
      <c r="N14" t="str">
        <f t="shared" si="2"/>
        <v>(0.25)</v>
      </c>
      <c r="O14" t="str">
        <f t="shared" si="3"/>
        <v>(0.38)</v>
      </c>
      <c r="Q14" s="1" t="str">
        <f t="shared" si="4"/>
        <v>17.27
(0.11)</v>
      </c>
      <c r="R14" s="1" t="str">
        <f t="shared" si="5"/>
        <v>30.15
(0.29)</v>
      </c>
      <c r="S14" s="1" t="str">
        <f t="shared" si="6"/>
        <v>20.37
(0.25)</v>
      </c>
      <c r="T14" s="1" t="str">
        <f t="shared" si="7"/>
        <v>27.03
(0.38)</v>
      </c>
      <c r="U14" s="1" t="str">
        <f t="shared" si="8"/>
        <v>(0.000)</v>
      </c>
    </row>
    <row r="15" spans="1:21" ht="30" x14ac:dyDescent="0.25">
      <c r="A15" t="str">
        <f>"mc_mat_married"</f>
        <v>mc_mat_married</v>
      </c>
      <c r="B15" t="str">
        <f>"53.95"</f>
        <v>53.95</v>
      </c>
      <c r="C15" t="str">
        <f>"0.14"</f>
        <v>0.14</v>
      </c>
      <c r="D15" t="str">
        <f>"76.38"</f>
        <v>76.38</v>
      </c>
      <c r="E15" t="str">
        <f>"0.27"</f>
        <v>0.27</v>
      </c>
      <c r="F15" t="str">
        <f>"70.39"</f>
        <v>70.39</v>
      </c>
      <c r="G15" t="str">
        <f>"0.28"</f>
        <v>0.28</v>
      </c>
      <c r="H15" t="str">
        <f>"74.84"</f>
        <v>74.84</v>
      </c>
      <c r="I15" t="str">
        <f>"0.38"</f>
        <v>0.38</v>
      </c>
      <c r="J15" t="str">
        <f>"(0.000)"</f>
        <v>(0.000)</v>
      </c>
      <c r="L15" t="str">
        <f t="shared" si="0"/>
        <v>(0.14)</v>
      </c>
      <c r="M15" t="str">
        <f t="shared" si="1"/>
        <v>(0.27)</v>
      </c>
      <c r="N15" t="str">
        <f t="shared" si="2"/>
        <v>(0.28)</v>
      </c>
      <c r="O15" t="str">
        <f t="shared" si="3"/>
        <v>(0.38)</v>
      </c>
      <c r="Q15" s="1" t="str">
        <f t="shared" si="4"/>
        <v>53.95
(0.14)</v>
      </c>
      <c r="R15" s="1" t="str">
        <f t="shared" si="5"/>
        <v>76.38
(0.27)</v>
      </c>
      <c r="S15" s="1" t="str">
        <f t="shared" si="6"/>
        <v>70.39
(0.28)</v>
      </c>
      <c r="T15" s="1" t="str">
        <f t="shared" si="7"/>
        <v>74.84
(0.38)</v>
      </c>
      <c r="U15" s="1" t="str">
        <f t="shared" si="8"/>
        <v>(0.000)</v>
      </c>
    </row>
    <row r="16" spans="1:21" ht="30" x14ac:dyDescent="0.25">
      <c r="A16" t="str">
        <f>"mc_pnv"</f>
        <v>mc_pnv</v>
      </c>
      <c r="B16" t="str">
        <f>"10.41"</f>
        <v>10.41</v>
      </c>
      <c r="C16" t="str">
        <f>"0.01"</f>
        <v>0.01</v>
      </c>
      <c r="D16" t="str">
        <f>"10.85"</f>
        <v>10.85</v>
      </c>
      <c r="E16" t="str">
        <f>"0.03"</f>
        <v>0.03</v>
      </c>
      <c r="F16" t="str">
        <f>"10.81"</f>
        <v>10.81</v>
      </c>
      <c r="G16" t="str">
        <f>"0.03"</f>
        <v>0.03</v>
      </c>
      <c r="H16" t="str">
        <f>"10.85"</f>
        <v>10.85</v>
      </c>
      <c r="I16" t="str">
        <f>"0.03"</f>
        <v>0.03</v>
      </c>
      <c r="J16" t="str">
        <f>"(0.281)"</f>
        <v>(0.281)</v>
      </c>
      <c r="L16" t="str">
        <f t="shared" si="0"/>
        <v>(0.01)</v>
      </c>
      <c r="M16" t="str">
        <f t="shared" si="1"/>
        <v>(0.03)</v>
      </c>
      <c r="N16" t="str">
        <f t="shared" si="2"/>
        <v>(0.03)</v>
      </c>
      <c r="O16" t="str">
        <f t="shared" si="3"/>
        <v>(0.03)</v>
      </c>
      <c r="Q16" s="1" t="str">
        <f t="shared" si="4"/>
        <v>10.41
(0.01)</v>
      </c>
      <c r="R16" s="1" t="str">
        <f t="shared" si="5"/>
        <v>10.85
(0.03)</v>
      </c>
      <c r="S16" s="1" t="str">
        <f t="shared" si="6"/>
        <v>10.81
(0.03)</v>
      </c>
      <c r="T16" s="1" t="str">
        <f t="shared" si="7"/>
        <v>10.85
(0.03)</v>
      </c>
      <c r="U16" s="1" t="str">
        <f t="shared" si="8"/>
        <v>(0.281)</v>
      </c>
    </row>
    <row r="17" spans="1:21" ht="30" x14ac:dyDescent="0.25">
      <c r="A17" t="str">
        <f>"mc_firstcare_firsttrim"</f>
        <v>mc_firstcare_firsttrim</v>
      </c>
      <c r="B17" t="str">
        <f>"70.49"</f>
        <v>70.49</v>
      </c>
      <c r="C17" t="str">
        <f>"0.13"</f>
        <v>0.13</v>
      </c>
      <c r="D17" t="str">
        <f>"76.37"</f>
        <v>76.37</v>
      </c>
      <c r="E17" t="str">
        <f>"0.27"</f>
        <v>0.27</v>
      </c>
      <c r="F17" t="str">
        <f>"75.69"</f>
        <v>75.69</v>
      </c>
      <c r="G17" t="str">
        <f>"0.27"</f>
        <v>0.27</v>
      </c>
      <c r="H17" t="str">
        <f>"76.23"</f>
        <v>76.23</v>
      </c>
      <c r="I17" t="str">
        <f>"0.37"</f>
        <v>0.37</v>
      </c>
      <c r="J17" t="str">
        <f>"(0.236)"</f>
        <v>(0.236)</v>
      </c>
      <c r="L17" t="str">
        <f t="shared" si="0"/>
        <v>(0.13)</v>
      </c>
      <c r="M17" t="str">
        <f t="shared" si="1"/>
        <v>(0.27)</v>
      </c>
      <c r="N17" t="str">
        <f t="shared" si="2"/>
        <v>(0.27)</v>
      </c>
      <c r="O17" t="str">
        <f t="shared" si="3"/>
        <v>(0.37)</v>
      </c>
      <c r="Q17" s="1" t="str">
        <f t="shared" si="4"/>
        <v>70.49
(0.13)</v>
      </c>
      <c r="R17" s="1" t="str">
        <f t="shared" si="5"/>
        <v>76.37
(0.27)</v>
      </c>
      <c r="S17" s="1" t="str">
        <f t="shared" si="6"/>
        <v>75.69
(0.27)</v>
      </c>
      <c r="T17" s="1" t="str">
        <f t="shared" si="7"/>
        <v>76.23
(0.37)</v>
      </c>
      <c r="U17" s="1" t="str">
        <f t="shared" si="8"/>
        <v>(0.236)</v>
      </c>
    </row>
    <row r="18" spans="1:21" ht="30" x14ac:dyDescent="0.25">
      <c r="A18" t="str">
        <f>"mc_chronic"</f>
        <v>mc_chronic</v>
      </c>
      <c r="B18" t="str">
        <f>"27.70"</f>
        <v>27.70</v>
      </c>
      <c r="C18" t="str">
        <f>"0.13"</f>
        <v>0.13</v>
      </c>
      <c r="D18" t="str">
        <f>"26.49"</f>
        <v>26.49</v>
      </c>
      <c r="E18" t="str">
        <f>"0.28"</f>
        <v>0.28</v>
      </c>
      <c r="F18" t="str">
        <f>"28.00"</f>
        <v>28.00</v>
      </c>
      <c r="G18" t="str">
        <f>"0.28"</f>
        <v>0.28</v>
      </c>
      <c r="H18" t="str">
        <f>"27.05"</f>
        <v>27.05</v>
      </c>
      <c r="I18" t="str">
        <f>"0.38"</f>
        <v>0.38</v>
      </c>
      <c r="J18" t="str">
        <f>"(0.044)"</f>
        <v>(0.044)</v>
      </c>
      <c r="L18" t="str">
        <f t="shared" si="0"/>
        <v>(0.13)</v>
      </c>
      <c r="M18" t="str">
        <f t="shared" si="1"/>
        <v>(0.28)</v>
      </c>
      <c r="N18" t="str">
        <f t="shared" si="2"/>
        <v>(0.28)</v>
      </c>
      <c r="O18" t="str">
        <f t="shared" si="3"/>
        <v>(0.38)</v>
      </c>
      <c r="Q18" s="1" t="str">
        <f t="shared" si="4"/>
        <v>27.70
(0.13)</v>
      </c>
      <c r="R18" s="1" t="str">
        <f t="shared" si="5"/>
        <v>26.49
(0.28)</v>
      </c>
      <c r="S18" s="1" t="str">
        <f t="shared" si="6"/>
        <v>28.00
(0.28)</v>
      </c>
      <c r="T18" s="1" t="str">
        <f t="shared" si="7"/>
        <v>27.05
(0.38)</v>
      </c>
      <c r="U18" s="1" t="str">
        <f t="shared" si="8"/>
        <v>(0.044)</v>
      </c>
    </row>
    <row r="19" spans="1:21" ht="30" x14ac:dyDescent="0.25">
      <c r="A19" t="str">
        <f>"mc_preterm"</f>
        <v>mc_preterm</v>
      </c>
      <c r="B19" t="str">
        <f>"9.02"</f>
        <v>9.02</v>
      </c>
      <c r="C19" t="str">
        <f>"0.08"</f>
        <v>0.08</v>
      </c>
      <c r="D19" t="str">
        <f>"7.24"</f>
        <v>7.24</v>
      </c>
      <c r="E19" t="str">
        <f>"0.16"</f>
        <v>0.16</v>
      </c>
      <c r="F19" t="str">
        <f>"7.89"</f>
        <v>7.89</v>
      </c>
      <c r="G19" t="str">
        <f>"0.17"</f>
        <v>0.17</v>
      </c>
      <c r="H19" t="str">
        <f>"7.76"</f>
        <v>7.76</v>
      </c>
      <c r="I19" t="str">
        <f>"0.23"</f>
        <v>0.23</v>
      </c>
      <c r="J19" t="str">
        <f>"(0.633)"</f>
        <v>(0.633)</v>
      </c>
      <c r="L19" t="str">
        <f t="shared" si="0"/>
        <v>(0.08)</v>
      </c>
      <c r="M19" t="str">
        <f t="shared" si="1"/>
        <v>(0.16)</v>
      </c>
      <c r="N19" t="str">
        <f>_xlfn.CONCAT("(",G19,")")</f>
        <v>(0.17)</v>
      </c>
      <c r="O19" t="str">
        <f t="shared" si="3"/>
        <v>(0.23)</v>
      </c>
      <c r="Q19" s="1" t="str">
        <f t="shared" si="4"/>
        <v>9.02
(0.08)</v>
      </c>
      <c r="R19" s="1" t="str">
        <f t="shared" si="5"/>
        <v>7.24
(0.16)</v>
      </c>
      <c r="S19" s="1" t="str">
        <f t="shared" si="6"/>
        <v>7.89
(0.17)</v>
      </c>
      <c r="T19" s="1" t="str">
        <f t="shared" si="7"/>
        <v>7.76
(0.23)</v>
      </c>
      <c r="U19" s="1" t="str">
        <f t="shared" si="8"/>
        <v>(0.633)</v>
      </c>
    </row>
    <row r="20" spans="1:21" ht="30" x14ac:dyDescent="0.25">
      <c r="A20" t="str">
        <f>"mc_complications"</f>
        <v>mc_complications</v>
      </c>
      <c r="B20" t="str">
        <f>"12.86"</f>
        <v>12.86</v>
      </c>
      <c r="C20" t="str">
        <f>"0.09"</f>
        <v>0.09</v>
      </c>
      <c r="D20" t="str">
        <f>"12.67"</f>
        <v>12.67</v>
      </c>
      <c r="E20" t="str">
        <f>"0.21"</f>
        <v>0.21</v>
      </c>
      <c r="F20" t="str">
        <f>"13.23"</f>
        <v>13.23</v>
      </c>
      <c r="G20" t="str">
        <f>"0.21"</f>
        <v>0.21</v>
      </c>
      <c r="H20" t="str">
        <f>"12.90"</f>
        <v>12.90</v>
      </c>
      <c r="I20" t="str">
        <f>"0.29"</f>
        <v>0.29</v>
      </c>
      <c r="J20" t="str">
        <f>"(0.364)"</f>
        <v>(0.364)</v>
      </c>
      <c r="L20" t="str">
        <f t="shared" si="0"/>
        <v>(0.09)</v>
      </c>
      <c r="M20" t="str">
        <f t="shared" si="1"/>
        <v>(0.21)</v>
      </c>
      <c r="N20" t="str">
        <f t="shared" si="2"/>
        <v>(0.21)</v>
      </c>
      <c r="O20" t="str">
        <f t="shared" si="3"/>
        <v>(0.29)</v>
      </c>
      <c r="Q20" s="1" t="str">
        <f t="shared" si="4"/>
        <v>12.86
(0.09)</v>
      </c>
      <c r="R20" s="1" t="str">
        <f t="shared" si="5"/>
        <v>12.67
(0.21)</v>
      </c>
      <c r="S20" s="1" t="str">
        <f t="shared" si="6"/>
        <v>13.23
(0.21)</v>
      </c>
      <c r="T20" s="1" t="str">
        <f t="shared" si="7"/>
        <v>12.90
(0.29)</v>
      </c>
      <c r="U20" s="1" t="str">
        <f t="shared" si="8"/>
        <v>(0.364)</v>
      </c>
    </row>
    <row r="21" spans="1:21" ht="30" x14ac:dyDescent="0.25">
      <c r="A21" t="str">
        <f>"mc_csec"</f>
        <v>mc_csec</v>
      </c>
      <c r="B21" t="str">
        <f>"23.96"</f>
        <v>23.96</v>
      </c>
      <c r="C21" t="str">
        <f>"0.12"</f>
        <v>0.12</v>
      </c>
      <c r="D21" t="str">
        <f>"23.64"</f>
        <v>23.64</v>
      </c>
      <c r="E21" t="str">
        <f>"0.27"</f>
        <v>0.27</v>
      </c>
      <c r="F21" t="str">
        <f>"23.34"</f>
        <v>23.34</v>
      </c>
      <c r="G21" t="str">
        <f>"0.26"</f>
        <v>0.26</v>
      </c>
      <c r="H21" t="str">
        <f>"23.74"</f>
        <v>23.74</v>
      </c>
      <c r="I21" t="str">
        <f>"0.37"</f>
        <v>0.37</v>
      </c>
      <c r="J21" t="str">
        <f>"(0.384)"</f>
        <v>(0.384)</v>
      </c>
      <c r="L21" t="str">
        <f t="shared" si="0"/>
        <v>(0.12)</v>
      </c>
      <c r="M21" t="str">
        <f t="shared" si="1"/>
        <v>(0.27)</v>
      </c>
      <c r="N21" t="str">
        <f t="shared" si="2"/>
        <v>(0.26)</v>
      </c>
      <c r="O21" t="str">
        <f t="shared" si="3"/>
        <v>(0.37)</v>
      </c>
      <c r="Q21" s="1" t="str">
        <f t="shared" si="4"/>
        <v>23.96
(0.12)</v>
      </c>
      <c r="R21" s="1" t="str">
        <f t="shared" si="5"/>
        <v>23.64
(0.27)</v>
      </c>
      <c r="S21" s="1" t="str">
        <f t="shared" si="6"/>
        <v>23.34
(0.26)</v>
      </c>
      <c r="T21" s="1" t="str">
        <f t="shared" si="7"/>
        <v>23.74
(0.37)</v>
      </c>
      <c r="U21" s="1" t="str">
        <f t="shared" si="8"/>
        <v>(0.384)</v>
      </c>
    </row>
    <row r="22" spans="1:21" x14ac:dyDescent="0.25">
      <c r="A22" t="str">
        <f>"N"</f>
        <v>N</v>
      </c>
      <c r="B22" t="str">
        <f>"127493"</f>
        <v>127493</v>
      </c>
      <c r="C22" t="str">
        <f>""</f>
        <v/>
      </c>
      <c r="D22" t="str">
        <f>"24806"</f>
        <v>24806</v>
      </c>
      <c r="E22" t="str">
        <f>""</f>
        <v/>
      </c>
      <c r="F22" t="str">
        <f>"25964"</f>
        <v>25964</v>
      </c>
      <c r="G22" t="str">
        <f>""</f>
        <v/>
      </c>
      <c r="H22" t="str">
        <f>"13333"</f>
        <v>13333</v>
      </c>
      <c r="I22" t="str">
        <f>""</f>
        <v/>
      </c>
      <c r="J22" t="str">
        <f>"39297"</f>
        <v>39297</v>
      </c>
      <c r="Q22" s="2" t="str">
        <f>B22</f>
        <v>127493</v>
      </c>
      <c r="R22" s="2" t="str">
        <f>D22</f>
        <v>24806</v>
      </c>
      <c r="S22" s="2" t="str">
        <f>F22</f>
        <v>25964</v>
      </c>
      <c r="T22" s="2" t="str">
        <f>H22</f>
        <v>13333</v>
      </c>
      <c r="U22" s="2" t="str">
        <f>J22</f>
        <v>39297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Tab1_FRAG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2021-03-22T17:31:00Z</dcterms:created>
  <dcterms:modified xsi:type="dcterms:W3CDTF">2021-03-24T16:59:26Z</dcterms:modified>
</cp:coreProperties>
</file>