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bu.edu\bumcfiles\BUMC Projects\ColoradoAPCD\Alex\Hoagland_Output\3.EnrollmentPaper\"/>
    </mc:Choice>
  </mc:AlternateContent>
  <xr:revisionPtr revIDLastSave="0" documentId="13_ncr:1_{58DBD668-6928-4A87-B4F2-9F5B5E3EBCF9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Tab3a_FRAG" sheetId="1" r:id="rId1"/>
  </sheets>
  <calcPr calcId="191029"/>
</workbook>
</file>

<file path=xl/calcChain.xml><?xml version="1.0" encoding="utf-8"?>
<calcChain xmlns="http://schemas.openxmlformats.org/spreadsheetml/2006/main">
  <c r="AC16" i="1" l="1"/>
  <c r="Z16" i="1"/>
  <c r="W16" i="1"/>
  <c r="U16" i="1"/>
  <c r="V16" i="1"/>
  <c r="X16" i="1"/>
  <c r="Y16" i="1"/>
  <c r="AA16" i="1"/>
  <c r="AB16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F16" i="1"/>
  <c r="F15" i="1"/>
  <c r="F14" i="1"/>
  <c r="F13" i="1"/>
  <c r="F12" i="1"/>
  <c r="F11" i="1"/>
  <c r="F10" i="1"/>
  <c r="F9" i="1"/>
  <c r="F6" i="1"/>
  <c r="F5" i="1"/>
  <c r="F4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6" i="1"/>
  <c r="J6" i="1"/>
  <c r="I6" i="1"/>
  <c r="H6" i="1"/>
  <c r="K5" i="1"/>
  <c r="J5" i="1"/>
  <c r="I5" i="1"/>
  <c r="H5" i="1"/>
  <c r="K4" i="1"/>
  <c r="J4" i="1"/>
  <c r="I4" i="1"/>
  <c r="H4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6" i="1"/>
  <c r="P6" i="1"/>
  <c r="O6" i="1"/>
  <c r="N6" i="1"/>
  <c r="Q5" i="1"/>
  <c r="P5" i="1"/>
  <c r="O5" i="1"/>
  <c r="N5" i="1"/>
  <c r="Q4" i="1"/>
  <c r="P4" i="1"/>
  <c r="O4" i="1"/>
  <c r="N4" i="1"/>
  <c r="L16" i="1"/>
  <c r="L15" i="1"/>
  <c r="L14" i="1"/>
  <c r="L13" i="1"/>
  <c r="L12" i="1"/>
  <c r="L11" i="1"/>
  <c r="L10" i="1"/>
  <c r="L9" i="1"/>
  <c r="L6" i="1"/>
  <c r="L5" i="1"/>
  <c r="L4" i="1"/>
  <c r="R16" i="1"/>
  <c r="R15" i="1"/>
  <c r="R14" i="1"/>
  <c r="R13" i="1"/>
  <c r="R12" i="1"/>
  <c r="R11" i="1"/>
  <c r="R10" i="1"/>
  <c r="R9" i="1"/>
  <c r="U9" i="1"/>
  <c r="V9" i="1"/>
  <c r="W9" i="1"/>
  <c r="X9" i="1"/>
  <c r="Y9" i="1"/>
  <c r="R6" i="1"/>
  <c r="R5" i="1"/>
  <c r="R4" i="1"/>
  <c r="AC15" i="1" l="1"/>
  <c r="AC14" i="1"/>
  <c r="AC13" i="1"/>
  <c r="AC12" i="1"/>
  <c r="AC11" i="1"/>
  <c r="AC10" i="1"/>
  <c r="AC9" i="1"/>
  <c r="AC6" i="1"/>
  <c r="AC5" i="1"/>
  <c r="AC4" i="1"/>
  <c r="Z15" i="1"/>
  <c r="Z14" i="1"/>
  <c r="Z13" i="1"/>
  <c r="Z12" i="1"/>
  <c r="Z11" i="1"/>
  <c r="Z10" i="1"/>
  <c r="Z9" i="1"/>
  <c r="Z6" i="1"/>
  <c r="Z5" i="1"/>
  <c r="Z4" i="1"/>
  <c r="W15" i="1"/>
  <c r="W14" i="1"/>
  <c r="W13" i="1"/>
  <c r="W12" i="1"/>
  <c r="W11" i="1"/>
  <c r="W10" i="1"/>
  <c r="W6" i="1"/>
  <c r="W5" i="1"/>
  <c r="W4" i="1"/>
  <c r="A15" i="1"/>
  <c r="A14" i="1"/>
  <c r="A13" i="1"/>
  <c r="A12" i="1"/>
  <c r="A11" i="1"/>
  <c r="A10" i="1"/>
  <c r="A9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Q3" i="1"/>
  <c r="P3" i="1"/>
  <c r="O3" i="1"/>
  <c r="N3" i="1"/>
  <c r="K3" i="1"/>
  <c r="J3" i="1"/>
  <c r="I3" i="1"/>
  <c r="H3" i="1"/>
  <c r="E3" i="1"/>
  <c r="D3" i="1"/>
  <c r="C3" i="1"/>
  <c r="B3" i="1"/>
  <c r="A3" i="1"/>
  <c r="Q2" i="1"/>
  <c r="P2" i="1"/>
  <c r="O2" i="1"/>
  <c r="N2" i="1"/>
  <c r="K2" i="1"/>
  <c r="J2" i="1"/>
  <c r="I2" i="1"/>
  <c r="H2" i="1"/>
  <c r="E2" i="1"/>
  <c r="D2" i="1"/>
  <c r="C2" i="1"/>
  <c r="B2" i="1"/>
  <c r="A2" i="1"/>
  <c r="Q1" i="1"/>
  <c r="P1" i="1"/>
  <c r="O1" i="1"/>
  <c r="N1" i="1"/>
  <c r="K1" i="1"/>
  <c r="J1" i="1"/>
  <c r="I1" i="1"/>
  <c r="H1" i="1"/>
  <c r="E1" i="1"/>
  <c r="D1" i="1"/>
  <c r="C1" i="1"/>
  <c r="B1" i="1"/>
  <c r="A1" i="1"/>
  <c r="V5" i="1" l="1"/>
  <c r="Y5" i="1"/>
  <c r="AA5" i="1"/>
  <c r="AB5" i="1"/>
  <c r="U6" i="1"/>
  <c r="V6" i="1"/>
  <c r="X6" i="1"/>
  <c r="AB6" i="1"/>
  <c r="AA9" i="1"/>
  <c r="AB9" i="1"/>
  <c r="X10" i="1"/>
  <c r="Y10" i="1"/>
  <c r="AA10" i="1"/>
  <c r="AB10" i="1"/>
  <c r="X11" i="1"/>
  <c r="Y11" i="1"/>
  <c r="AA11" i="1"/>
  <c r="AB11" i="1"/>
  <c r="U12" i="1"/>
  <c r="X12" i="1"/>
  <c r="Y12" i="1"/>
  <c r="AA12" i="1"/>
  <c r="X13" i="1"/>
  <c r="Y13" i="1"/>
  <c r="AA13" i="1"/>
  <c r="AB13" i="1"/>
  <c r="U14" i="1"/>
  <c r="V14" i="1"/>
  <c r="X14" i="1"/>
  <c r="AB15" i="1"/>
  <c r="AA15" i="1"/>
  <c r="AB14" i="1"/>
  <c r="AA14" i="1"/>
  <c r="AB12" i="1"/>
  <c r="AA6" i="1"/>
  <c r="AB4" i="1"/>
  <c r="AA4" i="1"/>
  <c r="Y15" i="1"/>
  <c r="X15" i="1"/>
  <c r="Y14" i="1"/>
  <c r="Y6" i="1"/>
  <c r="X5" i="1"/>
  <c r="Y4" i="1"/>
  <c r="X4" i="1"/>
  <c r="U4" i="1"/>
  <c r="V4" i="1"/>
  <c r="U5" i="1"/>
  <c r="U10" i="1"/>
  <c r="V10" i="1"/>
  <c r="U11" i="1"/>
  <c r="V11" i="1"/>
  <c r="V12" i="1"/>
  <c r="U13" i="1"/>
  <c r="V13" i="1"/>
  <c r="U15" i="1"/>
  <c r="V15" i="1"/>
</calcChain>
</file>

<file path=xl/sharedStrings.xml><?xml version="1.0" encoding="utf-8"?>
<sst xmlns="http://schemas.openxmlformats.org/spreadsheetml/2006/main" count="82" uniqueCount="52">
  <si>
    <t>comb1</t>
  </si>
  <si>
    <t>comb2</t>
  </si>
  <si>
    <t>RD1</t>
  </si>
  <si>
    <t>comb3</t>
  </si>
  <si>
    <t>RD2</t>
  </si>
  <si>
    <t>comb4</t>
  </si>
  <si>
    <t>comb5</t>
  </si>
  <si>
    <t>comb6</t>
  </si>
  <si>
    <t>comb7</t>
  </si>
  <si>
    <t>comb8</t>
  </si>
  <si>
    <t>comb9</t>
  </si>
  <si>
    <t>RD3</t>
  </si>
  <si>
    <t>CI1</t>
  </si>
  <si>
    <t>CI2</t>
  </si>
  <si>
    <t>CI3</t>
  </si>
  <si>
    <t>[-0.04</t>
  </si>
  <si>
    <t>[0.00</t>
  </si>
  <si>
    <t>[-0.01</t>
  </si>
  <si>
    <t>[0.01</t>
  </si>
  <si>
    <t>[0.02</t>
  </si>
  <si>
    <t>[-0.02</t>
  </si>
  <si>
    <t>[0.05</t>
  </si>
  <si>
    <t>0.07]</t>
  </si>
  <si>
    <t>-0.06]</t>
  </si>
  <si>
    <t>0.03]</t>
  </si>
  <si>
    <t>0.01]</t>
  </si>
  <si>
    <t>-0.03]</t>
  </si>
  <si>
    <t>0.06]</t>
  </si>
  <si>
    <t>0.09]</t>
  </si>
  <si>
    <t>0.05]</t>
  </si>
  <si>
    <t>0.02]</t>
  </si>
  <si>
    <t>out_11anygap</t>
  </si>
  <si>
    <t>[0.04</t>
  </si>
  <si>
    <t>[-0.12</t>
  </si>
  <si>
    <t>[-0.59</t>
  </si>
  <si>
    <t>[0.10</t>
  </si>
  <si>
    <t>[0.16</t>
  </si>
  <si>
    <t>[0.14</t>
  </si>
  <si>
    <t>[0.12</t>
  </si>
  <si>
    <t>-0.10]</t>
  </si>
  <si>
    <t>-0.15]</t>
  </si>
  <si>
    <t>0.12]</t>
  </si>
  <si>
    <t>0.20]</t>
  </si>
  <si>
    <t>0.21]</t>
  </si>
  <si>
    <t>0.15]</t>
  </si>
  <si>
    <t>[-0.05</t>
  </si>
  <si>
    <t>[-0.37</t>
  </si>
  <si>
    <t>0.04]</t>
  </si>
  <si>
    <t>-0.00]</t>
  </si>
  <si>
    <t>[-0.00</t>
  </si>
  <si>
    <t>[-0.27</t>
  </si>
  <si>
    <t>0.00]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</si>
</sst>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topLeftCell="B1" workbookViewId="0">
      <selection activeCell="W6" sqref="W6"/>
    </sheetView>
  </sheetViews>
  <sheetFormatPr defaultRowHeight="15" x14ac:dyDescent="0.25"/>
  <sheetData>
    <row r="1" spans="1:29" x14ac:dyDescent="0.25">
      <c r="A1" t="str">
        <f>""</f>
        <v/>
      </c>
      <c r="B1" t="str">
        <f>"(1)"</f>
        <v>(1)</v>
      </c>
      <c r="C1" t="str">
        <f>""</f>
        <v/>
      </c>
      <c r="D1" t="str">
        <f>"(2)"</f>
        <v>(2)</v>
      </c>
      <c r="E1" t="str">
        <f>""</f>
        <v/>
      </c>
      <c r="F1" t="s">
        <v>2</v>
      </c>
      <c r="G1" t="s">
        <v>12</v>
      </c>
      <c r="H1" t="str">
        <f>"(1)"</f>
        <v>(1)</v>
      </c>
      <c r="I1" t="str">
        <f>""</f>
        <v/>
      </c>
      <c r="J1" t="str">
        <f>"(2)"</f>
        <v>(2)</v>
      </c>
      <c r="K1" t="str">
        <f>""</f>
        <v/>
      </c>
      <c r="L1" t="s">
        <v>4</v>
      </c>
      <c r="M1" t="s">
        <v>13</v>
      </c>
      <c r="N1" t="str">
        <f>"(1)"</f>
        <v>(1)</v>
      </c>
      <c r="O1" t="str">
        <f>""</f>
        <v/>
      </c>
      <c r="P1" t="str">
        <f>"(2)"</f>
        <v>(2)</v>
      </c>
      <c r="Q1" t="str">
        <f>""</f>
        <v/>
      </c>
      <c r="R1" t="s">
        <v>11</v>
      </c>
      <c r="S1" t="s">
        <v>14</v>
      </c>
    </row>
    <row r="2" spans="1:29" x14ac:dyDescent="0.25">
      <c r="A2" t="str">
        <f>""</f>
        <v/>
      </c>
      <c r="B2" t="str">
        <f>""</f>
        <v/>
      </c>
      <c r="C2" t="str">
        <f>""</f>
        <v/>
      </c>
      <c r="D2" t="str">
        <f>""</f>
        <v/>
      </c>
      <c r="E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  <c r="N2" t="str">
        <f>""</f>
        <v/>
      </c>
      <c r="O2" t="str">
        <f>""</f>
        <v/>
      </c>
      <c r="P2" t="str">
        <f>""</f>
        <v/>
      </c>
      <c r="Q2" t="str">
        <f>""</f>
        <v/>
      </c>
    </row>
    <row r="3" spans="1:29" x14ac:dyDescent="0.25">
      <c r="A3" t="str">
        <f>""</f>
        <v/>
      </c>
      <c r="B3" t="str">
        <f>"b"</f>
        <v>b</v>
      </c>
      <c r="C3" t="str">
        <f>"se"</f>
        <v>se</v>
      </c>
      <c r="D3" t="str">
        <f>"b"</f>
        <v>b</v>
      </c>
      <c r="E3" t="str">
        <f>"se"</f>
        <v>se</v>
      </c>
      <c r="H3" t="str">
        <f>"b"</f>
        <v>b</v>
      </c>
      <c r="I3" t="str">
        <f>"se"</f>
        <v>se</v>
      </c>
      <c r="J3" t="str">
        <f>"b"</f>
        <v>b</v>
      </c>
      <c r="K3" t="str">
        <f>"se"</f>
        <v>se</v>
      </c>
      <c r="N3" t="str">
        <f>"b"</f>
        <v>b</v>
      </c>
      <c r="O3" t="str">
        <f>"se"</f>
        <v>se</v>
      </c>
      <c r="P3" t="str">
        <f>"b"</f>
        <v>b</v>
      </c>
      <c r="Q3" t="str">
        <f>"se"</f>
        <v>se</v>
      </c>
      <c r="U3" s="1" t="s">
        <v>0</v>
      </c>
      <c r="V3" s="1" t="s">
        <v>1</v>
      </c>
      <c r="W3" s="1" t="s">
        <v>3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</row>
    <row r="4" spans="1:29" ht="60" x14ac:dyDescent="0.25">
      <c r="A4" t="str">
        <f>"out_1anycomm"</f>
        <v>out_1anycomm</v>
      </c>
      <c r="B4" t="str">
        <f>"0.03"</f>
        <v>0.03</v>
      </c>
      <c r="C4" t="str">
        <f>"(0.00)"</f>
        <v>(0.00)</v>
      </c>
      <c r="D4" t="str">
        <f>"0.08"</f>
        <v>0.08</v>
      </c>
      <c r="E4" t="str">
        <f>"(0.00)"</f>
        <v>(0.00)</v>
      </c>
      <c r="F4" t="str">
        <f>"0.05***"</f>
        <v>0.05***</v>
      </c>
      <c r="G4" t="s">
        <v>32</v>
      </c>
      <c r="H4" t="str">
        <f>"0.06"</f>
        <v>0.06</v>
      </c>
      <c r="I4" t="str">
        <f>"(0.00)"</f>
        <v>(0.00)</v>
      </c>
      <c r="J4" t="str">
        <f>"0.07"</f>
        <v>0.07</v>
      </c>
      <c r="K4" t="str">
        <f>"(0.00)"</f>
        <v>(0.00)</v>
      </c>
      <c r="L4" t="str">
        <f>"-0.04***"</f>
        <v>-0.04***</v>
      </c>
      <c r="M4" t="s">
        <v>45</v>
      </c>
      <c r="N4" t="str">
        <f>"0.07"</f>
        <v>0.07</v>
      </c>
      <c r="O4" t="str">
        <f>"(0.00)"</f>
        <v>(0.00)</v>
      </c>
      <c r="P4" t="str">
        <f>"0.07"</f>
        <v>0.07</v>
      </c>
      <c r="Q4" t="str">
        <f>"(0.00)"</f>
        <v>(0.00)</v>
      </c>
      <c r="R4" t="str">
        <f>"0.01"</f>
        <v>0.01</v>
      </c>
      <c r="S4" t="s">
        <v>49</v>
      </c>
      <c r="U4" s="1" t="str">
        <f>_xlfn.CONCAT(B4,CHAR(10),C4)</f>
        <v>0.03
(0.00)</v>
      </c>
      <c r="V4" s="1" t="str">
        <f>_xlfn.CONCAT(D4,CHAR(10),E4)</f>
        <v>0.08
(0.00)</v>
      </c>
      <c r="W4" s="1" t="str">
        <f>_xlfn.CONCAT(F4,CHAR(10),G4,",",G5)</f>
        <v>0.05***
[0.04,0.06]</v>
      </c>
      <c r="X4" s="1" t="str">
        <f>_xlfn.CONCAT(H4,CHAR(10),I4)</f>
        <v>0.06
(0.00)</v>
      </c>
      <c r="Y4" s="1" t="str">
        <f>_xlfn.CONCAT(J4,CHAR(10),K4)</f>
        <v>0.07
(0.00)</v>
      </c>
      <c r="Z4" s="1" t="str">
        <f>_xlfn.CONCAT(L4,CHAR(10),M4,",",M5)</f>
        <v>-0.04***
[-0.05,-0.03]</v>
      </c>
      <c r="AA4" s="1" t="str">
        <f>_xlfn.CONCAT(N4,CHAR(10),O4)</f>
        <v>0.07
(0.00)</v>
      </c>
      <c r="AB4" s="1" t="str">
        <f>_xlfn.CONCAT(P4,CHAR(10),Q4)</f>
        <v>0.07
(0.00)</v>
      </c>
      <c r="AC4" s="1" t="str">
        <f>_xlfn.CONCAT(R4,CHAR(10),S4,",",S5)</f>
        <v>0.01
[-0.00,0.03]</v>
      </c>
    </row>
    <row r="5" spans="1:29" ht="60" x14ac:dyDescent="0.25">
      <c r="A5" t="str">
        <f>"out_2anymarket"</f>
        <v>out_2anymarket</v>
      </c>
      <c r="B5" t="str">
        <f>"0.01"</f>
        <v>0.01</v>
      </c>
      <c r="C5" t="str">
        <f>"(0.00)"</f>
        <v>(0.00)</v>
      </c>
      <c r="D5" t="str">
        <f>"0.03"</f>
        <v>0.03</v>
      </c>
      <c r="E5" t="str">
        <f>"(0.00)"</f>
        <v>(0.00)</v>
      </c>
      <c r="F5" t="str">
        <f>"0.06***"</f>
        <v>0.06***</v>
      </c>
      <c r="G5" t="s">
        <v>27</v>
      </c>
      <c r="H5" t="str">
        <f>"0.01"</f>
        <v>0.01</v>
      </c>
      <c r="I5" t="str">
        <f>"(0.00)"</f>
        <v>(0.00)</v>
      </c>
      <c r="J5" t="str">
        <f>"0.03"</f>
        <v>0.03</v>
      </c>
      <c r="K5" t="str">
        <f>"(0.00)"</f>
        <v>(0.00)</v>
      </c>
      <c r="L5" t="str">
        <f>"0.03***"</f>
        <v>0.03***</v>
      </c>
      <c r="M5" t="s">
        <v>26</v>
      </c>
      <c r="N5" t="str">
        <f>"0.03"</f>
        <v>0.03</v>
      </c>
      <c r="O5" t="str">
        <f>"(0.00)"</f>
        <v>(0.00)</v>
      </c>
      <c r="P5" t="str">
        <f>"0.03"</f>
        <v>0.03</v>
      </c>
      <c r="Q5" t="str">
        <f>"(0.00)"</f>
        <v>(0.00)</v>
      </c>
      <c r="R5" t="str">
        <f>"-0.01"</f>
        <v>-0.01</v>
      </c>
      <c r="S5" t="s">
        <v>24</v>
      </c>
      <c r="U5" s="1" t="str">
        <f t="shared" ref="U5:U15" si="0">_xlfn.CONCAT(B5,CHAR(10),C5)</f>
        <v>0.01
(0.00)</v>
      </c>
      <c r="V5" s="1" t="str">
        <f t="shared" ref="V5:V15" si="1">_xlfn.CONCAT(D5,CHAR(10),E5)</f>
        <v>0.03
(0.00)</v>
      </c>
      <c r="W5" s="1" t="str">
        <f>_xlfn.CONCAT(F5,CHAR(10),G6,",",G7)</f>
        <v>0.06***
[0.05,0.07]</v>
      </c>
      <c r="X5" s="1" t="str">
        <f t="shared" ref="X5:X15" si="2">_xlfn.CONCAT(H5,CHAR(10),I5)</f>
        <v>0.01
(0.00)</v>
      </c>
      <c r="Y5" s="1" t="str">
        <f t="shared" ref="Y5:Y15" si="3">_xlfn.CONCAT(J5,CHAR(10),K5)</f>
        <v>0.03
(0.00)</v>
      </c>
      <c r="Z5" s="1" t="str">
        <f>_xlfn.CONCAT(L5,CHAR(10),M6,",",M7)</f>
        <v>0.03***
[0.02,0.04]</v>
      </c>
      <c r="AA5" s="1" t="str">
        <f t="shared" ref="AA5:AA15" si="4">_xlfn.CONCAT(N5,CHAR(10),O5)</f>
        <v>0.03
(0.00)</v>
      </c>
      <c r="AB5" s="1" t="str">
        <f t="shared" ref="AB5:AB15" si="5">_xlfn.CONCAT(P5,CHAR(10),Q5)</f>
        <v>0.03
(0.00)</v>
      </c>
      <c r="AC5" s="1" t="str">
        <f>_xlfn.CONCAT(R5,CHAR(10),S6,",",S7)</f>
        <v>-0.01
[-0.02,0.00]</v>
      </c>
    </row>
    <row r="6" spans="1:29" ht="60" x14ac:dyDescent="0.25">
      <c r="A6" t="str">
        <f>"out_3onlymed"</f>
        <v>out_3onlymed</v>
      </c>
      <c r="B6" t="str">
        <f>"0.97"</f>
        <v>0.97</v>
      </c>
      <c r="C6" t="str">
        <f>"(0.00)"</f>
        <v>(0.00)</v>
      </c>
      <c r="D6" t="str">
        <f>"0.89"</f>
        <v>0.89</v>
      </c>
      <c r="E6" t="str">
        <f>"(0.00)"</f>
        <v>(0.00)</v>
      </c>
      <c r="F6" t="str">
        <f>"-0.11***"</f>
        <v>-0.11***</v>
      </c>
      <c r="G6" t="s">
        <v>21</v>
      </c>
      <c r="H6" t="str">
        <f>"0.92"</f>
        <v>0.92</v>
      </c>
      <c r="I6" t="str">
        <f>"(0.00)"</f>
        <v>(0.00)</v>
      </c>
      <c r="J6" t="str">
        <f>"0.90"</f>
        <v>0.90</v>
      </c>
      <c r="K6" t="str">
        <f>"(0.00)"</f>
        <v>(0.00)</v>
      </c>
      <c r="L6" t="str">
        <f>"0.01"</f>
        <v>0.01</v>
      </c>
      <c r="M6" t="s">
        <v>19</v>
      </c>
      <c r="N6" t="str">
        <f>"0.91"</f>
        <v>0.91</v>
      </c>
      <c r="O6" t="str">
        <f>"(0.00)"</f>
        <v>(0.00)</v>
      </c>
      <c r="P6" t="str">
        <f>"0.91"</f>
        <v>0.91</v>
      </c>
      <c r="Q6" t="str">
        <f>"(0.00)"</f>
        <v>(0.00)</v>
      </c>
      <c r="R6" t="str">
        <f>"-0.00"</f>
        <v>-0.00</v>
      </c>
      <c r="S6" t="s">
        <v>20</v>
      </c>
      <c r="U6" s="1" t="str">
        <f t="shared" si="0"/>
        <v>0.97
(0.00)</v>
      </c>
      <c r="V6" s="1" t="str">
        <f t="shared" si="1"/>
        <v>0.89
(0.00)</v>
      </c>
      <c r="W6" s="1" t="str">
        <f>_xlfn.CONCAT(F6,CHAR(10),G8,",",G9)</f>
        <v>-0.11***
[-0.12,-0.10]</v>
      </c>
      <c r="X6" s="1" t="str">
        <f t="shared" si="2"/>
        <v>0.92
(0.00)</v>
      </c>
      <c r="Y6" s="1" t="str">
        <f t="shared" si="3"/>
        <v>0.90
(0.00)</v>
      </c>
      <c r="Z6" s="1" t="str">
        <f>_xlfn.CONCAT(L6,CHAR(10),M8,",",M9)</f>
        <v>0.01
[-0.01,0.02]</v>
      </c>
      <c r="AA6" s="1" t="str">
        <f t="shared" si="4"/>
        <v>0.91
(0.00)</v>
      </c>
      <c r="AB6" s="1" t="str">
        <f t="shared" si="5"/>
        <v>0.91
(0.00)</v>
      </c>
      <c r="AC6" s="1" t="str">
        <f>_xlfn.CONCAT(R6,CHAR(10),S8,",",S9)</f>
        <v>-0.00
[-0.02,0.01]</v>
      </c>
    </row>
    <row r="7" spans="1:29" x14ac:dyDescent="0.25">
      <c r="G7" t="s">
        <v>22</v>
      </c>
      <c r="M7" t="s">
        <v>47</v>
      </c>
      <c r="S7" t="s">
        <v>51</v>
      </c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G8" t="s">
        <v>33</v>
      </c>
      <c r="M8" t="s">
        <v>17</v>
      </c>
      <c r="S8" t="s">
        <v>20</v>
      </c>
      <c r="U8" s="1"/>
      <c r="V8" s="1"/>
      <c r="W8" s="1"/>
      <c r="X8" s="1"/>
      <c r="Y8" s="1"/>
      <c r="Z8" s="1"/>
      <c r="AA8" s="1"/>
      <c r="AB8" s="1"/>
      <c r="AC8" s="1"/>
    </row>
    <row r="9" spans="1:29" ht="60" x14ac:dyDescent="0.25">
      <c r="A9" t="str">
        <f>"out_4enroldur"</f>
        <v>out_4enroldur</v>
      </c>
      <c r="B9" t="str">
        <f>"9.16"</f>
        <v>9.16</v>
      </c>
      <c r="C9" t="str">
        <f>"(0.03)"</f>
        <v>(0.03)</v>
      </c>
      <c r="D9" t="str">
        <f>"10.76"</f>
        <v>10.76</v>
      </c>
      <c r="E9" t="str">
        <f>"(0.01)"</f>
        <v>(0.01)</v>
      </c>
      <c r="F9" t="str">
        <f>"-0.37**"</f>
        <v>-0.37**</v>
      </c>
      <c r="G9" t="s">
        <v>39</v>
      </c>
      <c r="H9" t="str">
        <f>"11.06"</f>
        <v>11.06</v>
      </c>
      <c r="I9" t="str">
        <f>"(0.01)"</f>
        <v>(0.01)</v>
      </c>
      <c r="J9" t="str">
        <f>"9.96"</f>
        <v>9.96</v>
      </c>
      <c r="K9" t="str">
        <f>"(0.02)"</f>
        <v>(0.02)</v>
      </c>
      <c r="L9" t="str">
        <f>"-0.21**"</f>
        <v>-0.21**</v>
      </c>
      <c r="M9" t="s">
        <v>30</v>
      </c>
      <c r="N9" t="str">
        <f>"10.45"</f>
        <v>10.45</v>
      </c>
      <c r="O9" t="str">
        <f>"(0.01)"</f>
        <v>(0.01)</v>
      </c>
      <c r="P9" t="str">
        <f>"10.19"</f>
        <v>10.19</v>
      </c>
      <c r="Q9" t="str">
        <f>"(0.03)"</f>
        <v>(0.03)</v>
      </c>
      <c r="R9" t="str">
        <f>"-0.06"</f>
        <v>-0.06</v>
      </c>
      <c r="S9" t="s">
        <v>25</v>
      </c>
      <c r="U9" s="1" t="str">
        <f t="shared" si="0"/>
        <v>9.16
(0.03)</v>
      </c>
      <c r="V9" s="1" t="str">
        <f t="shared" si="1"/>
        <v>10.76
(0.01)</v>
      </c>
      <c r="W9" s="1" t="str">
        <f>_xlfn.CONCAT(F9,CHAR(10),G10,",",G11)</f>
        <v>-0.37**
[-0.59,-0.15]</v>
      </c>
      <c r="X9" s="1" t="str">
        <f t="shared" si="2"/>
        <v>11.06
(0.01)</v>
      </c>
      <c r="Y9" s="1" t="str">
        <f t="shared" si="3"/>
        <v>9.96
(0.02)</v>
      </c>
      <c r="Z9" s="1" t="str">
        <f>_xlfn.CONCAT(L9,CHAR(10),M10,",",M11)</f>
        <v>-0.21**
[-0.37,-0.06]</v>
      </c>
      <c r="AA9" s="1" t="str">
        <f t="shared" si="4"/>
        <v>10.45
(0.01)</v>
      </c>
      <c r="AB9" s="1" t="str">
        <f t="shared" si="5"/>
        <v>10.19
(0.03)</v>
      </c>
      <c r="AC9" s="1" t="str">
        <f>_xlfn.CONCAT(R9,CHAR(10),S10,",",S11)</f>
        <v>-0.06
[-0.27,0.15]</v>
      </c>
    </row>
    <row r="10" spans="1:29" ht="60" x14ac:dyDescent="0.25">
      <c r="A10" t="str">
        <f>"out_5disrupt"</f>
        <v>out_5disrupt</v>
      </c>
      <c r="B10" t="str">
        <f>"0.04"</f>
        <v>0.04</v>
      </c>
      <c r="C10" t="str">
        <f t="shared" ref="C10:C16" si="6">"(0.00)"</f>
        <v>(0.00)</v>
      </c>
      <c r="D10" t="str">
        <f>"0.11"</f>
        <v>0.11</v>
      </c>
      <c r="E10" t="str">
        <f t="shared" ref="E10:E16" si="7">"(0.00)"</f>
        <v>(0.00)</v>
      </c>
      <c r="F10" t="str">
        <f>"0.11***"</f>
        <v>0.11***</v>
      </c>
      <c r="G10" t="s">
        <v>34</v>
      </c>
      <c r="H10" t="str">
        <f>"0.09"</f>
        <v>0.09</v>
      </c>
      <c r="I10" t="str">
        <f t="shared" ref="I10:I16" si="8">"(0.00)"</f>
        <v>(0.00)</v>
      </c>
      <c r="J10" t="str">
        <f>"0.11"</f>
        <v>0.11</v>
      </c>
      <c r="K10" t="str">
        <f t="shared" ref="K10:K16" si="9">"(0.00)"</f>
        <v>(0.00)</v>
      </c>
      <c r="L10" t="str">
        <f>"-0.01"</f>
        <v>-0.01</v>
      </c>
      <c r="M10" t="s">
        <v>46</v>
      </c>
      <c r="N10" t="str">
        <f>"0.10"</f>
        <v>0.10</v>
      </c>
      <c r="O10" t="str">
        <f t="shared" ref="O10:O16" si="10">"(0.00)"</f>
        <v>(0.00)</v>
      </c>
      <c r="P10" t="str">
        <f>"0.10"</f>
        <v>0.10</v>
      </c>
      <c r="Q10" t="str">
        <f>"(0.00)"</f>
        <v>(0.00)</v>
      </c>
      <c r="R10" t="str">
        <f>"0.00"</f>
        <v>0.00</v>
      </c>
      <c r="S10" t="s">
        <v>50</v>
      </c>
      <c r="U10" s="1" t="str">
        <f t="shared" si="0"/>
        <v>0.04
(0.00)</v>
      </c>
      <c r="V10" s="1" t="str">
        <f t="shared" si="1"/>
        <v>0.11
(0.00)</v>
      </c>
      <c r="W10" s="1" t="str">
        <f>_xlfn.CONCAT(F10,CHAR(10),G12,",",G13)</f>
        <v>0.11***
[0.10,0.12]</v>
      </c>
      <c r="X10" s="1" t="str">
        <f t="shared" si="2"/>
        <v>0.09
(0.00)</v>
      </c>
      <c r="Y10" s="1" t="str">
        <f t="shared" si="3"/>
        <v>0.11
(0.00)</v>
      </c>
      <c r="Z10" s="1" t="str">
        <f>_xlfn.CONCAT(L10,CHAR(10),M12,",",M13)</f>
        <v>-0.01
[-0.02,0.01]</v>
      </c>
      <c r="AA10" s="1" t="str">
        <f t="shared" si="4"/>
        <v>0.10
(0.00)</v>
      </c>
      <c r="AB10" s="1" t="str">
        <f t="shared" si="5"/>
        <v>0.10
(0.00)</v>
      </c>
      <c r="AC10" s="1" t="str">
        <f>_xlfn.CONCAT(R10,CHAR(10),S12,",",S13)</f>
        <v>0.00
[-0.02,0.02]</v>
      </c>
    </row>
    <row r="11" spans="1:29" ht="60" x14ac:dyDescent="0.25">
      <c r="A11" t="str">
        <f>"out_6countdisrupt"</f>
        <v>out_6countdisrupt</v>
      </c>
      <c r="B11" t="str">
        <f>"0.05"</f>
        <v>0.05</v>
      </c>
      <c r="C11" t="str">
        <f t="shared" si="6"/>
        <v>(0.00)</v>
      </c>
      <c r="D11" t="str">
        <f>"0.17"</f>
        <v>0.17</v>
      </c>
      <c r="E11" t="str">
        <f t="shared" si="7"/>
        <v>(0.00)</v>
      </c>
      <c r="F11" t="str">
        <f>"0.18***"</f>
        <v>0.18***</v>
      </c>
      <c r="G11" t="s">
        <v>40</v>
      </c>
      <c r="H11" t="str">
        <f>"0.12"</f>
        <v>0.12</v>
      </c>
      <c r="I11" t="str">
        <f t="shared" si="8"/>
        <v>(0.00)</v>
      </c>
      <c r="J11" t="str">
        <f>"0.16"</f>
        <v>0.16</v>
      </c>
      <c r="K11" t="str">
        <f t="shared" si="9"/>
        <v>(0.00)</v>
      </c>
      <c r="L11" t="str">
        <f>"-0.01"</f>
        <v>-0.01</v>
      </c>
      <c r="M11" t="s">
        <v>23</v>
      </c>
      <c r="N11" t="str">
        <f>"0.14"</f>
        <v>0.14</v>
      </c>
      <c r="O11" t="str">
        <f t="shared" si="10"/>
        <v>(0.00)</v>
      </c>
      <c r="P11" t="str">
        <f>"0.15"</f>
        <v>0.15</v>
      </c>
      <c r="Q11" t="str">
        <f>"(0.00)"</f>
        <v>(0.00)</v>
      </c>
      <c r="R11" t="str">
        <f>"0.01"</f>
        <v>0.01</v>
      </c>
      <c r="S11" t="s">
        <v>44</v>
      </c>
      <c r="U11" s="1" t="str">
        <f t="shared" si="0"/>
        <v>0.05
(0.00)</v>
      </c>
      <c r="V11" s="1" t="str">
        <f t="shared" si="1"/>
        <v>0.17
(0.00)</v>
      </c>
      <c r="W11" s="1" t="str">
        <f>_xlfn.CONCAT(F11,CHAR(10),G14,",",G15)</f>
        <v>0.18***
[0.16,0.20]</v>
      </c>
      <c r="X11" s="1" t="str">
        <f t="shared" si="2"/>
        <v>0.12
(0.00)</v>
      </c>
      <c r="Y11" s="1" t="str">
        <f t="shared" si="3"/>
        <v>0.16
(0.00)</v>
      </c>
      <c r="Z11" s="1" t="str">
        <f>_xlfn.CONCAT(L11,CHAR(10),M14,",",M15)</f>
        <v>-0.01
[-0.04,0.01]</v>
      </c>
      <c r="AA11" s="1" t="str">
        <f t="shared" si="4"/>
        <v>0.14
(0.00)</v>
      </c>
      <c r="AB11" s="1" t="str">
        <f t="shared" si="5"/>
        <v>0.15
(0.00)</v>
      </c>
      <c r="AC11" s="1" t="str">
        <f>_xlfn.CONCAT(R11,CHAR(10),S14,",",S15)</f>
        <v>0.01
[-0.02,0.04]</v>
      </c>
    </row>
    <row r="12" spans="1:29" ht="60" x14ac:dyDescent="0.25">
      <c r="A12" t="str">
        <f>"out_7countgaps"</f>
        <v>out_7countgaps</v>
      </c>
      <c r="B12" t="str">
        <f>"0.01"</f>
        <v>0.01</v>
      </c>
      <c r="C12" t="str">
        <f t="shared" si="6"/>
        <v>(0.00)</v>
      </c>
      <c r="D12" t="str">
        <f>"0.03"</f>
        <v>0.03</v>
      </c>
      <c r="E12" t="str">
        <f t="shared" si="7"/>
        <v>(0.00)</v>
      </c>
      <c r="F12" t="str">
        <f>"0.04***"</f>
        <v>0.04***</v>
      </c>
      <c r="G12" t="s">
        <v>35</v>
      </c>
      <c r="H12" t="str">
        <f>"0.02"</f>
        <v>0.02</v>
      </c>
      <c r="I12" t="str">
        <f t="shared" si="8"/>
        <v>(0.00)</v>
      </c>
      <c r="J12" t="str">
        <f>"0.03"</f>
        <v>0.03</v>
      </c>
      <c r="K12" t="str">
        <f t="shared" si="9"/>
        <v>(0.00)</v>
      </c>
      <c r="L12" t="str">
        <f>"0.01**"</f>
        <v>0.01**</v>
      </c>
      <c r="M12" t="s">
        <v>20</v>
      </c>
      <c r="N12" t="str">
        <f>"0.02"</f>
        <v>0.02</v>
      </c>
      <c r="O12" t="str">
        <f t="shared" si="10"/>
        <v>(0.00)</v>
      </c>
      <c r="P12" t="str">
        <f>"0.03"</f>
        <v>0.03</v>
      </c>
      <c r="Q12" t="str">
        <f>"(0.00)"</f>
        <v>(0.00)</v>
      </c>
      <c r="R12" t="str">
        <f>"-0.00"</f>
        <v>-0.00</v>
      </c>
      <c r="S12" t="s">
        <v>20</v>
      </c>
      <c r="U12" s="1" t="str">
        <f t="shared" si="0"/>
        <v>0.01
(0.00)</v>
      </c>
      <c r="V12" s="1" t="str">
        <f t="shared" si="1"/>
        <v>0.03
(0.00)</v>
      </c>
      <c r="W12" s="1" t="str">
        <f>_xlfn.CONCAT(F12,CHAR(10),G16,",",G17)</f>
        <v>0.04***
[0.04,0.05]</v>
      </c>
      <c r="X12" s="1" t="str">
        <f t="shared" si="2"/>
        <v>0.02
(0.00)</v>
      </c>
      <c r="Y12" s="1" t="str">
        <f t="shared" si="3"/>
        <v>0.03
(0.00)</v>
      </c>
      <c r="Z12" s="1" t="str">
        <f>_xlfn.CONCAT(L12,CHAR(10),M16,",",M17)</f>
        <v>0.01**
[0.00,0.02]</v>
      </c>
      <c r="AA12" s="1" t="str">
        <f t="shared" si="4"/>
        <v>0.02
(0.00)</v>
      </c>
      <c r="AB12" s="1" t="str">
        <f t="shared" si="5"/>
        <v>0.03
(0.00)</v>
      </c>
      <c r="AC12" s="1" t="str">
        <f>_xlfn.CONCAT(R12,CHAR(10),S16,",",S17)</f>
        <v>-0.00
[-0.01,0.01]</v>
      </c>
    </row>
    <row r="13" spans="1:29" ht="60" x14ac:dyDescent="0.25">
      <c r="A13" t="str">
        <f>"out_8gapdur"</f>
        <v>out_8gapdur</v>
      </c>
      <c r="B13" t="str">
        <f>"0.04"</f>
        <v>0.04</v>
      </c>
      <c r="C13" t="str">
        <f t="shared" si="6"/>
        <v>(0.00)</v>
      </c>
      <c r="D13" t="str">
        <f>"0.11"</f>
        <v>0.11</v>
      </c>
      <c r="E13" t="str">
        <f t="shared" si="7"/>
        <v>(0.00)</v>
      </c>
      <c r="F13" t="str">
        <f>"0.17***"</f>
        <v>0.17***</v>
      </c>
      <c r="G13" t="s">
        <v>41</v>
      </c>
      <c r="H13" t="str">
        <f>"0.07"</f>
        <v>0.07</v>
      </c>
      <c r="I13" t="str">
        <f t="shared" si="8"/>
        <v>(0.00)</v>
      </c>
      <c r="J13" t="str">
        <f>"0.11"</f>
        <v>0.11</v>
      </c>
      <c r="K13" t="str">
        <f t="shared" si="9"/>
        <v>(0.00)</v>
      </c>
      <c r="L13" t="str">
        <f>"0.05*"</f>
        <v>0.05*</v>
      </c>
      <c r="M13" t="s">
        <v>25</v>
      </c>
      <c r="N13" t="str">
        <f>"0.09"</f>
        <v>0.09</v>
      </c>
      <c r="O13" t="str">
        <f t="shared" si="10"/>
        <v>(0.00)</v>
      </c>
      <c r="P13" t="str">
        <f>"0.10"</f>
        <v>0.10</v>
      </c>
      <c r="Q13" t="str">
        <f>"(0.01)"</f>
        <v>(0.01)</v>
      </c>
      <c r="R13" t="str">
        <f>"0.01"</f>
        <v>0.01</v>
      </c>
      <c r="S13" t="s">
        <v>30</v>
      </c>
      <c r="U13" s="1" t="str">
        <f t="shared" si="0"/>
        <v>0.04
(0.00)</v>
      </c>
      <c r="V13" s="1" t="str">
        <f t="shared" si="1"/>
        <v>0.11
(0.00)</v>
      </c>
      <c r="W13" s="1" t="str">
        <f>_xlfn.CONCAT(F13,CHAR(10),G18,",",G19)</f>
        <v>0.17***
[0.14,0.21]</v>
      </c>
      <c r="X13" s="1" t="str">
        <f t="shared" si="2"/>
        <v>0.07
(0.00)</v>
      </c>
      <c r="Y13" s="1" t="str">
        <f t="shared" si="3"/>
        <v>0.11
(0.00)</v>
      </c>
      <c r="Z13" s="1" t="str">
        <f>_xlfn.CONCAT(L13,CHAR(10),M18,",",M19)</f>
        <v>0.05*
[0.01,0.09]</v>
      </c>
      <c r="AA13" s="1" t="str">
        <f t="shared" si="4"/>
        <v>0.09
(0.00)</v>
      </c>
      <c r="AB13" s="1" t="str">
        <f t="shared" si="5"/>
        <v>0.10
(0.01)</v>
      </c>
      <c r="AC13" s="1" t="str">
        <f>_xlfn.CONCAT(R13,CHAR(10),S18,",",S19)</f>
        <v>0.01
[-0.05,0.07]</v>
      </c>
    </row>
    <row r="14" spans="1:29" ht="60" x14ac:dyDescent="0.25">
      <c r="A14" t="str">
        <f>"out_9countswitch"</f>
        <v>out_9countswitch</v>
      </c>
      <c r="B14" t="str">
        <f>"0.04"</f>
        <v>0.04</v>
      </c>
      <c r="C14" t="str">
        <f t="shared" si="6"/>
        <v>(0.00)</v>
      </c>
      <c r="D14" t="str">
        <f>"0.14"</f>
        <v>0.14</v>
      </c>
      <c r="E14" t="str">
        <f t="shared" si="7"/>
        <v>(0.00)</v>
      </c>
      <c r="F14" t="str">
        <f>"0.14***"</f>
        <v>0.14***</v>
      </c>
      <c r="G14" t="s">
        <v>36</v>
      </c>
      <c r="H14" t="str">
        <f>"0.11"</f>
        <v>0.11</v>
      </c>
      <c r="I14" t="str">
        <f t="shared" si="8"/>
        <v>(0.00)</v>
      </c>
      <c r="J14" t="str">
        <f>"0.13"</f>
        <v>0.13</v>
      </c>
      <c r="K14" t="str">
        <f t="shared" si="9"/>
        <v>(0.00)</v>
      </c>
      <c r="L14" t="str">
        <f>"-0.03*"</f>
        <v>-0.03*</v>
      </c>
      <c r="M14" t="s">
        <v>15</v>
      </c>
      <c r="N14" t="str">
        <f>"0.12"</f>
        <v>0.12</v>
      </c>
      <c r="O14" t="str">
        <f t="shared" si="10"/>
        <v>(0.00)</v>
      </c>
      <c r="P14" t="str">
        <f>"0.13"</f>
        <v>0.13</v>
      </c>
      <c r="Q14" t="str">
        <f>"(0.00)"</f>
        <v>(0.00)</v>
      </c>
      <c r="R14" t="str">
        <f>"0.01"</f>
        <v>0.01</v>
      </c>
      <c r="S14" t="s">
        <v>20</v>
      </c>
      <c r="U14" s="1" t="str">
        <f t="shared" si="0"/>
        <v>0.04
(0.00)</v>
      </c>
      <c r="V14" s="1" t="str">
        <f t="shared" si="1"/>
        <v>0.14
(0.00)</v>
      </c>
      <c r="W14" s="1" t="str">
        <f>_xlfn.CONCAT(F14,CHAR(10),G20,",",G21)</f>
        <v>0.14***
[0.12,0.15]</v>
      </c>
      <c r="X14" s="1" t="str">
        <f t="shared" si="2"/>
        <v>0.11
(0.00)</v>
      </c>
      <c r="Y14" s="1" t="str">
        <f t="shared" si="3"/>
        <v>0.13
(0.00)</v>
      </c>
      <c r="Z14" s="1" t="str">
        <f>_xlfn.CONCAT(L14,CHAR(10),M20,",",M21)</f>
        <v>-0.03*
[-0.05,-0.00]</v>
      </c>
      <c r="AA14" s="1" t="str">
        <f t="shared" si="4"/>
        <v>0.12
(0.00)</v>
      </c>
      <c r="AB14" s="1" t="str">
        <f t="shared" si="5"/>
        <v>0.13
(0.00)</v>
      </c>
      <c r="AC14" s="1" t="str">
        <f>_xlfn.CONCAT(R14,CHAR(10),S20,",",S21)</f>
        <v>0.01
[-0.02,0.04]</v>
      </c>
    </row>
    <row r="15" spans="1:29" ht="60" x14ac:dyDescent="0.25">
      <c r="A15" t="str">
        <f>"out_10anyswitch"</f>
        <v>out_10anyswitch</v>
      </c>
      <c r="B15" t="str">
        <f>"0.03"</f>
        <v>0.03</v>
      </c>
      <c r="C15" t="str">
        <f t="shared" si="6"/>
        <v>(0.00)</v>
      </c>
      <c r="D15" t="str">
        <f>"0.10"</f>
        <v>0.10</v>
      </c>
      <c r="E15" t="str">
        <f t="shared" si="7"/>
        <v>(0.00)</v>
      </c>
      <c r="F15" t="str">
        <f>"0.11***"</f>
        <v>0.11***</v>
      </c>
      <c r="G15" t="s">
        <v>42</v>
      </c>
      <c r="H15" t="str">
        <f>"0.08"</f>
        <v>0.08</v>
      </c>
      <c r="I15" t="str">
        <f t="shared" si="8"/>
        <v>(0.00)</v>
      </c>
      <c r="J15" t="str">
        <f>"0.10"</f>
        <v>0.10</v>
      </c>
      <c r="K15" t="str">
        <f t="shared" si="9"/>
        <v>(0.00)</v>
      </c>
      <c r="L15" t="str">
        <f>"-0.01"</f>
        <v>-0.01</v>
      </c>
      <c r="M15" t="s">
        <v>25</v>
      </c>
      <c r="N15" t="str">
        <f>"0.09"</f>
        <v>0.09</v>
      </c>
      <c r="O15" t="str">
        <f t="shared" si="10"/>
        <v>(0.00)</v>
      </c>
      <c r="P15" t="str">
        <f>"0.09"</f>
        <v>0.09</v>
      </c>
      <c r="Q15" t="str">
        <f>"(0.00)"</f>
        <v>(0.00)</v>
      </c>
      <c r="R15" t="str">
        <f>"0.00"</f>
        <v>0.00</v>
      </c>
      <c r="S15" t="s">
        <v>47</v>
      </c>
      <c r="U15" s="1" t="str">
        <f t="shared" si="0"/>
        <v>0.03
(0.00)</v>
      </c>
      <c r="V15" s="1" t="str">
        <f t="shared" si="1"/>
        <v>0.10
(0.00)</v>
      </c>
      <c r="W15" s="1" t="str">
        <f>_xlfn.CONCAT(F15,CHAR(10),G22,",",G23)</f>
        <v>0.11***
[0.10,0.12]</v>
      </c>
      <c r="X15" s="1" t="str">
        <f t="shared" si="2"/>
        <v>0.08
(0.00)</v>
      </c>
      <c r="Y15" s="1" t="str">
        <f t="shared" si="3"/>
        <v>0.10
(0.00)</v>
      </c>
      <c r="Z15" s="1" t="str">
        <f>_xlfn.CONCAT(L15,CHAR(10),M22,",",M23)</f>
        <v>-0.01
[-0.02,0.01]</v>
      </c>
      <c r="AA15" s="1" t="str">
        <f t="shared" si="4"/>
        <v>0.09
(0.00)</v>
      </c>
      <c r="AB15" s="1" t="str">
        <f t="shared" si="5"/>
        <v>0.09
(0.00)</v>
      </c>
      <c r="AC15" s="1" t="str">
        <f>_xlfn.CONCAT(R15,CHAR(10),S22,",",S23)</f>
        <v>0.00
[-0.01,0.02]</v>
      </c>
    </row>
    <row r="16" spans="1:29" ht="60" x14ac:dyDescent="0.25">
      <c r="A16" t="s">
        <v>31</v>
      </c>
      <c r="B16" t="str">
        <f>"0.01"</f>
        <v>0.01</v>
      </c>
      <c r="C16" t="str">
        <f t="shared" si="6"/>
        <v>(0.00)</v>
      </c>
      <c r="D16" t="str">
        <f>"0.03"</f>
        <v>0.03</v>
      </c>
      <c r="E16" t="str">
        <f t="shared" si="7"/>
        <v>(0.00)</v>
      </c>
      <c r="F16" t="str">
        <f>"0.04***"</f>
        <v>0.04***</v>
      </c>
      <c r="G16" t="s">
        <v>32</v>
      </c>
      <c r="H16" t="str">
        <f>"0.02"</f>
        <v>0.02</v>
      </c>
      <c r="I16" t="str">
        <f t="shared" si="8"/>
        <v>(0.00)</v>
      </c>
      <c r="J16" t="str">
        <f>"0.03"</f>
        <v>0.03</v>
      </c>
      <c r="K16" t="str">
        <f t="shared" si="9"/>
        <v>(0.00)</v>
      </c>
      <c r="L16" t="str">
        <f>"0.01**"</f>
        <v>0.01**</v>
      </c>
      <c r="M16" t="s">
        <v>16</v>
      </c>
      <c r="N16" t="str">
        <f>"0.02"</f>
        <v>0.02</v>
      </c>
      <c r="O16" t="str">
        <f t="shared" si="10"/>
        <v>(0.00)</v>
      </c>
      <c r="P16" t="str">
        <f>"0.03"</f>
        <v>0.03</v>
      </c>
      <c r="Q16" t="str">
        <f>"(0.00)"</f>
        <v>(0.00)</v>
      </c>
      <c r="R16" t="str">
        <f>"-0.00"</f>
        <v>-0.00</v>
      </c>
      <c r="S16" t="s">
        <v>17</v>
      </c>
      <c r="U16" s="1" t="str">
        <f t="shared" ref="U16" si="11">_xlfn.CONCAT(B16,CHAR(10),C16)</f>
        <v>0.01
(0.00)</v>
      </c>
      <c r="V16" s="1" t="str">
        <f t="shared" ref="V16" si="12">_xlfn.CONCAT(D16,CHAR(10),E16)</f>
        <v>0.03
(0.00)</v>
      </c>
      <c r="W16" s="1" t="str">
        <f>_xlfn.CONCAT(F16,CHAR(10),G24,",",G25)</f>
        <v>0.04***
[0.04,0.05]</v>
      </c>
      <c r="X16" s="1" t="str">
        <f t="shared" ref="X16" si="13">_xlfn.CONCAT(H16,CHAR(10),I16)</f>
        <v>0.02
(0.00)</v>
      </c>
      <c r="Y16" s="1" t="str">
        <f t="shared" ref="Y16" si="14">_xlfn.CONCAT(J16,CHAR(10),K16)</f>
        <v>0.03
(0.00)</v>
      </c>
      <c r="Z16" s="1" t="str">
        <f>_xlfn.CONCAT(L16,CHAR(10),M24,",",M25)</f>
        <v>0.01**
[0.00,0.02]</v>
      </c>
      <c r="AA16" s="1" t="str">
        <f t="shared" ref="AA16" si="15">_xlfn.CONCAT(N16,CHAR(10),O16)</f>
        <v>0.02
(0.00)</v>
      </c>
      <c r="AB16" s="1" t="str">
        <f t="shared" ref="AB16" si="16">_xlfn.CONCAT(P16,CHAR(10),Q16)</f>
        <v>0.03
(0.00)</v>
      </c>
      <c r="AC16" s="1" t="str">
        <f>_xlfn.CONCAT(R16,CHAR(10),S24,",",S25)</f>
        <v>-0.00
[-0.01,0.01]</v>
      </c>
    </row>
    <row r="17" spans="7:29" x14ac:dyDescent="0.25">
      <c r="G17" t="s">
        <v>29</v>
      </c>
      <c r="M17" t="s">
        <v>30</v>
      </c>
      <c r="S17" t="s">
        <v>25</v>
      </c>
      <c r="U17" s="1"/>
      <c r="V17" s="1"/>
      <c r="W17" s="1"/>
      <c r="X17" s="1"/>
      <c r="Y17" s="1"/>
      <c r="Z17" s="1"/>
      <c r="AA17" s="1"/>
      <c r="AB17" s="1"/>
      <c r="AC17" s="1"/>
    </row>
    <row r="18" spans="7:29" x14ac:dyDescent="0.25">
      <c r="G18" t="s">
        <v>37</v>
      </c>
      <c r="M18" t="s">
        <v>18</v>
      </c>
      <c r="S18" t="s">
        <v>45</v>
      </c>
    </row>
    <row r="19" spans="7:29" x14ac:dyDescent="0.25">
      <c r="G19" t="s">
        <v>43</v>
      </c>
      <c r="M19" t="s">
        <v>28</v>
      </c>
      <c r="S19" t="s">
        <v>22</v>
      </c>
    </row>
    <row r="20" spans="7:29" x14ac:dyDescent="0.25">
      <c r="G20" t="s">
        <v>38</v>
      </c>
      <c r="M20" t="s">
        <v>45</v>
      </c>
      <c r="S20" t="s">
        <v>20</v>
      </c>
    </row>
    <row r="21" spans="7:29" x14ac:dyDescent="0.25">
      <c r="G21" t="s">
        <v>44</v>
      </c>
      <c r="M21" t="s">
        <v>48</v>
      </c>
      <c r="S21" t="s">
        <v>47</v>
      </c>
    </row>
    <row r="22" spans="7:29" x14ac:dyDescent="0.25">
      <c r="G22" t="s">
        <v>35</v>
      </c>
      <c r="M22" t="s">
        <v>20</v>
      </c>
      <c r="S22" t="s">
        <v>17</v>
      </c>
    </row>
    <row r="23" spans="7:29" x14ac:dyDescent="0.25">
      <c r="G23" t="s">
        <v>41</v>
      </c>
      <c r="M23" t="s">
        <v>25</v>
      </c>
      <c r="S23" t="s">
        <v>30</v>
      </c>
    </row>
    <row r="24" spans="7:29" x14ac:dyDescent="0.25">
      <c r="G24" t="s">
        <v>32</v>
      </c>
      <c r="M24" t="s">
        <v>16</v>
      </c>
      <c r="S24" t="s">
        <v>17</v>
      </c>
    </row>
    <row r="25" spans="7:29" x14ac:dyDescent="0.25">
      <c r="G25" t="s">
        <v>29</v>
      </c>
      <c r="M25" t="s">
        <v>30</v>
      </c>
      <c r="S2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Tab3a_FRAG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Hoagland, Alexander</dc:creator>
  <cp:lastModifiedBy>Hoagland, Alexander</cp:lastModifiedBy>
  <dcterms:created xsi:type="dcterms:W3CDTF">2021-03-22T19:37:07Z</dcterms:created>
  <dcterms:modified xsi:type="dcterms:W3CDTF">2021-03-25T14:55:34Z</dcterms:modified>
</cp:coreProperties>
</file>