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bu.edu\bumcfiles\BUMC Projects\ColoradoAPCD\Alex\Hoagland_Output\4.HealthOutcomesPaper\"/>
    </mc:Choice>
  </mc:AlternateContent>
  <xr:revisionPtr revIDLastSave="0" documentId="13_ncr:40009_{517F2334-5427-45FD-A082-17CC7AC8BA62}" xr6:coauthVersionLast="36" xr6:coauthVersionMax="36" xr10:uidLastSave="{00000000-0000-0000-0000-000000000000}"/>
  <bookViews>
    <workbookView xWindow="0" yWindow="0" windowWidth="20520" windowHeight="9435"/>
  </bookViews>
  <sheets>
    <sheet name="Tab1" sheetId="1" r:id="rId1"/>
  </sheets>
  <calcPr calcId="0"/>
</workbook>
</file>

<file path=xl/calcChain.xml><?xml version="1.0" encoding="utf-8"?>
<calcChain xmlns="http://schemas.openxmlformats.org/spreadsheetml/2006/main">
  <c r="G5" i="1" l="1"/>
  <c r="G6" i="1"/>
  <c r="G7" i="1"/>
  <c r="G8" i="1"/>
  <c r="L8" i="1" s="1"/>
  <c r="G9" i="1"/>
  <c r="G10" i="1"/>
  <c r="G11" i="1"/>
  <c r="G12" i="1"/>
  <c r="G13" i="1"/>
  <c r="G14" i="1"/>
  <c r="L14" i="1" s="1"/>
  <c r="G15" i="1"/>
  <c r="L15" i="1" s="1"/>
  <c r="G16" i="1"/>
  <c r="L16" i="1" s="1"/>
  <c r="G17" i="1"/>
  <c r="L17" i="1" s="1"/>
  <c r="G18" i="1"/>
  <c r="L18" i="1" s="1"/>
  <c r="G19" i="1"/>
  <c r="G20" i="1"/>
  <c r="G21" i="1"/>
  <c r="G22" i="1"/>
  <c r="G23" i="1"/>
  <c r="G24" i="1"/>
  <c r="G25" i="1"/>
  <c r="G4" i="1"/>
  <c r="L4" i="1" s="1"/>
  <c r="L5" i="1"/>
  <c r="L6" i="1"/>
  <c r="L7" i="1"/>
  <c r="L9" i="1"/>
  <c r="L10" i="1"/>
  <c r="L11" i="1"/>
  <c r="L12" i="1"/>
  <c r="L13" i="1"/>
  <c r="L19" i="1"/>
  <c r="L20" i="1"/>
  <c r="L21" i="1"/>
  <c r="L22" i="1"/>
  <c r="L23" i="1"/>
  <c r="L24" i="1"/>
  <c r="L25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4" i="1"/>
  <c r="E25" i="1"/>
  <c r="D25" i="1"/>
  <c r="C25" i="1"/>
  <c r="B25" i="1"/>
  <c r="E24" i="1"/>
  <c r="D24" i="1"/>
  <c r="C24" i="1"/>
  <c r="B24" i="1"/>
  <c r="E23" i="1"/>
  <c r="D23" i="1"/>
  <c r="C23" i="1"/>
  <c r="B23" i="1"/>
  <c r="E22" i="1"/>
  <c r="D22" i="1"/>
  <c r="C22" i="1"/>
  <c r="B22" i="1"/>
  <c r="E21" i="1"/>
  <c r="D21" i="1"/>
  <c r="C21" i="1"/>
  <c r="B21" i="1"/>
  <c r="E20" i="1"/>
  <c r="D20" i="1"/>
  <c r="C20" i="1"/>
  <c r="B20" i="1"/>
  <c r="E19" i="1"/>
  <c r="D19" i="1"/>
  <c r="C19" i="1"/>
  <c r="B19" i="1"/>
  <c r="E18" i="1"/>
  <c r="D18" i="1"/>
  <c r="C18" i="1"/>
  <c r="B18" i="1"/>
  <c r="E17" i="1"/>
  <c r="D17" i="1"/>
  <c r="C17" i="1"/>
  <c r="B17" i="1"/>
  <c r="E16" i="1"/>
  <c r="D16" i="1"/>
  <c r="C16" i="1"/>
  <c r="B16" i="1"/>
  <c r="E15" i="1"/>
  <c r="D15" i="1"/>
  <c r="C15" i="1"/>
  <c r="B15" i="1"/>
  <c r="E14" i="1"/>
  <c r="D14" i="1"/>
  <c r="C14" i="1"/>
  <c r="B14" i="1"/>
  <c r="E13" i="1"/>
  <c r="D13" i="1"/>
  <c r="C13" i="1"/>
  <c r="B13" i="1"/>
  <c r="E12" i="1"/>
  <c r="D12" i="1"/>
  <c r="C12" i="1"/>
  <c r="B12" i="1"/>
  <c r="E11" i="1"/>
  <c r="D11" i="1"/>
  <c r="C11" i="1"/>
  <c r="B11" i="1"/>
  <c r="E10" i="1"/>
  <c r="D10" i="1"/>
  <c r="C10" i="1"/>
  <c r="B10" i="1"/>
  <c r="E9" i="1"/>
  <c r="D9" i="1"/>
  <c r="C9" i="1"/>
  <c r="B9" i="1"/>
  <c r="E8" i="1"/>
  <c r="D8" i="1"/>
  <c r="C8" i="1"/>
  <c r="B8" i="1"/>
  <c r="E7" i="1"/>
  <c r="D7" i="1"/>
  <c r="C7" i="1"/>
  <c r="B7" i="1"/>
  <c r="E6" i="1"/>
  <c r="D6" i="1"/>
  <c r="C6" i="1"/>
  <c r="B6" i="1"/>
  <c r="E5" i="1"/>
  <c r="D5" i="1"/>
  <c r="C5" i="1"/>
  <c r="B5" i="1"/>
  <c r="E4" i="1"/>
  <c r="D4" i="1"/>
  <c r="C4" i="1"/>
  <c r="B4" i="1"/>
</calcChain>
</file>

<file path=xl/sharedStrings.xml><?xml version="1.0" encoding="utf-8"?>
<sst xmlns="http://schemas.openxmlformats.org/spreadsheetml/2006/main" count="31" uniqueCount="29">
  <si>
    <t>Standardized differences</t>
  </si>
  <si>
    <t>mean</t>
  </si>
  <si>
    <t>Var</t>
  </si>
  <si>
    <t>Unweighted</t>
  </si>
  <si>
    <t>Weighted</t>
  </si>
  <si>
    <t>Table</t>
  </si>
  <si>
    <t>age1</t>
  </si>
  <si>
    <t>age2</t>
  </si>
  <si>
    <t>age3</t>
  </si>
  <si>
    <t>mc_matasian</t>
  </si>
  <si>
    <t>mc_white</t>
  </si>
  <si>
    <t>mc_matblack</t>
  </si>
  <si>
    <t>mc_mat_otherrace</t>
  </si>
  <si>
    <t>mc_mathisp</t>
  </si>
  <si>
    <t>mc_bornoutsideus</t>
  </si>
  <si>
    <t>mc_mat_married</t>
  </si>
  <si>
    <t>mc_mat_hs</t>
  </si>
  <si>
    <t>mc_mat_coll</t>
  </si>
  <si>
    <t>mc_pnv</t>
  </si>
  <si>
    <t>mc_firstcare_firsttrim</t>
  </si>
  <si>
    <t>mc_complications</t>
  </si>
  <si>
    <t>mc_csec</t>
  </si>
  <si>
    <t>income1</t>
  </si>
  <si>
    <t>income2</t>
  </si>
  <si>
    <t>income3</t>
  </si>
  <si>
    <t>income4</t>
  </si>
  <si>
    <t>income5</t>
  </si>
  <si>
    <t>income6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</si>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</sst>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I7" sqref="I7"/>
    </sheetView>
  </sheetViews>
  <sheetFormatPr defaultRowHeight="14.25" x14ac:dyDescent="0.45"/>
  <cols>
    <col min="7" max="7" width="13" customWidth="1"/>
  </cols>
  <sheetData>
    <row r="1" spans="1:12" x14ac:dyDescent="0.45">
      <c r="B1">
        <v>-1</v>
      </c>
      <c r="D1">
        <v>-2</v>
      </c>
    </row>
    <row r="2" spans="1:12" x14ac:dyDescent="0.45">
      <c r="G2" s="3" t="s">
        <v>0</v>
      </c>
      <c r="H2" s="3"/>
    </row>
    <row r="3" spans="1:12" x14ac:dyDescent="0.45">
      <c r="B3" t="s">
        <v>1</v>
      </c>
      <c r="C3" t="s">
        <v>2</v>
      </c>
      <c r="D3" t="s">
        <v>1</v>
      </c>
      <c r="E3" t="s">
        <v>2</v>
      </c>
      <c r="G3" t="s">
        <v>3</v>
      </c>
      <c r="H3" t="s">
        <v>4</v>
      </c>
      <c r="J3" t="s">
        <v>5</v>
      </c>
    </row>
    <row r="4" spans="1:12" x14ac:dyDescent="0.45">
      <c r="A4" t="s">
        <v>6</v>
      </c>
      <c r="B4" t="str">
        <f>"0.7054"</f>
        <v>0.7054</v>
      </c>
      <c r="C4" t="str">
        <f>"0.2078"</f>
        <v>0.2078</v>
      </c>
      <c r="D4" t="str">
        <f>"0.6520"</f>
        <v>0.6520</v>
      </c>
      <c r="E4" t="str">
        <f>"0.2271"</f>
        <v>0.2271</v>
      </c>
      <c r="G4">
        <f>(B4-D4)/SQRT(C4+E4)</f>
        <v>8.0974178966087745E-2</v>
      </c>
      <c r="J4" s="2" t="str">
        <f>B4</f>
        <v>0.7054</v>
      </c>
      <c r="K4" s="2" t="str">
        <f>D4</f>
        <v>0.6520</v>
      </c>
      <c r="L4" s="1">
        <f>G4</f>
        <v>8.0974178966087745E-2</v>
      </c>
    </row>
    <row r="5" spans="1:12" x14ac:dyDescent="0.45">
      <c r="A5" t="s">
        <v>7</v>
      </c>
      <c r="B5" t="str">
        <f>"0.2747"</f>
        <v>0.2747</v>
      </c>
      <c r="C5" t="str">
        <f>"0.1993"</f>
        <v>0.1993</v>
      </c>
      <c r="D5" t="str">
        <f>"0.3224"</f>
        <v>0.3224</v>
      </c>
      <c r="E5" t="str">
        <f>"0.2186"</f>
        <v>0.2186</v>
      </c>
      <c r="G5">
        <f t="shared" ref="G5:G25" si="0">(B5-D5)/SQRT(C5+E5)</f>
        <v>-7.3787397589781617E-2</v>
      </c>
      <c r="J5" s="2" t="str">
        <f t="shared" ref="J5:J25" si="1">B5</f>
        <v>0.2747</v>
      </c>
      <c r="K5" s="2" t="str">
        <f t="shared" ref="K5:K25" si="2">D5</f>
        <v>0.3224</v>
      </c>
      <c r="L5" s="1">
        <f t="shared" ref="L5:L25" si="3">G5</f>
        <v>-7.3787397589781617E-2</v>
      </c>
    </row>
    <row r="6" spans="1:12" x14ac:dyDescent="0.45">
      <c r="A6" t="s">
        <v>8</v>
      </c>
      <c r="B6" t="str">
        <f>"0.0197"</f>
        <v>0.0197</v>
      </c>
      <c r="C6" t="str">
        <f>"0.0194"</f>
        <v>0.0194</v>
      </c>
      <c r="D6" t="str">
        <f>"0.0257"</f>
        <v>0.0257</v>
      </c>
      <c r="E6" t="str">
        <f>"0.0250"</f>
        <v>0.0250</v>
      </c>
      <c r="G6">
        <f t="shared" si="0"/>
        <v>-2.847473987257498E-2</v>
      </c>
      <c r="J6" s="2" t="str">
        <f t="shared" si="1"/>
        <v>0.0197</v>
      </c>
      <c r="K6" s="2" t="str">
        <f t="shared" si="2"/>
        <v>0.0257</v>
      </c>
      <c r="L6" s="1">
        <f t="shared" si="3"/>
        <v>-2.847473987257498E-2</v>
      </c>
    </row>
    <row r="7" spans="1:12" x14ac:dyDescent="0.45">
      <c r="A7" t="s">
        <v>9</v>
      </c>
      <c r="B7" t="str">
        <f>"0.0282"</f>
        <v>0.0282</v>
      </c>
      <c r="C7" t="str">
        <f>"0.0274"</f>
        <v>0.0274</v>
      </c>
      <c r="D7" t="str">
        <f>"0.0428"</f>
        <v>0.0428</v>
      </c>
      <c r="E7" t="str">
        <f>"0.0410"</f>
        <v>0.0410</v>
      </c>
      <c r="G7">
        <f t="shared" si="0"/>
        <v>-5.5824495241836691E-2</v>
      </c>
      <c r="J7" s="2" t="str">
        <f t="shared" si="1"/>
        <v>0.0282</v>
      </c>
      <c r="K7" s="2" t="str">
        <f t="shared" si="2"/>
        <v>0.0428</v>
      </c>
      <c r="L7" s="1">
        <f t="shared" si="3"/>
        <v>-5.5824495241836691E-2</v>
      </c>
    </row>
    <row r="8" spans="1:12" x14ac:dyDescent="0.45">
      <c r="A8" t="s">
        <v>10</v>
      </c>
      <c r="B8" t="str">
        <f>"0.7547"</f>
        <v>0.7547</v>
      </c>
      <c r="C8" t="str">
        <f>"0.1851"</f>
        <v>0.1851</v>
      </c>
      <c r="D8" t="str">
        <f>"0.7539"</f>
        <v>0.7539</v>
      </c>
      <c r="E8" t="str">
        <f>"0.1856"</f>
        <v>0.1856</v>
      </c>
      <c r="G8">
        <f t="shared" si="0"/>
        <v>1.3139495604975848E-3</v>
      </c>
      <c r="J8" s="2" t="str">
        <f t="shared" si="1"/>
        <v>0.7547</v>
      </c>
      <c r="K8" s="2" t="str">
        <f t="shared" si="2"/>
        <v>0.7539</v>
      </c>
      <c r="L8" s="1">
        <f t="shared" si="3"/>
        <v>1.3139495604975848E-3</v>
      </c>
    </row>
    <row r="9" spans="1:12" x14ac:dyDescent="0.45">
      <c r="A9" t="s">
        <v>11</v>
      </c>
      <c r="B9" t="str">
        <f>"0.0913"</f>
        <v>0.0913</v>
      </c>
      <c r="C9" t="str">
        <f>"0.0829"</f>
        <v>0.0829</v>
      </c>
      <c r="D9" t="str">
        <f>"0.0789"</f>
        <v>0.0789</v>
      </c>
      <c r="E9" t="str">
        <f>"0.0728"</f>
        <v>0.0728</v>
      </c>
      <c r="G9">
        <f t="shared" si="0"/>
        <v>3.1425151412481186E-2</v>
      </c>
      <c r="J9" s="2" t="str">
        <f t="shared" si="1"/>
        <v>0.0913</v>
      </c>
      <c r="K9" s="2" t="str">
        <f t="shared" si="2"/>
        <v>0.0789</v>
      </c>
      <c r="L9" s="1">
        <f t="shared" si="3"/>
        <v>3.1425151412481186E-2</v>
      </c>
    </row>
    <row r="10" spans="1:12" x14ac:dyDescent="0.45">
      <c r="A10" t="s">
        <v>12</v>
      </c>
      <c r="B10" t="str">
        <f>"0.1259"</f>
        <v>0.1259</v>
      </c>
      <c r="C10" t="str">
        <f>"0.1100"</f>
        <v>0.1100</v>
      </c>
      <c r="D10" t="str">
        <f>"0.1243"</f>
        <v>0.1243</v>
      </c>
      <c r="E10" t="str">
        <f>"0.1090"</f>
        <v>0.1090</v>
      </c>
      <c r="G10">
        <f t="shared" si="0"/>
        <v>3.4189907453655447E-3</v>
      </c>
      <c r="J10" s="2" t="str">
        <f t="shared" si="1"/>
        <v>0.1259</v>
      </c>
      <c r="K10" s="2" t="str">
        <f t="shared" si="2"/>
        <v>0.1243</v>
      </c>
      <c r="L10" s="1">
        <f t="shared" si="3"/>
        <v>3.4189907453655447E-3</v>
      </c>
    </row>
    <row r="11" spans="1:12" x14ac:dyDescent="0.45">
      <c r="A11" t="s">
        <v>13</v>
      </c>
      <c r="B11" t="str">
        <f>"0.4365"</f>
        <v>0.4365</v>
      </c>
      <c r="C11" t="str">
        <f>"0.2460"</f>
        <v>0.2460</v>
      </c>
      <c r="D11" t="str">
        <f>"0.3868"</f>
        <v>0.3868</v>
      </c>
      <c r="E11" t="str">
        <f>"0.2374"</f>
        <v>0.2374</v>
      </c>
      <c r="G11">
        <f t="shared" si="0"/>
        <v>7.1483048556036793E-2</v>
      </c>
      <c r="J11" s="2" t="str">
        <f t="shared" si="1"/>
        <v>0.4365</v>
      </c>
      <c r="K11" s="2" t="str">
        <f t="shared" si="2"/>
        <v>0.3868</v>
      </c>
      <c r="L11" s="1">
        <f t="shared" si="3"/>
        <v>7.1483048556036793E-2</v>
      </c>
    </row>
    <row r="12" spans="1:12" x14ac:dyDescent="0.45">
      <c r="A12" t="s">
        <v>14</v>
      </c>
      <c r="B12" t="str">
        <f>"0.1948"</f>
        <v>0.1948</v>
      </c>
      <c r="C12" t="str">
        <f>"0.1569"</f>
        <v>0.1569</v>
      </c>
      <c r="D12" t="str">
        <f>"0.1539"</f>
        <v>0.1539</v>
      </c>
      <c r="E12" t="str">
        <f>"0.1303"</f>
        <v>0.1303</v>
      </c>
      <c r="G12">
        <f t="shared" si="0"/>
        <v>7.6318722170647238E-2</v>
      </c>
      <c r="J12" s="2" t="str">
        <f t="shared" si="1"/>
        <v>0.1948</v>
      </c>
      <c r="K12" s="2" t="str">
        <f t="shared" si="2"/>
        <v>0.1539</v>
      </c>
      <c r="L12" s="1">
        <f t="shared" si="3"/>
        <v>7.6318722170647238E-2</v>
      </c>
    </row>
    <row r="13" spans="1:12" x14ac:dyDescent="0.45">
      <c r="A13" t="s">
        <v>15</v>
      </c>
      <c r="B13" t="str">
        <f>"0.5481"</f>
        <v>0.5481</v>
      </c>
      <c r="C13" t="str">
        <f>"0.2477"</f>
        <v>0.2477</v>
      </c>
      <c r="D13" t="str">
        <f>"0.6237"</f>
        <v>0.6237</v>
      </c>
      <c r="E13" t="str">
        <f>"0.2349"</f>
        <v>0.2349</v>
      </c>
      <c r="G13">
        <f t="shared" si="0"/>
        <v>-0.10882486490937882</v>
      </c>
      <c r="J13" s="2" t="str">
        <f t="shared" si="1"/>
        <v>0.5481</v>
      </c>
      <c r="K13" s="2" t="str">
        <f t="shared" si="2"/>
        <v>0.6237</v>
      </c>
      <c r="L13" s="1">
        <f t="shared" si="3"/>
        <v>-0.10882486490937882</v>
      </c>
    </row>
    <row r="14" spans="1:12" x14ac:dyDescent="0.45">
      <c r="A14" t="s">
        <v>16</v>
      </c>
      <c r="B14" t="str">
        <f>"0.7948"</f>
        <v>0.7948</v>
      </c>
      <c r="C14" t="str">
        <f>"0.1631"</f>
        <v>0.1631</v>
      </c>
      <c r="D14" t="str">
        <f>"0.9368"</f>
        <v>0.9368</v>
      </c>
      <c r="E14" t="str">
        <f>"0.0592"</f>
        <v>0.0592</v>
      </c>
      <c r="G14">
        <f t="shared" si="0"/>
        <v>-0.30117478780853485</v>
      </c>
      <c r="J14" s="2" t="str">
        <f t="shared" si="1"/>
        <v>0.7948</v>
      </c>
      <c r="K14" s="2" t="str">
        <f t="shared" si="2"/>
        <v>0.9368</v>
      </c>
      <c r="L14" s="1">
        <f t="shared" si="3"/>
        <v>-0.30117478780853485</v>
      </c>
    </row>
    <row r="15" spans="1:12" x14ac:dyDescent="0.45">
      <c r="A15" t="s">
        <v>17</v>
      </c>
      <c r="B15" t="str">
        <f>"0.1646"</f>
        <v>0.1646</v>
      </c>
      <c r="C15" t="str">
        <f>"0.1375"</f>
        <v>0.1375</v>
      </c>
      <c r="D15" t="str">
        <f>"0.3276"</f>
        <v>0.3276</v>
      </c>
      <c r="E15" t="str">
        <f>"0.2204"</f>
        <v>0.2204</v>
      </c>
      <c r="G15">
        <f t="shared" si="0"/>
        <v>-0.27246251129553528</v>
      </c>
      <c r="J15" s="2" t="str">
        <f t="shared" si="1"/>
        <v>0.1646</v>
      </c>
      <c r="K15" s="2" t="str">
        <f t="shared" si="2"/>
        <v>0.3276</v>
      </c>
      <c r="L15" s="1">
        <f t="shared" si="3"/>
        <v>-0.27246251129553528</v>
      </c>
    </row>
    <row r="16" spans="1:12" x14ac:dyDescent="0.45">
      <c r="A16" t="s">
        <v>18</v>
      </c>
      <c r="B16" t="str">
        <f>"10.4308"</f>
        <v>10.4308</v>
      </c>
      <c r="C16" t="str">
        <f>"17.1536"</f>
        <v>17.1536</v>
      </c>
      <c r="D16" t="str">
        <f>"10.6767"</f>
        <v>10.6767</v>
      </c>
      <c r="E16" t="str">
        <f>"14.9545"</f>
        <v>14.9545</v>
      </c>
      <c r="G16">
        <f t="shared" si="0"/>
        <v>-4.3396152358650478E-2</v>
      </c>
      <c r="J16" s="2" t="str">
        <f t="shared" si="1"/>
        <v>10.4308</v>
      </c>
      <c r="K16" s="2" t="str">
        <f t="shared" si="2"/>
        <v>10.6767</v>
      </c>
      <c r="L16" s="1">
        <f t="shared" si="3"/>
        <v>-4.3396152358650478E-2</v>
      </c>
    </row>
    <row r="17" spans="1:12" x14ac:dyDescent="0.45">
      <c r="A17" t="s">
        <v>19</v>
      </c>
      <c r="B17" t="str">
        <f>"0.7246"</f>
        <v>0.7246</v>
      </c>
      <c r="C17" t="str">
        <f>"0.1996"</f>
        <v>0.1996</v>
      </c>
      <c r="D17" t="str">
        <f>"0.7954"</f>
        <v>0.7954</v>
      </c>
      <c r="E17" t="str">
        <f>"0.1628"</f>
        <v>0.1628</v>
      </c>
      <c r="G17">
        <f t="shared" si="0"/>
        <v>-0.11760862247076186</v>
      </c>
      <c r="J17" s="2" t="str">
        <f t="shared" si="1"/>
        <v>0.7246</v>
      </c>
      <c r="K17" s="2" t="str">
        <f t="shared" si="2"/>
        <v>0.7954</v>
      </c>
      <c r="L17" s="1">
        <f t="shared" si="3"/>
        <v>-0.11760862247076186</v>
      </c>
    </row>
    <row r="18" spans="1:12" x14ac:dyDescent="0.45">
      <c r="A18" t="s">
        <v>20</v>
      </c>
      <c r="B18" t="str">
        <f>"0.1189"</f>
        <v>0.1189</v>
      </c>
      <c r="C18" t="str">
        <f>"0.1048"</f>
        <v>0.1048</v>
      </c>
      <c r="D18" t="str">
        <f>"0.1355"</f>
        <v>0.1355</v>
      </c>
      <c r="E18" t="str">
        <f>"0.1172"</f>
        <v>0.1172</v>
      </c>
      <c r="G18">
        <f t="shared" si="0"/>
        <v>-3.5231537878174748E-2</v>
      </c>
      <c r="J18" s="2" t="str">
        <f t="shared" si="1"/>
        <v>0.1189</v>
      </c>
      <c r="K18" s="2" t="str">
        <f t="shared" si="2"/>
        <v>0.1355</v>
      </c>
      <c r="L18" s="1">
        <f t="shared" si="3"/>
        <v>-3.5231537878174748E-2</v>
      </c>
    </row>
    <row r="19" spans="1:12" x14ac:dyDescent="0.45">
      <c r="A19" t="s">
        <v>21</v>
      </c>
      <c r="B19" t="str">
        <f>"0.2419"</f>
        <v>0.2419</v>
      </c>
      <c r="C19" t="str">
        <f>"0.1834"</f>
        <v>0.1834</v>
      </c>
      <c r="D19" t="str">
        <f>"0.2355"</f>
        <v>0.2355</v>
      </c>
      <c r="E19" t="str">
        <f>"0.1802"</f>
        <v>0.1802</v>
      </c>
      <c r="G19">
        <f t="shared" si="0"/>
        <v>1.0613730028906579E-2</v>
      </c>
      <c r="J19" s="2" t="str">
        <f t="shared" si="1"/>
        <v>0.2419</v>
      </c>
      <c r="K19" s="2" t="str">
        <f t="shared" si="2"/>
        <v>0.2355</v>
      </c>
      <c r="L19" s="1">
        <f t="shared" si="3"/>
        <v>1.0613730028906579E-2</v>
      </c>
    </row>
    <row r="20" spans="1:12" x14ac:dyDescent="0.45">
      <c r="A20" t="s">
        <v>22</v>
      </c>
      <c r="B20" t="str">
        <f>"0.7766"</f>
        <v>0.7766</v>
      </c>
      <c r="C20" t="str">
        <f>"0.1735"</f>
        <v>0.1735</v>
      </c>
      <c r="D20" t="str">
        <f>"0.4967"</f>
        <v>0.4967</v>
      </c>
      <c r="E20" t="str">
        <f>"0.2502"</f>
        <v>0.2502</v>
      </c>
      <c r="G20">
        <f t="shared" si="0"/>
        <v>0.43000515938965539</v>
      </c>
      <c r="J20" s="2" t="str">
        <f t="shared" si="1"/>
        <v>0.7766</v>
      </c>
      <c r="K20" s="2" t="str">
        <f t="shared" si="2"/>
        <v>0.4967</v>
      </c>
      <c r="L20" s="1">
        <f t="shared" si="3"/>
        <v>0.43000515938965539</v>
      </c>
    </row>
    <row r="21" spans="1:12" x14ac:dyDescent="0.45">
      <c r="A21" t="s">
        <v>23</v>
      </c>
      <c r="B21" t="str">
        <f>"0.1113"</f>
        <v>0.1113</v>
      </c>
      <c r="C21" t="str">
        <f>"0.0989"</f>
        <v>0.0989</v>
      </c>
      <c r="D21" t="str">
        <f>"0.1309"</f>
        <v>0.1309</v>
      </c>
      <c r="E21" t="str">
        <f>"0.1139"</f>
        <v>0.1139</v>
      </c>
      <c r="G21">
        <f t="shared" si="0"/>
        <v>-4.2488388506681865E-2</v>
      </c>
      <c r="J21" s="2" t="str">
        <f t="shared" si="1"/>
        <v>0.1113</v>
      </c>
      <c r="K21" s="2" t="str">
        <f t="shared" si="2"/>
        <v>0.1309</v>
      </c>
      <c r="L21" s="1">
        <f t="shared" si="3"/>
        <v>-4.2488388506681865E-2</v>
      </c>
    </row>
    <row r="22" spans="1:12" x14ac:dyDescent="0.45">
      <c r="A22" t="s">
        <v>24</v>
      </c>
      <c r="B22" t="str">
        <f>"0.0681"</f>
        <v>0.0681</v>
      </c>
      <c r="C22" t="str">
        <f>"0.0634"</f>
        <v>0.0634</v>
      </c>
      <c r="D22" t="str">
        <f>"0.2118"</f>
        <v>0.2118</v>
      </c>
      <c r="E22" t="str">
        <f>"0.1671"</f>
        <v>0.1671</v>
      </c>
      <c r="G22">
        <f t="shared" si="0"/>
        <v>-0.29931005260797855</v>
      </c>
      <c r="J22" s="2" t="str">
        <f t="shared" si="1"/>
        <v>0.0681</v>
      </c>
      <c r="K22" s="2" t="str">
        <f t="shared" si="2"/>
        <v>0.2118</v>
      </c>
      <c r="L22" s="1">
        <f t="shared" si="3"/>
        <v>-0.29931005260797855</v>
      </c>
    </row>
    <row r="23" spans="1:12" x14ac:dyDescent="0.45">
      <c r="A23" t="s">
        <v>25</v>
      </c>
      <c r="B23" t="str">
        <f>"0.0232"</f>
        <v>0.0232</v>
      </c>
      <c r="C23" t="str">
        <f>"0.0227"</f>
        <v>0.0227</v>
      </c>
      <c r="D23" t="str">
        <f>"0.0974"</f>
        <v>0.0974</v>
      </c>
      <c r="E23" t="str">
        <f>"0.0879"</f>
        <v>0.0879</v>
      </c>
      <c r="G23">
        <f t="shared" si="0"/>
        <v>-0.22311375312930182</v>
      </c>
      <c r="J23" s="2" t="str">
        <f t="shared" si="1"/>
        <v>0.0232</v>
      </c>
      <c r="K23" s="2" t="str">
        <f t="shared" si="2"/>
        <v>0.0974</v>
      </c>
      <c r="L23" s="1">
        <f t="shared" si="3"/>
        <v>-0.22311375312930182</v>
      </c>
    </row>
    <row r="24" spans="1:12" x14ac:dyDescent="0.45">
      <c r="A24" t="s">
        <v>26</v>
      </c>
      <c r="B24" t="str">
        <f>"0.0042"</f>
        <v>0.0042</v>
      </c>
      <c r="C24" t="str">
        <f>"0.0042"</f>
        <v>0.0042</v>
      </c>
      <c r="D24" t="str">
        <f>"0.0197"</f>
        <v>0.0197</v>
      </c>
      <c r="E24" t="str">
        <f>"0.0194"</f>
        <v>0.0194</v>
      </c>
      <c r="G24">
        <f t="shared" si="0"/>
        <v>-0.10089640601013851</v>
      </c>
      <c r="J24" s="2" t="str">
        <f t="shared" si="1"/>
        <v>0.0042</v>
      </c>
      <c r="K24" s="2" t="str">
        <f t="shared" si="2"/>
        <v>0.0197</v>
      </c>
      <c r="L24" s="1">
        <f t="shared" si="3"/>
        <v>-0.10089640601013851</v>
      </c>
    </row>
    <row r="25" spans="1:12" x14ac:dyDescent="0.45">
      <c r="A25" t="s">
        <v>27</v>
      </c>
      <c r="B25" t="str">
        <f>"0.0039"</f>
        <v>0.0039</v>
      </c>
      <c r="C25" t="str">
        <f>"0.0039"</f>
        <v>0.0039</v>
      </c>
      <c r="D25" t="str">
        <f>"0.0171"</f>
        <v>0.0171</v>
      </c>
      <c r="E25" t="str">
        <f>"0.0168"</f>
        <v>0.0168</v>
      </c>
      <c r="G25">
        <f t="shared" si="0"/>
        <v>-9.1746342185112892E-2</v>
      </c>
      <c r="J25" s="2" t="str">
        <f t="shared" si="1"/>
        <v>0.0039</v>
      </c>
      <c r="K25" s="2" t="str">
        <f t="shared" si="2"/>
        <v>0.0171</v>
      </c>
      <c r="L25" s="1">
        <f t="shared" si="3"/>
        <v>-9.1746342185112892E-2</v>
      </c>
    </row>
    <row r="26" spans="1:12" x14ac:dyDescent="0.45">
      <c r="A26" t="s">
        <v>28</v>
      </c>
      <c r="B26">
        <v>45200</v>
      </c>
      <c r="D26">
        <v>1974</v>
      </c>
    </row>
  </sheetData>
  <mergeCells count="1"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Hoagland, Alexander</dc:creator>
  <cp:lastModifiedBy>Hoagland, Alexander</cp:lastModifiedBy>
  <dcterms:created xsi:type="dcterms:W3CDTF">2021-06-23T15:26:30Z</dcterms:created>
  <dcterms:modified xsi:type="dcterms:W3CDTF">2021-06-23T15:28:09Z</dcterms:modified>
</cp:coreProperties>
</file>