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p\Desktop\"/>
    </mc:Choice>
  </mc:AlternateContent>
  <bookViews>
    <workbookView xWindow="0" yWindow="900" windowWidth="22470" windowHeight="10680" xr2:uid="{00000000-000D-0000-FFFF-FFFF00000000}"/>
  </bookViews>
  <sheets>
    <sheet name="fl_senate" sheetId="1" r:id="rId1"/>
  </sheets>
  <calcPr calcId="171027"/>
</workbook>
</file>

<file path=xl/calcChain.xml><?xml version="1.0" encoding="utf-8"?>
<calcChain xmlns="http://schemas.openxmlformats.org/spreadsheetml/2006/main">
  <c r="I19" i="1" l="1"/>
  <c r="M19" i="1" s="1"/>
  <c r="H19" i="1"/>
  <c r="K19" i="1" s="1"/>
  <c r="I18" i="1"/>
  <c r="H18" i="1"/>
  <c r="K18" i="1" s="1"/>
  <c r="I3" i="1"/>
  <c r="M3" i="1" s="1"/>
  <c r="H3" i="1"/>
  <c r="K3" i="1" s="1"/>
  <c r="I4" i="1"/>
  <c r="M4" i="1" s="1"/>
  <c r="H4" i="1"/>
  <c r="K4" i="1" s="1"/>
  <c r="I7" i="1"/>
  <c r="O7" i="1" s="1"/>
  <c r="H7" i="1"/>
  <c r="K7" i="1" s="1"/>
  <c r="I14" i="1"/>
  <c r="O14" i="1" s="1"/>
  <c r="H14" i="1"/>
  <c r="K14" i="1" s="1"/>
  <c r="I5" i="1"/>
  <c r="O5" i="1" s="1"/>
  <c r="H5" i="1"/>
  <c r="K5" i="1" s="1"/>
  <c r="L9" i="1"/>
  <c r="P9" i="1" s="1"/>
  <c r="I9" i="1"/>
  <c r="O9" i="1" s="1"/>
  <c r="H9" i="1"/>
  <c r="K9" i="1" s="1"/>
  <c r="I12" i="1"/>
  <c r="O12" i="1" s="1"/>
  <c r="H12" i="1"/>
  <c r="K12" i="1" s="1"/>
  <c r="I8" i="1"/>
  <c r="O8" i="1" s="1"/>
  <c r="H8" i="1"/>
  <c r="K8" i="1" s="1"/>
  <c r="I24" i="1"/>
  <c r="O24" i="1" s="1"/>
  <c r="H24" i="1"/>
  <c r="K24" i="1" s="1"/>
  <c r="I25" i="1"/>
  <c r="O25" i="1" s="1"/>
  <c r="H25" i="1"/>
  <c r="K25" i="1" s="1"/>
  <c r="I20" i="1"/>
  <c r="O20" i="1" s="1"/>
  <c r="H20" i="1"/>
  <c r="K20" i="1" s="1"/>
  <c r="I16" i="1"/>
  <c r="O16" i="1" s="1"/>
  <c r="H16" i="1"/>
  <c r="K16" i="1" s="1"/>
  <c r="I15" i="1"/>
  <c r="O15" i="1" s="1"/>
  <c r="H15" i="1"/>
  <c r="K15" i="1" s="1"/>
  <c r="I10" i="1"/>
  <c r="O10" i="1" s="1"/>
  <c r="H10" i="1"/>
  <c r="K10" i="1" s="1"/>
  <c r="I2" i="1"/>
  <c r="O2" i="1" s="1"/>
  <c r="H2" i="1"/>
  <c r="K2" i="1" s="1"/>
  <c r="I17" i="1"/>
  <c r="O17" i="1" s="1"/>
  <c r="H17" i="1"/>
  <c r="K17" i="1" s="1"/>
  <c r="I26" i="1"/>
  <c r="O26" i="1" s="1"/>
  <c r="H26" i="1"/>
  <c r="K26" i="1" s="1"/>
  <c r="I11" i="1"/>
  <c r="O11" i="1" s="1"/>
  <c r="H11" i="1"/>
  <c r="K11" i="1" s="1"/>
  <c r="I21" i="1"/>
  <c r="O21" i="1" s="1"/>
  <c r="H21" i="1"/>
  <c r="K21" i="1" s="1"/>
  <c r="I13" i="1"/>
  <c r="O13" i="1" s="1"/>
  <c r="H13" i="1"/>
  <c r="K13" i="1" s="1"/>
  <c r="I23" i="1"/>
  <c r="O23" i="1" s="1"/>
  <c r="H23" i="1"/>
  <c r="K23" i="1" s="1"/>
  <c r="I6" i="1"/>
  <c r="O6" i="1" s="1"/>
  <c r="H6" i="1"/>
  <c r="K6" i="1" s="1"/>
  <c r="I22" i="1"/>
  <c r="M22" i="1" s="1"/>
  <c r="H22" i="1"/>
  <c r="L22" i="1" s="1"/>
  <c r="J11" i="1" l="1"/>
  <c r="J26" i="1"/>
  <c r="K22" i="1"/>
  <c r="P22" i="1" s="1"/>
  <c r="L11" i="1"/>
  <c r="P11" i="1" s="1"/>
  <c r="L6" i="1"/>
  <c r="P6" i="1" s="1"/>
  <c r="L10" i="1"/>
  <c r="P10" i="1" s="1"/>
  <c r="J6" i="1"/>
  <c r="J23" i="1"/>
  <c r="J9" i="1"/>
  <c r="J5" i="1"/>
  <c r="N22" i="1"/>
  <c r="S22" i="1" s="1"/>
  <c r="J25" i="1"/>
  <c r="J24" i="1"/>
  <c r="J10" i="1"/>
  <c r="J15" i="1"/>
  <c r="L25" i="1"/>
  <c r="P25" i="1" s="1"/>
  <c r="L19" i="1"/>
  <c r="P19" i="1" s="1"/>
  <c r="M20" i="1"/>
  <c r="M21" i="1"/>
  <c r="M2" i="1"/>
  <c r="M12" i="1"/>
  <c r="M7" i="1"/>
  <c r="J22" i="1"/>
  <c r="L3" i="1"/>
  <c r="P3" i="1" s="1"/>
  <c r="M6" i="1"/>
  <c r="L23" i="1"/>
  <c r="P23" i="1" s="1"/>
  <c r="J13" i="1"/>
  <c r="N21" i="1"/>
  <c r="M11" i="1"/>
  <c r="L26" i="1"/>
  <c r="P26" i="1" s="1"/>
  <c r="J17" i="1"/>
  <c r="N2" i="1"/>
  <c r="M10" i="1"/>
  <c r="L15" i="1"/>
  <c r="P15" i="1" s="1"/>
  <c r="J16" i="1"/>
  <c r="N20" i="1"/>
  <c r="M25" i="1"/>
  <c r="L24" i="1"/>
  <c r="P24" i="1" s="1"/>
  <c r="J8" i="1"/>
  <c r="N12" i="1"/>
  <c r="M9" i="1"/>
  <c r="L5" i="1"/>
  <c r="P5" i="1" s="1"/>
  <c r="J14" i="1"/>
  <c r="N7" i="1"/>
  <c r="O4" i="1"/>
  <c r="N4" i="1"/>
  <c r="J4" i="1"/>
  <c r="O18" i="1"/>
  <c r="N18" i="1"/>
  <c r="J18" i="1"/>
  <c r="N8" i="1"/>
  <c r="N14" i="1"/>
  <c r="N6" i="1"/>
  <c r="M23" i="1"/>
  <c r="L13" i="1"/>
  <c r="P13" i="1" s="1"/>
  <c r="J21" i="1"/>
  <c r="N11" i="1"/>
  <c r="M26" i="1"/>
  <c r="L17" i="1"/>
  <c r="P17" i="1" s="1"/>
  <c r="J2" i="1"/>
  <c r="N10" i="1"/>
  <c r="M15" i="1"/>
  <c r="L16" i="1"/>
  <c r="P16" i="1" s="1"/>
  <c r="J20" i="1"/>
  <c r="N25" i="1"/>
  <c r="M24" i="1"/>
  <c r="L8" i="1"/>
  <c r="P8" i="1" s="1"/>
  <c r="J12" i="1"/>
  <c r="N9" i="1"/>
  <c r="M5" i="1"/>
  <c r="L14" i="1"/>
  <c r="P14" i="1" s="1"/>
  <c r="J7" i="1"/>
  <c r="L4" i="1"/>
  <c r="P4" i="1" s="1"/>
  <c r="L18" i="1"/>
  <c r="P18" i="1" s="1"/>
  <c r="N13" i="1"/>
  <c r="N17" i="1"/>
  <c r="N16" i="1"/>
  <c r="N23" i="1"/>
  <c r="M13" i="1"/>
  <c r="L21" i="1"/>
  <c r="P21" i="1" s="1"/>
  <c r="N26" i="1"/>
  <c r="M17" i="1"/>
  <c r="L2" i="1"/>
  <c r="P2" i="1" s="1"/>
  <c r="N15" i="1"/>
  <c r="M16" i="1"/>
  <c r="L20" i="1"/>
  <c r="P20" i="1" s="1"/>
  <c r="N24" i="1"/>
  <c r="M8" i="1"/>
  <c r="L12" i="1"/>
  <c r="P12" i="1" s="1"/>
  <c r="N5" i="1"/>
  <c r="M14" i="1"/>
  <c r="L7" i="1"/>
  <c r="P7" i="1" s="1"/>
  <c r="O3" i="1"/>
  <c r="N3" i="1"/>
  <c r="J3" i="1"/>
  <c r="M18" i="1"/>
  <c r="O19" i="1"/>
  <c r="N19" i="1"/>
  <c r="J19" i="1"/>
  <c r="O22" i="1"/>
  <c r="Q22" i="1" s="1"/>
  <c r="R22" i="1" s="1"/>
  <c r="S26" i="1" l="1"/>
  <c r="Q26" i="1"/>
  <c r="R26" i="1" s="1"/>
  <c r="S9" i="1"/>
  <c r="Q9" i="1"/>
  <c r="R9" i="1" s="1"/>
  <c r="S10" i="1"/>
  <c r="Q10" i="1"/>
  <c r="R10" i="1" s="1"/>
  <c r="S18" i="1"/>
  <c r="Q18" i="1"/>
  <c r="R18" i="1" s="1"/>
  <c r="S15" i="1"/>
  <c r="Q15" i="1"/>
  <c r="R15" i="1" s="1"/>
  <c r="S17" i="1"/>
  <c r="Q17" i="1"/>
  <c r="R17" i="1" s="1"/>
  <c r="S14" i="1"/>
  <c r="Q14" i="1"/>
  <c r="R14" i="1" s="1"/>
  <c r="S7" i="1"/>
  <c r="Q7" i="1"/>
  <c r="R7" i="1" s="1"/>
  <c r="S12" i="1"/>
  <c r="Q12" i="1"/>
  <c r="R12" i="1" s="1"/>
  <c r="S20" i="1"/>
  <c r="Q20" i="1"/>
  <c r="R20" i="1" s="1"/>
  <c r="S2" i="1"/>
  <c r="Q2" i="1"/>
  <c r="R2" i="1" s="1"/>
  <c r="S21" i="1"/>
  <c r="Q21" i="1"/>
  <c r="R21" i="1" s="1"/>
  <c r="S16" i="1"/>
  <c r="Q16" i="1"/>
  <c r="R16" i="1" s="1"/>
  <c r="S11" i="1"/>
  <c r="Q11" i="1"/>
  <c r="R11" i="1" s="1"/>
  <c r="S24" i="1"/>
  <c r="Q24" i="1"/>
  <c r="R24" i="1" s="1"/>
  <c r="S13" i="1"/>
  <c r="Q13" i="1"/>
  <c r="R13" i="1" s="1"/>
  <c r="S8" i="1"/>
  <c r="Q8" i="1"/>
  <c r="R8" i="1" s="1"/>
  <c r="S25" i="1"/>
  <c r="Q25" i="1"/>
  <c r="R25" i="1" s="1"/>
  <c r="S6" i="1"/>
  <c r="Q6" i="1"/>
  <c r="R6" i="1" s="1"/>
  <c r="S19" i="1"/>
  <c r="Q19" i="1"/>
  <c r="R19" i="1" s="1"/>
  <c r="S3" i="1"/>
  <c r="Q3" i="1"/>
  <c r="R3" i="1" s="1"/>
  <c r="S5" i="1"/>
  <c r="Q5" i="1"/>
  <c r="R5" i="1" s="1"/>
  <c r="S23" i="1"/>
  <c r="Q23" i="1"/>
  <c r="R23" i="1" s="1"/>
  <c r="S4" i="1"/>
  <c r="Q4" i="1"/>
  <c r="R4" i="1" s="1"/>
</calcChain>
</file>

<file path=xl/sharedStrings.xml><?xml version="1.0" encoding="utf-8"?>
<sst xmlns="http://schemas.openxmlformats.org/spreadsheetml/2006/main" count="44" uniqueCount="44">
  <si>
    <t>h_dist</t>
  </si>
  <si>
    <t>district 1</t>
  </si>
  <si>
    <t>district 11</t>
  </si>
  <si>
    <t>district 12</t>
  </si>
  <si>
    <t>district 13</t>
  </si>
  <si>
    <t>district 14</t>
  </si>
  <si>
    <t>district 15</t>
  </si>
  <si>
    <t>district 16</t>
  </si>
  <si>
    <t>district 17</t>
  </si>
  <si>
    <t>district 18</t>
  </si>
  <si>
    <t>district 19</t>
  </si>
  <si>
    <t>district 22</t>
  </si>
  <si>
    <t>district 23</t>
  </si>
  <si>
    <t>district 25</t>
  </si>
  <si>
    <t>district 27</t>
  </si>
  <si>
    <t>district 28</t>
  </si>
  <si>
    <t>district 3</t>
  </si>
  <si>
    <t>district 30</t>
  </si>
  <si>
    <t>district 34</t>
  </si>
  <si>
    <t>district 36</t>
  </si>
  <si>
    <t>district 37</t>
  </si>
  <si>
    <t>district 38</t>
  </si>
  <si>
    <t>district 39</t>
  </si>
  <si>
    <t>district 40</t>
  </si>
  <si>
    <t>district 7</t>
  </si>
  <si>
    <t>district 8</t>
  </si>
  <si>
    <t>ss_DEM</t>
  </si>
  <si>
    <t>ss_NPA</t>
  </si>
  <si>
    <t>ss_REP</t>
  </si>
  <si>
    <t>potus_DEM</t>
  </si>
  <si>
    <t>potus_NPA</t>
  </si>
  <si>
    <t>potus_REP</t>
  </si>
  <si>
    <t>potus_total</t>
  </si>
  <si>
    <t>undervote</t>
  </si>
  <si>
    <t>potus_d</t>
  </si>
  <si>
    <t>potus_r</t>
  </si>
  <si>
    <t>potus_d_win</t>
  </si>
  <si>
    <t>bubble</t>
  </si>
  <si>
    <t>rep_overperform</t>
  </si>
  <si>
    <t>ss_d</t>
  </si>
  <si>
    <t>ss_r</t>
  </si>
  <si>
    <t>ss_npa</t>
  </si>
  <si>
    <t>ss_r_win</t>
  </si>
  <si>
    <t>ss_total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</si>
</sst>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0" fillId="0" borderId="13" xfId="1" applyNumberFormat="1" applyFont="1" applyBorder="1"/>
    <xf numFmtId="164" fontId="0" fillId="0" borderId="14" xfId="1" applyNumberFormat="1" applyFont="1" applyBorder="1"/>
    <xf numFmtId="164" fontId="0" fillId="0" borderId="0" xfId="1" applyNumberFormat="1" applyFont="1" applyBorder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"/>
  <sheetViews>
    <sheetView tabSelected="1" workbookViewId="0"/>
  </sheetViews>
  <sheetFormatPr defaultRowHeight="15.75" x14ac:dyDescent="0.5"/>
  <cols>
    <col min="2" max="9" width="9" customWidth="1"/>
    <col min="16" max="16" width="11.375" bestFit="1" customWidth="1"/>
    <col min="19" max="19" width="14.875" bestFit="1" customWidth="1"/>
  </cols>
  <sheetData>
    <row r="1" spans="1:19" x14ac:dyDescent="0.5">
      <c r="A1" t="s">
        <v>0</v>
      </c>
      <c r="B1" t="s">
        <v>29</v>
      </c>
      <c r="C1" t="s">
        <v>30</v>
      </c>
      <c r="D1" t="s">
        <v>31</v>
      </c>
      <c r="E1" t="s">
        <v>26</v>
      </c>
      <c r="F1" t="s">
        <v>27</v>
      </c>
      <c r="G1" t="s">
        <v>28</v>
      </c>
      <c r="H1" t="s">
        <v>32</v>
      </c>
      <c r="I1" t="s">
        <v>43</v>
      </c>
      <c r="J1" t="s">
        <v>33</v>
      </c>
      <c r="K1" s="1" t="s">
        <v>34</v>
      </c>
      <c r="L1" s="2" t="s">
        <v>35</v>
      </c>
      <c r="M1" s="1" t="s">
        <v>39</v>
      </c>
      <c r="N1" s="3" t="s">
        <v>40</v>
      </c>
      <c r="O1" s="2" t="s">
        <v>41</v>
      </c>
      <c r="P1" t="s">
        <v>36</v>
      </c>
      <c r="Q1" t="s">
        <v>42</v>
      </c>
      <c r="R1" t="s">
        <v>37</v>
      </c>
      <c r="S1" t="s">
        <v>38</v>
      </c>
    </row>
    <row r="2" spans="1:19" x14ac:dyDescent="0.5">
      <c r="A2" t="s">
        <v>9</v>
      </c>
      <c r="B2">
        <v>247674</v>
      </c>
      <c r="C2">
        <v>0</v>
      </c>
      <c r="D2">
        <v>220872</v>
      </c>
      <c r="E2">
        <v>194422</v>
      </c>
      <c r="F2">
        <v>48628</v>
      </c>
      <c r="G2">
        <v>226250</v>
      </c>
      <c r="H2">
        <f>B2+C2+D2</f>
        <v>468546</v>
      </c>
      <c r="I2">
        <f>SUM(E2:G2)</f>
        <v>469300</v>
      </c>
      <c r="J2">
        <f>I2-H2</f>
        <v>754</v>
      </c>
      <c r="K2" s="4">
        <f>B2/H2</f>
        <v>0.52860124726280877</v>
      </c>
      <c r="L2" s="5">
        <f>D2/H2</f>
        <v>0.47139875273719123</v>
      </c>
      <c r="M2" s="4">
        <f>E2/I2</f>
        <v>0.41428084380992969</v>
      </c>
      <c r="N2" s="6">
        <f>G2/I2</f>
        <v>0.48210100149158319</v>
      </c>
      <c r="O2" s="5">
        <f>F2/I2</f>
        <v>0.10361815469848711</v>
      </c>
      <c r="P2">
        <f>IF(K2&gt;L2,1,0)</f>
        <v>1</v>
      </c>
      <c r="Q2">
        <f>IF(AND(N2&gt;M2,N2&gt;O2),1,0)</f>
        <v>1</v>
      </c>
      <c r="R2" t="str">
        <f>P2&amp;Q2</f>
        <v>11</v>
      </c>
      <c r="S2" s="7">
        <f>N2-L2</f>
        <v>1.0702248754391963E-2</v>
      </c>
    </row>
    <row r="3" spans="1:19" x14ac:dyDescent="0.5">
      <c r="A3" t="s">
        <v>23</v>
      </c>
      <c r="B3">
        <v>125711</v>
      </c>
      <c r="C3">
        <v>0</v>
      </c>
      <c r="D3">
        <v>89692</v>
      </c>
      <c r="E3">
        <v>80551</v>
      </c>
      <c r="F3">
        <v>17170</v>
      </c>
      <c r="G3">
        <v>100170</v>
      </c>
      <c r="H3">
        <f>B3+C3+D3</f>
        <v>215403</v>
      </c>
      <c r="I3">
        <f>SUM(E3:G3)</f>
        <v>197891</v>
      </c>
      <c r="J3">
        <f>I3-H3</f>
        <v>-17512</v>
      </c>
      <c r="K3" s="4">
        <f>B3/H3</f>
        <v>0.58360839914021623</v>
      </c>
      <c r="L3" s="5">
        <f>D3/H3</f>
        <v>0.41639160085978377</v>
      </c>
      <c r="M3" s="4">
        <f>E3/I3</f>
        <v>0.40704731392534271</v>
      </c>
      <c r="N3" s="6">
        <f>G3/I3</f>
        <v>0.50618774982187165</v>
      </c>
      <c r="O3" s="5">
        <f>F3/I3</f>
        <v>8.6764936252785627E-2</v>
      </c>
      <c r="P3">
        <f>IF(K3&gt;L3,1,0)</f>
        <v>1</v>
      </c>
      <c r="Q3">
        <f>IF(AND(N3&gt;M3,N3&gt;O3),1,0)</f>
        <v>1</v>
      </c>
      <c r="R3" t="str">
        <f>P3&amp;Q3</f>
        <v>11</v>
      </c>
      <c r="S3" s="7">
        <f>N3-L3</f>
        <v>8.9796148962087874E-2</v>
      </c>
    </row>
    <row r="4" spans="1:19" x14ac:dyDescent="0.5">
      <c r="A4" t="s">
        <v>22</v>
      </c>
      <c r="B4">
        <v>110041</v>
      </c>
      <c r="C4">
        <v>0</v>
      </c>
      <c r="D4">
        <v>89492</v>
      </c>
      <c r="E4">
        <v>82117</v>
      </c>
      <c r="F4">
        <v>0</v>
      </c>
      <c r="G4">
        <v>97343</v>
      </c>
      <c r="H4">
        <f>B4+C4+D4</f>
        <v>199533</v>
      </c>
      <c r="I4">
        <f>SUM(E4:G4)</f>
        <v>179460</v>
      </c>
      <c r="J4">
        <f>I4-H4</f>
        <v>-20073</v>
      </c>
      <c r="K4" s="4">
        <f>B4/H4</f>
        <v>0.55149273553748002</v>
      </c>
      <c r="L4" s="5">
        <f>D4/H4</f>
        <v>0.44850726446251998</v>
      </c>
      <c r="M4" s="4">
        <f>E4/I4</f>
        <v>0.45757829042683607</v>
      </c>
      <c r="N4" s="6">
        <f>G4/I4</f>
        <v>0.54242170957316393</v>
      </c>
      <c r="O4" s="5">
        <f>F4/I4</f>
        <v>0</v>
      </c>
      <c r="P4">
        <f>IF(K4&gt;L4,1,0)</f>
        <v>1</v>
      </c>
      <c r="Q4">
        <f>IF(AND(N4&gt;M4,N4&gt;O4),1,0)</f>
        <v>1</v>
      </c>
      <c r="R4" t="str">
        <f>P4&amp;Q4</f>
        <v>11</v>
      </c>
      <c r="S4" s="7">
        <f>N4-L4</f>
        <v>9.3914445110643952E-2</v>
      </c>
    </row>
    <row r="5" spans="1:19" x14ac:dyDescent="0.5">
      <c r="A5" t="s">
        <v>19</v>
      </c>
      <c r="B5">
        <v>93313</v>
      </c>
      <c r="C5">
        <v>0</v>
      </c>
      <c r="D5">
        <v>69063</v>
      </c>
      <c r="E5">
        <v>67003</v>
      </c>
      <c r="F5">
        <v>0</v>
      </c>
      <c r="G5">
        <v>81972</v>
      </c>
      <c r="H5">
        <f>B5+C5+D5</f>
        <v>162376</v>
      </c>
      <c r="I5">
        <f>SUM(E5:G5)</f>
        <v>148975</v>
      </c>
      <c r="J5">
        <f>I5-H5</f>
        <v>-13401</v>
      </c>
      <c r="K5" s="4">
        <f>B5/H5</f>
        <v>0.57467236537419319</v>
      </c>
      <c r="L5" s="5">
        <f>D5/H5</f>
        <v>0.42532763462580675</v>
      </c>
      <c r="M5" s="4">
        <f>E5/I5</f>
        <v>0.44976002685014266</v>
      </c>
      <c r="N5" s="6">
        <f>G5/I5</f>
        <v>0.5502399731498574</v>
      </c>
      <c r="O5" s="5">
        <f>F5/I5</f>
        <v>0</v>
      </c>
      <c r="P5">
        <f>IF(K5&gt;L5,1,0)</f>
        <v>1</v>
      </c>
      <c r="Q5">
        <f>IF(AND(N5&gt;M5,N5&gt;O5),1,0)</f>
        <v>1</v>
      </c>
      <c r="R5" t="str">
        <f>P5&amp;Q5</f>
        <v>11</v>
      </c>
      <c r="S5" s="7">
        <f>N5-L5</f>
        <v>0.12491233852405065</v>
      </c>
    </row>
    <row r="6" spans="1:19" x14ac:dyDescent="0.5">
      <c r="A6" t="s">
        <v>2</v>
      </c>
      <c r="B6">
        <v>262376</v>
      </c>
      <c r="C6">
        <v>0</v>
      </c>
      <c r="D6">
        <v>136698</v>
      </c>
      <c r="E6">
        <v>302658</v>
      </c>
      <c r="F6">
        <v>0</v>
      </c>
      <c r="G6">
        <v>0</v>
      </c>
      <c r="H6">
        <f>B6+C6+D6</f>
        <v>399074</v>
      </c>
      <c r="I6">
        <f>SUM(E6:G6)</f>
        <v>302658</v>
      </c>
      <c r="J6">
        <f>I6-H6</f>
        <v>-96416</v>
      </c>
      <c r="K6" s="4">
        <f>B6/H6</f>
        <v>0.65746202458691871</v>
      </c>
      <c r="L6" s="5">
        <f>D6/H6</f>
        <v>0.34253797541308129</v>
      </c>
      <c r="M6" s="4">
        <f>E6/I6</f>
        <v>1</v>
      </c>
      <c r="N6" s="6">
        <f>G6/I6</f>
        <v>0</v>
      </c>
      <c r="O6" s="5">
        <f>F6/I6</f>
        <v>0</v>
      </c>
      <c r="P6">
        <f>IF(K6&gt;L6,1,0)</f>
        <v>1</v>
      </c>
      <c r="Q6">
        <f>IF(AND(N6&gt;M6,N6&gt;O6),1,0)</f>
        <v>0</v>
      </c>
      <c r="R6" t="str">
        <f>P6&amp;Q6</f>
        <v>10</v>
      </c>
      <c r="S6" s="7">
        <f>N6-L6</f>
        <v>-0.34253797541308129</v>
      </c>
    </row>
    <row r="7" spans="1:19" x14ac:dyDescent="0.5">
      <c r="A7" t="s">
        <v>21</v>
      </c>
      <c r="B7">
        <v>141518</v>
      </c>
      <c r="C7">
        <v>0</v>
      </c>
      <c r="D7">
        <v>41295</v>
      </c>
      <c r="E7">
        <v>117948</v>
      </c>
      <c r="F7">
        <v>38811</v>
      </c>
      <c r="G7">
        <v>0</v>
      </c>
      <c r="H7">
        <f>B7+C7+D7</f>
        <v>182813</v>
      </c>
      <c r="I7">
        <f>SUM(E7:G7)</f>
        <v>156759</v>
      </c>
      <c r="J7">
        <f>I7-H7</f>
        <v>-26054</v>
      </c>
      <c r="K7" s="4">
        <f>B7/H7</f>
        <v>0.77411343832222002</v>
      </c>
      <c r="L7" s="5">
        <f>D7/H7</f>
        <v>0.22588656167778004</v>
      </c>
      <c r="M7" s="4">
        <f>E7/I7</f>
        <v>0.75241612921746115</v>
      </c>
      <c r="N7" s="6">
        <f>G7/I7</f>
        <v>0</v>
      </c>
      <c r="O7" s="5">
        <f>F7/I7</f>
        <v>0.2475838707825388</v>
      </c>
      <c r="P7">
        <f>IF(K7&gt;L7,1,0)</f>
        <v>1</v>
      </c>
      <c r="Q7">
        <f>IF(AND(N7&gt;M7,N7&gt;O7),1,0)</f>
        <v>0</v>
      </c>
      <c r="R7" t="str">
        <f>P7&amp;Q7</f>
        <v>10</v>
      </c>
      <c r="S7" s="7">
        <f>N7-L7</f>
        <v>-0.22588656167778004</v>
      </c>
    </row>
    <row r="8" spans="1:19" x14ac:dyDescent="0.5">
      <c r="A8" t="s">
        <v>16</v>
      </c>
      <c r="B8">
        <v>255830</v>
      </c>
      <c r="C8">
        <v>0</v>
      </c>
      <c r="D8">
        <v>213734</v>
      </c>
      <c r="E8">
        <v>318576</v>
      </c>
      <c r="F8">
        <v>0</v>
      </c>
      <c r="G8">
        <v>154384</v>
      </c>
      <c r="H8">
        <f>B8+C8+D8</f>
        <v>469564</v>
      </c>
      <c r="I8">
        <f>SUM(E8:G8)</f>
        <v>472960</v>
      </c>
      <c r="J8">
        <f>I8-H8</f>
        <v>3396</v>
      </c>
      <c r="K8" s="4">
        <f>B8/H8</f>
        <v>0.54482456065626839</v>
      </c>
      <c r="L8" s="5">
        <f>D8/H8</f>
        <v>0.45517543934373161</v>
      </c>
      <c r="M8" s="4">
        <f>E8/I8</f>
        <v>0.67357916102841675</v>
      </c>
      <c r="N8" s="6">
        <f>G8/I8</f>
        <v>0.32642083897158319</v>
      </c>
      <c r="O8" s="5">
        <f>F8/I8</f>
        <v>0</v>
      </c>
      <c r="P8">
        <f>IF(K8&gt;L8,1,0)</f>
        <v>1</v>
      </c>
      <c r="Q8">
        <f>IF(AND(N8&gt;M8,N8&gt;O8),1,0)</f>
        <v>0</v>
      </c>
      <c r="R8" t="str">
        <f>P8&amp;Q8</f>
        <v>10</v>
      </c>
      <c r="S8" s="7">
        <f>N8-L8</f>
        <v>-0.12875460037214842</v>
      </c>
    </row>
    <row r="9" spans="1:19" x14ac:dyDescent="0.5">
      <c r="A9" t="s">
        <v>18</v>
      </c>
      <c r="B9">
        <v>135874</v>
      </c>
      <c r="C9">
        <v>0</v>
      </c>
      <c r="D9">
        <v>91621</v>
      </c>
      <c r="E9">
        <v>128640</v>
      </c>
      <c r="F9">
        <v>0</v>
      </c>
      <c r="G9">
        <v>75368</v>
      </c>
      <c r="H9">
        <f>B9+C9+D9</f>
        <v>227495</v>
      </c>
      <c r="I9">
        <f>SUM(E9:G9)</f>
        <v>204008</v>
      </c>
      <c r="J9">
        <f>I9-H9</f>
        <v>-23487</v>
      </c>
      <c r="K9" s="4">
        <f>B9/H9</f>
        <v>0.5972614782742478</v>
      </c>
      <c r="L9" s="5">
        <f>D9/H9</f>
        <v>0.4027385217257522</v>
      </c>
      <c r="M9" s="4">
        <f>E9/I9</f>
        <v>0.63056350731343869</v>
      </c>
      <c r="N9" s="6">
        <f>G9/I9</f>
        <v>0.36943649268656131</v>
      </c>
      <c r="O9" s="5">
        <f>F9/I9</f>
        <v>0</v>
      </c>
      <c r="P9">
        <f>IF(K9&gt;L9,1,0)</f>
        <v>1</v>
      </c>
      <c r="Q9">
        <f>IF(AND(N9&gt;M9,N9&gt;O9),1,0)</f>
        <v>0</v>
      </c>
      <c r="R9" t="str">
        <f>P9&amp;Q9</f>
        <v>10</v>
      </c>
      <c r="S9" s="7">
        <f>N9-L9</f>
        <v>-3.3302029039190884E-2</v>
      </c>
    </row>
    <row r="10" spans="1:19" x14ac:dyDescent="0.5">
      <c r="A10" t="s">
        <v>10</v>
      </c>
      <c r="B10">
        <v>286902</v>
      </c>
      <c r="C10">
        <v>0</v>
      </c>
      <c r="D10">
        <v>145434</v>
      </c>
      <c r="E10">
        <v>282610</v>
      </c>
      <c r="F10">
        <v>0</v>
      </c>
      <c r="G10">
        <v>139750</v>
      </c>
      <c r="H10">
        <f>B10+C10+D10</f>
        <v>432336</v>
      </c>
      <c r="I10">
        <f>SUM(E10:G10)</f>
        <v>422360</v>
      </c>
      <c r="J10">
        <f>I10-H10</f>
        <v>-9976</v>
      </c>
      <c r="K10" s="4">
        <f>B10/H10</f>
        <v>0.66360885977573003</v>
      </c>
      <c r="L10" s="5">
        <f>D10/H10</f>
        <v>0.33639114022427002</v>
      </c>
      <c r="M10" s="4">
        <f>E10/I10</f>
        <v>0.6691211288947817</v>
      </c>
      <c r="N10" s="6">
        <f>G10/I10</f>
        <v>0.3308788711052183</v>
      </c>
      <c r="O10" s="5">
        <f>F10/I10</f>
        <v>0</v>
      </c>
      <c r="P10">
        <f>IF(K10&gt;L10,1,0)</f>
        <v>1</v>
      </c>
      <c r="Q10">
        <f>IF(AND(N10&gt;M10,N10&gt;O10),1,0)</f>
        <v>0</v>
      </c>
      <c r="R10" t="str">
        <f>P10&amp;Q10</f>
        <v>10</v>
      </c>
      <c r="S10" s="7">
        <f>N10-L10</f>
        <v>-5.512269119051727E-3</v>
      </c>
    </row>
    <row r="11" spans="1:19" x14ac:dyDescent="0.5">
      <c r="A11" t="s">
        <v>6</v>
      </c>
      <c r="B11">
        <v>307244</v>
      </c>
      <c r="C11">
        <v>0</v>
      </c>
      <c r="D11">
        <v>191628</v>
      </c>
      <c r="E11">
        <v>284864</v>
      </c>
      <c r="F11">
        <v>0</v>
      </c>
      <c r="G11">
        <v>195724</v>
      </c>
      <c r="H11">
        <f>B11+C11+D11</f>
        <v>498872</v>
      </c>
      <c r="I11">
        <f>SUM(E11:G11)</f>
        <v>480588</v>
      </c>
      <c r="J11">
        <f>I11-H11</f>
        <v>-18284</v>
      </c>
      <c r="K11" s="4">
        <f>B11/H11</f>
        <v>0.61587741945829788</v>
      </c>
      <c r="L11" s="5">
        <f>D11/H11</f>
        <v>0.38412258054170206</v>
      </c>
      <c r="M11" s="4">
        <f>E11/I11</f>
        <v>0.59274055948130211</v>
      </c>
      <c r="N11" s="6">
        <f>G11/I11</f>
        <v>0.40725944051869795</v>
      </c>
      <c r="O11" s="5">
        <f>F11/I11</f>
        <v>0</v>
      </c>
      <c r="P11">
        <f>IF(K11&gt;L11,1,0)</f>
        <v>1</v>
      </c>
      <c r="Q11">
        <f>IF(AND(N11&gt;M11,N11&gt;O11),1,0)</f>
        <v>0</v>
      </c>
      <c r="R11" t="str">
        <f>P11&amp;Q11</f>
        <v>10</v>
      </c>
      <c r="S11" s="7">
        <f>N11-L11</f>
        <v>2.3136859976995883E-2</v>
      </c>
    </row>
    <row r="12" spans="1:19" x14ac:dyDescent="0.5">
      <c r="A12" t="s">
        <v>17</v>
      </c>
      <c r="B12">
        <v>129755</v>
      </c>
      <c r="C12">
        <v>0</v>
      </c>
      <c r="D12">
        <v>100387</v>
      </c>
      <c r="E12">
        <v>120198</v>
      </c>
      <c r="F12">
        <v>0</v>
      </c>
      <c r="G12">
        <v>102390</v>
      </c>
      <c r="H12">
        <f>B12+C12+D12</f>
        <v>230142</v>
      </c>
      <c r="I12">
        <f>SUM(E12:G12)</f>
        <v>222588</v>
      </c>
      <c r="J12">
        <f>I12-H12</f>
        <v>-7554</v>
      </c>
      <c r="K12" s="4">
        <f>B12/H12</f>
        <v>0.56380408617288458</v>
      </c>
      <c r="L12" s="5">
        <f>D12/H12</f>
        <v>0.43619591382711542</v>
      </c>
      <c r="M12" s="4">
        <f>E12/I12</f>
        <v>0.54000215645048255</v>
      </c>
      <c r="N12" s="6">
        <f>G12/I12</f>
        <v>0.4599978435495175</v>
      </c>
      <c r="O12" s="5">
        <f>F12/I12</f>
        <v>0</v>
      </c>
      <c r="P12">
        <f>IF(K12&gt;L12,1,0)</f>
        <v>1</v>
      </c>
      <c r="Q12">
        <f>IF(AND(N12&gt;M12,N12&gt;O12),1,0)</f>
        <v>0</v>
      </c>
      <c r="R12" t="str">
        <f>P12&amp;Q12</f>
        <v>10</v>
      </c>
      <c r="S12" s="7">
        <f>N12-L12</f>
        <v>2.3801929722402082E-2</v>
      </c>
    </row>
    <row r="13" spans="1:19" x14ac:dyDescent="0.5">
      <c r="A13" t="s">
        <v>4</v>
      </c>
      <c r="B13">
        <v>275764</v>
      </c>
      <c r="C13">
        <v>0</v>
      </c>
      <c r="D13">
        <v>172676</v>
      </c>
      <c r="E13">
        <v>259196</v>
      </c>
      <c r="F13">
        <v>0</v>
      </c>
      <c r="G13">
        <v>186888</v>
      </c>
      <c r="H13">
        <f>B13+C13+D13</f>
        <v>448440</v>
      </c>
      <c r="I13">
        <f>SUM(E13:G13)</f>
        <v>446084</v>
      </c>
      <c r="J13">
        <f>I13-H13</f>
        <v>-2356</v>
      </c>
      <c r="K13" s="4">
        <f>B13/H13</f>
        <v>0.61494068325751494</v>
      </c>
      <c r="L13" s="5">
        <f>D13/H13</f>
        <v>0.38505931674248506</v>
      </c>
      <c r="M13" s="4">
        <f>E13/I13</f>
        <v>0.58104751571452906</v>
      </c>
      <c r="N13" s="6">
        <f>G13/I13</f>
        <v>0.41895248428547088</v>
      </c>
      <c r="O13" s="5">
        <f>F13/I13</f>
        <v>0</v>
      </c>
      <c r="P13">
        <f>IF(K13&gt;L13,1,0)</f>
        <v>1</v>
      </c>
      <c r="Q13">
        <f>IF(AND(N13&gt;M13,N13&gt;O13),1,0)</f>
        <v>0</v>
      </c>
      <c r="R13" t="str">
        <f>P13&amp;Q13</f>
        <v>10</v>
      </c>
      <c r="S13" s="7">
        <f>N13-L13</f>
        <v>3.3893167542985825E-2</v>
      </c>
    </row>
    <row r="14" spans="1:19" x14ac:dyDescent="0.5">
      <c r="A14" t="s">
        <v>20</v>
      </c>
      <c r="B14">
        <v>116245</v>
      </c>
      <c r="C14">
        <v>0</v>
      </c>
      <c r="D14">
        <v>73302</v>
      </c>
      <c r="E14">
        <v>87794</v>
      </c>
      <c r="F14">
        <v>9979</v>
      </c>
      <c r="G14">
        <v>81938</v>
      </c>
      <c r="H14">
        <f>B14+C14+D14</f>
        <v>189547</v>
      </c>
      <c r="I14">
        <f>SUM(E14:G14)</f>
        <v>179711</v>
      </c>
      <c r="J14">
        <f>I14-H14</f>
        <v>-9836</v>
      </c>
      <c r="K14" s="4">
        <f>B14/H14</f>
        <v>0.61327797327311961</v>
      </c>
      <c r="L14" s="5">
        <f>D14/H14</f>
        <v>0.38672202672688039</v>
      </c>
      <c r="M14" s="4">
        <f>E14/I14</f>
        <v>0.48852880458068787</v>
      </c>
      <c r="N14" s="6">
        <f>G14/I14</f>
        <v>0.45594315317370665</v>
      </c>
      <c r="O14" s="5">
        <f>F14/I14</f>
        <v>5.5528042245605445E-2</v>
      </c>
      <c r="P14">
        <f>IF(K14&gt;L14,1,0)</f>
        <v>1</v>
      </c>
      <c r="Q14">
        <f>IF(AND(N14&gt;M14,N14&gt;O14),1,0)</f>
        <v>0</v>
      </c>
      <c r="R14" t="str">
        <f>P14&amp;Q14</f>
        <v>10</v>
      </c>
      <c r="S14" s="7">
        <f>N14-L14</f>
        <v>6.9221126446826264E-2</v>
      </c>
    </row>
    <row r="15" spans="1:19" x14ac:dyDescent="0.5">
      <c r="A15" t="s">
        <v>11</v>
      </c>
      <c r="B15">
        <v>215764</v>
      </c>
      <c r="C15">
        <v>0</v>
      </c>
      <c r="D15">
        <v>248006</v>
      </c>
      <c r="E15">
        <v>202522</v>
      </c>
      <c r="F15">
        <v>0</v>
      </c>
      <c r="G15">
        <v>232928</v>
      </c>
      <c r="H15">
        <f>B15+C15+D15</f>
        <v>463770</v>
      </c>
      <c r="I15">
        <f>SUM(E15:G15)</f>
        <v>435450</v>
      </c>
      <c r="J15">
        <f>I15-H15</f>
        <v>-28320</v>
      </c>
      <c r="K15" s="4">
        <f>B15/H15</f>
        <v>0.46523923496560793</v>
      </c>
      <c r="L15" s="5">
        <f>D15/H15</f>
        <v>0.53476076503439207</v>
      </c>
      <c r="M15" s="4">
        <f>E15/I15</f>
        <v>0.46508669192789071</v>
      </c>
      <c r="N15" s="6">
        <f>G15/I15</f>
        <v>0.53491330807210935</v>
      </c>
      <c r="O15" s="5">
        <f>F15/I15</f>
        <v>0</v>
      </c>
      <c r="P15">
        <f>IF(K15&gt;L15,1,0)</f>
        <v>0</v>
      </c>
      <c r="Q15">
        <f>IF(AND(N15&gt;M15,N15&gt;O15),1,0)</f>
        <v>1</v>
      </c>
      <c r="R15" t="str">
        <f>P15&amp;Q15</f>
        <v>01</v>
      </c>
      <c r="S15" s="7">
        <f>N15-L15</f>
        <v>1.5254303771727873E-4</v>
      </c>
    </row>
    <row r="16" spans="1:19" x14ac:dyDescent="0.5">
      <c r="A16" t="s">
        <v>12</v>
      </c>
      <c r="B16">
        <v>234404</v>
      </c>
      <c r="C16">
        <v>0</v>
      </c>
      <c r="D16">
        <v>317052</v>
      </c>
      <c r="E16">
        <v>221874</v>
      </c>
      <c r="F16">
        <v>0</v>
      </c>
      <c r="G16">
        <v>315820</v>
      </c>
      <c r="H16">
        <f>B16+C16+D16</f>
        <v>551456</v>
      </c>
      <c r="I16">
        <f>SUM(E16:G16)</f>
        <v>537694</v>
      </c>
      <c r="J16">
        <f>I16-H16</f>
        <v>-13762</v>
      </c>
      <c r="K16" s="4">
        <f>B16/H16</f>
        <v>0.42506383102187661</v>
      </c>
      <c r="L16" s="5">
        <f>D16/H16</f>
        <v>0.57493616897812339</v>
      </c>
      <c r="M16" s="4">
        <f>E16/I16</f>
        <v>0.41263990299315223</v>
      </c>
      <c r="N16" s="6">
        <f>G16/I16</f>
        <v>0.58736009700684777</v>
      </c>
      <c r="O16" s="5">
        <f>F16/I16</f>
        <v>0</v>
      </c>
      <c r="P16">
        <f>IF(K16&gt;L16,1,0)</f>
        <v>0</v>
      </c>
      <c r="Q16">
        <f>IF(AND(N16&gt;M16,N16&gt;O16),1,0)</f>
        <v>1</v>
      </c>
      <c r="R16" t="str">
        <f>P16&amp;Q16</f>
        <v>01</v>
      </c>
      <c r="S16" s="7">
        <f>N16-L16</f>
        <v>1.2423928028724385E-2</v>
      </c>
    </row>
    <row r="17" spans="1:19" x14ac:dyDescent="0.5">
      <c r="A17" t="s">
        <v>8</v>
      </c>
      <c r="B17">
        <v>213370</v>
      </c>
      <c r="C17">
        <v>0</v>
      </c>
      <c r="D17">
        <v>322092</v>
      </c>
      <c r="E17">
        <v>200182</v>
      </c>
      <c r="F17">
        <v>0</v>
      </c>
      <c r="G17">
        <v>328292</v>
      </c>
      <c r="H17">
        <f>B17+C17+D17</f>
        <v>535462</v>
      </c>
      <c r="I17">
        <f>SUM(E17:G17)</f>
        <v>528474</v>
      </c>
      <c r="J17">
        <f>I17-H17</f>
        <v>-6988</v>
      </c>
      <c r="K17" s="4">
        <f>B17/H17</f>
        <v>0.39847832339176265</v>
      </c>
      <c r="L17" s="5">
        <f>D17/H17</f>
        <v>0.60152167660823741</v>
      </c>
      <c r="M17" s="4">
        <f>E17/I17</f>
        <v>0.37879252337863356</v>
      </c>
      <c r="N17" s="6">
        <f>G17/I17</f>
        <v>0.62120747662136644</v>
      </c>
      <c r="O17" s="5">
        <f>F17/I17</f>
        <v>0</v>
      </c>
      <c r="P17">
        <f>IF(K17&gt;L17,1,0)</f>
        <v>0</v>
      </c>
      <c r="Q17">
        <f>IF(AND(N17&gt;M17,N17&gt;O17),1,0)</f>
        <v>1</v>
      </c>
      <c r="R17" t="str">
        <f>P17&amp;Q17</f>
        <v>01</v>
      </c>
      <c r="S17" s="7">
        <f>N17-L17</f>
        <v>1.9685800013129029E-2</v>
      </c>
    </row>
    <row r="18" spans="1:19" x14ac:dyDescent="0.5">
      <c r="A18" t="s">
        <v>24</v>
      </c>
      <c r="B18">
        <v>225758</v>
      </c>
      <c r="C18">
        <v>0</v>
      </c>
      <c r="D18">
        <v>362424</v>
      </c>
      <c r="E18">
        <v>196756</v>
      </c>
      <c r="F18">
        <v>0</v>
      </c>
      <c r="G18">
        <v>348640</v>
      </c>
      <c r="H18">
        <f>B18+C18+D18</f>
        <v>588182</v>
      </c>
      <c r="I18">
        <f>SUM(E18:G18)</f>
        <v>545396</v>
      </c>
      <c r="J18">
        <f>I18-H18</f>
        <v>-42786</v>
      </c>
      <c r="K18" s="4">
        <f>B18/H18</f>
        <v>0.38382337439772041</v>
      </c>
      <c r="L18" s="5">
        <f>D18/H18</f>
        <v>0.61617662560227959</v>
      </c>
      <c r="M18" s="4">
        <f>E18/I18</f>
        <v>0.36075805469787092</v>
      </c>
      <c r="N18" s="6">
        <f>G18/I18</f>
        <v>0.63924194530212908</v>
      </c>
      <c r="O18" s="5">
        <f>F18/I18</f>
        <v>0</v>
      </c>
      <c r="P18">
        <f>IF(K18&gt;L18,1,0)</f>
        <v>0</v>
      </c>
      <c r="Q18">
        <f>IF(AND(N18&gt;M18,N18&gt;O18),1,0)</f>
        <v>1</v>
      </c>
      <c r="R18" t="str">
        <f>P18&amp;Q18</f>
        <v>01</v>
      </c>
      <c r="S18" s="7">
        <f>N18-L18</f>
        <v>2.3065319699849485E-2</v>
      </c>
    </row>
    <row r="19" spans="1:19" x14ac:dyDescent="0.5">
      <c r="A19" t="s">
        <v>25</v>
      </c>
      <c r="B19">
        <v>223100</v>
      </c>
      <c r="C19">
        <v>0</v>
      </c>
      <c r="D19">
        <v>224196</v>
      </c>
      <c r="E19">
        <v>215980</v>
      </c>
      <c r="F19">
        <v>0</v>
      </c>
      <c r="G19">
        <v>239790</v>
      </c>
      <c r="H19">
        <f>B19+C19+D19</f>
        <v>447296</v>
      </c>
      <c r="I19">
        <f>SUM(E19:G19)</f>
        <v>455770</v>
      </c>
      <c r="J19">
        <f>I19-H19</f>
        <v>8474</v>
      </c>
      <c r="K19" s="4">
        <f>B19/H19</f>
        <v>0.4987748604950637</v>
      </c>
      <c r="L19" s="5">
        <f>D19/H19</f>
        <v>0.5012251395049363</v>
      </c>
      <c r="M19" s="4">
        <f>E19/I19</f>
        <v>0.47387936897996796</v>
      </c>
      <c r="N19" s="6">
        <f>G19/I19</f>
        <v>0.52612063102003204</v>
      </c>
      <c r="O19" s="5">
        <f>F19/I19</f>
        <v>0</v>
      </c>
      <c r="P19">
        <f>IF(K19&gt;L19,1,0)</f>
        <v>0</v>
      </c>
      <c r="Q19">
        <f>IF(AND(N19&gt;M19,N19&gt;O19),1,0)</f>
        <v>1</v>
      </c>
      <c r="R19" t="str">
        <f>P19&amp;Q19</f>
        <v>01</v>
      </c>
      <c r="S19" s="7">
        <f>N19-L19</f>
        <v>2.4895491515095736E-2</v>
      </c>
    </row>
    <row r="20" spans="1:19" x14ac:dyDescent="0.5">
      <c r="A20" t="s">
        <v>13</v>
      </c>
      <c r="B20">
        <v>105803</v>
      </c>
      <c r="C20">
        <v>0</v>
      </c>
      <c r="D20">
        <v>134368</v>
      </c>
      <c r="E20">
        <v>83028</v>
      </c>
      <c r="F20">
        <v>0</v>
      </c>
      <c r="G20">
        <v>152943</v>
      </c>
      <c r="H20">
        <f>B20+C20+D20</f>
        <v>240171</v>
      </c>
      <c r="I20">
        <f>SUM(E20:G20)</f>
        <v>235971</v>
      </c>
      <c r="J20">
        <f>I20-H20</f>
        <v>-4200</v>
      </c>
      <c r="K20" s="4">
        <f>B20/H20</f>
        <v>0.44053195431588327</v>
      </c>
      <c r="L20" s="5">
        <f>D20/H20</f>
        <v>0.55946804568411679</v>
      </c>
      <c r="M20" s="4">
        <f>E20/I20</f>
        <v>0.3518567959622157</v>
      </c>
      <c r="N20" s="6">
        <f>G20/I20</f>
        <v>0.64814320403778425</v>
      </c>
      <c r="O20" s="5">
        <f>F20/I20</f>
        <v>0</v>
      </c>
      <c r="P20">
        <f>IF(K20&gt;L20,1,0)</f>
        <v>0</v>
      </c>
      <c r="Q20">
        <f>IF(AND(N20&gt;M20,N20&gt;O20),1,0)</f>
        <v>1</v>
      </c>
      <c r="R20" t="str">
        <f>P20&amp;Q20</f>
        <v>01</v>
      </c>
      <c r="S20" s="7">
        <f>N20-L20</f>
        <v>8.867515835366746E-2</v>
      </c>
    </row>
    <row r="21" spans="1:19" x14ac:dyDescent="0.5">
      <c r="A21" t="s">
        <v>5</v>
      </c>
      <c r="B21">
        <v>209786</v>
      </c>
      <c r="C21">
        <v>0</v>
      </c>
      <c r="D21">
        <v>309106</v>
      </c>
      <c r="E21">
        <v>0</v>
      </c>
      <c r="F21">
        <v>146598</v>
      </c>
      <c r="G21">
        <v>317892</v>
      </c>
      <c r="H21">
        <f>B21+C21+D21</f>
        <v>518892</v>
      </c>
      <c r="I21">
        <f>SUM(E21:G21)</f>
        <v>464490</v>
      </c>
      <c r="J21">
        <f>I21-H21</f>
        <v>-54402</v>
      </c>
      <c r="K21" s="4">
        <f>B21/H21</f>
        <v>0.40429607702566239</v>
      </c>
      <c r="L21" s="5">
        <f>D21/H21</f>
        <v>0.59570392297433761</v>
      </c>
      <c r="M21" s="4">
        <f>E21/I21</f>
        <v>0</v>
      </c>
      <c r="N21" s="6">
        <f>G21/I21</f>
        <v>0.68438933023315895</v>
      </c>
      <c r="O21" s="5">
        <f>F21/I21</f>
        <v>0.31561066976684105</v>
      </c>
      <c r="P21">
        <f>IF(K21&gt;L21,1,0)</f>
        <v>0</v>
      </c>
      <c r="Q21">
        <f>IF(AND(N21&gt;M21,N21&gt;O21),1,0)</f>
        <v>1</v>
      </c>
      <c r="R21" t="str">
        <f>P21&amp;Q21</f>
        <v>01</v>
      </c>
      <c r="S21" s="7">
        <f>N21-L21</f>
        <v>8.8685407258821347E-2</v>
      </c>
    </row>
    <row r="22" spans="1:19" x14ac:dyDescent="0.5">
      <c r="A22" t="s">
        <v>1</v>
      </c>
      <c r="B22">
        <v>163512</v>
      </c>
      <c r="C22">
        <v>0</v>
      </c>
      <c r="D22">
        <v>336038</v>
      </c>
      <c r="E22">
        <v>0</v>
      </c>
      <c r="F22">
        <v>0</v>
      </c>
      <c r="G22">
        <v>399858</v>
      </c>
      <c r="H22">
        <f>B22+C22+D22</f>
        <v>499550</v>
      </c>
      <c r="I22">
        <f>SUM(E22:G22)</f>
        <v>399858</v>
      </c>
      <c r="J22">
        <f>I22-H22</f>
        <v>-99692</v>
      </c>
      <c r="K22" s="4">
        <f>B22/H22</f>
        <v>0.32731858672805525</v>
      </c>
      <c r="L22" s="5">
        <f>D22/H22</f>
        <v>0.67268141327194475</v>
      </c>
      <c r="M22" s="4">
        <f>E22/I22</f>
        <v>0</v>
      </c>
      <c r="N22" s="6">
        <f>G22/I22</f>
        <v>1</v>
      </c>
      <c r="O22" s="5">
        <f>F22/I22</f>
        <v>0</v>
      </c>
      <c r="P22">
        <f>IF(K22&gt;L22,1,0)</f>
        <v>0</v>
      </c>
      <c r="Q22">
        <f>IF(AND(N22&gt;M22,N22&gt;O22),1,0)</f>
        <v>1</v>
      </c>
      <c r="R22" t="str">
        <f>P22&amp;Q22</f>
        <v>01</v>
      </c>
      <c r="S22" s="7">
        <f>N22-L22</f>
        <v>0.32731858672805525</v>
      </c>
    </row>
    <row r="23" spans="1:19" x14ac:dyDescent="0.5">
      <c r="A23" t="s">
        <v>3</v>
      </c>
      <c r="B23">
        <v>196026</v>
      </c>
      <c r="C23">
        <v>0</v>
      </c>
      <c r="D23">
        <v>377098</v>
      </c>
      <c r="E23">
        <v>0</v>
      </c>
      <c r="F23">
        <v>0</v>
      </c>
      <c r="G23">
        <v>432468</v>
      </c>
      <c r="H23">
        <f>B23+C23+D23</f>
        <v>573124</v>
      </c>
      <c r="I23">
        <f>SUM(E23:G23)</f>
        <v>432468</v>
      </c>
      <c r="J23">
        <f>I23-H23</f>
        <v>-140656</v>
      </c>
      <c r="K23" s="4">
        <f>B23/H23</f>
        <v>0.34203069492814819</v>
      </c>
      <c r="L23" s="5">
        <f>D23/H23</f>
        <v>0.65796930507185181</v>
      </c>
      <c r="M23" s="4">
        <f>E23/I23</f>
        <v>0</v>
      </c>
      <c r="N23" s="6">
        <f>G23/I23</f>
        <v>1</v>
      </c>
      <c r="O23" s="5">
        <f>F23/I23</f>
        <v>0</v>
      </c>
      <c r="P23">
        <f>IF(K23&gt;L23,1,0)</f>
        <v>0</v>
      </c>
      <c r="Q23">
        <f>IF(AND(N23&gt;M23,N23&gt;O23),1,0)</f>
        <v>1</v>
      </c>
      <c r="R23" t="str">
        <f>P23&amp;Q23</f>
        <v>01</v>
      </c>
      <c r="S23" s="7">
        <f>N23-L23</f>
        <v>0.34203069492814819</v>
      </c>
    </row>
    <row r="24" spans="1:19" x14ac:dyDescent="0.5">
      <c r="A24" t="s">
        <v>15</v>
      </c>
      <c r="B24">
        <v>93035</v>
      </c>
      <c r="C24">
        <v>0</v>
      </c>
      <c r="D24">
        <v>153427</v>
      </c>
      <c r="E24">
        <v>0</v>
      </c>
      <c r="F24">
        <v>0</v>
      </c>
      <c r="G24">
        <v>179126</v>
      </c>
      <c r="H24">
        <f>B24+C24+D24</f>
        <v>246462</v>
      </c>
      <c r="I24">
        <f>SUM(E24:G24)</f>
        <v>179126</v>
      </c>
      <c r="J24">
        <f>I24-H24</f>
        <v>-67336</v>
      </c>
      <c r="K24" s="4">
        <f>B24/H24</f>
        <v>0.37748212706218404</v>
      </c>
      <c r="L24" s="5">
        <f>D24/H24</f>
        <v>0.62251787293781602</v>
      </c>
      <c r="M24" s="4">
        <f>E24/I24</f>
        <v>0</v>
      </c>
      <c r="N24" s="6">
        <f>G24/I24</f>
        <v>1</v>
      </c>
      <c r="O24" s="5">
        <f>F24/I24</f>
        <v>0</v>
      </c>
      <c r="P24">
        <f>IF(K24&gt;L24,1,0)</f>
        <v>0</v>
      </c>
      <c r="Q24">
        <f>IF(AND(N24&gt;M24,N24&gt;O24),1,0)</f>
        <v>1</v>
      </c>
      <c r="R24" t="str">
        <f>P24&amp;Q24</f>
        <v>01</v>
      </c>
      <c r="S24" s="7">
        <f>N24-L24</f>
        <v>0.37748212706218398</v>
      </c>
    </row>
    <row r="25" spans="1:19" x14ac:dyDescent="0.5">
      <c r="A25" t="s">
        <v>14</v>
      </c>
      <c r="B25">
        <v>101518</v>
      </c>
      <c r="C25">
        <v>0</v>
      </c>
      <c r="D25">
        <v>153531</v>
      </c>
      <c r="E25">
        <v>0</v>
      </c>
      <c r="F25">
        <v>0</v>
      </c>
      <c r="G25">
        <v>181783</v>
      </c>
      <c r="H25">
        <f>B25+C25+D25</f>
        <v>255049</v>
      </c>
      <c r="I25">
        <f>SUM(E25:G25)</f>
        <v>181783</v>
      </c>
      <c r="J25">
        <f>I25-H25</f>
        <v>-73266</v>
      </c>
      <c r="K25" s="4">
        <f>B25/H25</f>
        <v>0.39803331908770473</v>
      </c>
      <c r="L25" s="5">
        <f>D25/H25</f>
        <v>0.60196668091229533</v>
      </c>
      <c r="M25" s="4">
        <f>E25/I25</f>
        <v>0</v>
      </c>
      <c r="N25" s="6">
        <f>G25/I25</f>
        <v>1</v>
      </c>
      <c r="O25" s="5">
        <f>F25/I25</f>
        <v>0</v>
      </c>
      <c r="P25">
        <f>IF(K25&gt;L25,1,0)</f>
        <v>0</v>
      </c>
      <c r="Q25">
        <f>IF(AND(N25&gt;M25,N25&gt;O25),1,0)</f>
        <v>1</v>
      </c>
      <c r="R25" t="str">
        <f>P25&amp;Q25</f>
        <v>01</v>
      </c>
      <c r="S25" s="7">
        <f>N25-L25</f>
        <v>0.39803331908770467</v>
      </c>
    </row>
    <row r="26" spans="1:19" x14ac:dyDescent="0.5">
      <c r="A26" t="s">
        <v>7</v>
      </c>
      <c r="B26">
        <v>208668</v>
      </c>
      <c r="C26">
        <v>0</v>
      </c>
      <c r="D26">
        <v>272922</v>
      </c>
      <c r="E26">
        <v>0</v>
      </c>
      <c r="F26">
        <v>0</v>
      </c>
      <c r="G26">
        <v>379028</v>
      </c>
      <c r="H26">
        <f>B26+C26+D26</f>
        <v>481590</v>
      </c>
      <c r="I26">
        <f>SUM(E26:G26)</f>
        <v>379028</v>
      </c>
      <c r="J26">
        <f>I26-H26</f>
        <v>-102562</v>
      </c>
      <c r="K26" s="4">
        <f>B26/H26</f>
        <v>0.43328972777673957</v>
      </c>
      <c r="L26" s="5">
        <f>D26/H26</f>
        <v>0.56671027222326043</v>
      </c>
      <c r="M26" s="4">
        <f>E26/I26</f>
        <v>0</v>
      </c>
      <c r="N26" s="6">
        <f>G26/I26</f>
        <v>1</v>
      </c>
      <c r="O26" s="5">
        <f>F26/I26</f>
        <v>0</v>
      </c>
      <c r="P26">
        <f>IF(K26&gt;L26,1,0)</f>
        <v>0</v>
      </c>
      <c r="Q26">
        <f>IF(AND(N26&gt;M26,N26&gt;O26),1,0)</f>
        <v>1</v>
      </c>
      <c r="R26" t="str">
        <f>P26&amp;Q26</f>
        <v>01</v>
      </c>
      <c r="S26" s="7">
        <f>N26-L26</f>
        <v>0.43328972777673957</v>
      </c>
    </row>
  </sheetData>
  <sortState ref="A2:S26">
    <sortCondition descending="1" ref="R2:R26"/>
    <sortCondition ref="S2:S26"/>
  </sortState>
  <conditionalFormatting sqref="R2">
    <cfRule type="containsText" dxfId="1" priority="2" operator="containsText" text="11">
      <formula>NOT(ISERROR(SEARCH("11",R2)))</formula>
    </cfRule>
  </conditionalFormatting>
  <conditionalFormatting sqref="R3:R26">
    <cfRule type="containsText" dxfId="0" priority="1" operator="containsText" text="11">
      <formula>NOT(ISERROR(SEARCH("11",R3)))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fl_senate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Patton</cp:lastModifiedBy>
  <dcterms:created xsi:type="dcterms:W3CDTF">2017-12-20T17:36:54Z</dcterms:created>
  <dcterms:modified xsi:type="dcterms:W3CDTF">2018-01-05T15:36:49Z</dcterms:modified>
</cp:coreProperties>
</file>