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Обучение\Обучение Бизнес аналитик\5. Стажировка\Стажировка ЭТАП 2\Приложения ТЭО  (собств. пр-во)\"/>
    </mc:Choice>
  </mc:AlternateContent>
  <xr:revisionPtr revIDLastSave="0" documentId="13_ncr:1_{A814C608-F5DB-4DA7-A80F-5D2C9B0B7A8F}" xr6:coauthVersionLast="47" xr6:coauthVersionMax="47" xr10:uidLastSave="{00000000-0000-0000-0000-000000000000}"/>
  <bookViews>
    <workbookView xWindow="0" yWindow="0" windowWidth="28800" windowHeight="15600" tabRatio="943" firstSheet="2" activeTab="14" xr2:uid="{00000000-000D-0000-FFFF-FFFF00000000}"/>
  </bookViews>
  <sheets>
    <sheet name="Спецификация" sheetId="1" r:id="rId1"/>
    <sheet name="Поставщики" sheetId="11" r:id="rId2"/>
    <sheet name="1 Металл" sheetId="2" r:id="rId3"/>
    <sheet name="2 Электроприборы" sheetId="3" r:id="rId4"/>
    <sheet name="3 Светильники" sheetId="15" r:id="rId5"/>
    <sheet name="4 Электротовары" sheetId="13" r:id="rId6"/>
    <sheet name="5 ТЭНы" sheetId="12" r:id="rId7"/>
    <sheet name="6 Электродвигатели" sheetId="16" r:id="rId8"/>
    <sheet name="7 Газосварка" sheetId="5" r:id="rId9"/>
    <sheet name="8 Теплоизоляция" sheetId="4" r:id="rId10"/>
    <sheet name="9 Приспособления" sheetId="10" r:id="rId11"/>
    <sheet name="10 Метизы" sheetId="6" r:id="rId12"/>
    <sheet name="11 ЛКМ" sheetId="9" r:id="rId13"/>
    <sheet name="12 Расходники" sheetId="8" r:id="rId14"/>
    <sheet name="13 Сборочный стол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1" i="1" l="1"/>
  <c r="J77" i="1"/>
  <c r="I195" i="1"/>
  <c r="H14" i="13"/>
  <c r="I196" i="1"/>
  <c r="I194" i="1"/>
  <c r="H56" i="3"/>
  <c r="H57" i="3"/>
  <c r="I198" i="1"/>
  <c r="I197" i="1"/>
  <c r="G8" i="9"/>
  <c r="G7" i="9"/>
  <c r="I193" i="1"/>
  <c r="G7" i="8"/>
  <c r="I192" i="1"/>
  <c r="I191" i="1"/>
  <c r="I188" i="1"/>
  <c r="G9" i="4"/>
  <c r="I187" i="1"/>
  <c r="I185" i="1"/>
  <c r="I186" i="1"/>
  <c r="I184" i="1"/>
  <c r="G12" i="6"/>
  <c r="G11" i="6"/>
  <c r="G10" i="6"/>
  <c r="G9" i="6"/>
  <c r="I172" i="1"/>
  <c r="J172" i="1" s="1"/>
  <c r="I173" i="1"/>
  <c r="I174" i="1"/>
  <c r="I175" i="1"/>
  <c r="I176" i="1"/>
  <c r="J176" i="1" s="1"/>
  <c r="I177" i="1"/>
  <c r="I178" i="1"/>
  <c r="I179" i="1"/>
  <c r="I180" i="1"/>
  <c r="I181" i="1"/>
  <c r="I182" i="1"/>
  <c r="I183" i="1"/>
  <c r="I171" i="1"/>
  <c r="F63" i="2"/>
  <c r="F62" i="2"/>
  <c r="F61" i="2"/>
  <c r="F60" i="2"/>
  <c r="F58" i="2"/>
  <c r="F57" i="2"/>
  <c r="F54" i="2"/>
  <c r="F52" i="2"/>
  <c r="F53" i="2"/>
  <c r="F51" i="2"/>
  <c r="F192" i="1"/>
  <c r="F191" i="1"/>
  <c r="J191" i="1" s="1"/>
  <c r="F193" i="1"/>
  <c r="F198" i="1"/>
  <c r="F197" i="1"/>
  <c r="F195" i="1"/>
  <c r="F196" i="1"/>
  <c r="F194" i="1"/>
  <c r="F190" i="1"/>
  <c r="J190" i="1" s="1"/>
  <c r="F189" i="1"/>
  <c r="J189" i="1" s="1"/>
  <c r="F188" i="1"/>
  <c r="F185" i="1"/>
  <c r="F186" i="1"/>
  <c r="F187" i="1"/>
  <c r="F184" i="1"/>
  <c r="F172" i="1"/>
  <c r="F173" i="1"/>
  <c r="F174" i="1"/>
  <c r="F175" i="1"/>
  <c r="J175" i="1" s="1"/>
  <c r="F176" i="1"/>
  <c r="F177" i="1"/>
  <c r="J177" i="1" s="1"/>
  <c r="F178" i="1"/>
  <c r="F179" i="1"/>
  <c r="F180" i="1"/>
  <c r="F181" i="1"/>
  <c r="F182" i="1"/>
  <c r="F183" i="1"/>
  <c r="F171" i="1"/>
  <c r="J173" i="1"/>
  <c r="J174" i="1"/>
  <c r="J178" i="1"/>
  <c r="J180" i="1"/>
  <c r="J181" i="1"/>
  <c r="J182" i="1"/>
  <c r="J183" i="1"/>
  <c r="E5" i="17"/>
  <c r="G10" i="17" s="1"/>
  <c r="E4" i="17"/>
  <c r="G9" i="17" s="1"/>
  <c r="E3" i="17"/>
  <c r="G8" i="17"/>
  <c r="J195" i="1" l="1"/>
  <c r="J196" i="1"/>
  <c r="J194" i="1"/>
  <c r="J198" i="1"/>
  <c r="J197" i="1"/>
  <c r="J193" i="1"/>
  <c r="J192" i="1"/>
  <c r="J188" i="1"/>
  <c r="J187" i="1"/>
  <c r="J185" i="1"/>
  <c r="J186" i="1"/>
  <c r="J184" i="1"/>
  <c r="J179" i="1"/>
  <c r="J171" i="1"/>
  <c r="G11" i="17"/>
  <c r="F54" i="1"/>
  <c r="F71" i="1"/>
  <c r="F72" i="1"/>
  <c r="I137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22" i="1"/>
  <c r="I163" i="1"/>
  <c r="I164" i="1"/>
  <c r="I162" i="1"/>
  <c r="I143" i="1"/>
  <c r="I144" i="1"/>
  <c r="I145" i="1"/>
  <c r="I146" i="1"/>
  <c r="I147" i="1"/>
  <c r="I148" i="1"/>
  <c r="I149" i="1"/>
  <c r="I150" i="1"/>
  <c r="I151" i="1"/>
  <c r="I142" i="1"/>
  <c r="I118" i="1"/>
  <c r="I117" i="1"/>
  <c r="I114" i="1"/>
  <c r="I113" i="1"/>
  <c r="I107" i="1"/>
  <c r="I106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1" i="1"/>
  <c r="I64" i="1"/>
  <c r="I63" i="1"/>
  <c r="I62" i="1"/>
  <c r="I153" i="1"/>
  <c r="I154" i="1"/>
  <c r="I155" i="1"/>
  <c r="I156" i="1"/>
  <c r="I157" i="1"/>
  <c r="I158" i="1"/>
  <c r="I152" i="1"/>
  <c r="J199" i="1" l="1"/>
  <c r="I108" i="1"/>
  <c r="I61" i="1"/>
  <c r="I4" i="10"/>
  <c r="I65" i="1" s="1"/>
  <c r="G4" i="10"/>
  <c r="I41" i="1"/>
  <c r="I42" i="1"/>
  <c r="F162" i="1"/>
  <c r="J162" i="1" s="1"/>
  <c r="F163" i="1"/>
  <c r="J163" i="1" s="1"/>
  <c r="F164" i="1"/>
  <c r="J164" i="1" s="1"/>
  <c r="F153" i="1"/>
  <c r="J153" i="1" s="1"/>
  <c r="F154" i="1"/>
  <c r="J154" i="1" s="1"/>
  <c r="F155" i="1"/>
  <c r="J155" i="1" s="1"/>
  <c r="F156" i="1"/>
  <c r="J156" i="1" s="1"/>
  <c r="F157" i="1"/>
  <c r="J157" i="1" s="1"/>
  <c r="F158" i="1"/>
  <c r="J158" i="1" s="1"/>
  <c r="F152" i="1"/>
  <c r="J15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42" i="1"/>
  <c r="J142" i="1" s="1"/>
  <c r="F137" i="1"/>
  <c r="J137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22" i="1"/>
  <c r="J122" i="1" s="1"/>
  <c r="F118" i="1"/>
  <c r="J118" i="1" s="1"/>
  <c r="F117" i="1"/>
  <c r="J117" i="1" s="1"/>
  <c r="F116" i="1"/>
  <c r="F115" i="1"/>
  <c r="F114" i="1"/>
  <c r="J114" i="1" s="1"/>
  <c r="F113" i="1"/>
  <c r="J113" i="1" s="1"/>
  <c r="F108" i="1"/>
  <c r="J108" i="1" s="1"/>
  <c r="F107" i="1"/>
  <c r="J107" i="1" s="1"/>
  <c r="F106" i="1"/>
  <c r="J106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81" i="1"/>
  <c r="J81" i="1" s="1"/>
  <c r="F75" i="1"/>
  <c r="F74" i="1"/>
  <c r="I73" i="1"/>
  <c r="F73" i="1"/>
  <c r="I70" i="1"/>
  <c r="F70" i="1"/>
  <c r="I67" i="1"/>
  <c r="I68" i="1"/>
  <c r="I69" i="1"/>
  <c r="I66" i="1"/>
  <c r="F67" i="1"/>
  <c r="F68" i="1"/>
  <c r="F69" i="1"/>
  <c r="F66" i="1"/>
  <c r="F65" i="1"/>
  <c r="F64" i="1"/>
  <c r="J64" i="1" s="1"/>
  <c r="F62" i="1"/>
  <c r="J62" i="1" s="1"/>
  <c r="F61" i="1"/>
  <c r="J61" i="1" s="1"/>
  <c r="I58" i="1"/>
  <c r="I59" i="1"/>
  <c r="I60" i="1"/>
  <c r="F58" i="1"/>
  <c r="F59" i="1"/>
  <c r="F60" i="1"/>
  <c r="F57" i="1"/>
  <c r="I56" i="1"/>
  <c r="F56" i="1"/>
  <c r="F55" i="1"/>
  <c r="I53" i="1"/>
  <c r="F53" i="1"/>
  <c r="F63" i="1"/>
  <c r="J63" i="1" s="1"/>
  <c r="F49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6" i="1"/>
  <c r="F4" i="1"/>
  <c r="F5" i="1"/>
  <c r="F6" i="1"/>
  <c r="F7" i="1"/>
  <c r="F8" i="1"/>
  <c r="F9" i="1"/>
  <c r="F10" i="1"/>
  <c r="F11" i="1"/>
  <c r="F12" i="1"/>
  <c r="F3" i="1"/>
  <c r="I3" i="9"/>
  <c r="H3" i="9"/>
  <c r="G4" i="9"/>
  <c r="I75" i="1" s="1"/>
  <c r="G3" i="9"/>
  <c r="I74" i="1" s="1"/>
  <c r="H6" i="6"/>
  <c r="H5" i="6"/>
  <c r="H3" i="6"/>
  <c r="H3" i="4"/>
  <c r="I57" i="1" s="1"/>
  <c r="I3" i="4"/>
  <c r="G3" i="4"/>
  <c r="I3" i="5"/>
  <c r="I5" i="5"/>
  <c r="I4" i="5"/>
  <c r="H4" i="5"/>
  <c r="G5" i="5"/>
  <c r="G4" i="5"/>
  <c r="I116" i="1"/>
  <c r="I115" i="1"/>
  <c r="I5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3" i="1"/>
  <c r="I44" i="1"/>
  <c r="I45" i="1"/>
  <c r="I46" i="1"/>
  <c r="I47" i="1"/>
  <c r="I48" i="1"/>
  <c r="I16" i="1"/>
  <c r="I4" i="1"/>
  <c r="I5" i="1"/>
  <c r="I6" i="1"/>
  <c r="I7" i="1"/>
  <c r="I8" i="1"/>
  <c r="I9" i="1"/>
  <c r="I10" i="1"/>
  <c r="I11" i="1"/>
  <c r="I12" i="1"/>
  <c r="I3" i="1"/>
  <c r="J53" i="1" l="1"/>
  <c r="J60" i="1"/>
  <c r="J115" i="1"/>
  <c r="J65" i="1"/>
  <c r="J69" i="1"/>
  <c r="J75" i="1"/>
  <c r="J56" i="1"/>
  <c r="J165" i="1"/>
  <c r="J59" i="1"/>
  <c r="J116" i="1"/>
  <c r="J159" i="1"/>
  <c r="J138" i="1"/>
  <c r="J55" i="1"/>
  <c r="J73" i="1"/>
  <c r="J74" i="1"/>
  <c r="J68" i="1"/>
  <c r="J109" i="1"/>
  <c r="J70" i="1"/>
  <c r="J67" i="1"/>
  <c r="J66" i="1"/>
  <c r="J58" i="1"/>
  <c r="J5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6" i="1"/>
  <c r="J4" i="1"/>
  <c r="J5" i="1"/>
  <c r="J6" i="1"/>
  <c r="J7" i="1"/>
  <c r="J8" i="1"/>
  <c r="J9" i="1"/>
  <c r="J10" i="1"/>
  <c r="J11" i="1"/>
  <c r="J12" i="1"/>
  <c r="J3" i="1"/>
  <c r="J119" i="1" l="1"/>
  <c r="J139" i="1" s="1"/>
  <c r="J76" i="1"/>
  <c r="J13" i="1"/>
  <c r="J50" i="1"/>
</calcChain>
</file>

<file path=xl/sharedStrings.xml><?xml version="1.0" encoding="utf-8"?>
<sst xmlns="http://schemas.openxmlformats.org/spreadsheetml/2006/main" count="1176" uniqueCount="343">
  <si>
    <t>N</t>
  </si>
  <si>
    <t>Комплектация/материалы</t>
  </si>
  <si>
    <t>кг</t>
  </si>
  <si>
    <t>м</t>
  </si>
  <si>
    <t>Уголок 35х35х3</t>
  </si>
  <si>
    <t>Уголок 35х35х4</t>
  </si>
  <si>
    <t>Уголок 45х45х5</t>
  </si>
  <si>
    <t>Уголок 50х50х5</t>
  </si>
  <si>
    <t>Уголок 63х63</t>
  </si>
  <si>
    <t>Ø60х4 бесшовная</t>
  </si>
  <si>
    <t>Труба dy15 водогазопроводная</t>
  </si>
  <si>
    <t>Труба dy25 водогазопроводная</t>
  </si>
  <si>
    <t>Швеллер N12</t>
  </si>
  <si>
    <t>Шина медная 4х20</t>
  </si>
  <si>
    <t>Подшипник N306</t>
  </si>
  <si>
    <t>шт</t>
  </si>
  <si>
    <t>Редуктор</t>
  </si>
  <si>
    <t>Сетка для сетчатого пода металлич. B=1,4</t>
  </si>
  <si>
    <t>Цепь ПР-25,4 ГОСТ 10947-64</t>
  </si>
  <si>
    <t>Минвата</t>
  </si>
  <si>
    <t>м³</t>
  </si>
  <si>
    <t>Паранит 4мм</t>
  </si>
  <si>
    <t>Асбест листовой 4÷5</t>
  </si>
  <si>
    <t>Пробковый кран бронзовый</t>
  </si>
  <si>
    <t>Изолятор керамический для крепления шин</t>
  </si>
  <si>
    <t>Вводный выключатель автомат.</t>
  </si>
  <si>
    <t>Клемники БЭ24</t>
  </si>
  <si>
    <t>Болты</t>
  </si>
  <si>
    <t>Гайки</t>
  </si>
  <si>
    <t>Шайбы</t>
  </si>
  <si>
    <t>Винт</t>
  </si>
  <si>
    <t>Электроды</t>
  </si>
  <si>
    <t>Газ пропан-бутан</t>
  </si>
  <si>
    <t>Кислород</t>
  </si>
  <si>
    <t>Диски отрезные d400, d230, d125</t>
  </si>
  <si>
    <t>Краска</t>
  </si>
  <si>
    <t>Растворитель</t>
  </si>
  <si>
    <t>Комплектация пульта управления</t>
  </si>
  <si>
    <t>Выключатель автоматический трехполюсный ВА51-31-1-3400. 380В, 50Гц. I=100А. ТУ16-641.002-83</t>
  </si>
  <si>
    <t>Или АП50 Б, I=1,6А</t>
  </si>
  <si>
    <t>Выключатель автоматический однополюсный ВА-31-1, I=10А, ТУ16-641. 002-83</t>
  </si>
  <si>
    <t>Или АЕ1031, I=10А</t>
  </si>
  <si>
    <t>Счетчик электрический активной энергии СА4-Н672М. ТУ25.01.392-75</t>
  </si>
  <si>
    <t>Вольтметр Э8032М1. О÷500V. ТУ25-7536. 0017-89</t>
  </si>
  <si>
    <t>Амперметр Э8032М1. О÷200А. ТУ25-7536. 0017-89</t>
  </si>
  <si>
    <t>Трансформатор тона Т-0,66У3. 100/5А, ТУ16-717. 139-83</t>
  </si>
  <si>
    <t>Трансформатор понижающий ОСМ1-0,25У3. 220/24В.ТУ16-517. 882-81</t>
  </si>
  <si>
    <t>Предохранитель ППТ-10 с плавной ставней ВТФ 6, I-6А. ТУ16-521. 037-75</t>
  </si>
  <si>
    <t>Или выключатель автоматический А63М. I=6,3А</t>
  </si>
  <si>
    <t>То же, I=2А</t>
  </si>
  <si>
    <t>Кнопка управления КЕ-011УЗ. исп. 1 толкатель цилиндрический “черный”. ТУ16-642. 013-89</t>
  </si>
  <si>
    <t>Арматура светосигнальная АМЕ31322У2, с сигнальной лампой 24В. ТУ16-535. 681-76</t>
  </si>
  <si>
    <t>Пускатель электромагнитный ПМЕ 111, Uк=220В, 50Гц. ОСТ160.536.001-72</t>
  </si>
  <si>
    <t>Реле промежуточное РП21.003. Uк=220В, 50Гц. ТУ16-523. 593-80</t>
  </si>
  <si>
    <t>Реле времени ВЛ68УХЛ4. Uк=220В, 50Гц. 0,1÷1час. ТУ16-647. 039-86</t>
  </si>
  <si>
    <t>Милливольтметр контактный ЭВ3000к, О÷400℃, Гр.ХК. ТУ25-7510.0004-87</t>
  </si>
  <si>
    <t>Термоэлектрический преобразователь ТХК-2388 5ဎ. 2 822.065-66гр. ХК(L), е=1000мм, ТУ25-7363. 034-89</t>
  </si>
  <si>
    <t>Выключатель автоматический однополюсный ВА 51-31-1, I=4А. ТУ16-641.002-83</t>
  </si>
  <si>
    <t xml:space="preserve">или выключатель автоматический однополюсный А63М, I=4А </t>
  </si>
  <si>
    <t>Сирена сигнальная СС-1У5, 220В, 50Гц. ТУ25-05-1044-76</t>
  </si>
  <si>
    <t>Переключатель ТП1-2УСО. 360.075 ТУ</t>
  </si>
  <si>
    <t>Выключатель путевой ВПК2112У2. ТУ16-52Б. 433-78</t>
  </si>
  <si>
    <t>Светильник НППОЗ-100-002М. ТУ16-535.991-75</t>
  </si>
  <si>
    <t>Лампа накаливания ~24В, 50Гц, Р=6-Вт</t>
  </si>
  <si>
    <t>Мотор-редуктор МП32-31,5-18-ЦТ-2. ГОСТ21.356-75. Эл двигатель N=0,25кВт, n=690 об/мин</t>
  </si>
  <si>
    <t>АПВ 2,5</t>
  </si>
  <si>
    <t>Провод с алюминиевой жилой и ПХВ изоляцией</t>
  </si>
  <si>
    <t>??</t>
  </si>
  <si>
    <t>АПВ 35</t>
  </si>
  <si>
    <t>SB;SB÷SB4</t>
  </si>
  <si>
    <t>SB5;SB7;SB9;SB11</t>
  </si>
  <si>
    <t>2HL, 4HL</t>
  </si>
  <si>
    <t>КМ1-1, КМ1-2, КМ2-1, КМ2-2</t>
  </si>
  <si>
    <t>КМ3÷КМ6</t>
  </si>
  <si>
    <t>К1÷К4</t>
  </si>
  <si>
    <t>1-1К; 2-1К</t>
  </si>
  <si>
    <t>КТ1; КТ2</t>
  </si>
  <si>
    <t>PV1; PV2</t>
  </si>
  <si>
    <t>QF29; QF30</t>
  </si>
  <si>
    <t>НА</t>
  </si>
  <si>
    <t>1SA; 2SA</t>
  </si>
  <si>
    <t>Переключатель ТП-2УСО.360.075 ТУ</t>
  </si>
  <si>
    <t>1а; 2а</t>
  </si>
  <si>
    <t>SQ1÷SQ6</t>
  </si>
  <si>
    <t>EL1; EL2</t>
  </si>
  <si>
    <t>QF</t>
  </si>
  <si>
    <t>Выключатель автоматический трехполюсный ВА51-31-1-34000. 380В. 50Гц 100А. ТУ16-641.002-83</t>
  </si>
  <si>
    <t>PJ</t>
  </si>
  <si>
    <t>V</t>
  </si>
  <si>
    <t>РА1÷РА3</t>
  </si>
  <si>
    <t>ТА1÷ТА3</t>
  </si>
  <si>
    <t>TV</t>
  </si>
  <si>
    <t>FU2; FU3</t>
  </si>
  <si>
    <t>FU1; FU4</t>
  </si>
  <si>
    <t xml:space="preserve">Лист 2 ст3 </t>
  </si>
  <si>
    <t>Лист 3 ст3</t>
  </si>
  <si>
    <t>Лист 4 ст3</t>
  </si>
  <si>
    <t>Лист 5 ст3</t>
  </si>
  <si>
    <t>Лист 6 ст3</t>
  </si>
  <si>
    <t>Лист 10 ст3</t>
  </si>
  <si>
    <t>Лист 16 ст3</t>
  </si>
  <si>
    <t>Лист 20 ст3</t>
  </si>
  <si>
    <t>Лист 30 ст3</t>
  </si>
  <si>
    <t>Лист 40 ст3</t>
  </si>
  <si>
    <t>Кол-во</t>
  </si>
  <si>
    <t>№ табл.</t>
  </si>
  <si>
    <t>N пп</t>
  </si>
  <si>
    <t>Примечание</t>
  </si>
  <si>
    <r>
      <t>м</t>
    </r>
    <r>
      <rPr>
        <vertAlign val="superscript"/>
        <sz val="11"/>
        <color theme="1"/>
        <rFont val="Arial"/>
        <family val="2"/>
        <charset val="204"/>
      </rPr>
      <t>2</t>
    </r>
  </si>
  <si>
    <r>
      <t xml:space="preserve">Асбест шнуровой </t>
    </r>
    <r>
      <rPr>
        <sz val="11"/>
        <color rgb="FF171D23"/>
        <rFont val="Arial"/>
        <family val="2"/>
        <charset val="204"/>
      </rPr>
      <t>Ø16</t>
    </r>
  </si>
  <si>
    <r>
      <t xml:space="preserve">Металлорукав </t>
    </r>
    <r>
      <rPr>
        <sz val="11"/>
        <color rgb="FF171D23"/>
        <rFont val="Arial"/>
        <family val="2"/>
        <charset val="204"/>
      </rPr>
      <t>Ø16 (внутр)</t>
    </r>
  </si>
  <si>
    <t>Кнопка управления КЕ-011УЗ исп1. Толкатель цилиндрический “черный” ТУ16-642.015-84</t>
  </si>
  <si>
    <t>Провод с алюминиевой жилой и ПХВ изоляцией ?????? 6323-79</t>
  </si>
  <si>
    <t>Провод компенсационный теплостойкий с изоляцией из фторопласта-4 в общей оплетке из стеклонитки ТУ ?????</t>
  </si>
  <si>
    <t>Труба водогазопроводная d15</t>
  </si>
  <si>
    <t>SB6-5HL; SB8-6HL; SB10-1HL; SB12-3HL Взамен HL арматура АМЕ31322У2</t>
  </si>
  <si>
    <t>Арматура светосигнальная АМЕ31322У2.ТУ16-535.682-76</t>
  </si>
  <si>
    <t>Пускатель электромагнитный ПМЕ111 220В, 50Гц. ОСТ160.536.001-72</t>
  </si>
  <si>
    <t>Реле промежуточное РП21.003, 220В, 50Гц ТУ16-523.593-80</t>
  </si>
  <si>
    <t>Реле времени ВЛ68УХЛ4, 220В, 50Гц, 0,1÷1,0час ТУ16-647.039-86</t>
  </si>
  <si>
    <t>Милливольтметр контактный ЭВ3000К, 0÷400℃, Гр.ХК ТУ25-7510.0004-87</t>
  </si>
  <si>
    <t>Выключатель автоматический однополюсный ВА51-31-1 ТУ16-641.002-83</t>
  </si>
  <si>
    <t>Сирена сигнальная СС-145, 220В, 50Гц ТУ25-05-1044-76</t>
  </si>
  <si>
    <t>Термоэлектрический преобразователь ТХК-23885ц2 822.065-66гр.ХК(L) е=1000мм. ТУ25-7363.034-89</t>
  </si>
  <si>
    <t>Выключатель путевой ВПК 2112 У2 ТУ16-52Б. 433-78</t>
  </si>
  <si>
    <t>Светильник НПП03-100-001М ТУ16-535.991-75</t>
  </si>
  <si>
    <t>QF1, QF2. или АП50Б</t>
  </si>
  <si>
    <t>Выключатель автоматический однополюсный ВА51-31-1, 10А ТУ16-641.002-83</t>
  </si>
  <si>
    <t>QF3÷QF15QF16÷QF28 или АЕ1031</t>
  </si>
  <si>
    <t>Вольтметр Э8032М1 0÷500V ТУ25-7536.0017-89</t>
  </si>
  <si>
    <t>Амперметр Э8032М10÷200А, ТУ25-7536.0017-89</t>
  </si>
  <si>
    <t>Трансформатор тока Т-0,66УЗ 100/5А, ТУ16-717.139-83</t>
  </si>
  <si>
    <t>Трансформатор ОСМ1-0,25УЗ 220/24В, ТУ16-517.882-81</t>
  </si>
  <si>
    <t>Предохранитель ППТ10 с плавной ставкой ВТФ 6, Iн=6А, ТУ16-521.037-75</t>
  </si>
  <si>
    <t>Кнопка управления КЕ-011УЗ исп1. Толкатель цилиндрический “красный”</t>
  </si>
  <si>
    <t>Кнопка управления КЕ-011УЗ исп1. Толкатель цилиндрический КЕ171УЗ с встроенной сигнальной лампой 24В ТУ16-642.015-84</t>
  </si>
  <si>
    <t>Пускатель электромагнитный ПМЕ211. 2₃+2р 220В, 50Гц  ТУ16-526.491-81</t>
  </si>
  <si>
    <t>Реле промежуточное РП21.003~24В, 50Гц</t>
  </si>
  <si>
    <t>Выключатель автоматический трехполюсный ВА51Г25Р3400, I=1,6А. ТУ16-641. 019-84</t>
  </si>
  <si>
    <t>Предохранитель ППТ-10 с плавной ставней ВТФ 6, , I=2А</t>
  </si>
  <si>
    <t>Пускатель электромагнитны ПМЕ, 2з+2р, Uк=220В, 50Гц. ТУ16-526.491-81</t>
  </si>
  <si>
    <t>Реле промежуточное РП21.003. Uк=~24В, 50Гц</t>
  </si>
  <si>
    <t>Предохранитель ППТ10 с плавной ставкой ВТФ 6 Iн=2А</t>
  </si>
  <si>
    <t>ЕК1; ЕК14, Р=1,2 (1,3)</t>
  </si>
  <si>
    <t>ЕК2÷ЕК7; ЕК15÷ЕК20, Р=1,1 (1,2)</t>
  </si>
  <si>
    <t>ЕК8; ЕК21, Р=1 (1,1)</t>
  </si>
  <si>
    <t>ЕК9; ЕК10; ЕК22; ЕК23, Р=0,9 (1)</t>
  </si>
  <si>
    <t>ЕК11; ЕК24, Р=0,7 (0,8)</t>
  </si>
  <si>
    <t>ЕК12; ЕК13; ЕК25; ЕК26, Р=1,75(2) 29,6 (32,8)</t>
  </si>
  <si>
    <t>Провод с медной жилой с осбестопленочной изоляцией ,ПАЛ-0,66 1х1,5 ТУ16-505.656-74</t>
  </si>
  <si>
    <t>Провод медный гибкий теплостойкий с изоляцией из фторопласта, ПТГ-0,66 1Х1,5 ТУ16-505.245-80</t>
  </si>
  <si>
    <t>Выключатель автоматический трехполюсный  ВА51Г25Р3400 1,6А ТУ16-641.019-84</t>
  </si>
  <si>
    <t>л</t>
  </si>
  <si>
    <t>Труба водогазопроводная  d25</t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</si>
  <si>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=6÷6,5 колибровка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</si>
  <si>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=8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</si>
  <si>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=10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</si>
  <si>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=12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</si>
  <si>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=16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</si>
  <si>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=20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</si>
  <si>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=22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</si>
  <si>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=25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</si>
  <si>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=30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</si>
  <si>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=35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</si>
  <si>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=40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</si>
  <si>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=50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</si>
  <si>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=70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</si>
  <si>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=115 ст20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</si>
  <si>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 xml:space="preserve">=120 чугун 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</si>
  <si>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=45 бронза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</si>
  <si>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=50 бронза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</si>
  <si>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=40 бронза</t>
    </r>
  </si>
  <si>
    <r>
      <t xml:space="preserve">Круг </t>
    </r>
    <r>
      <rPr>
        <sz val="11"/>
        <color rgb="FF171D23"/>
        <rFont val="Arial"/>
        <family val="2"/>
        <charset val="204"/>
      </rPr>
      <t>Ø</t>
    </r>
    <r>
      <rPr>
        <sz val="11"/>
        <color theme="1"/>
        <rFont val="Arial"/>
        <family val="2"/>
        <charset val="204"/>
      </rPr>
      <t>=1,1 нихром</t>
    </r>
  </si>
  <si>
    <r>
      <t xml:space="preserve">Труба </t>
    </r>
    <r>
      <rPr>
        <sz val="11"/>
        <color rgb="FF171D23"/>
        <rFont val="Arial"/>
        <family val="2"/>
        <charset val="204"/>
      </rPr>
      <t>Ø33х2,5</t>
    </r>
  </si>
  <si>
    <r>
      <t xml:space="preserve">Труба </t>
    </r>
    <r>
      <rPr>
        <sz val="11"/>
        <color rgb="FF171D23"/>
        <rFont val="Arial"/>
        <family val="2"/>
        <charset val="204"/>
      </rPr>
      <t>Ø57х4 бесшовная или</t>
    </r>
    <r>
      <rPr>
        <sz val="11"/>
        <color theme="1"/>
        <rFont val="Arial"/>
        <family val="2"/>
        <charset val="204"/>
      </rPr>
      <t xml:space="preserve"> </t>
    </r>
  </si>
  <si>
    <r>
      <t xml:space="preserve">Труба </t>
    </r>
    <r>
      <rPr>
        <sz val="11"/>
        <color rgb="FF171D23"/>
        <rFont val="Arial"/>
        <family val="2"/>
        <charset val="204"/>
      </rPr>
      <t>Ø76х4</t>
    </r>
  </si>
  <si>
    <r>
      <t xml:space="preserve">Труба </t>
    </r>
    <r>
      <rPr>
        <sz val="11"/>
        <color rgb="FF171D23"/>
        <rFont val="Arial"/>
        <family val="2"/>
        <charset val="204"/>
      </rPr>
      <t>Ø160х6</t>
    </r>
  </si>
  <si>
    <r>
      <t xml:space="preserve">Труба </t>
    </r>
    <r>
      <rPr>
        <sz val="11"/>
        <color rgb="FF171D23"/>
        <rFont val="Arial"/>
        <family val="2"/>
        <charset val="204"/>
      </rPr>
      <t>Ø20=22 нержав</t>
    </r>
  </si>
  <si>
    <r>
      <t>Кнопка управления КЕ-011УЗ. исп. 1 толкатель цилиндрический  “</t>
    </r>
    <r>
      <rPr>
        <sz val="11"/>
        <color rgb="FFFF0000"/>
        <rFont val="Arial"/>
        <family val="2"/>
        <charset val="204"/>
      </rPr>
      <t>красный”</t>
    </r>
  </si>
  <si>
    <r>
      <t>Кнопка управления КЕ-исп. толкатель цилиндрический “</t>
    </r>
    <r>
      <rPr>
        <sz val="11"/>
        <color rgb="FFFF0000"/>
        <rFont val="Arial"/>
        <family val="2"/>
        <charset val="204"/>
      </rPr>
      <t>красный”</t>
    </r>
    <r>
      <rPr>
        <sz val="11"/>
        <color theme="1"/>
        <rFont val="Arial"/>
        <family val="2"/>
        <charset val="204"/>
      </rPr>
      <t xml:space="preserve"> </t>
    </r>
  </si>
  <si>
    <r>
      <t>С</t>
    </r>
    <r>
      <rPr>
        <sz val="11"/>
        <color rgb="FFFF0000"/>
        <rFont val="Arial"/>
        <family val="2"/>
        <charset val="204"/>
      </rPr>
      <t>?</t>
    </r>
    <r>
      <rPr>
        <sz val="11"/>
        <color theme="1"/>
        <rFont val="Arial"/>
        <family val="2"/>
        <charset val="204"/>
      </rPr>
      <t>К-ХК</t>
    </r>
  </si>
  <si>
    <r>
      <t xml:space="preserve">Кабель силовой с алюминиевыми жилами, изоляция и оболочка их ПХВ пластиката </t>
    </r>
    <r>
      <rPr>
        <sz val="11"/>
        <color rgb="FFFF0000"/>
        <rFont val="Arial"/>
        <family val="2"/>
        <charset val="204"/>
      </rPr>
      <t>??</t>
    </r>
  </si>
  <si>
    <r>
      <t>СФК-ХК Провод компенсационный теплостойкий с изоляцией из фторопласта - 4 в общей оплетке из</t>
    </r>
    <r>
      <rPr>
        <sz val="11"/>
        <color rgb="FFFF0000"/>
        <rFont val="Arial"/>
        <family val="2"/>
        <charset val="204"/>
      </rPr>
      <t xml:space="preserve"> стеклонитки</t>
    </r>
    <r>
      <rPr>
        <sz val="11"/>
        <color theme="1"/>
        <rFont val="Arial"/>
        <family val="2"/>
        <charset val="204"/>
      </rPr>
      <t xml:space="preserve"> ТУ 16.505.944-76.</t>
    </r>
  </si>
  <si>
    <t xml:space="preserve">Ед. изм. </t>
  </si>
  <si>
    <t>Труба d15 водогазопроводная</t>
  </si>
  <si>
    <t>Труба d25 водогазопроводная</t>
  </si>
  <si>
    <t>Труба Ø60х4 бесшовная</t>
  </si>
  <si>
    <t>Комплектация щита управления</t>
  </si>
  <si>
    <t>№ кластера</t>
  </si>
  <si>
    <t>КЛАСТЕР 2. Электроприборы</t>
  </si>
  <si>
    <t>КЛАСТЕР 3. Светильники</t>
  </si>
  <si>
    <t>КЛАСТЕР 4. Провода, шины, изоляторы</t>
  </si>
  <si>
    <t>КЛАСТЕР 5. Нагревательные элементы</t>
  </si>
  <si>
    <t>КЛАСТЕР 6. Электродвигатели</t>
  </si>
  <si>
    <t>КЛАСТЕР 7. Оборудование для газосварки</t>
  </si>
  <si>
    <t>КЛАСТЕР 8. Теплоизоляционные материалы</t>
  </si>
  <si>
    <t>КЛАСТЕР 9. Приспособления</t>
  </si>
  <si>
    <t>КЛАСТЕР 11. Лако-красочные материалы</t>
  </si>
  <si>
    <t>КЛАСТЕР 12. Расходные материалы</t>
  </si>
  <si>
    <t>Поставщик 1</t>
  </si>
  <si>
    <t>Поставщик 2</t>
  </si>
  <si>
    <t>Поставщик 3</t>
  </si>
  <si>
    <t>Поставщики материалов и комплектующих</t>
  </si>
  <si>
    <t>Наименование кластера</t>
  </si>
  <si>
    <t>Металлический прокат и трубы</t>
  </si>
  <si>
    <t>Электроприборы</t>
  </si>
  <si>
    <t>Светильники</t>
  </si>
  <si>
    <t>Провода, шины, изоляторы</t>
  </si>
  <si>
    <t>Нагревательные элементы</t>
  </si>
  <si>
    <t>Электродвигатели</t>
  </si>
  <si>
    <t>Теплоизоляционные материалы</t>
  </si>
  <si>
    <t>Приспособления</t>
  </si>
  <si>
    <t>КЛАСТЕР 10. Метизы и крепеж</t>
  </si>
  <si>
    <t>Метизы и крепеж</t>
  </si>
  <si>
    <t>Лако-красочные материалы</t>
  </si>
  <si>
    <t>Расходные материалы</t>
  </si>
  <si>
    <t>Металлсервис</t>
  </si>
  <si>
    <t>Металлокомплект-М</t>
  </si>
  <si>
    <t>Петрович</t>
  </si>
  <si>
    <t>Марион</t>
  </si>
  <si>
    <t>Термаль</t>
  </si>
  <si>
    <t xml:space="preserve">Металлторг </t>
  </si>
  <si>
    <t>ТЭНМАШ (Белоруссия)</t>
  </si>
  <si>
    <t>Приводная техника</t>
  </si>
  <si>
    <t>ФАМ-Драйв</t>
  </si>
  <si>
    <t>Русский привод</t>
  </si>
  <si>
    <t>Техгаз</t>
  </si>
  <si>
    <t>Мсктехгаз</t>
  </si>
  <si>
    <t>Баллонгаз</t>
  </si>
  <si>
    <t>Промресурс</t>
  </si>
  <si>
    <t>Кирелис</t>
  </si>
  <si>
    <t>МТР Сервис</t>
  </si>
  <si>
    <t>Техпром</t>
  </si>
  <si>
    <t>Всеинструменты</t>
  </si>
  <si>
    <t>1001креп</t>
  </si>
  <si>
    <t>Болттоп</t>
  </si>
  <si>
    <t>Подтрэйд</t>
  </si>
  <si>
    <t>1001краска</t>
  </si>
  <si>
    <t>Склад-краски</t>
  </si>
  <si>
    <t>Леруа-Мерлен</t>
  </si>
  <si>
    <t>Домовой</t>
  </si>
  <si>
    <t>Максидом</t>
  </si>
  <si>
    <t>АВСэлектро</t>
  </si>
  <si>
    <t>ИТОГО по таблице</t>
  </si>
  <si>
    <t>ВСЕГО для пульта управления</t>
  </si>
  <si>
    <t xml:space="preserve">КЛАСТЕР 1. Металлический прокат и трубы </t>
  </si>
  <si>
    <t>Вводный выключатель автомат</t>
  </si>
  <si>
    <t>220 Вольт</t>
  </si>
  <si>
    <t>Выключатель автоматический трехполюсный АП50Б-2МТ-1,6А-10Iн-400AC/220DCТУ16-641. 019-84</t>
  </si>
  <si>
    <t>Выключатель автоматический однополюсный ВА31-1, I=10А, ТУ16-641. 002-83</t>
  </si>
  <si>
    <t>Минеральная вата</t>
  </si>
  <si>
    <t>Круг Ø=6÷6,5 колибровка</t>
  </si>
  <si>
    <t>Круг Ø=8 ст20</t>
  </si>
  <si>
    <t>Круг Ø=10 ст20</t>
  </si>
  <si>
    <t>Круг Ø=12 ст20</t>
  </si>
  <si>
    <t>Круг Ø=16 ст20</t>
  </si>
  <si>
    <t>Круг Ø=20 ст20</t>
  </si>
  <si>
    <t>Круг Ø=22 ст20</t>
  </si>
  <si>
    <t>Круг Ø=25 ст20</t>
  </si>
  <si>
    <t>Круг Ø=30 ст20</t>
  </si>
  <si>
    <t>Круг Ø=35 ст20</t>
  </si>
  <si>
    <t>Круг Ø=40 ст20</t>
  </si>
  <si>
    <t>Круг Ø=50 ст20</t>
  </si>
  <si>
    <t>Круг Ø=70 ст20</t>
  </si>
  <si>
    <t>Круг Ø=115 ст20</t>
  </si>
  <si>
    <t xml:space="preserve">Круг Ø=120 чугун </t>
  </si>
  <si>
    <t>Круг Ø=45 бронза</t>
  </si>
  <si>
    <t>Круг Ø=50 бронза</t>
  </si>
  <si>
    <t>Круг Ø=40 бронза</t>
  </si>
  <si>
    <t>Круг Ø=1,1 нихром</t>
  </si>
  <si>
    <t>Труба Ø33х2,5</t>
  </si>
  <si>
    <t xml:space="preserve">Труба Ø57х4 бесшовная или </t>
  </si>
  <si>
    <t>Труба Ø76х4</t>
  </si>
  <si>
    <t>Труба Ø160х6</t>
  </si>
  <si>
    <t>Труба Ø20=22 нержав</t>
  </si>
  <si>
    <t>Асбест шнуровой Ø16</t>
  </si>
  <si>
    <t>Металлорукав Ø16 (внутр)</t>
  </si>
  <si>
    <t>Кнопка управления КЕ-011УЗ. исп. 1 толкатель цилиндрический  “красный”</t>
  </si>
  <si>
    <t xml:space="preserve">Кнопка управления КЕ-исп. толкатель цилиндрический “красный” </t>
  </si>
  <si>
    <t>С?К-ХК</t>
  </si>
  <si>
    <t>Кабель силовой с алюминиевыми жилами, изоляция и оболочка их ПХВ пластиката ??</t>
  </si>
  <si>
    <t>СФК-ХК Провод компенсационный теплостойкий с изоляцией из фторопласта - 4 в общей оплетке из стеклонитки ТУ 16.505.944-76.</t>
  </si>
  <si>
    <t>Провод с медной жилой с асбестопленочной изоляцией ,ПАЛ-0,66 1х1,5 ТУ16-505.656-74</t>
  </si>
  <si>
    <t>ВСЕГО материалов и комплектующих</t>
  </si>
  <si>
    <t>Поставщик</t>
  </si>
  <si>
    <t>ЛеруаМерлен</t>
  </si>
  <si>
    <t>Леруа мерлен</t>
  </si>
  <si>
    <t>ТЭНП 155.57.15000.L.380/300/356</t>
  </si>
  <si>
    <t>НКМС 57.1550.15000.380 - 6шт., 21 835р./шт</t>
  </si>
  <si>
    <t>патронный</t>
  </si>
  <si>
    <t>керамический</t>
  </si>
  <si>
    <t>АВС-электро</t>
  </si>
  <si>
    <t>НКМС 57.1550.15000.380</t>
  </si>
  <si>
    <t>НКМС 57.1550.15000.381</t>
  </si>
  <si>
    <t>НКМС 57.1550.15000.382</t>
  </si>
  <si>
    <t>НКМС 57.1550.15000.383</t>
  </si>
  <si>
    <t>НКМС 57.1550.15000.384</t>
  </si>
  <si>
    <t>НКМС 57.1550.15000.385</t>
  </si>
  <si>
    <t>НКМС 57.1550.15000.386</t>
  </si>
  <si>
    <t>ВСЕГО для щита управления</t>
  </si>
  <si>
    <t>Ед. изм.</t>
  </si>
  <si>
    <t>Цена, руб.</t>
  </si>
  <si>
    <t>Стоимость, руб.</t>
  </si>
  <si>
    <r>
      <t>м</t>
    </r>
    <r>
      <rPr>
        <vertAlign val="superscript"/>
        <sz val="8"/>
        <rFont val="Arial"/>
        <family val="2"/>
        <charset val="204"/>
      </rPr>
      <t>2</t>
    </r>
  </si>
  <si>
    <t>Итого по таблице</t>
  </si>
  <si>
    <t>перенесено в Приложение 2.3</t>
  </si>
  <si>
    <t>КЛАСТЕР 13. Материалы для сборочного стола</t>
  </si>
  <si>
    <t>Оборудование для газосварки (входит в Приложение 2.3 Оборудование)</t>
  </si>
  <si>
    <t>Материалы для слесарно-сборочного стола  (входит в Приложение 2.3 Оборудование)</t>
  </si>
  <si>
    <t>Швеллер №8 ( l=550 х 18шт, ножки)</t>
  </si>
  <si>
    <t>Лист 6 ст 3 ( 6х80х120 - 18 штук, подпятник)</t>
  </si>
  <si>
    <t>Лист 25 ст3 (3000х2500мм, столешница)</t>
  </si>
  <si>
    <t>1 стол</t>
  </si>
  <si>
    <t>Стоимость 1 стола</t>
  </si>
  <si>
    <t>Лист δ=2мм ст3 (кг)</t>
  </si>
  <si>
    <t>Лист δ=3 мм</t>
  </si>
  <si>
    <t>Лист δ=4 мм</t>
  </si>
  <si>
    <t>Лист δ=5 мм</t>
  </si>
  <si>
    <t>Лист δ=8 мм</t>
  </si>
  <si>
    <t>Круг Ø=6мм</t>
  </si>
  <si>
    <t>Круг Ø=16мм</t>
  </si>
  <si>
    <t>Круг Ø=40мм</t>
  </si>
  <si>
    <t>Труба Ø22х2 ст.20</t>
  </si>
  <si>
    <t>Болт</t>
  </si>
  <si>
    <t>Труба Ø57х3,5 ст.20</t>
  </si>
  <si>
    <t>Гайка</t>
  </si>
  <si>
    <t>Шайба</t>
  </si>
  <si>
    <t>Втулка керамическая</t>
  </si>
  <si>
    <t>Диск керамический</t>
  </si>
  <si>
    <t>Электрод ЭУ2</t>
  </si>
  <si>
    <t>Автомат (выкл) АК-63УЛ</t>
  </si>
  <si>
    <t>Провод МЛП 1мм²</t>
  </si>
  <si>
    <t>Арматура сигнальная</t>
  </si>
  <si>
    <t>Краска НЦ-25</t>
  </si>
  <si>
    <t>Уголок 36х56х5</t>
  </si>
  <si>
    <t>м3</t>
  </si>
  <si>
    <t>Газ пропан, бутан</t>
  </si>
  <si>
    <t>бал</t>
  </si>
  <si>
    <r>
      <t xml:space="preserve">Круг </t>
    </r>
    <r>
      <rPr>
        <sz val="8"/>
        <color rgb="FF171D23"/>
        <rFont val="Roboto-Regular"/>
      </rPr>
      <t>Ø</t>
    </r>
    <r>
      <rPr>
        <sz val="8"/>
        <color rgb="FF000000"/>
        <rFont val="ArialMT"/>
      </rPr>
      <t>6 калибровка</t>
    </r>
  </si>
  <si>
    <r>
      <t xml:space="preserve">Провод нихром </t>
    </r>
    <r>
      <rPr>
        <sz val="8"/>
        <color rgb="FF171D23"/>
        <rFont val="Roboto-Regular"/>
      </rPr>
      <t>Ø</t>
    </r>
    <r>
      <rPr>
        <sz val="8"/>
        <color rgb="FF000000"/>
        <rFont val="ArialMT"/>
      </rPr>
      <t>0,8</t>
    </r>
  </si>
  <si>
    <t>Комплектация расстоечной камеры 1900х1410х2000 НО1397</t>
  </si>
  <si>
    <t>Комплектующие для печи “ХЛЕБОПЕЧКА” (технологическая карта)</t>
  </si>
  <si>
    <t>ВСЕГО для печи “ХЛЕБОПЕЧКА”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</si>
</sst>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0.0"/>
    <numFmt numFmtId="166" formatCode="#,##0.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sz val="11"/>
      <color rgb="FF171D23"/>
      <name val="Arial"/>
      <family val="2"/>
      <charset val="204"/>
    </font>
    <font>
      <sz val="11"/>
      <color rgb="FFFF0000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6"/>
      <color rgb="FF92D050"/>
      <name val="Arial"/>
      <family val="2"/>
      <charset val="204"/>
    </font>
    <font>
      <sz val="11"/>
      <color theme="8" tint="-0.499984740745262"/>
      <name val="Arial"/>
      <family val="2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scheme val="minor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color rgb="FF0070C0"/>
      <name val="Arial"/>
      <family val="2"/>
      <charset val="204"/>
    </font>
    <font>
      <vertAlign val="superscript"/>
      <sz val="8"/>
      <name val="Arial"/>
      <family val="2"/>
      <charset val="204"/>
    </font>
    <font>
      <sz val="8"/>
      <color rgb="FF222222"/>
      <name val="Arial"/>
      <family val="2"/>
      <charset val="204"/>
    </font>
    <font>
      <u/>
      <sz val="11"/>
      <color theme="10"/>
      <name val="Arial"/>
      <family val="2"/>
      <charset val="204"/>
    </font>
    <font>
      <sz val="8"/>
      <color rgb="FF171D23"/>
      <name val="Roboto-Regular"/>
    </font>
    <font>
      <sz val="8"/>
      <color rgb="FF000000"/>
      <name val="ArialMT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9" fillId="0" borderId="2" xfId="0" applyFont="1" applyBorder="1" applyAlignment="1">
      <alignment wrapText="1"/>
    </xf>
    <xf numFmtId="0" fontId="9" fillId="0" borderId="2" xfId="0" applyFont="1" applyBorder="1"/>
    <xf numFmtId="0" fontId="10" fillId="0" borderId="1" xfId="1" applyBorder="1" applyAlignment="1">
      <alignment horizontal="center" vertical="center"/>
    </xf>
    <xf numFmtId="0" fontId="11" fillId="2" borderId="0" xfId="0" applyFont="1" applyFill="1"/>
    <xf numFmtId="0" fontId="12" fillId="0" borderId="0" xfId="0" applyFont="1" applyAlignment="1">
      <alignment horizontal="center"/>
    </xf>
    <xf numFmtId="164" fontId="8" fillId="0" borderId="1" xfId="0" applyNumberFormat="1" applyFont="1" applyBorder="1"/>
    <xf numFmtId="164" fontId="8" fillId="3" borderId="1" xfId="0" applyNumberFormat="1" applyFont="1" applyFill="1" applyBorder="1"/>
    <xf numFmtId="166" fontId="1" fillId="3" borderId="1" xfId="0" applyNumberFormat="1" applyFont="1" applyFill="1" applyBorder="1" applyAlignment="1">
      <alignment horizontal="right" vertical="center" wrapText="1" indent="1"/>
    </xf>
    <xf numFmtId="166" fontId="1" fillId="4" borderId="1" xfId="0" applyNumberFormat="1" applyFont="1" applyFill="1" applyBorder="1" applyAlignment="1">
      <alignment horizontal="right" vertical="center" wrapText="1" indent="1"/>
    </xf>
    <xf numFmtId="166" fontId="8" fillId="3" borderId="1" xfId="0" applyNumberFormat="1" applyFont="1" applyFill="1" applyBorder="1" applyAlignment="1">
      <alignment horizontal="right" vertical="center" wrapText="1" indent="1"/>
    </xf>
    <xf numFmtId="165" fontId="1" fillId="3" borderId="1" xfId="0" applyNumberFormat="1" applyFont="1" applyFill="1" applyBorder="1" applyAlignment="1">
      <alignment horizontal="right" vertical="center" wrapText="1" indent="1"/>
    </xf>
    <xf numFmtId="166" fontId="1" fillId="4" borderId="1" xfId="0" applyNumberFormat="1" applyFont="1" applyFill="1" applyBorder="1" applyAlignment="1">
      <alignment horizontal="right" indent="1"/>
    </xf>
    <xf numFmtId="0" fontId="1" fillId="0" borderId="0" xfId="0" applyFont="1" applyAlignment="1">
      <alignment horizontal="right" indent="1"/>
    </xf>
    <xf numFmtId="165" fontId="1" fillId="4" borderId="1" xfId="0" applyNumberFormat="1" applyFont="1" applyFill="1" applyBorder="1" applyAlignment="1">
      <alignment horizontal="right" vertical="center" wrapText="1" indent="1"/>
    </xf>
    <xf numFmtId="166" fontId="8" fillId="4" borderId="1" xfId="0" applyNumberFormat="1" applyFont="1" applyFill="1" applyBorder="1" applyAlignment="1">
      <alignment horizontal="right" vertical="center" wrapText="1" indent="1"/>
    </xf>
    <xf numFmtId="164" fontId="8" fillId="3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0" fillId="0" borderId="3" xfId="1" applyBorder="1" applyAlignment="1">
      <alignment horizontal="center" vertical="center"/>
    </xf>
    <xf numFmtId="0" fontId="10" fillId="0" borderId="3" xfId="1" applyBorder="1" applyAlignment="1">
      <alignment vertical="center"/>
    </xf>
    <xf numFmtId="0" fontId="11" fillId="2" borderId="0" xfId="0" applyFont="1" applyFill="1" applyAlignment="1">
      <alignment wrapText="1"/>
    </xf>
    <xf numFmtId="0" fontId="10" fillId="0" borderId="1" xfId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wrapText="1"/>
    </xf>
    <xf numFmtId="0" fontId="10" fillId="0" borderId="3" xfId="1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/>
    <xf numFmtId="0" fontId="15" fillId="2" borderId="0" xfId="0" applyFont="1" applyFill="1" applyAlignment="1">
      <alignment horizontal="center" wrapText="1"/>
    </xf>
    <xf numFmtId="4" fontId="15" fillId="2" borderId="0" xfId="0" applyNumberFormat="1" applyFont="1" applyFill="1" applyAlignment="1">
      <alignment horizontal="right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wrapText="1"/>
    </xf>
    <xf numFmtId="4" fontId="17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4" fontId="15" fillId="0" borderId="0" xfId="0" applyNumberFormat="1" applyFont="1" applyAlignment="1">
      <alignment horizontal="right" vertical="center"/>
    </xf>
    <xf numFmtId="4" fontId="16" fillId="2" borderId="1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9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4" fontId="16" fillId="5" borderId="1" xfId="0" applyNumberFormat="1" applyFont="1" applyFill="1" applyBorder="1" applyAlignment="1">
      <alignment horizontal="right" vertical="center"/>
    </xf>
    <xf numFmtId="1" fontId="16" fillId="0" borderId="1" xfId="0" applyNumberFormat="1" applyFont="1" applyBorder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/>
    </xf>
    <xf numFmtId="1" fontId="15" fillId="2" borderId="0" xfId="0" applyNumberFormat="1" applyFont="1" applyFill="1" applyAlignment="1">
      <alignment horizontal="center"/>
    </xf>
    <xf numFmtId="1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0" fillId="0" borderId="1" xfId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right" vertical="center" wrapText="1" indent="1"/>
    </xf>
    <xf numFmtId="164" fontId="8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166" fontId="8" fillId="0" borderId="1" xfId="0" applyNumberFormat="1" applyFont="1" applyBorder="1" applyAlignment="1">
      <alignment horizontal="right" vertical="center" wrapText="1" indent="1"/>
    </xf>
    <xf numFmtId="4" fontId="15" fillId="0" borderId="0" xfId="0" applyNumberFormat="1" applyFont="1"/>
    <xf numFmtId="0" fontId="15" fillId="0" borderId="5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center" wrapText="1" inden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0" fillId="0" borderId="0" xfId="1" applyAlignment="1">
      <alignment wrapText="1"/>
    </xf>
    <xf numFmtId="0" fontId="20" fillId="0" borderId="1" xfId="1" applyFont="1" applyBorder="1"/>
    <xf numFmtId="0" fontId="20" fillId="0" borderId="1" xfId="1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0" fillId="0" borderId="3" xfId="1" applyBorder="1" applyAlignment="1">
      <alignment horizontal="center" vertical="center"/>
    </xf>
    <xf numFmtId="0" fontId="10" fillId="0" borderId="4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sk.mtrservis.ru/ati/" TargetMode="External"/><Relationship Id="rId2" Type="http://schemas.openxmlformats.org/officeDocument/2006/relationships/hyperlink" Target="https://www.kirelis.ru/" TargetMode="External"/><Relationship Id="rId1" Type="http://schemas.openxmlformats.org/officeDocument/2006/relationships/hyperlink" Target="https://www.promresurs.r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relis.ru/" TargetMode="External"/><Relationship Id="rId2" Type="http://schemas.openxmlformats.org/officeDocument/2006/relationships/hyperlink" Target="https://podtrade.ru/" TargetMode="External"/><Relationship Id="rId1" Type="http://schemas.openxmlformats.org/officeDocument/2006/relationships/hyperlink" Target="https://www.rtis.ru/catalog/63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lttop.ru/shop/" TargetMode="External"/><Relationship Id="rId2" Type="http://schemas.openxmlformats.org/officeDocument/2006/relationships/hyperlink" Target="https://1001krep.ru/bolty" TargetMode="External"/><Relationship Id="rId1" Type="http://schemas.openxmlformats.org/officeDocument/2006/relationships/hyperlink" Target="https://www.vseinstrumenti.ru/category/bolty-3376/kachestvennyj-krepezh-14610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seinstrumenti.ru/category/bolty-3376/kachestvennyj-krepezh-14610/" TargetMode="External"/><Relationship Id="rId2" Type="http://schemas.openxmlformats.org/officeDocument/2006/relationships/hyperlink" Target="https://sklad-kraski.ru/promyshlennye-kraski/" TargetMode="External"/><Relationship Id="rId1" Type="http://schemas.openxmlformats.org/officeDocument/2006/relationships/hyperlink" Target="https://1001kraska.ru/brands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xidom.ru/catalog/" TargetMode="External"/><Relationship Id="rId2" Type="http://schemas.openxmlformats.org/officeDocument/2006/relationships/hyperlink" Target="https://tddomovoy.ru/" TargetMode="External"/><Relationship Id="rId1" Type="http://schemas.openxmlformats.org/officeDocument/2006/relationships/hyperlink" Target="https://leroymerlin.ru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mkm-metal.ru/" TargetMode="External"/><Relationship Id="rId2" Type="http://schemas.openxmlformats.org/officeDocument/2006/relationships/hyperlink" Target="https://www.metallotorg.ru/" TargetMode="External"/><Relationship Id="rId1" Type="http://schemas.openxmlformats.org/officeDocument/2006/relationships/hyperlink" Target="https://mc.ru/" TargetMode="External"/><Relationship Id="rId6" Type="http://schemas.openxmlformats.org/officeDocument/2006/relationships/hyperlink" Target="https://metal100.ru/weight/List-g-k/6" TargetMode="External"/><Relationship Id="rId5" Type="http://schemas.openxmlformats.org/officeDocument/2006/relationships/hyperlink" Target="https://metal100.ru/weight/SHveller/8" TargetMode="External"/><Relationship Id="rId4" Type="http://schemas.openxmlformats.org/officeDocument/2006/relationships/hyperlink" Target="https://metal100.ru/weight/List-g-k/2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ivod.ru/catalog/_motor-reduktory/" TargetMode="External"/><Relationship Id="rId13" Type="http://schemas.openxmlformats.org/officeDocument/2006/relationships/hyperlink" Target="https://balongaz.ru/" TargetMode="External"/><Relationship Id="rId18" Type="http://schemas.openxmlformats.org/officeDocument/2006/relationships/hyperlink" Target="https://www.vseinstrumenti.ru/category/bolty-3376/kachestvennyj-krepezh-14610/" TargetMode="External"/><Relationship Id="rId26" Type="http://schemas.openxmlformats.org/officeDocument/2006/relationships/hyperlink" Target="https://www.maxidom.ru/catalog/" TargetMode="External"/><Relationship Id="rId3" Type="http://schemas.openxmlformats.org/officeDocument/2006/relationships/hyperlink" Target="https://mkm-metal.ru/" TargetMode="External"/><Relationship Id="rId21" Type="http://schemas.openxmlformats.org/officeDocument/2006/relationships/hyperlink" Target="https://podtrade.ru/" TargetMode="External"/><Relationship Id="rId7" Type="http://schemas.openxmlformats.org/officeDocument/2006/relationships/hyperlink" Target="http://tenmash.by/" TargetMode="External"/><Relationship Id="rId12" Type="http://schemas.openxmlformats.org/officeDocument/2006/relationships/hyperlink" Target="https://msktehgaz.ru/" TargetMode="External"/><Relationship Id="rId17" Type="http://schemas.openxmlformats.org/officeDocument/2006/relationships/hyperlink" Target="https://www.rtis.ru/catalog/63/" TargetMode="External"/><Relationship Id="rId25" Type="http://schemas.openxmlformats.org/officeDocument/2006/relationships/hyperlink" Target="https://tddomovoy.ru/" TargetMode="External"/><Relationship Id="rId2" Type="http://schemas.openxmlformats.org/officeDocument/2006/relationships/hyperlink" Target="https://www.metallotorg.ru/" TargetMode="External"/><Relationship Id="rId16" Type="http://schemas.openxmlformats.org/officeDocument/2006/relationships/hyperlink" Target="https://msk.mtrservis.ru/ati/" TargetMode="External"/><Relationship Id="rId20" Type="http://schemas.openxmlformats.org/officeDocument/2006/relationships/hyperlink" Target="https://www.bolttop.ru/shop/" TargetMode="External"/><Relationship Id="rId29" Type="http://schemas.openxmlformats.org/officeDocument/2006/relationships/hyperlink" Target="https://mc.ru/" TargetMode="External"/><Relationship Id="rId1" Type="http://schemas.openxmlformats.org/officeDocument/2006/relationships/hyperlink" Target="https://mc.ru/" TargetMode="External"/><Relationship Id="rId6" Type="http://schemas.openxmlformats.org/officeDocument/2006/relationships/hyperlink" Target="https://hotset.ru/" TargetMode="External"/><Relationship Id="rId11" Type="http://schemas.openxmlformats.org/officeDocument/2006/relationships/hyperlink" Target="https://texgaz.com/price/" TargetMode="External"/><Relationship Id="rId24" Type="http://schemas.openxmlformats.org/officeDocument/2006/relationships/hyperlink" Target="https://leroymerlin.ru/" TargetMode="External"/><Relationship Id="rId5" Type="http://schemas.openxmlformats.org/officeDocument/2006/relationships/hyperlink" Target="https://elektroteni.ru/" TargetMode="External"/><Relationship Id="rId15" Type="http://schemas.openxmlformats.org/officeDocument/2006/relationships/hyperlink" Target="https://www.kirelis.ru/" TargetMode="External"/><Relationship Id="rId23" Type="http://schemas.openxmlformats.org/officeDocument/2006/relationships/hyperlink" Target="https://sklad-kraski.ru/promyshlennye-kraski/" TargetMode="External"/><Relationship Id="rId28" Type="http://schemas.openxmlformats.org/officeDocument/2006/relationships/hyperlink" Target="https://www.220-volt.ru/catalog/1007-0/" TargetMode="External"/><Relationship Id="rId10" Type="http://schemas.openxmlformats.org/officeDocument/2006/relationships/hyperlink" Target="https://rusprivod.ru/" TargetMode="External"/><Relationship Id="rId19" Type="http://schemas.openxmlformats.org/officeDocument/2006/relationships/hyperlink" Target="https://1001krep.ru/bolty" TargetMode="External"/><Relationship Id="rId31" Type="http://schemas.openxmlformats.org/officeDocument/2006/relationships/hyperlink" Target="https://mkm-metal.ru/" TargetMode="External"/><Relationship Id="rId4" Type="http://schemas.openxmlformats.org/officeDocument/2006/relationships/hyperlink" Target="https://moscow.petrovich.ru/catalog/1384/?sort=popularity_desc" TargetMode="External"/><Relationship Id="rId9" Type="http://schemas.openxmlformats.org/officeDocument/2006/relationships/hyperlink" Target="https://fam-drive.ru/about_us" TargetMode="External"/><Relationship Id="rId14" Type="http://schemas.openxmlformats.org/officeDocument/2006/relationships/hyperlink" Target="https://www.promresurs.ru/" TargetMode="External"/><Relationship Id="rId22" Type="http://schemas.openxmlformats.org/officeDocument/2006/relationships/hyperlink" Target="https://1001kraska.ru/brands/" TargetMode="External"/><Relationship Id="rId27" Type="http://schemas.openxmlformats.org/officeDocument/2006/relationships/hyperlink" Target="https://avselectro.ru/" TargetMode="External"/><Relationship Id="rId30" Type="http://schemas.openxmlformats.org/officeDocument/2006/relationships/hyperlink" Target="https://www.metallotorg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km-metal.ru/" TargetMode="External"/><Relationship Id="rId2" Type="http://schemas.openxmlformats.org/officeDocument/2006/relationships/hyperlink" Target="https://www.metallotorg.ru/" TargetMode="External"/><Relationship Id="rId1" Type="http://schemas.openxmlformats.org/officeDocument/2006/relationships/hyperlink" Target="https://mc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220-volt.ru/catalog/1007-0/" TargetMode="External"/><Relationship Id="rId2" Type="http://schemas.openxmlformats.org/officeDocument/2006/relationships/hyperlink" Target="https://avselectro.ru/" TargetMode="External"/><Relationship Id="rId1" Type="http://schemas.openxmlformats.org/officeDocument/2006/relationships/hyperlink" Target="https://moscow.petrovich.ru/catalog/1384/?sort=popularity_de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220-volt.ru/catalog/1007-0/" TargetMode="External"/><Relationship Id="rId2" Type="http://schemas.openxmlformats.org/officeDocument/2006/relationships/hyperlink" Target="https://avselectro.ru/" TargetMode="External"/><Relationship Id="rId1" Type="http://schemas.openxmlformats.org/officeDocument/2006/relationships/hyperlink" Target="https://moscow.petrovich.ru/catalog/1384/?sort=popularity_des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220-volt.ru/catalog/1007-0/" TargetMode="External"/><Relationship Id="rId2" Type="http://schemas.openxmlformats.org/officeDocument/2006/relationships/hyperlink" Target="https://avselectro.ru/" TargetMode="External"/><Relationship Id="rId1" Type="http://schemas.openxmlformats.org/officeDocument/2006/relationships/hyperlink" Target="https://moscow.petrovich.ru/catalog/1384/?sort=popularity_des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nmash.by/" TargetMode="External"/><Relationship Id="rId2" Type="http://schemas.openxmlformats.org/officeDocument/2006/relationships/hyperlink" Target="https://hotset.ru/" TargetMode="External"/><Relationship Id="rId1" Type="http://schemas.openxmlformats.org/officeDocument/2006/relationships/hyperlink" Target="https://elektroteni.ru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usprivod.ru/" TargetMode="External"/><Relationship Id="rId2" Type="http://schemas.openxmlformats.org/officeDocument/2006/relationships/hyperlink" Target="https://fam-drive.ru/about_us" TargetMode="External"/><Relationship Id="rId1" Type="http://schemas.openxmlformats.org/officeDocument/2006/relationships/hyperlink" Target="https://privod.ru/catalog/_motor-reduktory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balongaz.ru/" TargetMode="External"/><Relationship Id="rId2" Type="http://schemas.openxmlformats.org/officeDocument/2006/relationships/hyperlink" Target="https://msktehgaz.ru/" TargetMode="External"/><Relationship Id="rId1" Type="http://schemas.openxmlformats.org/officeDocument/2006/relationships/hyperlink" Target="https://texgaz.com/price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K201"/>
  <sheetViews>
    <sheetView topLeftCell="A193" zoomScale="175" zoomScaleNormal="175" workbookViewId="0">
      <selection activeCell="G81" sqref="G81"/>
    </sheetView>
  </sheetViews>
  <sheetFormatPr defaultRowHeight="11.25"/>
  <cols>
    <col min="1" max="1" width="7.85546875" style="58" customWidth="1"/>
    <col min="2" max="2" width="6.42578125" style="54" customWidth="1"/>
    <col min="3" max="3" width="3.42578125" style="58" customWidth="1"/>
    <col min="4" max="4" width="28.42578125" style="57" customWidth="1"/>
    <col min="5" max="5" width="5.42578125" style="58" customWidth="1"/>
    <col min="6" max="6" width="6.42578125" style="73" customWidth="1"/>
    <col min="7" max="7" width="11.140625" style="59" customWidth="1"/>
    <col min="8" max="8" width="14.140625" style="54" customWidth="1"/>
    <col min="9" max="9" width="8.42578125" style="60" customWidth="1"/>
    <col min="10" max="10" width="9.85546875" style="60" customWidth="1"/>
    <col min="11" max="16384" width="9.140625" style="44"/>
  </cols>
  <sheetData>
    <row r="1" spans="1:11">
      <c r="A1" s="39"/>
      <c r="B1" s="40"/>
      <c r="C1" s="39"/>
      <c r="D1" s="41" t="s">
        <v>341</v>
      </c>
      <c r="E1" s="39"/>
      <c r="F1" s="74"/>
      <c r="G1" s="42"/>
      <c r="H1" s="40"/>
      <c r="I1" s="43"/>
      <c r="J1" s="43"/>
    </row>
    <row r="2" spans="1:11" ht="33.75">
      <c r="A2" s="45" t="s">
        <v>188</v>
      </c>
      <c r="B2" s="45" t="s">
        <v>105</v>
      </c>
      <c r="C2" s="45" t="s">
        <v>106</v>
      </c>
      <c r="D2" s="45" t="s">
        <v>1</v>
      </c>
      <c r="E2" s="45" t="s">
        <v>300</v>
      </c>
      <c r="F2" s="71" t="s">
        <v>104</v>
      </c>
      <c r="G2" s="45" t="s">
        <v>107</v>
      </c>
      <c r="H2" s="45" t="s">
        <v>284</v>
      </c>
      <c r="I2" s="46" t="s">
        <v>301</v>
      </c>
      <c r="J2" s="46" t="s">
        <v>302</v>
      </c>
      <c r="K2" s="44">
        <v>1</v>
      </c>
    </row>
    <row r="3" spans="1:11">
      <c r="A3" s="47">
        <v>1</v>
      </c>
      <c r="B3" s="48">
        <v>1</v>
      </c>
      <c r="C3" s="47">
        <v>1</v>
      </c>
      <c r="D3" s="49" t="s">
        <v>94</v>
      </c>
      <c r="E3" s="47" t="s">
        <v>2</v>
      </c>
      <c r="F3" s="75">
        <f>'1 Металл'!E3</f>
        <v>950</v>
      </c>
      <c r="G3" s="50"/>
      <c r="H3" s="48" t="s">
        <v>216</v>
      </c>
      <c r="I3" s="51">
        <f>'1 Металл'!F3</f>
        <v>66.989999999999995</v>
      </c>
      <c r="J3" s="52">
        <f>F3*I3</f>
        <v>63640.499999999993</v>
      </c>
    </row>
    <row r="4" spans="1:11">
      <c r="A4" s="47">
        <v>1</v>
      </c>
      <c r="B4" s="48">
        <v>1</v>
      </c>
      <c r="C4" s="47">
        <v>2</v>
      </c>
      <c r="D4" s="49" t="s">
        <v>95</v>
      </c>
      <c r="E4" s="47" t="s">
        <v>2</v>
      </c>
      <c r="F4" s="75">
        <f>'1 Металл'!E4</f>
        <v>1500</v>
      </c>
      <c r="G4" s="50"/>
      <c r="H4" s="48" t="s">
        <v>216</v>
      </c>
      <c r="I4" s="51">
        <f>'1 Металл'!F4</f>
        <v>66.989999999999995</v>
      </c>
      <c r="J4" s="52">
        <f t="shared" ref="J4:J12" si="0">F4*I4</f>
        <v>100484.99999999999</v>
      </c>
    </row>
    <row r="5" spans="1:11">
      <c r="A5" s="47">
        <v>1</v>
      </c>
      <c r="B5" s="48">
        <v>1</v>
      </c>
      <c r="C5" s="47">
        <v>3</v>
      </c>
      <c r="D5" s="49" t="s">
        <v>96</v>
      </c>
      <c r="E5" s="47" t="s">
        <v>2</v>
      </c>
      <c r="F5" s="75">
        <f>'1 Металл'!E5</f>
        <v>31.4</v>
      </c>
      <c r="G5" s="50"/>
      <c r="H5" s="48" t="s">
        <v>216</v>
      </c>
      <c r="I5" s="51">
        <f>'1 Металл'!F5</f>
        <v>66.989999999999995</v>
      </c>
      <c r="J5" s="52">
        <f t="shared" si="0"/>
        <v>2103.4859999999999</v>
      </c>
    </row>
    <row r="6" spans="1:11">
      <c r="A6" s="47">
        <v>1</v>
      </c>
      <c r="B6" s="48">
        <v>1</v>
      </c>
      <c r="C6" s="47">
        <v>4</v>
      </c>
      <c r="D6" s="49" t="s">
        <v>97</v>
      </c>
      <c r="E6" s="47" t="s">
        <v>2</v>
      </c>
      <c r="F6" s="75">
        <f>'1 Металл'!E6</f>
        <v>20.2</v>
      </c>
      <c r="G6" s="50"/>
      <c r="H6" s="48" t="s">
        <v>216</v>
      </c>
      <c r="I6" s="51">
        <f>'1 Металл'!F6</f>
        <v>66.989999999999995</v>
      </c>
      <c r="J6" s="52">
        <f t="shared" si="0"/>
        <v>1353.1979999999999</v>
      </c>
    </row>
    <row r="7" spans="1:11">
      <c r="A7" s="47">
        <v>1</v>
      </c>
      <c r="B7" s="48">
        <v>1</v>
      </c>
      <c r="C7" s="47">
        <v>5</v>
      </c>
      <c r="D7" s="49" t="s">
        <v>98</v>
      </c>
      <c r="E7" s="47" t="s">
        <v>2</v>
      </c>
      <c r="F7" s="75">
        <f>'1 Металл'!E7</f>
        <v>62.5</v>
      </c>
      <c r="G7" s="50"/>
      <c r="H7" s="48" t="s">
        <v>216</v>
      </c>
      <c r="I7" s="51">
        <f>'1 Металл'!F7</f>
        <v>65.989999999999995</v>
      </c>
      <c r="J7" s="52">
        <f t="shared" si="0"/>
        <v>4124.375</v>
      </c>
    </row>
    <row r="8" spans="1:11">
      <c r="A8" s="47">
        <v>1</v>
      </c>
      <c r="B8" s="48">
        <v>1</v>
      </c>
      <c r="C8" s="47">
        <v>6</v>
      </c>
      <c r="D8" s="49" t="s">
        <v>99</v>
      </c>
      <c r="E8" s="47" t="s">
        <v>2</v>
      </c>
      <c r="F8" s="75">
        <f>'1 Металл'!E8</f>
        <v>50</v>
      </c>
      <c r="G8" s="50"/>
      <c r="H8" s="48" t="s">
        <v>216</v>
      </c>
      <c r="I8" s="51">
        <f>'1 Металл'!F8</f>
        <v>67.489999999999995</v>
      </c>
      <c r="J8" s="52">
        <f t="shared" si="0"/>
        <v>3374.4999999999995</v>
      </c>
    </row>
    <row r="9" spans="1:11">
      <c r="A9" s="47">
        <v>1</v>
      </c>
      <c r="B9" s="48">
        <v>1</v>
      </c>
      <c r="C9" s="47">
        <v>7</v>
      </c>
      <c r="D9" s="49" t="s">
        <v>100</v>
      </c>
      <c r="E9" s="47" t="s">
        <v>2</v>
      </c>
      <c r="F9" s="75">
        <f>'1 Металл'!E9</f>
        <v>85</v>
      </c>
      <c r="G9" s="50"/>
      <c r="H9" s="48" t="s">
        <v>216</v>
      </c>
      <c r="I9" s="51">
        <f>'1 Металл'!F9</f>
        <v>68.989999999999995</v>
      </c>
      <c r="J9" s="52">
        <f t="shared" si="0"/>
        <v>5864.15</v>
      </c>
    </row>
    <row r="10" spans="1:11">
      <c r="A10" s="47">
        <v>1</v>
      </c>
      <c r="B10" s="48">
        <v>1</v>
      </c>
      <c r="C10" s="47">
        <v>8</v>
      </c>
      <c r="D10" s="49" t="s">
        <v>101</v>
      </c>
      <c r="E10" s="47" t="s">
        <v>2</v>
      </c>
      <c r="F10" s="75">
        <f>'1 Металл'!E10</f>
        <v>26</v>
      </c>
      <c r="G10" s="50"/>
      <c r="H10" s="48" t="s">
        <v>216</v>
      </c>
      <c r="I10" s="51">
        <f>'1 Металл'!F10</f>
        <v>80.989999999999995</v>
      </c>
      <c r="J10" s="52">
        <f t="shared" si="0"/>
        <v>2105.7399999999998</v>
      </c>
    </row>
    <row r="11" spans="1:11">
      <c r="A11" s="47">
        <v>1</v>
      </c>
      <c r="B11" s="48">
        <v>1</v>
      </c>
      <c r="C11" s="47">
        <v>9</v>
      </c>
      <c r="D11" s="49" t="s">
        <v>102</v>
      </c>
      <c r="E11" s="47" t="s">
        <v>2</v>
      </c>
      <c r="F11" s="75">
        <f>'1 Металл'!E11</f>
        <v>28</v>
      </c>
      <c r="G11" s="50"/>
      <c r="H11" s="48" t="s">
        <v>216</v>
      </c>
      <c r="I11" s="51">
        <f>'1 Металл'!F11</f>
        <v>79.989999999999995</v>
      </c>
      <c r="J11" s="52">
        <f t="shared" si="0"/>
        <v>2239.7199999999998</v>
      </c>
    </row>
    <row r="12" spans="1:11">
      <c r="A12" s="47">
        <v>1</v>
      </c>
      <c r="B12" s="48">
        <v>1</v>
      </c>
      <c r="C12" s="47">
        <v>10</v>
      </c>
      <c r="D12" s="49" t="s">
        <v>103</v>
      </c>
      <c r="E12" s="47" t="s">
        <v>2</v>
      </c>
      <c r="F12" s="75">
        <f>'1 Металл'!E12</f>
        <v>10</v>
      </c>
      <c r="G12" s="50"/>
      <c r="H12" s="48" t="s">
        <v>216</v>
      </c>
      <c r="I12" s="51">
        <f>'1 Металл'!F12</f>
        <v>79.989999999999995</v>
      </c>
      <c r="J12" s="52">
        <f t="shared" si="0"/>
        <v>799.9</v>
      </c>
    </row>
    <row r="13" spans="1:11">
      <c r="A13" s="53"/>
      <c r="C13" s="53"/>
      <c r="D13" s="55"/>
      <c r="E13" s="53"/>
      <c r="F13" s="72"/>
      <c r="G13" s="98" t="s">
        <v>243</v>
      </c>
      <c r="H13" s="98"/>
      <c r="I13" s="98"/>
      <c r="J13" s="56">
        <f>SUM(J3:J12)</f>
        <v>186090.56899999996</v>
      </c>
    </row>
    <row r="14" spans="1:11">
      <c r="A14" s="54"/>
      <c r="C14" s="54"/>
    </row>
    <row r="15" spans="1:11" ht="33.75">
      <c r="A15" s="45" t="s">
        <v>188</v>
      </c>
      <c r="B15" s="45" t="s">
        <v>105</v>
      </c>
      <c r="C15" s="45" t="s">
        <v>106</v>
      </c>
      <c r="D15" s="45" t="s">
        <v>1</v>
      </c>
      <c r="E15" s="45" t="s">
        <v>300</v>
      </c>
      <c r="F15" s="71" t="s">
        <v>104</v>
      </c>
      <c r="G15" s="45" t="s">
        <v>107</v>
      </c>
      <c r="H15" s="45" t="s">
        <v>284</v>
      </c>
      <c r="I15" s="46" t="s">
        <v>301</v>
      </c>
      <c r="J15" s="46" t="s">
        <v>302</v>
      </c>
    </row>
    <row r="16" spans="1:11">
      <c r="A16" s="47">
        <v>1</v>
      </c>
      <c r="B16" s="48">
        <v>2</v>
      </c>
      <c r="C16" s="47">
        <v>1</v>
      </c>
      <c r="D16" s="49" t="s">
        <v>251</v>
      </c>
      <c r="E16" s="47" t="s">
        <v>2</v>
      </c>
      <c r="F16" s="75">
        <f>'1 Металл'!E13</f>
        <v>64</v>
      </c>
      <c r="G16" s="47"/>
      <c r="H16" s="48" t="s">
        <v>216</v>
      </c>
      <c r="I16" s="51">
        <f>'1 Металл'!F13</f>
        <v>150.99</v>
      </c>
      <c r="J16" s="52">
        <f>F16*I16</f>
        <v>9663.36</v>
      </c>
    </row>
    <row r="17" spans="1:10">
      <c r="A17" s="47">
        <v>1</v>
      </c>
      <c r="B17" s="48">
        <v>2</v>
      </c>
      <c r="C17" s="47">
        <v>2</v>
      </c>
      <c r="D17" s="49" t="s">
        <v>252</v>
      </c>
      <c r="E17" s="47" t="s">
        <v>2</v>
      </c>
      <c r="F17" s="75">
        <f>'1 Металл'!E14</f>
        <v>0.55300000000000005</v>
      </c>
      <c r="G17" s="47"/>
      <c r="H17" s="48" t="s">
        <v>216</v>
      </c>
      <c r="I17" s="51">
        <f>'1 Металл'!F14</f>
        <v>76.989999999999995</v>
      </c>
      <c r="J17" s="52">
        <f t="shared" ref="J17:J49" si="1">F17*I17</f>
        <v>42.575470000000003</v>
      </c>
    </row>
    <row r="18" spans="1:10">
      <c r="A18" s="47">
        <v>1</v>
      </c>
      <c r="B18" s="48">
        <v>2</v>
      </c>
      <c r="C18" s="47">
        <v>3</v>
      </c>
      <c r="D18" s="49" t="s">
        <v>253</v>
      </c>
      <c r="E18" s="47" t="s">
        <v>2</v>
      </c>
      <c r="F18" s="75">
        <f>'1 Металл'!E15</f>
        <v>3.08</v>
      </c>
      <c r="G18" s="47"/>
      <c r="H18" s="48" t="s">
        <v>216</v>
      </c>
      <c r="I18" s="51">
        <f>'1 Металл'!F15</f>
        <v>76.989999999999995</v>
      </c>
      <c r="J18" s="52">
        <f t="shared" si="1"/>
        <v>237.1292</v>
      </c>
    </row>
    <row r="19" spans="1:10">
      <c r="A19" s="47">
        <v>1</v>
      </c>
      <c r="B19" s="48">
        <v>2</v>
      </c>
      <c r="C19" s="47">
        <v>4</v>
      </c>
      <c r="D19" s="49" t="s">
        <v>254</v>
      </c>
      <c r="E19" s="47" t="s">
        <v>2</v>
      </c>
      <c r="F19" s="75">
        <f>'1 Металл'!E16</f>
        <v>5.33</v>
      </c>
      <c r="G19" s="47"/>
      <c r="H19" s="48" t="s">
        <v>216</v>
      </c>
      <c r="I19" s="51">
        <f>'1 Металл'!F16</f>
        <v>76.989999999999995</v>
      </c>
      <c r="J19" s="52">
        <f t="shared" si="1"/>
        <v>410.35669999999999</v>
      </c>
    </row>
    <row r="20" spans="1:10">
      <c r="A20" s="47">
        <v>1</v>
      </c>
      <c r="B20" s="48">
        <v>2</v>
      </c>
      <c r="C20" s="47">
        <v>5</v>
      </c>
      <c r="D20" s="49" t="s">
        <v>255</v>
      </c>
      <c r="E20" s="47" t="s">
        <v>2</v>
      </c>
      <c r="F20" s="75">
        <f>'1 Металл'!E17</f>
        <v>5.74</v>
      </c>
      <c r="G20" s="47"/>
      <c r="H20" s="48" t="s">
        <v>216</v>
      </c>
      <c r="I20" s="51">
        <f>'1 Металл'!F17</f>
        <v>74.989999999999995</v>
      </c>
      <c r="J20" s="52">
        <f t="shared" si="1"/>
        <v>430.44259999999997</v>
      </c>
    </row>
    <row r="21" spans="1:10">
      <c r="A21" s="47">
        <v>1</v>
      </c>
      <c r="B21" s="48">
        <v>2</v>
      </c>
      <c r="C21" s="47">
        <v>6</v>
      </c>
      <c r="D21" s="49" t="s">
        <v>256</v>
      </c>
      <c r="E21" s="47" t="s">
        <v>2</v>
      </c>
      <c r="F21" s="75">
        <f>'1 Металл'!E18</f>
        <v>0.6</v>
      </c>
      <c r="G21" s="47"/>
      <c r="H21" s="48" t="s">
        <v>216</v>
      </c>
      <c r="I21" s="51">
        <f>'1 Металл'!F18</f>
        <v>74.989999999999995</v>
      </c>
      <c r="J21" s="52">
        <f t="shared" si="1"/>
        <v>44.993999999999993</v>
      </c>
    </row>
    <row r="22" spans="1:10">
      <c r="A22" s="47">
        <v>1</v>
      </c>
      <c r="B22" s="48">
        <v>2</v>
      </c>
      <c r="C22" s="47">
        <v>7</v>
      </c>
      <c r="D22" s="49" t="s">
        <v>257</v>
      </c>
      <c r="E22" s="47" t="s">
        <v>2</v>
      </c>
      <c r="F22" s="75">
        <f>'1 Металл'!E19</f>
        <v>0.72</v>
      </c>
      <c r="G22" s="47"/>
      <c r="H22" s="48" t="s">
        <v>216</v>
      </c>
      <c r="I22" s="51">
        <f>'1 Металл'!F19</f>
        <v>74.989999999999995</v>
      </c>
      <c r="J22" s="52">
        <f t="shared" si="1"/>
        <v>53.992799999999995</v>
      </c>
    </row>
    <row r="23" spans="1:10">
      <c r="A23" s="47">
        <v>1</v>
      </c>
      <c r="B23" s="48">
        <v>2</v>
      </c>
      <c r="C23" s="47">
        <v>8</v>
      </c>
      <c r="D23" s="49" t="s">
        <v>258</v>
      </c>
      <c r="E23" s="47" t="s">
        <v>2</v>
      </c>
      <c r="F23" s="75">
        <f>'1 Металл'!E20</f>
        <v>5.78</v>
      </c>
      <c r="G23" s="47"/>
      <c r="H23" s="48" t="s">
        <v>216</v>
      </c>
      <c r="I23" s="51">
        <f>'1 Металл'!F20</f>
        <v>74.989999999999995</v>
      </c>
      <c r="J23" s="52">
        <f t="shared" si="1"/>
        <v>433.44220000000001</v>
      </c>
    </row>
    <row r="24" spans="1:10">
      <c r="A24" s="47">
        <v>1</v>
      </c>
      <c r="B24" s="48">
        <v>2</v>
      </c>
      <c r="C24" s="47">
        <v>9</v>
      </c>
      <c r="D24" s="49" t="s">
        <v>259</v>
      </c>
      <c r="E24" s="47" t="s">
        <v>2</v>
      </c>
      <c r="F24" s="75">
        <f>'1 Металл'!E21</f>
        <v>5.55</v>
      </c>
      <c r="G24" s="47"/>
      <c r="H24" s="48" t="s">
        <v>216</v>
      </c>
      <c r="I24" s="51">
        <f>'1 Металл'!F21</f>
        <v>74.989999999999995</v>
      </c>
      <c r="J24" s="52">
        <f t="shared" si="1"/>
        <v>416.19449999999995</v>
      </c>
    </row>
    <row r="25" spans="1:10">
      <c r="A25" s="47">
        <v>1</v>
      </c>
      <c r="B25" s="48">
        <v>2</v>
      </c>
      <c r="C25" s="47">
        <v>10</v>
      </c>
      <c r="D25" s="49" t="s">
        <v>260</v>
      </c>
      <c r="E25" s="47" t="s">
        <v>2</v>
      </c>
      <c r="F25" s="75">
        <f>'1 Металл'!E22</f>
        <v>7.55</v>
      </c>
      <c r="G25" s="47"/>
      <c r="H25" s="48" t="s">
        <v>216</v>
      </c>
      <c r="I25" s="51">
        <f>'1 Металл'!F22</f>
        <v>70.989999999999995</v>
      </c>
      <c r="J25" s="52">
        <f t="shared" si="1"/>
        <v>535.97449999999992</v>
      </c>
    </row>
    <row r="26" spans="1:10">
      <c r="A26" s="47">
        <v>1</v>
      </c>
      <c r="B26" s="48">
        <v>2</v>
      </c>
      <c r="C26" s="47">
        <v>11</v>
      </c>
      <c r="D26" s="49" t="s">
        <v>261</v>
      </c>
      <c r="E26" s="47" t="s">
        <v>2</v>
      </c>
      <c r="F26" s="75">
        <f>'1 Металл'!E23</f>
        <v>11.83</v>
      </c>
      <c r="G26" s="47"/>
      <c r="H26" s="48" t="s">
        <v>216</v>
      </c>
      <c r="I26" s="51">
        <f>'1 Металл'!F23</f>
        <v>70.989999999999995</v>
      </c>
      <c r="J26" s="52">
        <f t="shared" si="1"/>
        <v>839.81169999999997</v>
      </c>
    </row>
    <row r="27" spans="1:10">
      <c r="A27" s="47">
        <v>1</v>
      </c>
      <c r="B27" s="48">
        <v>2</v>
      </c>
      <c r="C27" s="47">
        <v>12</v>
      </c>
      <c r="D27" s="49" t="s">
        <v>262</v>
      </c>
      <c r="E27" s="47" t="s">
        <v>2</v>
      </c>
      <c r="F27" s="75">
        <f>'1 Металл'!E24</f>
        <v>90</v>
      </c>
      <c r="G27" s="47"/>
      <c r="H27" s="48" t="s">
        <v>216</v>
      </c>
      <c r="I27" s="51">
        <f>'1 Металл'!F24</f>
        <v>70.989999999999995</v>
      </c>
      <c r="J27" s="52">
        <f t="shared" si="1"/>
        <v>6389.0999999999995</v>
      </c>
    </row>
    <row r="28" spans="1:10">
      <c r="A28" s="47">
        <v>1</v>
      </c>
      <c r="B28" s="48">
        <v>2</v>
      </c>
      <c r="C28" s="47">
        <v>13</v>
      </c>
      <c r="D28" s="49" t="s">
        <v>263</v>
      </c>
      <c r="E28" s="47" t="s">
        <v>2</v>
      </c>
      <c r="F28" s="75">
        <f>'1 Металл'!E25</f>
        <v>8.16</v>
      </c>
      <c r="G28" s="47"/>
      <c r="H28" s="48" t="s">
        <v>216</v>
      </c>
      <c r="I28" s="51">
        <f>'1 Металл'!F25</f>
        <v>70.989999999999995</v>
      </c>
      <c r="J28" s="52">
        <f t="shared" si="1"/>
        <v>579.27839999999992</v>
      </c>
    </row>
    <row r="29" spans="1:10">
      <c r="A29" s="47">
        <v>1</v>
      </c>
      <c r="B29" s="48">
        <v>2</v>
      </c>
      <c r="C29" s="47">
        <v>14</v>
      </c>
      <c r="D29" s="49" t="s">
        <v>264</v>
      </c>
      <c r="E29" s="47" t="s">
        <v>2</v>
      </c>
      <c r="F29" s="75">
        <f>'1 Металл'!E26</f>
        <v>52.2</v>
      </c>
      <c r="G29" s="47"/>
      <c r="H29" s="48" t="s">
        <v>216</v>
      </c>
      <c r="I29" s="51">
        <f>'1 Металл'!F26</f>
        <v>70.989999999999995</v>
      </c>
      <c r="J29" s="52">
        <f t="shared" si="1"/>
        <v>3705.6779999999999</v>
      </c>
    </row>
    <row r="30" spans="1:10">
      <c r="A30" s="47">
        <v>1</v>
      </c>
      <c r="B30" s="48">
        <v>2</v>
      </c>
      <c r="C30" s="47">
        <v>15</v>
      </c>
      <c r="D30" s="49" t="s">
        <v>265</v>
      </c>
      <c r="E30" s="47" t="s">
        <v>2</v>
      </c>
      <c r="F30" s="75">
        <f>'1 Металл'!E27</f>
        <v>10</v>
      </c>
      <c r="G30" s="47"/>
      <c r="H30" s="48" t="s">
        <v>216</v>
      </c>
      <c r="I30" s="51">
        <f>'1 Металл'!F27</f>
        <v>180</v>
      </c>
      <c r="J30" s="52">
        <f t="shared" si="1"/>
        <v>1800</v>
      </c>
    </row>
    <row r="31" spans="1:10">
      <c r="A31" s="47">
        <v>1</v>
      </c>
      <c r="B31" s="48">
        <v>2</v>
      </c>
      <c r="C31" s="47">
        <v>16</v>
      </c>
      <c r="D31" s="49" t="s">
        <v>266</v>
      </c>
      <c r="E31" s="47" t="s">
        <v>2</v>
      </c>
      <c r="F31" s="75">
        <f>'1 Металл'!E28</f>
        <v>1</v>
      </c>
      <c r="G31" s="47"/>
      <c r="H31" s="48" t="s">
        <v>216</v>
      </c>
      <c r="I31" s="51">
        <f>'1 Металл'!F28</f>
        <v>1163</v>
      </c>
      <c r="J31" s="52">
        <f t="shared" si="1"/>
        <v>1163</v>
      </c>
    </row>
    <row r="32" spans="1:10">
      <c r="A32" s="47">
        <v>1</v>
      </c>
      <c r="B32" s="48">
        <v>2</v>
      </c>
      <c r="C32" s="47">
        <v>17</v>
      </c>
      <c r="D32" s="49" t="s">
        <v>267</v>
      </c>
      <c r="E32" s="47" t="s">
        <v>2</v>
      </c>
      <c r="F32" s="75">
        <f>'1 Металл'!E29</f>
        <v>1</v>
      </c>
      <c r="G32" s="47"/>
      <c r="H32" s="48" t="s">
        <v>216</v>
      </c>
      <c r="I32" s="51">
        <f>'1 Металл'!F29</f>
        <v>1176</v>
      </c>
      <c r="J32" s="52">
        <f t="shared" si="1"/>
        <v>1176</v>
      </c>
    </row>
    <row r="33" spans="1:10">
      <c r="A33" s="47">
        <v>1</v>
      </c>
      <c r="B33" s="48">
        <v>2</v>
      </c>
      <c r="C33" s="47">
        <v>18</v>
      </c>
      <c r="D33" s="49" t="s">
        <v>268</v>
      </c>
      <c r="E33" s="47" t="s">
        <v>2</v>
      </c>
      <c r="F33" s="75">
        <f>'1 Металл'!E30</f>
        <v>10</v>
      </c>
      <c r="G33" s="47"/>
      <c r="H33" s="48" t="s">
        <v>216</v>
      </c>
      <c r="I33" s="51">
        <f>'1 Металл'!F30</f>
        <v>1176</v>
      </c>
      <c r="J33" s="52">
        <f t="shared" si="1"/>
        <v>11760</v>
      </c>
    </row>
    <row r="34" spans="1:10">
      <c r="A34" s="47">
        <v>1</v>
      </c>
      <c r="B34" s="48">
        <v>2</v>
      </c>
      <c r="C34" s="47">
        <v>19</v>
      </c>
      <c r="D34" s="49" t="s">
        <v>269</v>
      </c>
      <c r="E34" s="47" t="s">
        <v>2</v>
      </c>
      <c r="F34" s="75">
        <f>'1 Металл'!E31</f>
        <v>1</v>
      </c>
      <c r="G34" s="47"/>
      <c r="H34" s="48" t="s">
        <v>216</v>
      </c>
      <c r="I34" s="51">
        <f>'1 Металл'!F31</f>
        <v>1328</v>
      </c>
      <c r="J34" s="52">
        <f t="shared" si="1"/>
        <v>1328</v>
      </c>
    </row>
    <row r="35" spans="1:10">
      <c r="A35" s="47">
        <v>1</v>
      </c>
      <c r="B35" s="48">
        <v>2</v>
      </c>
      <c r="C35" s="47">
        <v>20</v>
      </c>
      <c r="D35" s="49" t="s">
        <v>4</v>
      </c>
      <c r="E35" s="47" t="s">
        <v>2</v>
      </c>
      <c r="F35" s="75">
        <f>'1 Металл'!E32</f>
        <v>10.87</v>
      </c>
      <c r="G35" s="47"/>
      <c r="H35" s="48" t="s">
        <v>216</v>
      </c>
      <c r="I35" s="51">
        <f>'1 Металл'!F32</f>
        <v>73.69</v>
      </c>
      <c r="J35" s="52">
        <f t="shared" si="1"/>
        <v>801.01029999999992</v>
      </c>
    </row>
    <row r="36" spans="1:10">
      <c r="A36" s="47">
        <v>1</v>
      </c>
      <c r="B36" s="48">
        <v>2</v>
      </c>
      <c r="C36" s="47">
        <v>21</v>
      </c>
      <c r="D36" s="49" t="s">
        <v>5</v>
      </c>
      <c r="E36" s="47" t="s">
        <v>2</v>
      </c>
      <c r="F36" s="75">
        <f>'1 Металл'!E33</f>
        <v>4.08</v>
      </c>
      <c r="G36" s="47"/>
      <c r="H36" s="48" t="s">
        <v>216</v>
      </c>
      <c r="I36" s="51">
        <f>'1 Металл'!F33</f>
        <v>72.489999999999995</v>
      </c>
      <c r="J36" s="52">
        <f t="shared" si="1"/>
        <v>295.75919999999996</v>
      </c>
    </row>
    <row r="37" spans="1:10">
      <c r="A37" s="47">
        <v>1</v>
      </c>
      <c r="B37" s="48">
        <v>2</v>
      </c>
      <c r="C37" s="47">
        <v>22</v>
      </c>
      <c r="D37" s="49" t="s">
        <v>6</v>
      </c>
      <c r="E37" s="47" t="s">
        <v>2</v>
      </c>
      <c r="F37" s="75">
        <f>'1 Металл'!E34</f>
        <v>1</v>
      </c>
      <c r="G37" s="47"/>
      <c r="H37" s="48" t="s">
        <v>216</v>
      </c>
      <c r="I37" s="51">
        <f>'1 Металл'!F34</f>
        <v>67.19</v>
      </c>
      <c r="J37" s="52">
        <f t="shared" si="1"/>
        <v>67.19</v>
      </c>
    </row>
    <row r="38" spans="1:10">
      <c r="A38" s="47">
        <v>1</v>
      </c>
      <c r="B38" s="48">
        <v>2</v>
      </c>
      <c r="C38" s="47">
        <v>23</v>
      </c>
      <c r="D38" s="49" t="s">
        <v>7</v>
      </c>
      <c r="E38" s="47" t="s">
        <v>2</v>
      </c>
      <c r="F38" s="75">
        <f>'1 Металл'!E35</f>
        <v>301.60000000000002</v>
      </c>
      <c r="G38" s="47"/>
      <c r="H38" s="48" t="s">
        <v>216</v>
      </c>
      <c r="I38" s="51">
        <f>'1 Металл'!F35</f>
        <v>72.989999999999995</v>
      </c>
      <c r="J38" s="52">
        <f t="shared" si="1"/>
        <v>22013.784</v>
      </c>
    </row>
    <row r="39" spans="1:10">
      <c r="A39" s="47">
        <v>1</v>
      </c>
      <c r="B39" s="48">
        <v>2</v>
      </c>
      <c r="C39" s="47">
        <v>24</v>
      </c>
      <c r="D39" s="49" t="s">
        <v>8</v>
      </c>
      <c r="E39" s="47" t="s">
        <v>2</v>
      </c>
      <c r="F39" s="75">
        <f>'1 Металл'!E36</f>
        <v>7</v>
      </c>
      <c r="G39" s="47"/>
      <c r="H39" s="48" t="s">
        <v>216</v>
      </c>
      <c r="I39" s="51">
        <f>'1 Металл'!F36</f>
        <v>66.69</v>
      </c>
      <c r="J39" s="52">
        <f t="shared" si="1"/>
        <v>466.83</v>
      </c>
    </row>
    <row r="40" spans="1:10">
      <c r="A40" s="47">
        <v>1</v>
      </c>
      <c r="B40" s="48">
        <v>2</v>
      </c>
      <c r="C40" s="47">
        <v>25</v>
      </c>
      <c r="D40" s="49" t="s">
        <v>270</v>
      </c>
      <c r="E40" s="47" t="s">
        <v>2</v>
      </c>
      <c r="F40" s="75">
        <f>'1 Металл'!E37</f>
        <v>9.7100000000000009</v>
      </c>
      <c r="G40" s="47"/>
      <c r="H40" s="48" t="s">
        <v>216</v>
      </c>
      <c r="I40" s="51">
        <f>'1 Металл'!F37</f>
        <v>249.49</v>
      </c>
      <c r="J40" s="52">
        <f t="shared" si="1"/>
        <v>2422.5479000000005</v>
      </c>
    </row>
    <row r="41" spans="1:10">
      <c r="A41" s="47">
        <v>1</v>
      </c>
      <c r="B41" s="48">
        <v>2</v>
      </c>
      <c r="C41" s="47">
        <v>26</v>
      </c>
      <c r="D41" s="49" t="s">
        <v>271</v>
      </c>
      <c r="E41" s="47" t="s">
        <v>2</v>
      </c>
      <c r="F41" s="75">
        <f>'1 Металл'!E38</f>
        <v>357.4</v>
      </c>
      <c r="G41" s="47"/>
      <c r="H41" s="48" t="s">
        <v>216</v>
      </c>
      <c r="I41" s="51">
        <f>'1 Металл'!F38</f>
        <v>170.99</v>
      </c>
      <c r="J41" s="52">
        <f t="shared" si="1"/>
        <v>61111.826000000001</v>
      </c>
    </row>
    <row r="42" spans="1:10">
      <c r="A42" s="47">
        <v>1</v>
      </c>
      <c r="B42" s="48">
        <v>2</v>
      </c>
      <c r="C42" s="47">
        <v>26</v>
      </c>
      <c r="D42" s="49" t="s">
        <v>9</v>
      </c>
      <c r="E42" s="47" t="s">
        <v>2</v>
      </c>
      <c r="F42" s="75">
        <f>'1 Металл'!E39</f>
        <v>377.6</v>
      </c>
      <c r="G42" s="47"/>
      <c r="H42" s="48" t="s">
        <v>216</v>
      </c>
      <c r="I42" s="51">
        <f>'1 Металл'!F39</f>
        <v>0</v>
      </c>
      <c r="J42" s="52">
        <f t="shared" si="1"/>
        <v>0</v>
      </c>
    </row>
    <row r="43" spans="1:10">
      <c r="A43" s="47">
        <v>1</v>
      </c>
      <c r="B43" s="48">
        <v>2</v>
      </c>
      <c r="C43" s="47">
        <v>27</v>
      </c>
      <c r="D43" s="49" t="s">
        <v>272</v>
      </c>
      <c r="E43" s="47" t="s">
        <v>2</v>
      </c>
      <c r="F43" s="75">
        <f>'1 Металл'!E40</f>
        <v>142.06</v>
      </c>
      <c r="G43" s="47"/>
      <c r="H43" s="48" t="s">
        <v>216</v>
      </c>
      <c r="I43" s="51">
        <f>'1 Металл'!F40</f>
        <v>170.99</v>
      </c>
      <c r="J43" s="52">
        <f t="shared" si="1"/>
        <v>24290.839400000001</v>
      </c>
    </row>
    <row r="44" spans="1:10">
      <c r="A44" s="47">
        <v>1</v>
      </c>
      <c r="B44" s="48">
        <v>2</v>
      </c>
      <c r="C44" s="47">
        <v>28</v>
      </c>
      <c r="D44" s="49" t="s">
        <v>273</v>
      </c>
      <c r="E44" s="47" t="s">
        <v>2</v>
      </c>
      <c r="F44" s="75">
        <f>'1 Металл'!E41</f>
        <v>158.47</v>
      </c>
      <c r="G44" s="47"/>
      <c r="H44" s="48" t="s">
        <v>216</v>
      </c>
      <c r="I44" s="51">
        <f>'1 Металл'!F41</f>
        <v>155.99</v>
      </c>
      <c r="J44" s="52">
        <f t="shared" si="1"/>
        <v>24719.7353</v>
      </c>
    </row>
    <row r="45" spans="1:10">
      <c r="A45" s="47">
        <v>1</v>
      </c>
      <c r="B45" s="48">
        <v>2</v>
      </c>
      <c r="C45" s="47">
        <v>29</v>
      </c>
      <c r="D45" s="49" t="s">
        <v>10</v>
      </c>
      <c r="E45" s="47" t="s">
        <v>2</v>
      </c>
      <c r="F45" s="75">
        <f>'1 Металл'!E42</f>
        <v>1</v>
      </c>
      <c r="G45" s="47"/>
      <c r="H45" s="48" t="s">
        <v>216</v>
      </c>
      <c r="I45" s="51">
        <f>'1 Металл'!F42</f>
        <v>67.989999999999995</v>
      </c>
      <c r="J45" s="52">
        <f t="shared" si="1"/>
        <v>67.989999999999995</v>
      </c>
    </row>
    <row r="46" spans="1:10">
      <c r="A46" s="47">
        <v>1</v>
      </c>
      <c r="B46" s="48">
        <v>2</v>
      </c>
      <c r="C46" s="47">
        <v>30</v>
      </c>
      <c r="D46" s="49" t="s">
        <v>11</v>
      </c>
      <c r="E46" s="47" t="s">
        <v>2</v>
      </c>
      <c r="F46" s="75">
        <f>'1 Металл'!E43</f>
        <v>1</v>
      </c>
      <c r="G46" s="47"/>
      <c r="H46" s="48" t="s">
        <v>216</v>
      </c>
      <c r="I46" s="51">
        <f>'1 Металл'!F43</f>
        <v>63.79</v>
      </c>
      <c r="J46" s="52">
        <f t="shared" si="1"/>
        <v>63.79</v>
      </c>
    </row>
    <row r="47" spans="1:10">
      <c r="A47" s="47">
        <v>1</v>
      </c>
      <c r="B47" s="48">
        <v>2</v>
      </c>
      <c r="C47" s="47">
        <v>31</v>
      </c>
      <c r="D47" s="49" t="s">
        <v>274</v>
      </c>
      <c r="E47" s="47" t="s">
        <v>2</v>
      </c>
      <c r="F47" s="75">
        <f>'1 Металл'!E44</f>
        <v>1</v>
      </c>
      <c r="G47" s="47"/>
      <c r="H47" s="48" t="s">
        <v>216</v>
      </c>
      <c r="I47" s="51">
        <f>'1 Металл'!F44</f>
        <v>248.39</v>
      </c>
      <c r="J47" s="52">
        <f t="shared" si="1"/>
        <v>248.39</v>
      </c>
    </row>
    <row r="48" spans="1:10">
      <c r="A48" s="47">
        <v>1</v>
      </c>
      <c r="B48" s="48">
        <v>2</v>
      </c>
      <c r="C48" s="47">
        <v>32</v>
      </c>
      <c r="D48" s="49" t="s">
        <v>12</v>
      </c>
      <c r="E48" s="47" t="s">
        <v>2</v>
      </c>
      <c r="F48" s="75">
        <f>'1 Металл'!E45</f>
        <v>35</v>
      </c>
      <c r="G48" s="47"/>
      <c r="H48" s="48" t="s">
        <v>216</v>
      </c>
      <c r="I48" s="51">
        <f>'1 Металл'!F45</f>
        <v>81.489999999999995</v>
      </c>
      <c r="J48" s="52">
        <f t="shared" si="1"/>
        <v>2852.1499999999996</v>
      </c>
    </row>
    <row r="49" spans="1:10">
      <c r="A49" s="47">
        <v>4</v>
      </c>
      <c r="B49" s="48">
        <v>2</v>
      </c>
      <c r="C49" s="47">
        <v>33</v>
      </c>
      <c r="D49" s="49" t="s">
        <v>13</v>
      </c>
      <c r="E49" s="47" t="s">
        <v>2</v>
      </c>
      <c r="F49" s="75">
        <f>'4 Электротовары'!E3</f>
        <v>1</v>
      </c>
      <c r="G49" s="47"/>
      <c r="H49" s="48" t="s">
        <v>216</v>
      </c>
      <c r="I49" s="51"/>
      <c r="J49" s="52">
        <f t="shared" si="1"/>
        <v>0</v>
      </c>
    </row>
    <row r="50" spans="1:10">
      <c r="A50" s="53"/>
      <c r="C50" s="53"/>
      <c r="D50" s="55"/>
      <c r="E50" s="53"/>
      <c r="F50" s="72"/>
      <c r="G50" s="98" t="s">
        <v>243</v>
      </c>
      <c r="H50" s="98"/>
      <c r="I50" s="98"/>
      <c r="J50" s="56">
        <f>SUM(J16:J49)</f>
        <v>180431.17217000001</v>
      </c>
    </row>
    <row r="51" spans="1:10">
      <c r="A51" s="54"/>
      <c r="C51" s="54"/>
    </row>
    <row r="52" spans="1:10" ht="33.75">
      <c r="A52" s="45" t="s">
        <v>188</v>
      </c>
      <c r="B52" s="45" t="s">
        <v>105</v>
      </c>
      <c r="C52" s="45" t="s">
        <v>106</v>
      </c>
      <c r="D52" s="45" t="s">
        <v>1</v>
      </c>
      <c r="E52" s="45" t="s">
        <v>183</v>
      </c>
      <c r="F52" s="71" t="s">
        <v>104</v>
      </c>
      <c r="G52" s="45" t="s">
        <v>107</v>
      </c>
      <c r="H52" s="45" t="s">
        <v>284</v>
      </c>
      <c r="I52" s="46" t="s">
        <v>301</v>
      </c>
      <c r="J52" s="46" t="s">
        <v>302</v>
      </c>
    </row>
    <row r="53" spans="1:10">
      <c r="A53" s="47">
        <v>9</v>
      </c>
      <c r="B53" s="48">
        <v>3</v>
      </c>
      <c r="C53" s="47">
        <v>1</v>
      </c>
      <c r="D53" s="49" t="s">
        <v>14</v>
      </c>
      <c r="E53" s="47" t="s">
        <v>15</v>
      </c>
      <c r="F53" s="75">
        <f>'9 Приспособления'!E6</f>
        <v>8</v>
      </c>
      <c r="G53" s="50"/>
      <c r="H53" s="48" t="s">
        <v>236</v>
      </c>
      <c r="I53" s="51">
        <f>'9 Приспособления'!I6</f>
        <v>208</v>
      </c>
      <c r="J53" s="52">
        <f>F53*I53</f>
        <v>1664</v>
      </c>
    </row>
    <row r="54" spans="1:10" ht="35.25" customHeight="1">
      <c r="A54" s="47">
        <v>7</v>
      </c>
      <c r="B54" s="48">
        <v>3</v>
      </c>
      <c r="C54" s="47">
        <v>2</v>
      </c>
      <c r="D54" s="49" t="s">
        <v>16</v>
      </c>
      <c r="E54" s="47" t="s">
        <v>15</v>
      </c>
      <c r="F54" s="75">
        <f>'7 Газосварка'!E3</f>
        <v>2</v>
      </c>
      <c r="G54" s="50" t="s">
        <v>305</v>
      </c>
      <c r="H54" s="48"/>
      <c r="I54" s="51"/>
      <c r="J54" s="52"/>
    </row>
    <row r="55" spans="1:10" ht="22.5">
      <c r="A55" s="47">
        <v>1</v>
      </c>
      <c r="B55" s="48">
        <v>3</v>
      </c>
      <c r="C55" s="47">
        <v>3</v>
      </c>
      <c r="D55" s="49" t="s">
        <v>17</v>
      </c>
      <c r="E55" s="47" t="s">
        <v>303</v>
      </c>
      <c r="F55" s="75">
        <f>'1 Металл'!E46</f>
        <v>11.5</v>
      </c>
      <c r="G55" s="85"/>
      <c r="H55" s="48" t="s">
        <v>216</v>
      </c>
      <c r="I55" s="51">
        <f>'1 Металл'!F46</f>
        <v>132</v>
      </c>
      <c r="J55" s="52">
        <f t="shared" ref="J55:J75" si="2">F55*I55</f>
        <v>1518</v>
      </c>
    </row>
    <row r="56" spans="1:10">
      <c r="A56" s="47">
        <v>9</v>
      </c>
      <c r="B56" s="48">
        <v>3</v>
      </c>
      <c r="C56" s="47">
        <v>4</v>
      </c>
      <c r="D56" s="49" t="s">
        <v>18</v>
      </c>
      <c r="E56" s="47" t="s">
        <v>3</v>
      </c>
      <c r="F56" s="75">
        <f>'9 Приспособления'!E3</f>
        <v>30</v>
      </c>
      <c r="G56" s="50"/>
      <c r="H56" s="48" t="s">
        <v>230</v>
      </c>
      <c r="I56" s="51">
        <f>'9 Приспособления'!H3</f>
        <v>1080</v>
      </c>
      <c r="J56" s="52">
        <f t="shared" si="2"/>
        <v>32400</v>
      </c>
    </row>
    <row r="57" spans="1:10">
      <c r="A57" s="47">
        <v>8</v>
      </c>
      <c r="B57" s="48">
        <v>3</v>
      </c>
      <c r="C57" s="47">
        <v>5</v>
      </c>
      <c r="D57" s="49" t="s">
        <v>19</v>
      </c>
      <c r="E57" s="47" t="s">
        <v>20</v>
      </c>
      <c r="F57" s="75">
        <f>'8 Теплоизоляция'!E3</f>
        <v>10</v>
      </c>
      <c r="G57" s="50"/>
      <c r="H57" s="48" t="s">
        <v>286</v>
      </c>
      <c r="I57" s="51">
        <f>'8 Теплоизоляция'!H3</f>
        <v>3333.3333333333335</v>
      </c>
      <c r="J57" s="52">
        <f t="shared" si="2"/>
        <v>33333.333333333336</v>
      </c>
    </row>
    <row r="58" spans="1:10">
      <c r="A58" s="47">
        <v>8</v>
      </c>
      <c r="B58" s="48">
        <v>3</v>
      </c>
      <c r="C58" s="47">
        <v>6</v>
      </c>
      <c r="D58" s="49" t="s">
        <v>21</v>
      </c>
      <c r="E58" s="47" t="s">
        <v>2</v>
      </c>
      <c r="F58" s="75">
        <f>'8 Теплоизоляция'!E4</f>
        <v>5</v>
      </c>
      <c r="G58" s="50"/>
      <c r="H58" s="48" t="s">
        <v>230</v>
      </c>
      <c r="I58" s="51">
        <f>'8 Теплоизоляция'!H4</f>
        <v>113</v>
      </c>
      <c r="J58" s="52">
        <f t="shared" si="2"/>
        <v>565</v>
      </c>
    </row>
    <row r="59" spans="1:10">
      <c r="A59" s="47">
        <v>8</v>
      </c>
      <c r="B59" s="48">
        <v>3</v>
      </c>
      <c r="C59" s="47">
        <v>7</v>
      </c>
      <c r="D59" s="49" t="s">
        <v>22</v>
      </c>
      <c r="E59" s="47" t="s">
        <v>2</v>
      </c>
      <c r="F59" s="75">
        <f>'8 Теплоизоляция'!E5</f>
        <v>20</v>
      </c>
      <c r="G59" s="50"/>
      <c r="H59" s="48" t="s">
        <v>230</v>
      </c>
      <c r="I59" s="51">
        <f>'8 Теплоизоляция'!H5</f>
        <v>75.5</v>
      </c>
      <c r="J59" s="52">
        <f t="shared" si="2"/>
        <v>1510</v>
      </c>
    </row>
    <row r="60" spans="1:10">
      <c r="A60" s="47">
        <v>8</v>
      </c>
      <c r="B60" s="48">
        <v>3</v>
      </c>
      <c r="C60" s="47">
        <v>8</v>
      </c>
      <c r="D60" s="49" t="s">
        <v>275</v>
      </c>
      <c r="E60" s="47" t="s">
        <v>2</v>
      </c>
      <c r="F60" s="75">
        <f>'8 Теплоизоляция'!E6</f>
        <v>15</v>
      </c>
      <c r="G60" s="50"/>
      <c r="H60" s="48" t="s">
        <v>230</v>
      </c>
      <c r="I60" s="51">
        <f>'8 Теплоизоляция'!H6</f>
        <v>400</v>
      </c>
      <c r="J60" s="52">
        <f t="shared" si="2"/>
        <v>6000</v>
      </c>
    </row>
    <row r="61" spans="1:10">
      <c r="A61" s="47">
        <v>9</v>
      </c>
      <c r="B61" s="48">
        <v>3</v>
      </c>
      <c r="C61" s="47">
        <v>9</v>
      </c>
      <c r="D61" s="49" t="s">
        <v>23</v>
      </c>
      <c r="E61" s="47" t="s">
        <v>15</v>
      </c>
      <c r="F61" s="75">
        <f>'9 Приспособления'!E5</f>
        <v>2</v>
      </c>
      <c r="G61" s="50"/>
      <c r="H61" s="48" t="s">
        <v>230</v>
      </c>
      <c r="I61" s="51">
        <f>'9 Приспособления'!I5</f>
        <v>1713</v>
      </c>
      <c r="J61" s="52">
        <f t="shared" si="2"/>
        <v>3426</v>
      </c>
    </row>
    <row r="62" spans="1:10" ht="22.5">
      <c r="A62" s="47">
        <v>4</v>
      </c>
      <c r="B62" s="48">
        <v>3</v>
      </c>
      <c r="C62" s="47">
        <v>10</v>
      </c>
      <c r="D62" s="49" t="s">
        <v>24</v>
      </c>
      <c r="E62" s="47" t="s">
        <v>15</v>
      </c>
      <c r="F62" s="75">
        <f>'4 Электротовары'!E4</f>
        <v>12</v>
      </c>
      <c r="G62" s="50"/>
      <c r="H62" s="48" t="s">
        <v>291</v>
      </c>
      <c r="I62" s="51">
        <f>'4 Электротовары'!H4</f>
        <v>239.64</v>
      </c>
      <c r="J62" s="52">
        <f t="shared" si="2"/>
        <v>2875.68</v>
      </c>
    </row>
    <row r="63" spans="1:10">
      <c r="A63" s="47">
        <v>2</v>
      </c>
      <c r="B63" s="48">
        <v>3</v>
      </c>
      <c r="C63" s="47">
        <v>11</v>
      </c>
      <c r="D63" s="49" t="s">
        <v>25</v>
      </c>
      <c r="E63" s="47" t="s">
        <v>15</v>
      </c>
      <c r="F63" s="75">
        <f>'2 Электроприборы'!E3</f>
        <v>1</v>
      </c>
      <c r="G63" s="50"/>
      <c r="H63" s="48" t="s">
        <v>291</v>
      </c>
      <c r="I63" s="51">
        <f>'2 Электроприборы'!H3</f>
        <v>622</v>
      </c>
      <c r="J63" s="52">
        <f t="shared" si="2"/>
        <v>622</v>
      </c>
    </row>
    <row r="64" spans="1:10">
      <c r="A64" s="47">
        <v>4</v>
      </c>
      <c r="B64" s="48">
        <v>3</v>
      </c>
      <c r="C64" s="47">
        <v>12</v>
      </c>
      <c r="D64" s="49" t="s">
        <v>26</v>
      </c>
      <c r="E64" s="47" t="s">
        <v>15</v>
      </c>
      <c r="F64" s="75">
        <f>'4 Электротовары'!E5</f>
        <v>16</v>
      </c>
      <c r="G64" s="50"/>
      <c r="H64" s="48" t="s">
        <v>291</v>
      </c>
      <c r="I64" s="51">
        <f>'4 Электротовары'!H5</f>
        <v>180.55</v>
      </c>
      <c r="J64" s="52">
        <f t="shared" si="2"/>
        <v>2888.8</v>
      </c>
    </row>
    <row r="65" spans="1:10">
      <c r="A65" s="47">
        <v>9</v>
      </c>
      <c r="B65" s="48">
        <v>3</v>
      </c>
      <c r="C65" s="47">
        <v>13</v>
      </c>
      <c r="D65" s="49" t="s">
        <v>276</v>
      </c>
      <c r="E65" s="47" t="s">
        <v>3</v>
      </c>
      <c r="F65" s="75">
        <f>'9 Приспособления'!E4</f>
        <v>30</v>
      </c>
      <c r="G65" s="50"/>
      <c r="H65" s="48" t="s">
        <v>285</v>
      </c>
      <c r="I65" s="51">
        <f>'9 Приспособления'!I4</f>
        <v>60</v>
      </c>
      <c r="J65" s="52">
        <f t="shared" si="2"/>
        <v>1800</v>
      </c>
    </row>
    <row r="66" spans="1:10">
      <c r="A66" s="47">
        <v>10</v>
      </c>
      <c r="B66" s="48">
        <v>3</v>
      </c>
      <c r="C66" s="47">
        <v>14</v>
      </c>
      <c r="D66" s="49" t="s">
        <v>27</v>
      </c>
      <c r="E66" s="47" t="s">
        <v>15</v>
      </c>
      <c r="F66" s="75">
        <f>'10 Метизы'!E3</f>
        <v>100</v>
      </c>
      <c r="G66" s="50"/>
      <c r="H66" s="48" t="s">
        <v>234</v>
      </c>
      <c r="I66" s="51">
        <f>'10 Метизы'!G3</f>
        <v>2.74</v>
      </c>
      <c r="J66" s="52">
        <f t="shared" si="2"/>
        <v>274</v>
      </c>
    </row>
    <row r="67" spans="1:10">
      <c r="A67" s="47">
        <v>10</v>
      </c>
      <c r="B67" s="48">
        <v>3</v>
      </c>
      <c r="C67" s="47">
        <v>15</v>
      </c>
      <c r="D67" s="49" t="s">
        <v>28</v>
      </c>
      <c r="E67" s="47" t="s">
        <v>15</v>
      </c>
      <c r="F67" s="75">
        <f>'10 Метизы'!E4</f>
        <v>100</v>
      </c>
      <c r="G67" s="50"/>
      <c r="H67" s="48" t="s">
        <v>234</v>
      </c>
      <c r="I67" s="51">
        <f>'10 Метизы'!G4</f>
        <v>0.52</v>
      </c>
      <c r="J67" s="52">
        <f t="shared" si="2"/>
        <v>52</v>
      </c>
    </row>
    <row r="68" spans="1:10">
      <c r="A68" s="47">
        <v>10</v>
      </c>
      <c r="B68" s="48">
        <v>3</v>
      </c>
      <c r="C68" s="47">
        <v>16</v>
      </c>
      <c r="D68" s="49" t="s">
        <v>29</v>
      </c>
      <c r="E68" s="47" t="s">
        <v>15</v>
      </c>
      <c r="F68" s="75">
        <f>'10 Метизы'!E5</f>
        <v>100</v>
      </c>
      <c r="G68" s="50"/>
      <c r="H68" s="48" t="s">
        <v>234</v>
      </c>
      <c r="I68" s="51">
        <f>'10 Метизы'!G5</f>
        <v>0.12</v>
      </c>
      <c r="J68" s="52">
        <f t="shared" si="2"/>
        <v>12</v>
      </c>
    </row>
    <row r="69" spans="1:10">
      <c r="A69" s="47">
        <v>10</v>
      </c>
      <c r="B69" s="48">
        <v>3</v>
      </c>
      <c r="C69" s="47">
        <v>17</v>
      </c>
      <c r="D69" s="49" t="s">
        <v>30</v>
      </c>
      <c r="E69" s="47" t="s">
        <v>15</v>
      </c>
      <c r="F69" s="75">
        <f>'10 Метизы'!E6</f>
        <v>100</v>
      </c>
      <c r="G69" s="50"/>
      <c r="H69" s="48" t="s">
        <v>234</v>
      </c>
      <c r="I69" s="51">
        <f>'10 Метизы'!G6</f>
        <v>0.23</v>
      </c>
      <c r="J69" s="52">
        <f t="shared" si="2"/>
        <v>23</v>
      </c>
    </row>
    <row r="70" spans="1:10">
      <c r="A70" s="47">
        <v>12</v>
      </c>
      <c r="B70" s="48">
        <v>3</v>
      </c>
      <c r="C70" s="47">
        <v>18</v>
      </c>
      <c r="D70" s="49" t="s">
        <v>31</v>
      </c>
      <c r="E70" s="47" t="s">
        <v>15</v>
      </c>
      <c r="F70" s="75">
        <f>'12 Расходники'!E3</f>
        <v>10</v>
      </c>
      <c r="G70" s="50"/>
      <c r="H70" s="48" t="s">
        <v>285</v>
      </c>
      <c r="I70" s="51">
        <f>'12 Расходники'!G3</f>
        <v>206</v>
      </c>
      <c r="J70" s="52">
        <f t="shared" si="2"/>
        <v>2060</v>
      </c>
    </row>
    <row r="71" spans="1:10" ht="17.25" customHeight="1">
      <c r="A71" s="47">
        <v>7</v>
      </c>
      <c r="B71" s="48">
        <v>3</v>
      </c>
      <c r="C71" s="47">
        <v>19</v>
      </c>
      <c r="D71" s="49" t="s">
        <v>32</v>
      </c>
      <c r="E71" s="47" t="s">
        <v>15</v>
      </c>
      <c r="F71" s="75">
        <f>'7 Газосварка'!E4</f>
        <v>1</v>
      </c>
      <c r="G71" s="101" t="s">
        <v>305</v>
      </c>
      <c r="H71" s="48"/>
      <c r="I71" s="51"/>
      <c r="J71" s="52"/>
    </row>
    <row r="72" spans="1:10" ht="17.25" customHeight="1">
      <c r="A72" s="47">
        <v>7</v>
      </c>
      <c r="B72" s="48">
        <v>3</v>
      </c>
      <c r="C72" s="47">
        <v>20</v>
      </c>
      <c r="D72" s="49" t="s">
        <v>33</v>
      </c>
      <c r="E72" s="47" t="s">
        <v>15</v>
      </c>
      <c r="F72" s="75">
        <f>'7 Газосварка'!E5</f>
        <v>1</v>
      </c>
      <c r="G72" s="102"/>
      <c r="H72" s="48"/>
      <c r="I72" s="51"/>
      <c r="J72" s="52"/>
    </row>
    <row r="73" spans="1:10">
      <c r="A73" s="47">
        <v>12</v>
      </c>
      <c r="B73" s="48">
        <v>3</v>
      </c>
      <c r="C73" s="47">
        <v>21</v>
      </c>
      <c r="D73" s="49" t="s">
        <v>34</v>
      </c>
      <c r="E73" s="47" t="s">
        <v>15</v>
      </c>
      <c r="F73" s="75">
        <f>'12 Расходники'!E4</f>
        <v>10</v>
      </c>
      <c r="G73" s="50"/>
      <c r="H73" s="48" t="s">
        <v>285</v>
      </c>
      <c r="I73" s="51">
        <f>'12 Расходники'!G4</f>
        <v>24</v>
      </c>
      <c r="J73" s="52">
        <f t="shared" si="2"/>
        <v>240</v>
      </c>
    </row>
    <row r="74" spans="1:10">
      <c r="A74" s="47">
        <v>11</v>
      </c>
      <c r="B74" s="48">
        <v>3</v>
      </c>
      <c r="C74" s="47">
        <v>22</v>
      </c>
      <c r="D74" s="49" t="s">
        <v>35</v>
      </c>
      <c r="E74" s="47" t="s">
        <v>152</v>
      </c>
      <c r="F74" s="75">
        <f>'11 ЛКМ'!E3</f>
        <v>10</v>
      </c>
      <c r="G74" s="50"/>
      <c r="H74" s="48" t="s">
        <v>238</v>
      </c>
      <c r="I74" s="51">
        <f>'11 ЛКМ'!G3</f>
        <v>1378</v>
      </c>
      <c r="J74" s="52">
        <f t="shared" si="2"/>
        <v>13780</v>
      </c>
    </row>
    <row r="75" spans="1:10">
      <c r="A75" s="47">
        <v>11</v>
      </c>
      <c r="B75" s="48">
        <v>3</v>
      </c>
      <c r="C75" s="47">
        <v>23</v>
      </c>
      <c r="D75" s="49" t="s">
        <v>36</v>
      </c>
      <c r="E75" s="47" t="s">
        <v>152</v>
      </c>
      <c r="F75" s="75">
        <f>'11 ЛКМ'!E4</f>
        <v>10</v>
      </c>
      <c r="G75" s="50"/>
      <c r="H75" s="48" t="s">
        <v>238</v>
      </c>
      <c r="I75" s="51">
        <f>'11 ЛКМ'!G4</f>
        <v>91</v>
      </c>
      <c r="J75" s="52">
        <f t="shared" si="2"/>
        <v>910</v>
      </c>
    </row>
    <row r="76" spans="1:10">
      <c r="A76" s="54"/>
      <c r="C76" s="54"/>
      <c r="G76" s="98" t="s">
        <v>243</v>
      </c>
      <c r="H76" s="98"/>
      <c r="I76" s="98"/>
      <c r="J76" s="56">
        <f>SUM(J53:J75)</f>
        <v>105953.81333333334</v>
      </c>
    </row>
    <row r="77" spans="1:10">
      <c r="A77" s="54"/>
      <c r="C77" s="54"/>
      <c r="G77" s="99" t="s">
        <v>342</v>
      </c>
      <c r="H77" s="99"/>
      <c r="I77" s="99"/>
      <c r="J77" s="61">
        <f>J13+J50+J76</f>
        <v>472475.55450333329</v>
      </c>
    </row>
    <row r="78" spans="1:10">
      <c r="A78" s="54"/>
      <c r="C78" s="54"/>
      <c r="H78" s="62"/>
      <c r="I78" s="63"/>
      <c r="J78" s="63"/>
    </row>
    <row r="79" spans="1:10">
      <c r="A79" s="100" t="s">
        <v>37</v>
      </c>
      <c r="B79" s="100"/>
      <c r="C79" s="100"/>
      <c r="D79" s="100"/>
      <c r="E79" s="100"/>
      <c r="F79" s="100"/>
      <c r="G79" s="100"/>
      <c r="H79" s="100"/>
      <c r="I79" s="100"/>
      <c r="J79" s="100"/>
    </row>
    <row r="80" spans="1:10" ht="33.75">
      <c r="A80" s="45" t="s">
        <v>188</v>
      </c>
      <c r="B80" s="45" t="s">
        <v>105</v>
      </c>
      <c r="C80" s="45" t="s">
        <v>106</v>
      </c>
      <c r="D80" s="45" t="s">
        <v>1</v>
      </c>
      <c r="E80" s="45" t="s">
        <v>183</v>
      </c>
      <c r="F80" s="71" t="s">
        <v>104</v>
      </c>
      <c r="G80" s="45" t="s">
        <v>107</v>
      </c>
      <c r="H80" s="45" t="s">
        <v>284</v>
      </c>
      <c r="I80" s="46" t="s">
        <v>301</v>
      </c>
      <c r="J80" s="46" t="s">
        <v>302</v>
      </c>
    </row>
    <row r="81" spans="1:10" ht="33.75">
      <c r="A81" s="47">
        <v>2</v>
      </c>
      <c r="B81" s="48">
        <v>4</v>
      </c>
      <c r="C81" s="47">
        <v>1</v>
      </c>
      <c r="D81" s="49" t="s">
        <v>38</v>
      </c>
      <c r="E81" s="47" t="s">
        <v>15</v>
      </c>
      <c r="F81" s="75">
        <f>'2 Электроприборы'!E3</f>
        <v>1</v>
      </c>
      <c r="G81" s="47"/>
      <c r="H81" s="48" t="s">
        <v>291</v>
      </c>
      <c r="I81" s="51">
        <f>'2 Электроприборы'!H4</f>
        <v>4180.37</v>
      </c>
      <c r="J81" s="52">
        <f>F81*I81</f>
        <v>4180.37</v>
      </c>
    </row>
    <row r="82" spans="1:10" ht="33.75">
      <c r="A82" s="47">
        <v>2</v>
      </c>
      <c r="B82" s="48">
        <v>4</v>
      </c>
      <c r="C82" s="47">
        <v>2</v>
      </c>
      <c r="D82" s="49" t="s">
        <v>138</v>
      </c>
      <c r="E82" s="47" t="s">
        <v>15</v>
      </c>
      <c r="F82" s="75">
        <f>'2 Электроприборы'!E4</f>
        <v>1</v>
      </c>
      <c r="G82" s="47" t="s">
        <v>39</v>
      </c>
      <c r="H82" s="48" t="s">
        <v>291</v>
      </c>
      <c r="I82" s="51">
        <f>'2 Электроприборы'!H5</f>
        <v>1302.74</v>
      </c>
      <c r="J82" s="52">
        <f t="shared" ref="J82:J108" si="3">F82*I82</f>
        <v>1302.74</v>
      </c>
    </row>
    <row r="83" spans="1:10" ht="33.75">
      <c r="A83" s="47">
        <v>2</v>
      </c>
      <c r="B83" s="48">
        <v>4</v>
      </c>
      <c r="C83" s="47">
        <v>3</v>
      </c>
      <c r="D83" s="49" t="s">
        <v>40</v>
      </c>
      <c r="E83" s="47" t="s">
        <v>15</v>
      </c>
      <c r="F83" s="75">
        <f>'2 Электроприборы'!E5</f>
        <v>2</v>
      </c>
      <c r="G83" s="47" t="s">
        <v>41</v>
      </c>
      <c r="H83" s="48" t="s">
        <v>291</v>
      </c>
      <c r="I83" s="51">
        <f>'2 Электроприборы'!H6</f>
        <v>248.83</v>
      </c>
      <c r="J83" s="52">
        <f t="shared" si="3"/>
        <v>497.66</v>
      </c>
    </row>
    <row r="84" spans="1:10" ht="22.5">
      <c r="A84" s="47">
        <v>2</v>
      </c>
      <c r="B84" s="48">
        <v>4</v>
      </c>
      <c r="C84" s="47">
        <v>4</v>
      </c>
      <c r="D84" s="49" t="s">
        <v>42</v>
      </c>
      <c r="E84" s="47" t="s">
        <v>15</v>
      </c>
      <c r="F84" s="75">
        <f>'2 Электроприборы'!E6</f>
        <v>26</v>
      </c>
      <c r="G84" s="47"/>
      <c r="H84" s="48" t="s">
        <v>291</v>
      </c>
      <c r="I84" s="51">
        <f>'2 Электроприборы'!H7</f>
        <v>3333.49</v>
      </c>
      <c r="J84" s="52">
        <f t="shared" si="3"/>
        <v>86670.739999999991</v>
      </c>
    </row>
    <row r="85" spans="1:10" ht="22.5">
      <c r="A85" s="47">
        <v>2</v>
      </c>
      <c r="B85" s="48">
        <v>4</v>
      </c>
      <c r="C85" s="47">
        <v>5</v>
      </c>
      <c r="D85" s="49" t="s">
        <v>43</v>
      </c>
      <c r="E85" s="47" t="s">
        <v>15</v>
      </c>
      <c r="F85" s="75">
        <f>'2 Электроприборы'!E7</f>
        <v>1</v>
      </c>
      <c r="G85" s="47"/>
      <c r="H85" s="48" t="s">
        <v>291</v>
      </c>
      <c r="I85" s="51">
        <f>'2 Электроприборы'!H8</f>
        <v>1171.67</v>
      </c>
      <c r="J85" s="52">
        <f t="shared" si="3"/>
        <v>1171.67</v>
      </c>
    </row>
    <row r="86" spans="1:10" ht="22.5">
      <c r="A86" s="47">
        <v>2</v>
      </c>
      <c r="B86" s="48">
        <v>4</v>
      </c>
      <c r="C86" s="47">
        <v>6</v>
      </c>
      <c r="D86" s="49" t="s">
        <v>44</v>
      </c>
      <c r="E86" s="47" t="s">
        <v>15</v>
      </c>
      <c r="F86" s="75">
        <f>'2 Электроприборы'!E8</f>
        <v>1</v>
      </c>
      <c r="G86" s="47"/>
      <c r="H86" s="48" t="s">
        <v>291</v>
      </c>
      <c r="I86" s="51">
        <f>'2 Электроприборы'!H9</f>
        <v>1171.67</v>
      </c>
      <c r="J86" s="52">
        <f t="shared" si="3"/>
        <v>1171.67</v>
      </c>
    </row>
    <row r="87" spans="1:10" ht="22.5">
      <c r="A87" s="47">
        <v>2</v>
      </c>
      <c r="B87" s="48">
        <v>4</v>
      </c>
      <c r="C87" s="47">
        <v>7</v>
      </c>
      <c r="D87" s="49" t="s">
        <v>45</v>
      </c>
      <c r="E87" s="47" t="s">
        <v>15</v>
      </c>
      <c r="F87" s="75">
        <f>'2 Электроприборы'!E9</f>
        <v>3</v>
      </c>
      <c r="G87" s="47"/>
      <c r="H87" s="48" t="s">
        <v>291</v>
      </c>
      <c r="I87" s="51">
        <f>'2 Электроприборы'!H10</f>
        <v>687.69</v>
      </c>
      <c r="J87" s="52">
        <f t="shared" si="3"/>
        <v>2063.0700000000002</v>
      </c>
    </row>
    <row r="88" spans="1:10" ht="22.5">
      <c r="A88" s="47">
        <v>2</v>
      </c>
      <c r="B88" s="48">
        <v>4</v>
      </c>
      <c r="C88" s="47">
        <v>8</v>
      </c>
      <c r="D88" s="49" t="s">
        <v>46</v>
      </c>
      <c r="E88" s="47" t="s">
        <v>15</v>
      </c>
      <c r="F88" s="75">
        <f>'2 Электроприборы'!E10</f>
        <v>3</v>
      </c>
      <c r="G88" s="47"/>
      <c r="H88" s="48" t="s">
        <v>291</v>
      </c>
      <c r="I88" s="51">
        <f>'2 Электроприборы'!H11</f>
        <v>1400.4</v>
      </c>
      <c r="J88" s="52">
        <f t="shared" si="3"/>
        <v>4201.2000000000007</v>
      </c>
    </row>
    <row r="89" spans="1:10" ht="56.25">
      <c r="A89" s="47">
        <v>2</v>
      </c>
      <c r="B89" s="48">
        <v>4</v>
      </c>
      <c r="C89" s="47">
        <v>9</v>
      </c>
      <c r="D89" s="49" t="s">
        <v>47</v>
      </c>
      <c r="E89" s="47" t="s">
        <v>15</v>
      </c>
      <c r="F89" s="75">
        <f>'2 Электроприборы'!E11</f>
        <v>1</v>
      </c>
      <c r="G89" s="47" t="s">
        <v>48</v>
      </c>
      <c r="H89" s="48" t="s">
        <v>291</v>
      </c>
      <c r="I89" s="51">
        <f>'2 Электроприборы'!H12</f>
        <v>264.89999999999998</v>
      </c>
      <c r="J89" s="52">
        <f t="shared" si="3"/>
        <v>264.89999999999998</v>
      </c>
    </row>
    <row r="90" spans="1:10" ht="22.5">
      <c r="A90" s="47">
        <v>2</v>
      </c>
      <c r="B90" s="48">
        <v>4</v>
      </c>
      <c r="C90" s="47">
        <v>10</v>
      </c>
      <c r="D90" s="49" t="s">
        <v>139</v>
      </c>
      <c r="E90" s="47" t="s">
        <v>15</v>
      </c>
      <c r="F90" s="75">
        <f>'2 Электроприборы'!E12</f>
        <v>2</v>
      </c>
      <c r="G90" s="47" t="s">
        <v>49</v>
      </c>
      <c r="H90" s="48" t="s">
        <v>291</v>
      </c>
      <c r="I90" s="51">
        <f>'2 Электроприборы'!H13</f>
        <v>264.89999999999998</v>
      </c>
      <c r="J90" s="52">
        <f t="shared" si="3"/>
        <v>529.79999999999995</v>
      </c>
    </row>
    <row r="91" spans="1:10" ht="33.75">
      <c r="A91" s="47">
        <v>2</v>
      </c>
      <c r="B91" s="48">
        <v>4</v>
      </c>
      <c r="C91" s="47">
        <v>11</v>
      </c>
      <c r="D91" s="49" t="s">
        <v>50</v>
      </c>
      <c r="E91" s="47" t="s">
        <v>15</v>
      </c>
      <c r="F91" s="75">
        <f>'2 Электроприборы'!E13</f>
        <v>2</v>
      </c>
      <c r="G91" s="47"/>
      <c r="H91" s="48" t="s">
        <v>291</v>
      </c>
      <c r="I91" s="51">
        <f>'2 Электроприборы'!H14</f>
        <v>98.96</v>
      </c>
      <c r="J91" s="52">
        <f t="shared" si="3"/>
        <v>197.92</v>
      </c>
    </row>
    <row r="92" spans="1:10" ht="33.75">
      <c r="A92" s="47">
        <v>2</v>
      </c>
      <c r="B92" s="48">
        <v>4</v>
      </c>
      <c r="C92" s="47">
        <v>12</v>
      </c>
      <c r="D92" s="49" t="s">
        <v>277</v>
      </c>
      <c r="E92" s="47" t="s">
        <v>15</v>
      </c>
      <c r="F92" s="75">
        <f>'2 Электроприборы'!E14</f>
        <v>9</v>
      </c>
      <c r="G92" s="47"/>
      <c r="H92" s="48" t="s">
        <v>291</v>
      </c>
      <c r="I92" s="51">
        <f>'2 Электроприборы'!H15</f>
        <v>98.96</v>
      </c>
      <c r="J92" s="52">
        <f t="shared" si="3"/>
        <v>890.64</v>
      </c>
    </row>
    <row r="93" spans="1:10" ht="33.75">
      <c r="A93" s="47">
        <v>2</v>
      </c>
      <c r="B93" s="48">
        <v>4</v>
      </c>
      <c r="C93" s="47">
        <v>13</v>
      </c>
      <c r="D93" s="49" t="s">
        <v>278</v>
      </c>
      <c r="E93" s="47" t="s">
        <v>15</v>
      </c>
      <c r="F93" s="75">
        <f>'2 Электроприборы'!E15</f>
        <v>2</v>
      </c>
      <c r="G93" s="47"/>
      <c r="H93" s="48" t="s">
        <v>291</v>
      </c>
      <c r="I93" s="51">
        <f>'2 Электроприборы'!H16</f>
        <v>98.96</v>
      </c>
      <c r="J93" s="52">
        <f t="shared" si="3"/>
        <v>197.92</v>
      </c>
    </row>
    <row r="94" spans="1:10" ht="33.75">
      <c r="A94" s="47">
        <v>2</v>
      </c>
      <c r="B94" s="48">
        <v>4</v>
      </c>
      <c r="C94" s="47">
        <v>14</v>
      </c>
      <c r="D94" s="49" t="s">
        <v>51</v>
      </c>
      <c r="E94" s="47" t="s">
        <v>15</v>
      </c>
      <c r="F94" s="75">
        <f>'2 Электроприборы'!E16</f>
        <v>2</v>
      </c>
      <c r="G94" s="47"/>
      <c r="H94" s="48" t="s">
        <v>291</v>
      </c>
      <c r="I94" s="51">
        <f>'2 Электроприборы'!H17</f>
        <v>72.58</v>
      </c>
      <c r="J94" s="52">
        <f t="shared" si="3"/>
        <v>145.16</v>
      </c>
    </row>
    <row r="95" spans="1:10" ht="33.75">
      <c r="A95" s="47">
        <v>2</v>
      </c>
      <c r="B95" s="48">
        <v>4</v>
      </c>
      <c r="C95" s="47">
        <v>15</v>
      </c>
      <c r="D95" s="49" t="s">
        <v>52</v>
      </c>
      <c r="E95" s="47" t="s">
        <v>15</v>
      </c>
      <c r="F95" s="75">
        <f>'2 Электроприборы'!E17</f>
        <v>6</v>
      </c>
      <c r="G95" s="47"/>
      <c r="H95" s="48" t="s">
        <v>291</v>
      </c>
      <c r="I95" s="51">
        <f>'2 Электроприборы'!H18</f>
        <v>11250</v>
      </c>
      <c r="J95" s="52">
        <f t="shared" si="3"/>
        <v>67500</v>
      </c>
    </row>
    <row r="96" spans="1:10" ht="33.75">
      <c r="A96" s="47">
        <v>2</v>
      </c>
      <c r="B96" s="48">
        <v>4</v>
      </c>
      <c r="C96" s="47">
        <v>16</v>
      </c>
      <c r="D96" s="49" t="s">
        <v>140</v>
      </c>
      <c r="E96" s="47" t="s">
        <v>15</v>
      </c>
      <c r="F96" s="75">
        <f>'2 Электроприборы'!E18</f>
        <v>4</v>
      </c>
      <c r="G96" s="47"/>
      <c r="H96" s="48" t="s">
        <v>291</v>
      </c>
      <c r="I96" s="51">
        <f>'2 Электроприборы'!H19</f>
        <v>18320</v>
      </c>
      <c r="J96" s="52">
        <f t="shared" si="3"/>
        <v>73280</v>
      </c>
    </row>
    <row r="97" spans="1:10" ht="22.5">
      <c r="A97" s="47">
        <v>2</v>
      </c>
      <c r="B97" s="48">
        <v>4</v>
      </c>
      <c r="C97" s="47">
        <v>17</v>
      </c>
      <c r="D97" s="49" t="s">
        <v>53</v>
      </c>
      <c r="E97" s="47" t="s">
        <v>15</v>
      </c>
      <c r="F97" s="75">
        <f>'2 Электроприборы'!E19</f>
        <v>4</v>
      </c>
      <c r="G97" s="47"/>
      <c r="H97" s="48" t="s">
        <v>291</v>
      </c>
      <c r="I97" s="51">
        <f>'2 Электроприборы'!H20</f>
        <v>330.41</v>
      </c>
      <c r="J97" s="52">
        <f t="shared" si="3"/>
        <v>1321.64</v>
      </c>
    </row>
    <row r="98" spans="1:10" ht="22.5">
      <c r="A98" s="47">
        <v>2</v>
      </c>
      <c r="B98" s="48">
        <v>4</v>
      </c>
      <c r="C98" s="47">
        <v>18</v>
      </c>
      <c r="D98" s="49" t="s">
        <v>141</v>
      </c>
      <c r="E98" s="47" t="s">
        <v>15</v>
      </c>
      <c r="F98" s="75">
        <f>'2 Электроприборы'!E20</f>
        <v>4</v>
      </c>
      <c r="G98" s="47"/>
      <c r="H98" s="48" t="s">
        <v>291</v>
      </c>
      <c r="I98" s="51">
        <f>'2 Электроприборы'!H21</f>
        <v>334.12</v>
      </c>
      <c r="J98" s="52">
        <f t="shared" si="3"/>
        <v>1336.48</v>
      </c>
    </row>
    <row r="99" spans="1:10" ht="22.5">
      <c r="A99" s="47">
        <v>2</v>
      </c>
      <c r="B99" s="48">
        <v>4</v>
      </c>
      <c r="C99" s="47">
        <v>19</v>
      </c>
      <c r="D99" s="49" t="s">
        <v>54</v>
      </c>
      <c r="E99" s="47" t="s">
        <v>15</v>
      </c>
      <c r="F99" s="75">
        <f>'2 Электроприборы'!E21</f>
        <v>2</v>
      </c>
      <c r="G99" s="47"/>
      <c r="H99" s="48" t="s">
        <v>291</v>
      </c>
      <c r="I99" s="51">
        <f>'2 Электроприборы'!H22</f>
        <v>1457.35</v>
      </c>
      <c r="J99" s="52">
        <f t="shared" si="3"/>
        <v>2914.7</v>
      </c>
    </row>
    <row r="100" spans="1:10" ht="33.75">
      <c r="A100" s="47">
        <v>2</v>
      </c>
      <c r="B100" s="48">
        <v>4</v>
      </c>
      <c r="C100" s="47">
        <v>20</v>
      </c>
      <c r="D100" s="49" t="s">
        <v>55</v>
      </c>
      <c r="E100" s="47" t="s">
        <v>15</v>
      </c>
      <c r="F100" s="75">
        <f>'2 Электроприборы'!E22</f>
        <v>2</v>
      </c>
      <c r="G100" s="47"/>
      <c r="H100" s="48" t="s">
        <v>291</v>
      </c>
      <c r="I100" s="51">
        <f>'2 Электроприборы'!H23</f>
        <v>1531.39</v>
      </c>
      <c r="J100" s="52">
        <f t="shared" si="3"/>
        <v>3062.78</v>
      </c>
    </row>
    <row r="101" spans="1:10" ht="45">
      <c r="A101" s="47">
        <v>2</v>
      </c>
      <c r="B101" s="48">
        <v>4</v>
      </c>
      <c r="C101" s="47">
        <v>21</v>
      </c>
      <c r="D101" s="49" t="s">
        <v>56</v>
      </c>
      <c r="E101" s="47" t="s">
        <v>15</v>
      </c>
      <c r="F101" s="75">
        <f>'2 Электроприборы'!E23</f>
        <v>2</v>
      </c>
      <c r="G101" s="47"/>
      <c r="H101" s="48" t="s">
        <v>291</v>
      </c>
      <c r="I101" s="51">
        <f>'2 Электроприборы'!H24</f>
        <v>1625</v>
      </c>
      <c r="J101" s="52">
        <f t="shared" si="3"/>
        <v>3250</v>
      </c>
    </row>
    <row r="102" spans="1:10" ht="78.75">
      <c r="A102" s="47">
        <v>2</v>
      </c>
      <c r="B102" s="48">
        <v>4</v>
      </c>
      <c r="C102" s="47">
        <v>22</v>
      </c>
      <c r="D102" s="49" t="s">
        <v>57</v>
      </c>
      <c r="E102" s="47" t="s">
        <v>15</v>
      </c>
      <c r="F102" s="75">
        <f>'2 Электроприборы'!E24</f>
        <v>2</v>
      </c>
      <c r="G102" s="47" t="s">
        <v>58</v>
      </c>
      <c r="H102" s="48" t="s">
        <v>291</v>
      </c>
      <c r="I102" s="51">
        <f>'2 Электроприборы'!H25</f>
        <v>764.18</v>
      </c>
      <c r="J102" s="52">
        <f t="shared" si="3"/>
        <v>1528.36</v>
      </c>
    </row>
    <row r="103" spans="1:10" ht="22.5">
      <c r="A103" s="47">
        <v>2</v>
      </c>
      <c r="B103" s="48">
        <v>4</v>
      </c>
      <c r="C103" s="47">
        <v>23</v>
      </c>
      <c r="D103" s="49" t="s">
        <v>59</v>
      </c>
      <c r="E103" s="47" t="s">
        <v>15</v>
      </c>
      <c r="F103" s="75">
        <f>'2 Электроприборы'!E25</f>
        <v>2</v>
      </c>
      <c r="G103" s="47"/>
      <c r="H103" s="48" t="s">
        <v>291</v>
      </c>
      <c r="I103" s="51">
        <f>'2 Электроприборы'!H26</f>
        <v>887.04</v>
      </c>
      <c r="J103" s="52">
        <f t="shared" si="3"/>
        <v>1774.08</v>
      </c>
    </row>
    <row r="104" spans="1:10" ht="22.5">
      <c r="A104" s="47">
        <v>2</v>
      </c>
      <c r="B104" s="48">
        <v>4</v>
      </c>
      <c r="C104" s="47">
        <v>24</v>
      </c>
      <c r="D104" s="49" t="s">
        <v>60</v>
      </c>
      <c r="E104" s="47" t="s">
        <v>15</v>
      </c>
      <c r="F104" s="75">
        <f>'2 Электроприборы'!E26</f>
        <v>1</v>
      </c>
      <c r="G104" s="47"/>
      <c r="H104" s="48" t="s">
        <v>291</v>
      </c>
      <c r="I104" s="51">
        <f>'2 Электроприборы'!H27</f>
        <v>205.63</v>
      </c>
      <c r="J104" s="52">
        <f t="shared" si="3"/>
        <v>205.63</v>
      </c>
    </row>
    <row r="105" spans="1:10" ht="22.5">
      <c r="A105" s="47">
        <v>2</v>
      </c>
      <c r="B105" s="48">
        <v>4</v>
      </c>
      <c r="C105" s="47">
        <v>25</v>
      </c>
      <c r="D105" s="49" t="s">
        <v>61</v>
      </c>
      <c r="E105" s="47" t="s">
        <v>15</v>
      </c>
      <c r="F105" s="75">
        <f>'2 Электроприборы'!E27</f>
        <v>2</v>
      </c>
      <c r="G105" s="47"/>
      <c r="H105" s="48" t="s">
        <v>291</v>
      </c>
      <c r="I105" s="51">
        <f>'2 Электроприборы'!H28</f>
        <v>997.19</v>
      </c>
      <c r="J105" s="52">
        <f t="shared" si="3"/>
        <v>1994.38</v>
      </c>
    </row>
    <row r="106" spans="1:10" ht="22.5">
      <c r="A106" s="47">
        <v>3</v>
      </c>
      <c r="B106" s="48">
        <v>4</v>
      </c>
      <c r="C106" s="47">
        <v>26</v>
      </c>
      <c r="D106" s="49" t="s">
        <v>62</v>
      </c>
      <c r="E106" s="47" t="s">
        <v>15</v>
      </c>
      <c r="F106" s="75">
        <f>'3 Светильники'!E3</f>
        <v>2</v>
      </c>
      <c r="G106" s="47"/>
      <c r="H106" s="48" t="s">
        <v>291</v>
      </c>
      <c r="I106" s="51">
        <f>'3 Светильники'!H3</f>
        <v>292.89</v>
      </c>
      <c r="J106" s="52">
        <f t="shared" si="3"/>
        <v>585.78</v>
      </c>
    </row>
    <row r="107" spans="1:10" ht="22.5">
      <c r="A107" s="47">
        <v>3</v>
      </c>
      <c r="B107" s="48">
        <v>4</v>
      </c>
      <c r="C107" s="47">
        <v>27</v>
      </c>
      <c r="D107" s="49" t="s">
        <v>63</v>
      </c>
      <c r="E107" s="47" t="s">
        <v>15</v>
      </c>
      <c r="F107" s="75">
        <f>'3 Светильники'!E4</f>
        <v>2</v>
      </c>
      <c r="G107" s="47"/>
      <c r="H107" s="48" t="s">
        <v>291</v>
      </c>
      <c r="I107" s="51">
        <f>'3 Светильники'!H4</f>
        <v>27.02</v>
      </c>
      <c r="J107" s="52">
        <f t="shared" si="3"/>
        <v>54.04</v>
      </c>
    </row>
    <row r="108" spans="1:10" ht="33.75">
      <c r="A108" s="47">
        <v>6</v>
      </c>
      <c r="B108" s="48">
        <v>4</v>
      </c>
      <c r="C108" s="47">
        <v>28</v>
      </c>
      <c r="D108" s="49" t="s">
        <v>64</v>
      </c>
      <c r="E108" s="47" t="s">
        <v>15</v>
      </c>
      <c r="F108" s="75">
        <f>'6 Электродвигатели'!E3</f>
        <v>2</v>
      </c>
      <c r="G108" s="47"/>
      <c r="H108" s="47" t="s">
        <v>225</v>
      </c>
      <c r="I108" s="51">
        <f>'6 Электродвигатели'!I3</f>
        <v>52300</v>
      </c>
      <c r="J108" s="52">
        <f t="shared" si="3"/>
        <v>104600</v>
      </c>
    </row>
    <row r="109" spans="1:10">
      <c r="A109" s="53"/>
      <c r="C109" s="53"/>
      <c r="D109" s="55"/>
      <c r="E109" s="53"/>
      <c r="F109" s="72"/>
      <c r="G109" s="99" t="s">
        <v>244</v>
      </c>
      <c r="H109" s="99"/>
      <c r="I109" s="99"/>
      <c r="J109" s="61">
        <f>SUM(J81:J108)</f>
        <v>366893.33</v>
      </c>
    </row>
    <row r="110" spans="1:10">
      <c r="A110" s="53"/>
      <c r="C110" s="53"/>
      <c r="D110" s="55"/>
      <c r="E110" s="53"/>
      <c r="F110" s="72"/>
      <c r="G110" s="64"/>
      <c r="H110" s="62"/>
      <c r="I110" s="63"/>
      <c r="J110" s="63"/>
    </row>
    <row r="111" spans="1:10">
      <c r="A111" s="104" t="s">
        <v>187</v>
      </c>
      <c r="B111" s="104"/>
      <c r="C111" s="104"/>
      <c r="D111" s="104"/>
      <c r="E111" s="104"/>
      <c r="F111" s="104"/>
      <c r="G111" s="104"/>
      <c r="H111" s="104"/>
      <c r="I111" s="104"/>
      <c r="J111" s="104"/>
    </row>
    <row r="112" spans="1:10" ht="33.75">
      <c r="A112" s="45" t="s">
        <v>188</v>
      </c>
      <c r="B112" s="45" t="s">
        <v>105</v>
      </c>
      <c r="C112" s="45" t="s">
        <v>106</v>
      </c>
      <c r="D112" s="45" t="s">
        <v>1</v>
      </c>
      <c r="E112" s="45" t="s">
        <v>183</v>
      </c>
      <c r="F112" s="71" t="s">
        <v>104</v>
      </c>
      <c r="G112" s="45" t="s">
        <v>107</v>
      </c>
      <c r="H112" s="45" t="s">
        <v>284</v>
      </c>
      <c r="I112" s="46" t="s">
        <v>301</v>
      </c>
      <c r="J112" s="46" t="s">
        <v>302</v>
      </c>
    </row>
    <row r="113" spans="1:10" ht="22.5">
      <c r="A113" s="47">
        <v>4</v>
      </c>
      <c r="B113" s="48">
        <v>5</v>
      </c>
      <c r="C113" s="47">
        <v>1</v>
      </c>
      <c r="D113" s="49" t="s">
        <v>112</v>
      </c>
      <c r="E113" s="47" t="s">
        <v>3</v>
      </c>
      <c r="F113" s="75">
        <f>'4 Электротовары'!E6</f>
        <v>600</v>
      </c>
      <c r="G113" s="47" t="s">
        <v>65</v>
      </c>
      <c r="H113" s="48" t="s">
        <v>291</v>
      </c>
      <c r="I113" s="51">
        <f>'4 Электротовары'!H6</f>
        <v>5.27</v>
      </c>
      <c r="J113" s="52">
        <f>F113*I113</f>
        <v>3161.9999999999995</v>
      </c>
    </row>
    <row r="114" spans="1:10" ht="45">
      <c r="A114" s="47">
        <v>4</v>
      </c>
      <c r="B114" s="48">
        <v>5</v>
      </c>
      <c r="C114" s="47">
        <v>2</v>
      </c>
      <c r="D114" s="49" t="s">
        <v>113</v>
      </c>
      <c r="E114" s="47" t="s">
        <v>3</v>
      </c>
      <c r="F114" s="75">
        <f>'4 Электротовары'!E7</f>
        <v>30</v>
      </c>
      <c r="G114" s="47" t="s">
        <v>279</v>
      </c>
      <c r="H114" s="48" t="s">
        <v>291</v>
      </c>
      <c r="I114" s="51">
        <f>'4 Электротовары'!H7</f>
        <v>150</v>
      </c>
      <c r="J114" s="52">
        <f t="shared" ref="J114:J118" si="4">F114*I114</f>
        <v>4500</v>
      </c>
    </row>
    <row r="115" spans="1:10">
      <c r="A115" s="47">
        <v>1</v>
      </c>
      <c r="B115" s="48">
        <v>5</v>
      </c>
      <c r="C115" s="47">
        <v>3</v>
      </c>
      <c r="D115" s="49" t="s">
        <v>114</v>
      </c>
      <c r="E115" s="47" t="s">
        <v>2</v>
      </c>
      <c r="F115" s="75">
        <f>'1 Металл'!E47</f>
        <v>25</v>
      </c>
      <c r="G115" s="47"/>
      <c r="H115" s="48" t="s">
        <v>216</v>
      </c>
      <c r="I115" s="51">
        <f>'1 Металл'!F47</f>
        <v>67.989999999999995</v>
      </c>
      <c r="J115" s="52">
        <f t="shared" si="4"/>
        <v>1699.7499999999998</v>
      </c>
    </row>
    <row r="116" spans="1:10">
      <c r="A116" s="47">
        <v>1</v>
      </c>
      <c r="B116" s="48">
        <v>5</v>
      </c>
      <c r="C116" s="47">
        <v>4</v>
      </c>
      <c r="D116" s="49" t="s">
        <v>153</v>
      </c>
      <c r="E116" s="47" t="s">
        <v>2</v>
      </c>
      <c r="F116" s="75">
        <f>'1 Металл'!E48</f>
        <v>20</v>
      </c>
      <c r="G116" s="47"/>
      <c r="H116" s="48" t="s">
        <v>216</v>
      </c>
      <c r="I116" s="51">
        <f>'1 Металл'!F48</f>
        <v>63.79</v>
      </c>
      <c r="J116" s="52">
        <f t="shared" si="4"/>
        <v>1275.8</v>
      </c>
    </row>
    <row r="117" spans="1:10" ht="33.75">
      <c r="A117" s="47">
        <v>4</v>
      </c>
      <c r="B117" s="48">
        <v>5</v>
      </c>
      <c r="C117" s="47">
        <v>5</v>
      </c>
      <c r="D117" s="49" t="s">
        <v>280</v>
      </c>
      <c r="E117" s="47" t="s">
        <v>3</v>
      </c>
      <c r="F117" s="75">
        <f>'4 Электротовары'!E8</f>
        <v>1</v>
      </c>
      <c r="G117" s="47" t="s">
        <v>67</v>
      </c>
      <c r="H117" s="48" t="s">
        <v>291</v>
      </c>
      <c r="I117" s="51">
        <f>'4 Электротовары'!H8</f>
        <v>107.7</v>
      </c>
      <c r="J117" s="52">
        <f t="shared" si="4"/>
        <v>107.7</v>
      </c>
    </row>
    <row r="118" spans="1:10" ht="22.5">
      <c r="A118" s="47">
        <v>4</v>
      </c>
      <c r="B118" s="48">
        <v>5</v>
      </c>
      <c r="C118" s="47">
        <v>6</v>
      </c>
      <c r="D118" s="49" t="s">
        <v>66</v>
      </c>
      <c r="E118" s="47" t="s">
        <v>3</v>
      </c>
      <c r="F118" s="75">
        <f>'4 Электротовары'!E9</f>
        <v>6</v>
      </c>
      <c r="G118" s="47" t="s">
        <v>68</v>
      </c>
      <c r="H118" s="48" t="s">
        <v>291</v>
      </c>
      <c r="I118" s="51">
        <f>'4 Электротовары'!H9</f>
        <v>51.79</v>
      </c>
      <c r="J118" s="52">
        <f t="shared" si="4"/>
        <v>310.74</v>
      </c>
    </row>
    <row r="119" spans="1:10">
      <c r="A119" s="53"/>
      <c r="C119" s="53"/>
      <c r="D119" s="55"/>
      <c r="E119" s="53"/>
      <c r="F119" s="72"/>
      <c r="G119" s="98" t="s">
        <v>243</v>
      </c>
      <c r="H119" s="98"/>
      <c r="I119" s="98"/>
      <c r="J119" s="56">
        <f>SUM(J113:J118)</f>
        <v>11055.99</v>
      </c>
    </row>
    <row r="120" spans="1:10">
      <c r="A120" s="54"/>
      <c r="C120" s="54"/>
    </row>
    <row r="121" spans="1:10" ht="33.75">
      <c r="A121" s="45" t="s">
        <v>188</v>
      </c>
      <c r="B121" s="45" t="s">
        <v>105</v>
      </c>
      <c r="C121" s="45" t="s">
        <v>106</v>
      </c>
      <c r="D121" s="45" t="s">
        <v>1</v>
      </c>
      <c r="E121" s="45" t="s">
        <v>183</v>
      </c>
      <c r="F121" s="71" t="s">
        <v>104</v>
      </c>
      <c r="G121" s="45" t="s">
        <v>107</v>
      </c>
      <c r="H121" s="45" t="s">
        <v>284</v>
      </c>
      <c r="I121" s="46" t="s">
        <v>301</v>
      </c>
      <c r="J121" s="46" t="s">
        <v>302</v>
      </c>
    </row>
    <row r="122" spans="1:10" ht="33.75">
      <c r="A122" s="47">
        <v>2</v>
      </c>
      <c r="B122" s="48">
        <v>6</v>
      </c>
      <c r="C122" s="47">
        <v>1</v>
      </c>
      <c r="D122" s="49" t="s">
        <v>111</v>
      </c>
      <c r="E122" s="47" t="s">
        <v>15</v>
      </c>
      <c r="F122" s="75">
        <f>'2 Электроприборы'!E29</f>
        <v>9</v>
      </c>
      <c r="G122" s="47" t="s">
        <v>69</v>
      </c>
      <c r="H122" s="48" t="s">
        <v>291</v>
      </c>
      <c r="I122" s="51">
        <f>'2 Электроприборы'!H29</f>
        <v>98.96</v>
      </c>
      <c r="J122" s="52">
        <f t="shared" ref="J122:J137" si="5">F122*I122</f>
        <v>890.64</v>
      </c>
    </row>
    <row r="123" spans="1:10" ht="33.75">
      <c r="A123" s="47">
        <v>2</v>
      </c>
      <c r="B123" s="48">
        <v>6</v>
      </c>
      <c r="C123" s="47">
        <v>2</v>
      </c>
      <c r="D123" s="49" t="s">
        <v>134</v>
      </c>
      <c r="E123" s="47" t="s">
        <v>15</v>
      </c>
      <c r="F123" s="75">
        <f>'2 Электроприборы'!E30</f>
        <v>4</v>
      </c>
      <c r="G123" s="47" t="s">
        <v>70</v>
      </c>
      <c r="H123" s="48" t="s">
        <v>291</v>
      </c>
      <c r="I123" s="51">
        <f>'2 Электроприборы'!H30</f>
        <v>98.96</v>
      </c>
      <c r="J123" s="52">
        <f t="shared" si="5"/>
        <v>395.84</v>
      </c>
    </row>
    <row r="124" spans="1:10" ht="78.75">
      <c r="A124" s="47">
        <v>2</v>
      </c>
      <c r="B124" s="48">
        <v>6</v>
      </c>
      <c r="C124" s="47">
        <v>3</v>
      </c>
      <c r="D124" s="49" t="s">
        <v>135</v>
      </c>
      <c r="E124" s="47" t="s">
        <v>15</v>
      </c>
      <c r="F124" s="75">
        <f>'2 Электроприборы'!E31</f>
        <v>5</v>
      </c>
      <c r="G124" s="47" t="s">
        <v>115</v>
      </c>
      <c r="H124" s="48" t="s">
        <v>291</v>
      </c>
      <c r="I124" s="51">
        <f>'2 Электроприборы'!H31</f>
        <v>776.96</v>
      </c>
      <c r="J124" s="52">
        <f t="shared" si="5"/>
        <v>3884.8</v>
      </c>
    </row>
    <row r="125" spans="1:10" ht="22.5">
      <c r="A125" s="47">
        <v>2</v>
      </c>
      <c r="B125" s="48">
        <v>6</v>
      </c>
      <c r="C125" s="47">
        <v>4</v>
      </c>
      <c r="D125" s="49" t="s">
        <v>116</v>
      </c>
      <c r="E125" s="47" t="s">
        <v>15</v>
      </c>
      <c r="F125" s="75">
        <f>'2 Электроприборы'!E32</f>
        <v>2</v>
      </c>
      <c r="G125" s="47" t="s">
        <v>71</v>
      </c>
      <c r="H125" s="48" t="s">
        <v>291</v>
      </c>
      <c r="I125" s="51">
        <f>'2 Электроприборы'!H32</f>
        <v>72.58</v>
      </c>
      <c r="J125" s="52">
        <f t="shared" si="5"/>
        <v>145.16</v>
      </c>
    </row>
    <row r="126" spans="1:10" ht="33.75">
      <c r="A126" s="47">
        <v>2</v>
      </c>
      <c r="B126" s="48">
        <v>6</v>
      </c>
      <c r="C126" s="47">
        <v>5</v>
      </c>
      <c r="D126" s="49" t="s">
        <v>117</v>
      </c>
      <c r="E126" s="47" t="s">
        <v>15</v>
      </c>
      <c r="F126" s="75">
        <f>'2 Электроприборы'!E33</f>
        <v>4</v>
      </c>
      <c r="G126" s="47" t="s">
        <v>72</v>
      </c>
      <c r="H126" s="48" t="s">
        <v>291</v>
      </c>
      <c r="I126" s="51">
        <f>'2 Электроприборы'!H33</f>
        <v>11250</v>
      </c>
      <c r="J126" s="52">
        <f t="shared" si="5"/>
        <v>45000</v>
      </c>
    </row>
    <row r="127" spans="1:10" ht="33.75">
      <c r="A127" s="47">
        <v>2</v>
      </c>
      <c r="B127" s="48">
        <v>6</v>
      </c>
      <c r="C127" s="47">
        <v>6</v>
      </c>
      <c r="D127" s="49" t="s">
        <v>136</v>
      </c>
      <c r="E127" s="47" t="s">
        <v>15</v>
      </c>
      <c r="F127" s="75">
        <f>'2 Электроприборы'!E34</f>
        <v>4</v>
      </c>
      <c r="G127" s="47" t="s">
        <v>73</v>
      </c>
      <c r="H127" s="48" t="s">
        <v>291</v>
      </c>
      <c r="I127" s="51">
        <f>'2 Электроприборы'!H34</f>
        <v>18320</v>
      </c>
      <c r="J127" s="52">
        <f t="shared" si="5"/>
        <v>73280</v>
      </c>
    </row>
    <row r="128" spans="1:10" ht="22.5">
      <c r="A128" s="47">
        <v>2</v>
      </c>
      <c r="B128" s="48">
        <v>6</v>
      </c>
      <c r="C128" s="47">
        <v>7</v>
      </c>
      <c r="D128" s="49" t="s">
        <v>118</v>
      </c>
      <c r="E128" s="47" t="s">
        <v>15</v>
      </c>
      <c r="F128" s="75">
        <f>'2 Электроприборы'!E35</f>
        <v>4</v>
      </c>
      <c r="G128" s="47" t="s">
        <v>74</v>
      </c>
      <c r="H128" s="48" t="s">
        <v>291</v>
      </c>
      <c r="I128" s="51">
        <f>'2 Электроприборы'!H35</f>
        <v>330.41</v>
      </c>
      <c r="J128" s="52">
        <f t="shared" si="5"/>
        <v>1321.64</v>
      </c>
    </row>
    <row r="129" spans="1:10" ht="22.5">
      <c r="A129" s="47">
        <v>2</v>
      </c>
      <c r="B129" s="48">
        <v>6</v>
      </c>
      <c r="C129" s="47">
        <v>8</v>
      </c>
      <c r="D129" s="49" t="s">
        <v>137</v>
      </c>
      <c r="E129" s="47" t="s">
        <v>15</v>
      </c>
      <c r="F129" s="75">
        <f>'2 Электроприборы'!E36</f>
        <v>2</v>
      </c>
      <c r="G129" s="47" t="s">
        <v>75</v>
      </c>
      <c r="H129" s="48" t="s">
        <v>291</v>
      </c>
      <c r="I129" s="51">
        <f>'2 Электроприборы'!H36</f>
        <v>334.12</v>
      </c>
      <c r="J129" s="52">
        <f t="shared" si="5"/>
        <v>668.24</v>
      </c>
    </row>
    <row r="130" spans="1:10" ht="22.5">
      <c r="A130" s="47">
        <v>2</v>
      </c>
      <c r="B130" s="48">
        <v>6</v>
      </c>
      <c r="C130" s="47">
        <v>9</v>
      </c>
      <c r="D130" s="49" t="s">
        <v>119</v>
      </c>
      <c r="E130" s="47" t="s">
        <v>15</v>
      </c>
      <c r="F130" s="75">
        <f>'2 Электроприборы'!E37</f>
        <v>2</v>
      </c>
      <c r="G130" s="47" t="s">
        <v>76</v>
      </c>
      <c r="H130" s="48" t="s">
        <v>291</v>
      </c>
      <c r="I130" s="51">
        <f>'2 Электроприборы'!H37</f>
        <v>1457.35</v>
      </c>
      <c r="J130" s="52">
        <f t="shared" si="5"/>
        <v>2914.7</v>
      </c>
    </row>
    <row r="131" spans="1:10" ht="33.75">
      <c r="A131" s="47">
        <v>2</v>
      </c>
      <c r="B131" s="48">
        <v>6</v>
      </c>
      <c r="C131" s="47">
        <v>10</v>
      </c>
      <c r="D131" s="49" t="s">
        <v>120</v>
      </c>
      <c r="E131" s="47" t="s">
        <v>15</v>
      </c>
      <c r="F131" s="75">
        <f>'2 Электроприборы'!E38</f>
        <v>2</v>
      </c>
      <c r="G131" s="47" t="s">
        <v>77</v>
      </c>
      <c r="H131" s="48" t="s">
        <v>291</v>
      </c>
      <c r="I131" s="51">
        <f>'2 Электроприборы'!H38</f>
        <v>0</v>
      </c>
      <c r="J131" s="52">
        <f t="shared" si="5"/>
        <v>0</v>
      </c>
    </row>
    <row r="132" spans="1:10" ht="33.75">
      <c r="A132" s="47">
        <v>2</v>
      </c>
      <c r="B132" s="48">
        <v>6</v>
      </c>
      <c r="C132" s="47">
        <v>11</v>
      </c>
      <c r="D132" s="49" t="s">
        <v>121</v>
      </c>
      <c r="E132" s="47" t="s">
        <v>15</v>
      </c>
      <c r="F132" s="75">
        <f>'2 Электроприборы'!E39</f>
        <v>2</v>
      </c>
      <c r="G132" s="47" t="s">
        <v>78</v>
      </c>
      <c r="H132" s="48" t="s">
        <v>291</v>
      </c>
      <c r="I132" s="51">
        <f>'2 Электроприборы'!H39</f>
        <v>465.26</v>
      </c>
      <c r="J132" s="52">
        <f t="shared" si="5"/>
        <v>930.52</v>
      </c>
    </row>
    <row r="133" spans="1:10" ht="22.5">
      <c r="A133" s="47">
        <v>2</v>
      </c>
      <c r="B133" s="48">
        <v>6</v>
      </c>
      <c r="C133" s="47">
        <v>12</v>
      </c>
      <c r="D133" s="49" t="s">
        <v>122</v>
      </c>
      <c r="E133" s="47" t="s">
        <v>15</v>
      </c>
      <c r="F133" s="75">
        <f>'2 Электроприборы'!E40</f>
        <v>1</v>
      </c>
      <c r="G133" s="47" t="s">
        <v>79</v>
      </c>
      <c r="H133" s="48" t="s">
        <v>291</v>
      </c>
      <c r="I133" s="51">
        <f>'2 Электроприборы'!H40</f>
        <v>0</v>
      </c>
      <c r="J133" s="52">
        <f t="shared" si="5"/>
        <v>0</v>
      </c>
    </row>
    <row r="134" spans="1:10">
      <c r="A134" s="47">
        <v>2</v>
      </c>
      <c r="B134" s="48">
        <v>6</v>
      </c>
      <c r="C134" s="47">
        <v>13</v>
      </c>
      <c r="D134" s="49" t="s">
        <v>81</v>
      </c>
      <c r="E134" s="47" t="s">
        <v>15</v>
      </c>
      <c r="F134" s="75">
        <f>'2 Электроприборы'!E41</f>
        <v>2</v>
      </c>
      <c r="G134" s="47" t="s">
        <v>80</v>
      </c>
      <c r="H134" s="48" t="s">
        <v>291</v>
      </c>
      <c r="I134" s="51">
        <f>'2 Электроприборы'!H41</f>
        <v>205.63</v>
      </c>
      <c r="J134" s="52">
        <f t="shared" si="5"/>
        <v>411.26</v>
      </c>
    </row>
    <row r="135" spans="1:10" ht="45">
      <c r="A135" s="47">
        <v>2</v>
      </c>
      <c r="B135" s="48">
        <v>6</v>
      </c>
      <c r="C135" s="47">
        <v>14</v>
      </c>
      <c r="D135" s="49" t="s">
        <v>123</v>
      </c>
      <c r="E135" s="47" t="s">
        <v>15</v>
      </c>
      <c r="F135" s="75">
        <f>'2 Электроприборы'!E42</f>
        <v>2</v>
      </c>
      <c r="G135" s="47" t="s">
        <v>82</v>
      </c>
      <c r="H135" s="48" t="s">
        <v>291</v>
      </c>
      <c r="I135" s="51">
        <f>'2 Электроприборы'!H42</f>
        <v>125</v>
      </c>
      <c r="J135" s="52">
        <f t="shared" si="5"/>
        <v>250</v>
      </c>
    </row>
    <row r="136" spans="1:10" ht="22.5">
      <c r="A136" s="47">
        <v>2</v>
      </c>
      <c r="B136" s="48">
        <v>6</v>
      </c>
      <c r="C136" s="47">
        <v>15</v>
      </c>
      <c r="D136" s="49" t="s">
        <v>124</v>
      </c>
      <c r="E136" s="47" t="s">
        <v>15</v>
      </c>
      <c r="F136" s="75">
        <f>'2 Электроприборы'!E43</f>
        <v>6</v>
      </c>
      <c r="G136" s="47" t="s">
        <v>83</v>
      </c>
      <c r="H136" s="48" t="s">
        <v>291</v>
      </c>
      <c r="I136" s="51">
        <f>'2 Электроприборы'!H43</f>
        <v>997.19</v>
      </c>
      <c r="J136" s="52">
        <f t="shared" si="5"/>
        <v>5983.14</v>
      </c>
    </row>
    <row r="137" spans="1:10" ht="22.5">
      <c r="A137" s="47">
        <v>3</v>
      </c>
      <c r="B137" s="48">
        <v>6</v>
      </c>
      <c r="C137" s="47">
        <v>16</v>
      </c>
      <c r="D137" s="49" t="s">
        <v>125</v>
      </c>
      <c r="E137" s="47" t="s">
        <v>15</v>
      </c>
      <c r="F137" s="75">
        <f>'3 Светильники'!E5</f>
        <v>2</v>
      </c>
      <c r="G137" s="47" t="s">
        <v>84</v>
      </c>
      <c r="H137" s="48" t="s">
        <v>291</v>
      </c>
      <c r="I137" s="51">
        <f>'3 Светильники'!H5</f>
        <v>292.89</v>
      </c>
      <c r="J137" s="52">
        <f t="shared" si="5"/>
        <v>585.78</v>
      </c>
    </row>
    <row r="138" spans="1:10">
      <c r="A138" s="53"/>
      <c r="C138" s="53"/>
      <c r="D138" s="55"/>
      <c r="E138" s="53"/>
      <c r="F138" s="72"/>
      <c r="G138" s="98" t="s">
        <v>304</v>
      </c>
      <c r="H138" s="98"/>
      <c r="I138" s="98"/>
      <c r="J138" s="56">
        <f>SUM(J122:J137)</f>
        <v>136661.72</v>
      </c>
    </row>
    <row r="139" spans="1:10">
      <c r="A139" s="53"/>
      <c r="C139" s="53"/>
      <c r="D139" s="55"/>
      <c r="E139" s="53"/>
      <c r="F139" s="72"/>
      <c r="G139" s="103" t="s">
        <v>299</v>
      </c>
      <c r="H139" s="103"/>
      <c r="I139" s="103"/>
      <c r="J139" s="61">
        <f>J138+J119</f>
        <v>147717.71</v>
      </c>
    </row>
    <row r="140" spans="1:10">
      <c r="A140" s="54"/>
      <c r="C140" s="54"/>
    </row>
    <row r="141" spans="1:10" ht="33.75">
      <c r="A141" s="45" t="s">
        <v>188</v>
      </c>
      <c r="B141" s="45" t="s">
        <v>105</v>
      </c>
      <c r="C141" s="45" t="s">
        <v>106</v>
      </c>
      <c r="D141" s="45" t="s">
        <v>1</v>
      </c>
      <c r="E141" s="45" t="s">
        <v>183</v>
      </c>
      <c r="F141" s="71" t="s">
        <v>104</v>
      </c>
      <c r="G141" s="45" t="s">
        <v>107</v>
      </c>
      <c r="H141" s="45" t="s">
        <v>284</v>
      </c>
      <c r="I141" s="46" t="s">
        <v>301</v>
      </c>
      <c r="J141" s="46" t="s">
        <v>302</v>
      </c>
    </row>
    <row r="142" spans="1:10" ht="33.75">
      <c r="A142" s="47">
        <v>2</v>
      </c>
      <c r="B142" s="48">
        <v>7</v>
      </c>
      <c r="C142" s="47">
        <v>1</v>
      </c>
      <c r="D142" s="49" t="s">
        <v>86</v>
      </c>
      <c r="E142" s="47" t="s">
        <v>15</v>
      </c>
      <c r="F142" s="75">
        <f>'2 Электроприборы'!E44</f>
        <v>1</v>
      </c>
      <c r="G142" s="47" t="s">
        <v>85</v>
      </c>
      <c r="H142" s="48" t="s">
        <v>291</v>
      </c>
      <c r="I142" s="51">
        <f>'2 Электроприборы'!H44</f>
        <v>4180.37</v>
      </c>
      <c r="J142" s="52">
        <f>F142*I142</f>
        <v>4180.37</v>
      </c>
    </row>
    <row r="143" spans="1:10" ht="33.75">
      <c r="A143" s="47">
        <v>2</v>
      </c>
      <c r="B143" s="48">
        <v>7</v>
      </c>
      <c r="C143" s="47">
        <v>2</v>
      </c>
      <c r="D143" s="49" t="s">
        <v>151</v>
      </c>
      <c r="E143" s="47" t="s">
        <v>15</v>
      </c>
      <c r="F143" s="75">
        <f>'2 Электроприборы'!E45</f>
        <v>2</v>
      </c>
      <c r="G143" s="47" t="s">
        <v>126</v>
      </c>
      <c r="H143" s="48" t="s">
        <v>291</v>
      </c>
      <c r="I143" s="51">
        <f>'2 Электроприборы'!H45</f>
        <v>3405.11</v>
      </c>
      <c r="J143" s="52">
        <f t="shared" ref="J143:J158" si="6">F143*I143</f>
        <v>6810.22</v>
      </c>
    </row>
    <row r="144" spans="1:10" ht="33.75">
      <c r="A144" s="47">
        <v>2</v>
      </c>
      <c r="B144" s="48">
        <v>7</v>
      </c>
      <c r="C144" s="47">
        <v>3</v>
      </c>
      <c r="D144" s="49" t="s">
        <v>127</v>
      </c>
      <c r="E144" s="47" t="s">
        <v>15</v>
      </c>
      <c r="F144" s="75">
        <f>'2 Электроприборы'!E46</f>
        <v>26</v>
      </c>
      <c r="G144" s="47" t="s">
        <v>128</v>
      </c>
      <c r="H144" s="48" t="s">
        <v>291</v>
      </c>
      <c r="I144" s="51">
        <f>'2 Электроприборы'!H46</f>
        <v>248.83</v>
      </c>
      <c r="J144" s="52">
        <f t="shared" si="6"/>
        <v>6469.58</v>
      </c>
    </row>
    <row r="145" spans="1:10" ht="22.5">
      <c r="A145" s="47">
        <v>2</v>
      </c>
      <c r="B145" s="48">
        <v>7</v>
      </c>
      <c r="C145" s="47">
        <v>4</v>
      </c>
      <c r="D145" s="49" t="s">
        <v>42</v>
      </c>
      <c r="E145" s="47" t="s">
        <v>15</v>
      </c>
      <c r="F145" s="75">
        <f>'2 Электроприборы'!E47</f>
        <v>1</v>
      </c>
      <c r="G145" s="47" t="s">
        <v>87</v>
      </c>
      <c r="H145" s="48" t="s">
        <v>291</v>
      </c>
      <c r="I145" s="51">
        <f>'2 Электроприборы'!H47</f>
        <v>3333.49</v>
      </c>
      <c r="J145" s="52">
        <f t="shared" si="6"/>
        <v>3333.49</v>
      </c>
    </row>
    <row r="146" spans="1:10" ht="22.5">
      <c r="A146" s="47">
        <v>2</v>
      </c>
      <c r="B146" s="48">
        <v>7</v>
      </c>
      <c r="C146" s="47">
        <v>5</v>
      </c>
      <c r="D146" s="49" t="s">
        <v>129</v>
      </c>
      <c r="E146" s="47" t="s">
        <v>15</v>
      </c>
      <c r="F146" s="75">
        <f>'2 Электроприборы'!E48</f>
        <v>1</v>
      </c>
      <c r="G146" s="47" t="s">
        <v>88</v>
      </c>
      <c r="H146" s="48" t="s">
        <v>291</v>
      </c>
      <c r="I146" s="51">
        <f>'2 Электроприборы'!H48</f>
        <v>1171.67</v>
      </c>
      <c r="J146" s="52">
        <f t="shared" si="6"/>
        <v>1171.67</v>
      </c>
    </row>
    <row r="147" spans="1:10" ht="22.5">
      <c r="A147" s="47">
        <v>2</v>
      </c>
      <c r="B147" s="48">
        <v>7</v>
      </c>
      <c r="C147" s="47">
        <v>6</v>
      </c>
      <c r="D147" s="49" t="s">
        <v>130</v>
      </c>
      <c r="E147" s="47" t="s">
        <v>15</v>
      </c>
      <c r="F147" s="75">
        <f>'2 Электроприборы'!E49</f>
        <v>3</v>
      </c>
      <c r="G147" s="47" t="s">
        <v>89</v>
      </c>
      <c r="H147" s="48" t="s">
        <v>291</v>
      </c>
      <c r="I147" s="51">
        <f>'2 Электроприборы'!H49</f>
        <v>1171.67</v>
      </c>
      <c r="J147" s="52">
        <f t="shared" si="6"/>
        <v>3515.01</v>
      </c>
    </row>
    <row r="148" spans="1:10" ht="22.5">
      <c r="A148" s="47">
        <v>2</v>
      </c>
      <c r="B148" s="48">
        <v>7</v>
      </c>
      <c r="C148" s="47">
        <v>7</v>
      </c>
      <c r="D148" s="49" t="s">
        <v>131</v>
      </c>
      <c r="E148" s="47" t="s">
        <v>15</v>
      </c>
      <c r="F148" s="75">
        <f>'2 Электроприборы'!E50</f>
        <v>3</v>
      </c>
      <c r="G148" s="47" t="s">
        <v>90</v>
      </c>
      <c r="H148" s="48" t="s">
        <v>291</v>
      </c>
      <c r="I148" s="51">
        <f>'2 Электроприборы'!H50</f>
        <v>687.69</v>
      </c>
      <c r="J148" s="52">
        <f t="shared" si="6"/>
        <v>2063.0700000000002</v>
      </c>
    </row>
    <row r="149" spans="1:10" ht="22.5">
      <c r="A149" s="47">
        <v>2</v>
      </c>
      <c r="B149" s="48">
        <v>7</v>
      </c>
      <c r="C149" s="47">
        <v>8</v>
      </c>
      <c r="D149" s="49" t="s">
        <v>132</v>
      </c>
      <c r="E149" s="47" t="s">
        <v>15</v>
      </c>
      <c r="F149" s="75">
        <f>'2 Электроприборы'!E51</f>
        <v>1</v>
      </c>
      <c r="G149" s="47" t="s">
        <v>91</v>
      </c>
      <c r="H149" s="48" t="s">
        <v>291</v>
      </c>
      <c r="I149" s="51">
        <f>'2 Электроприборы'!H51</f>
        <v>1400.4</v>
      </c>
      <c r="J149" s="52">
        <f t="shared" si="6"/>
        <v>1400.4</v>
      </c>
    </row>
    <row r="150" spans="1:10" ht="33.75">
      <c r="A150" s="47">
        <v>2</v>
      </c>
      <c r="B150" s="48">
        <v>7</v>
      </c>
      <c r="C150" s="47">
        <v>9</v>
      </c>
      <c r="D150" s="49" t="s">
        <v>133</v>
      </c>
      <c r="E150" s="47" t="s">
        <v>15</v>
      </c>
      <c r="F150" s="75">
        <f>'2 Электроприборы'!E52</f>
        <v>2</v>
      </c>
      <c r="G150" s="47" t="s">
        <v>92</v>
      </c>
      <c r="H150" s="48" t="s">
        <v>291</v>
      </c>
      <c r="I150" s="51">
        <f>'2 Электроприборы'!H52</f>
        <v>264.89999999999998</v>
      </c>
      <c r="J150" s="52">
        <f t="shared" si="6"/>
        <v>529.79999999999995</v>
      </c>
    </row>
    <row r="151" spans="1:10" ht="22.5">
      <c r="A151" s="47">
        <v>2</v>
      </c>
      <c r="B151" s="48">
        <v>7</v>
      </c>
      <c r="C151" s="47">
        <v>10</v>
      </c>
      <c r="D151" s="49" t="s">
        <v>142</v>
      </c>
      <c r="E151" s="47" t="s">
        <v>15</v>
      </c>
      <c r="F151" s="75">
        <f>'2 Электроприборы'!E53</f>
        <v>2</v>
      </c>
      <c r="G151" s="47" t="s">
        <v>93</v>
      </c>
      <c r="H151" s="48" t="s">
        <v>291</v>
      </c>
      <c r="I151" s="51">
        <f>'2 Электроприборы'!H53</f>
        <v>264.89999999999998</v>
      </c>
      <c r="J151" s="52">
        <f t="shared" si="6"/>
        <v>529.79999999999995</v>
      </c>
    </row>
    <row r="152" spans="1:10" s="66" customFormat="1" ht="22.5">
      <c r="A152" s="47">
        <v>5</v>
      </c>
      <c r="B152" s="48">
        <v>7</v>
      </c>
      <c r="C152" s="47">
        <v>11</v>
      </c>
      <c r="D152" s="65" t="s">
        <v>292</v>
      </c>
      <c r="E152" s="47" t="s">
        <v>15</v>
      </c>
      <c r="F152" s="75">
        <f>'5 ТЭНы'!E3</f>
        <v>2</v>
      </c>
      <c r="G152" s="47" t="s">
        <v>143</v>
      </c>
      <c r="H152" s="48" t="s">
        <v>219</v>
      </c>
      <c r="I152" s="51">
        <f>'5 ТЭНы'!G3</f>
        <v>21835</v>
      </c>
      <c r="J152" s="52">
        <f t="shared" si="6"/>
        <v>43670</v>
      </c>
    </row>
    <row r="153" spans="1:10" s="66" customFormat="1" ht="33.75">
      <c r="A153" s="47">
        <v>5</v>
      </c>
      <c r="B153" s="48">
        <v>7</v>
      </c>
      <c r="C153" s="47">
        <v>12</v>
      </c>
      <c r="D153" s="65" t="s">
        <v>292</v>
      </c>
      <c r="E153" s="47" t="s">
        <v>15</v>
      </c>
      <c r="F153" s="75">
        <f>'5 ТЭНы'!E4</f>
        <v>12</v>
      </c>
      <c r="G153" s="47" t="s">
        <v>144</v>
      </c>
      <c r="H153" s="48" t="s">
        <v>219</v>
      </c>
      <c r="I153" s="51">
        <f>'5 ТЭНы'!G4</f>
        <v>21835</v>
      </c>
      <c r="J153" s="52">
        <f t="shared" si="6"/>
        <v>262020</v>
      </c>
    </row>
    <row r="154" spans="1:10" s="66" customFormat="1" ht="22.5">
      <c r="A154" s="47">
        <v>5</v>
      </c>
      <c r="B154" s="48">
        <v>7</v>
      </c>
      <c r="C154" s="47">
        <v>13</v>
      </c>
      <c r="D154" s="65" t="s">
        <v>292</v>
      </c>
      <c r="E154" s="47" t="s">
        <v>15</v>
      </c>
      <c r="F154" s="75">
        <f>'5 ТЭНы'!E5</f>
        <v>2</v>
      </c>
      <c r="G154" s="47" t="s">
        <v>145</v>
      </c>
      <c r="H154" s="48" t="s">
        <v>219</v>
      </c>
      <c r="I154" s="51">
        <f>'5 ТЭНы'!G5</f>
        <v>21835</v>
      </c>
      <c r="J154" s="52">
        <f t="shared" si="6"/>
        <v>43670</v>
      </c>
    </row>
    <row r="155" spans="1:10" s="66" customFormat="1" ht="33.75">
      <c r="A155" s="47">
        <v>5</v>
      </c>
      <c r="B155" s="48">
        <v>7</v>
      </c>
      <c r="C155" s="47">
        <v>14</v>
      </c>
      <c r="D155" s="65" t="s">
        <v>292</v>
      </c>
      <c r="E155" s="47" t="s">
        <v>15</v>
      </c>
      <c r="F155" s="75">
        <f>'5 ТЭНы'!E6</f>
        <v>4</v>
      </c>
      <c r="G155" s="47" t="s">
        <v>146</v>
      </c>
      <c r="H155" s="48" t="s">
        <v>219</v>
      </c>
      <c r="I155" s="51">
        <f>'5 ТЭНы'!G6</f>
        <v>21835</v>
      </c>
      <c r="J155" s="52">
        <f t="shared" si="6"/>
        <v>87340</v>
      </c>
    </row>
    <row r="156" spans="1:10" s="66" customFormat="1" ht="22.5">
      <c r="A156" s="47">
        <v>5</v>
      </c>
      <c r="B156" s="48">
        <v>7</v>
      </c>
      <c r="C156" s="47">
        <v>15</v>
      </c>
      <c r="D156" s="65" t="s">
        <v>292</v>
      </c>
      <c r="E156" s="47" t="s">
        <v>15</v>
      </c>
      <c r="F156" s="75">
        <f>'5 ТЭНы'!E7</f>
        <v>2</v>
      </c>
      <c r="G156" s="47" t="s">
        <v>147</v>
      </c>
      <c r="H156" s="48" t="s">
        <v>219</v>
      </c>
      <c r="I156" s="51">
        <f>'5 ТЭНы'!G7</f>
        <v>21835</v>
      </c>
      <c r="J156" s="52">
        <f t="shared" si="6"/>
        <v>43670</v>
      </c>
    </row>
    <row r="157" spans="1:10" s="66" customFormat="1" ht="45">
      <c r="A157" s="47">
        <v>5</v>
      </c>
      <c r="B157" s="48">
        <v>7</v>
      </c>
      <c r="C157" s="47">
        <v>16</v>
      </c>
      <c r="D157" s="65" t="s">
        <v>292</v>
      </c>
      <c r="E157" s="47" t="s">
        <v>15</v>
      </c>
      <c r="F157" s="75">
        <f>'5 ТЭНы'!E8</f>
        <v>4</v>
      </c>
      <c r="G157" s="47" t="s">
        <v>148</v>
      </c>
      <c r="H157" s="48" t="s">
        <v>219</v>
      </c>
      <c r="I157" s="51">
        <f>'5 ТЭНы'!G8</f>
        <v>21835</v>
      </c>
      <c r="J157" s="52">
        <f t="shared" si="6"/>
        <v>87340</v>
      </c>
    </row>
    <row r="158" spans="1:10">
      <c r="A158" s="47">
        <v>5</v>
      </c>
      <c r="B158" s="48">
        <v>7</v>
      </c>
      <c r="C158" s="47">
        <v>17</v>
      </c>
      <c r="D158" s="67" t="s">
        <v>292</v>
      </c>
      <c r="E158" s="47" t="s">
        <v>15</v>
      </c>
      <c r="F158" s="75">
        <f>'5 ТЭНы'!E9</f>
        <v>4</v>
      </c>
      <c r="G158" s="47"/>
      <c r="H158" s="48" t="s">
        <v>219</v>
      </c>
      <c r="I158" s="51">
        <f>'5 ТЭНы'!G9</f>
        <v>21835</v>
      </c>
      <c r="J158" s="52">
        <f t="shared" si="6"/>
        <v>87340</v>
      </c>
    </row>
    <row r="159" spans="1:10">
      <c r="A159" s="53"/>
      <c r="C159" s="53"/>
      <c r="D159" s="55"/>
      <c r="E159" s="53"/>
      <c r="F159" s="72"/>
      <c r="G159" s="103" t="s">
        <v>243</v>
      </c>
      <c r="H159" s="103"/>
      <c r="I159" s="103"/>
      <c r="J159" s="61">
        <f>SUM(J142:J158)</f>
        <v>685053.41</v>
      </c>
    </row>
    <row r="160" spans="1:10">
      <c r="A160" s="54"/>
      <c r="C160" s="54"/>
    </row>
    <row r="161" spans="1:11" ht="33.75">
      <c r="A161" s="45" t="s">
        <v>188</v>
      </c>
      <c r="B161" s="45" t="s">
        <v>105</v>
      </c>
      <c r="C161" s="45" t="s">
        <v>106</v>
      </c>
      <c r="D161" s="45" t="s">
        <v>1</v>
      </c>
      <c r="E161" s="45" t="s">
        <v>183</v>
      </c>
      <c r="F161" s="71" t="s">
        <v>104</v>
      </c>
      <c r="G161" s="45" t="s">
        <v>107</v>
      </c>
      <c r="H161" s="45" t="s">
        <v>284</v>
      </c>
      <c r="I161" s="46" t="s">
        <v>301</v>
      </c>
      <c r="J161" s="46" t="s">
        <v>302</v>
      </c>
    </row>
    <row r="162" spans="1:11" ht="33.75">
      <c r="A162" s="48">
        <v>4</v>
      </c>
      <c r="B162" s="48">
        <v>8</v>
      </c>
      <c r="C162" s="48">
        <v>1</v>
      </c>
      <c r="D162" s="68" t="s">
        <v>282</v>
      </c>
      <c r="E162" s="69" t="s">
        <v>3</v>
      </c>
      <c r="F162" s="76">
        <f>'4 Электротовары'!E10</f>
        <v>1</v>
      </c>
      <c r="G162" s="50"/>
      <c r="H162" s="48" t="s">
        <v>291</v>
      </c>
      <c r="I162" s="51">
        <f>'4 Электротовары'!H10</f>
        <v>70.28</v>
      </c>
      <c r="J162" s="52">
        <f>F162*I162</f>
        <v>70.28</v>
      </c>
    </row>
    <row r="163" spans="1:11" ht="45">
      <c r="A163" s="48">
        <v>4</v>
      </c>
      <c r="B163" s="48">
        <v>8</v>
      </c>
      <c r="C163" s="48">
        <v>2</v>
      </c>
      <c r="D163" s="68" t="s">
        <v>150</v>
      </c>
      <c r="E163" s="69" t="s">
        <v>3</v>
      </c>
      <c r="F163" s="76">
        <f>'4 Электротовары'!E11</f>
        <v>1</v>
      </c>
      <c r="G163" s="50"/>
      <c r="H163" s="48" t="s">
        <v>291</v>
      </c>
      <c r="I163" s="51">
        <f>'4 Электротовары'!H11</f>
        <v>204</v>
      </c>
      <c r="J163" s="52">
        <f t="shared" ref="J163:J164" si="7">F163*I163</f>
        <v>204</v>
      </c>
    </row>
    <row r="164" spans="1:11" ht="45">
      <c r="A164" s="48">
        <v>4</v>
      </c>
      <c r="B164" s="48">
        <v>8</v>
      </c>
      <c r="C164" s="48">
        <v>3</v>
      </c>
      <c r="D164" s="68" t="s">
        <v>281</v>
      </c>
      <c r="E164" s="69" t="s">
        <v>3</v>
      </c>
      <c r="F164" s="76">
        <f>'4 Электротовары'!E12</f>
        <v>1</v>
      </c>
      <c r="G164" s="50"/>
      <c r="H164" s="48" t="s">
        <v>291</v>
      </c>
      <c r="I164" s="51">
        <f>'4 Электротовары'!H12</f>
        <v>150</v>
      </c>
      <c r="J164" s="52">
        <f t="shared" si="7"/>
        <v>150</v>
      </c>
    </row>
    <row r="165" spans="1:11">
      <c r="A165" s="44"/>
      <c r="C165" s="44"/>
      <c r="G165" s="103" t="s">
        <v>243</v>
      </c>
      <c r="H165" s="103"/>
      <c r="I165" s="103"/>
      <c r="J165" s="61">
        <f>SUM(J162:J164)</f>
        <v>424.28</v>
      </c>
      <c r="K165" s="84"/>
    </row>
    <row r="169" spans="1:11">
      <c r="A169" s="104" t="s">
        <v>340</v>
      </c>
      <c r="B169" s="104"/>
      <c r="C169" s="104"/>
      <c r="D169" s="104"/>
      <c r="E169" s="104"/>
      <c r="F169" s="104"/>
      <c r="G169" s="104"/>
      <c r="H169" s="104"/>
      <c r="I169" s="104"/>
      <c r="J169" s="104"/>
    </row>
    <row r="170" spans="1:11" ht="33.75">
      <c r="A170" s="45" t="s">
        <v>188</v>
      </c>
      <c r="B170" s="45" t="s">
        <v>105</v>
      </c>
      <c r="C170" s="45" t="s">
        <v>106</v>
      </c>
      <c r="D170" s="45" t="s">
        <v>1</v>
      </c>
      <c r="E170" s="45" t="s">
        <v>183</v>
      </c>
      <c r="F170" s="71" t="s">
        <v>104</v>
      </c>
      <c r="G170" s="45" t="s">
        <v>107</v>
      </c>
      <c r="H170" s="45" t="s">
        <v>284</v>
      </c>
      <c r="I170" s="46" t="s">
        <v>301</v>
      </c>
      <c r="J170" s="46" t="s">
        <v>302</v>
      </c>
    </row>
    <row r="171" spans="1:11">
      <c r="A171" s="48">
        <v>1</v>
      </c>
      <c r="B171" s="48">
        <v>9</v>
      </c>
      <c r="C171" s="48">
        <v>1</v>
      </c>
      <c r="D171" s="68" t="s">
        <v>314</v>
      </c>
      <c r="E171" s="69" t="s">
        <v>2</v>
      </c>
      <c r="F171" s="76">
        <f>'1 Металл'!E51</f>
        <v>850</v>
      </c>
      <c r="G171" s="50"/>
      <c r="H171" s="48"/>
      <c r="I171" s="51">
        <f>'1 Металл'!F51</f>
        <v>66.989999999999995</v>
      </c>
      <c r="J171" s="52">
        <f>F171*I171</f>
        <v>56941.499999999993</v>
      </c>
    </row>
    <row r="172" spans="1:11">
      <c r="A172" s="48">
        <v>1</v>
      </c>
      <c r="B172" s="48">
        <v>9</v>
      </c>
      <c r="C172" s="48">
        <v>2</v>
      </c>
      <c r="D172" s="68" t="s">
        <v>315</v>
      </c>
      <c r="E172" s="69" t="s">
        <v>2</v>
      </c>
      <c r="F172" s="76">
        <f>'1 Металл'!E52</f>
        <v>35</v>
      </c>
      <c r="G172" s="50"/>
      <c r="H172" s="48"/>
      <c r="I172" s="51">
        <f>'1 Металл'!F52</f>
        <v>66.989999999999995</v>
      </c>
      <c r="J172" s="52">
        <f t="shared" ref="J172:J198" si="8">F172*I172</f>
        <v>2344.6499999999996</v>
      </c>
    </row>
    <row r="173" spans="1:11">
      <c r="A173" s="48">
        <v>1</v>
      </c>
      <c r="B173" s="48">
        <v>9</v>
      </c>
      <c r="C173" s="48">
        <v>3</v>
      </c>
      <c r="D173" s="68" t="s">
        <v>316</v>
      </c>
      <c r="E173" s="69" t="s">
        <v>2</v>
      </c>
      <c r="F173" s="76">
        <f>'1 Металл'!E53</f>
        <v>4</v>
      </c>
      <c r="G173" s="50"/>
      <c r="H173" s="48"/>
      <c r="I173" s="51">
        <f>'1 Металл'!F53</f>
        <v>66.989999999999995</v>
      </c>
      <c r="J173" s="52">
        <f t="shared" si="8"/>
        <v>267.95999999999998</v>
      </c>
    </row>
    <row r="174" spans="1:11">
      <c r="A174" s="48">
        <v>1</v>
      </c>
      <c r="B174" s="48">
        <v>9</v>
      </c>
      <c r="C174" s="48">
        <v>4</v>
      </c>
      <c r="D174" s="68" t="s">
        <v>317</v>
      </c>
      <c r="E174" s="69" t="s">
        <v>2</v>
      </c>
      <c r="F174" s="76">
        <f>'1 Металл'!E54</f>
        <v>4</v>
      </c>
      <c r="G174" s="50"/>
      <c r="H174" s="48"/>
      <c r="I174" s="51">
        <f>'1 Металл'!F54</f>
        <v>66.989999999999995</v>
      </c>
      <c r="J174" s="52">
        <f t="shared" si="8"/>
        <v>267.95999999999998</v>
      </c>
    </row>
    <row r="175" spans="1:11">
      <c r="A175" s="48">
        <v>1</v>
      </c>
      <c r="B175" s="48">
        <v>9</v>
      </c>
      <c r="C175" s="48">
        <v>5</v>
      </c>
      <c r="D175" s="68" t="s">
        <v>318</v>
      </c>
      <c r="E175" s="69" t="s">
        <v>2</v>
      </c>
      <c r="F175" s="76">
        <f>'1 Металл'!E55</f>
        <v>7</v>
      </c>
      <c r="G175" s="50"/>
      <c r="H175" s="48"/>
      <c r="I175" s="51">
        <f>'1 Металл'!F55</f>
        <v>70.989999999999995</v>
      </c>
      <c r="J175" s="52">
        <f t="shared" si="8"/>
        <v>496.92999999999995</v>
      </c>
    </row>
    <row r="176" spans="1:11">
      <c r="A176" s="48">
        <v>1</v>
      </c>
      <c r="B176" s="48">
        <v>9</v>
      </c>
      <c r="C176" s="48">
        <v>6</v>
      </c>
      <c r="D176" s="68" t="s">
        <v>319</v>
      </c>
      <c r="E176" s="69" t="s">
        <v>2</v>
      </c>
      <c r="F176" s="76">
        <f>'1 Металл'!E56</f>
        <v>3</v>
      </c>
      <c r="G176" s="50"/>
      <c r="H176" s="48"/>
      <c r="I176" s="51">
        <f>'1 Металл'!F56</f>
        <v>67.489999999999995</v>
      </c>
      <c r="J176" s="52">
        <f t="shared" si="8"/>
        <v>202.46999999999997</v>
      </c>
    </row>
    <row r="177" spans="1:10">
      <c r="A177" s="48">
        <v>1</v>
      </c>
      <c r="B177" s="48">
        <v>9</v>
      </c>
      <c r="C177" s="48">
        <v>7</v>
      </c>
      <c r="D177" s="68" t="s">
        <v>320</v>
      </c>
      <c r="E177" s="69" t="s">
        <v>2</v>
      </c>
      <c r="F177" s="76">
        <f>'1 Металл'!E57</f>
        <v>2</v>
      </c>
      <c r="G177" s="50"/>
      <c r="H177" s="48"/>
      <c r="I177" s="51">
        <f>'1 Металл'!F57</f>
        <v>68.989999999999995</v>
      </c>
      <c r="J177" s="52">
        <f t="shared" si="8"/>
        <v>137.97999999999999</v>
      </c>
    </row>
    <row r="178" spans="1:10">
      <c r="A178" s="48">
        <v>1</v>
      </c>
      <c r="B178" s="48">
        <v>9</v>
      </c>
      <c r="C178" s="48">
        <v>8</v>
      </c>
      <c r="D178" s="68" t="s">
        <v>321</v>
      </c>
      <c r="E178" s="69" t="s">
        <v>2</v>
      </c>
      <c r="F178" s="76">
        <f>'1 Металл'!E58</f>
        <v>9</v>
      </c>
      <c r="G178" s="50"/>
      <c r="H178" s="48"/>
      <c r="I178" s="51">
        <f>'1 Металл'!F58</f>
        <v>79.989999999999995</v>
      </c>
      <c r="J178" s="52">
        <f t="shared" si="8"/>
        <v>719.91</v>
      </c>
    </row>
    <row r="179" spans="1:10">
      <c r="A179" s="48">
        <v>1</v>
      </c>
      <c r="B179" s="48">
        <v>9</v>
      </c>
      <c r="C179" s="48">
        <v>9</v>
      </c>
      <c r="D179" s="68" t="s">
        <v>322</v>
      </c>
      <c r="E179" s="69" t="s">
        <v>2</v>
      </c>
      <c r="F179" s="76">
        <f>'1 Металл'!E59</f>
        <v>46.8</v>
      </c>
      <c r="G179" s="50"/>
      <c r="H179" s="48"/>
      <c r="I179" s="51">
        <f>'1 Металл'!F59</f>
        <v>299.49</v>
      </c>
      <c r="J179" s="52">
        <f t="shared" si="8"/>
        <v>14016.132</v>
      </c>
    </row>
    <row r="180" spans="1:10">
      <c r="A180" s="48">
        <v>1</v>
      </c>
      <c r="B180" s="48">
        <v>9</v>
      </c>
      <c r="C180" s="48">
        <v>10</v>
      </c>
      <c r="D180" s="68" t="s">
        <v>324</v>
      </c>
      <c r="E180" s="69" t="s">
        <v>2</v>
      </c>
      <c r="F180" s="76">
        <f>'1 Металл'!E60</f>
        <v>62</v>
      </c>
      <c r="G180" s="50"/>
      <c r="H180" s="48"/>
      <c r="I180" s="51">
        <f>'1 Металл'!F60</f>
        <v>170.99</v>
      </c>
      <c r="J180" s="52">
        <f t="shared" si="8"/>
        <v>10601.380000000001</v>
      </c>
    </row>
    <row r="181" spans="1:10">
      <c r="A181" s="48">
        <v>1</v>
      </c>
      <c r="B181" s="48">
        <v>9</v>
      </c>
      <c r="C181" s="48">
        <v>11</v>
      </c>
      <c r="D181" s="68" t="s">
        <v>338</v>
      </c>
      <c r="E181" s="69" t="s">
        <v>2</v>
      </c>
      <c r="F181" s="76">
        <f>'1 Металл'!E61</f>
        <v>0.5</v>
      </c>
      <c r="G181" s="50"/>
      <c r="H181" s="48"/>
      <c r="I181" s="51">
        <f>'1 Металл'!F61</f>
        <v>150.99</v>
      </c>
      <c r="J181" s="52">
        <f t="shared" si="8"/>
        <v>75.495000000000005</v>
      </c>
    </row>
    <row r="182" spans="1:10">
      <c r="A182" s="48">
        <v>1</v>
      </c>
      <c r="B182" s="48">
        <v>9</v>
      </c>
      <c r="C182" s="48">
        <v>12</v>
      </c>
      <c r="D182" s="68" t="s">
        <v>339</v>
      </c>
      <c r="E182" s="69" t="s">
        <v>2</v>
      </c>
      <c r="F182" s="96">
        <f>'1 Металл'!E62</f>
        <v>0.4</v>
      </c>
      <c r="G182" s="50"/>
      <c r="H182" s="48"/>
      <c r="I182" s="51">
        <f>'1 Металл'!F62</f>
        <v>1328</v>
      </c>
      <c r="J182" s="52">
        <f t="shared" si="8"/>
        <v>531.20000000000005</v>
      </c>
    </row>
    <row r="183" spans="1:10">
      <c r="A183" s="48">
        <v>1</v>
      </c>
      <c r="B183" s="48">
        <v>9</v>
      </c>
      <c r="C183" s="48">
        <v>13</v>
      </c>
      <c r="D183" s="68" t="s">
        <v>334</v>
      </c>
      <c r="E183" s="69" t="s">
        <v>2</v>
      </c>
      <c r="F183" s="76">
        <f>'1 Металл'!E63</f>
        <v>239</v>
      </c>
      <c r="G183" s="50"/>
      <c r="H183" s="48"/>
      <c r="I183" s="51">
        <f>'1 Металл'!F63</f>
        <v>72.989999999999995</v>
      </c>
      <c r="J183" s="52">
        <f t="shared" si="8"/>
        <v>17444.61</v>
      </c>
    </row>
    <row r="184" spans="1:10">
      <c r="A184" s="48">
        <v>10</v>
      </c>
      <c r="B184" s="48">
        <v>9</v>
      </c>
      <c r="C184" s="48">
        <v>14</v>
      </c>
      <c r="D184" s="68" t="s">
        <v>323</v>
      </c>
      <c r="E184" s="69" t="s">
        <v>2</v>
      </c>
      <c r="F184" s="97">
        <f>'10 Метизы'!E9</f>
        <v>0.6</v>
      </c>
      <c r="G184" s="50"/>
      <c r="H184" s="48"/>
      <c r="I184" s="51">
        <f>'10 Метизы'!G9</f>
        <v>2.74</v>
      </c>
      <c r="J184" s="52">
        <f t="shared" si="8"/>
        <v>1.6440000000000001</v>
      </c>
    </row>
    <row r="185" spans="1:10">
      <c r="A185" s="48">
        <v>10</v>
      </c>
      <c r="B185" s="48">
        <v>9</v>
      </c>
      <c r="C185" s="48">
        <v>15</v>
      </c>
      <c r="D185" s="68" t="s">
        <v>325</v>
      </c>
      <c r="E185" s="69" t="s">
        <v>2</v>
      </c>
      <c r="F185" s="97">
        <f>'10 Метизы'!E10</f>
        <v>0.06</v>
      </c>
      <c r="G185" s="50"/>
      <c r="H185" s="48"/>
      <c r="I185" s="51">
        <f>'10 Метизы'!G10</f>
        <v>0.52</v>
      </c>
      <c r="J185" s="52">
        <f t="shared" si="8"/>
        <v>3.1199999999999999E-2</v>
      </c>
    </row>
    <row r="186" spans="1:10">
      <c r="A186" s="48">
        <v>10</v>
      </c>
      <c r="B186" s="48">
        <v>9</v>
      </c>
      <c r="C186" s="48">
        <v>16</v>
      </c>
      <c r="D186" s="68" t="s">
        <v>326</v>
      </c>
      <c r="E186" s="69" t="s">
        <v>2</v>
      </c>
      <c r="F186" s="97">
        <f>'10 Метизы'!E11</f>
        <v>0.03</v>
      </c>
      <c r="G186" s="50"/>
      <c r="H186" s="48"/>
      <c r="I186" s="51">
        <f>'10 Метизы'!G11</f>
        <v>0.12</v>
      </c>
      <c r="J186" s="52">
        <f t="shared" si="8"/>
        <v>3.5999999999999999E-3</v>
      </c>
    </row>
    <row r="187" spans="1:10">
      <c r="A187" s="48">
        <v>10</v>
      </c>
      <c r="B187" s="48">
        <v>9</v>
      </c>
      <c r="C187" s="48">
        <v>17</v>
      </c>
      <c r="D187" s="68" t="s">
        <v>30</v>
      </c>
      <c r="E187" s="69" t="s">
        <v>2</v>
      </c>
      <c r="F187" s="97">
        <f>'10 Метизы'!E12</f>
        <v>0.1</v>
      </c>
      <c r="G187" s="50"/>
      <c r="H187" s="48"/>
      <c r="I187" s="51">
        <f>'10 Метизы'!G12</f>
        <v>0.23</v>
      </c>
      <c r="J187" s="52">
        <f t="shared" si="8"/>
        <v>2.3000000000000003E-2</v>
      </c>
    </row>
    <row r="188" spans="1:10">
      <c r="A188" s="48">
        <v>8</v>
      </c>
      <c r="B188" s="48">
        <v>9</v>
      </c>
      <c r="C188" s="48">
        <v>18</v>
      </c>
      <c r="D188" s="68" t="s">
        <v>19</v>
      </c>
      <c r="E188" s="69" t="s">
        <v>335</v>
      </c>
      <c r="F188" s="96">
        <f>'8 Теплоизоляция'!E9</f>
        <v>0.7</v>
      </c>
      <c r="G188" s="50"/>
      <c r="H188" s="48"/>
      <c r="I188" s="51">
        <f>'8 Теплоизоляция'!G9</f>
        <v>3333.3333333333335</v>
      </c>
      <c r="J188" s="52">
        <f t="shared" si="8"/>
        <v>2333.3333333333335</v>
      </c>
    </row>
    <row r="189" spans="1:10" ht="16.5" customHeight="1">
      <c r="A189" s="48">
        <v>7</v>
      </c>
      <c r="B189" s="48">
        <v>9</v>
      </c>
      <c r="C189" s="48">
        <v>19</v>
      </c>
      <c r="D189" s="68" t="s">
        <v>336</v>
      </c>
      <c r="E189" s="69" t="s">
        <v>2</v>
      </c>
      <c r="F189" s="96">
        <f>'7 Газосварка'!E8</f>
        <v>0.4</v>
      </c>
      <c r="G189" s="101" t="s">
        <v>305</v>
      </c>
      <c r="H189" s="48"/>
      <c r="I189" s="51"/>
      <c r="J189" s="52">
        <f t="shared" si="8"/>
        <v>0</v>
      </c>
    </row>
    <row r="190" spans="1:10" ht="16.5" customHeight="1">
      <c r="A190" s="48">
        <v>7</v>
      </c>
      <c r="B190" s="48">
        <v>9</v>
      </c>
      <c r="C190" s="48">
        <v>20</v>
      </c>
      <c r="D190" s="68" t="s">
        <v>33</v>
      </c>
      <c r="E190" s="69" t="s">
        <v>337</v>
      </c>
      <c r="F190" s="96">
        <f>'7 Газосварка'!E9</f>
        <v>0.1</v>
      </c>
      <c r="G190" s="102"/>
      <c r="H190" s="48"/>
      <c r="I190" s="51"/>
      <c r="J190" s="52">
        <f t="shared" si="8"/>
        <v>0</v>
      </c>
    </row>
    <row r="191" spans="1:10">
      <c r="A191" s="48">
        <v>8</v>
      </c>
      <c r="B191" s="48">
        <v>9</v>
      </c>
      <c r="C191" s="48">
        <v>21</v>
      </c>
      <c r="D191" s="68" t="s">
        <v>327</v>
      </c>
      <c r="E191" s="69" t="s">
        <v>15</v>
      </c>
      <c r="F191" s="76">
        <f>'8 Теплоизоляция'!E10</f>
        <v>90</v>
      </c>
      <c r="G191" s="50"/>
      <c r="H191" s="48"/>
      <c r="I191" s="51">
        <f>'8 Теплоизоляция'!G10</f>
        <v>50</v>
      </c>
      <c r="J191" s="52">
        <f t="shared" si="8"/>
        <v>4500</v>
      </c>
    </row>
    <row r="192" spans="1:10">
      <c r="A192" s="48">
        <v>8</v>
      </c>
      <c r="B192" s="48">
        <v>9</v>
      </c>
      <c r="C192" s="48">
        <v>22</v>
      </c>
      <c r="D192" s="68" t="s">
        <v>328</v>
      </c>
      <c r="E192" s="69" t="s">
        <v>15</v>
      </c>
      <c r="F192" s="76">
        <f>'8 Теплоизоляция'!E11</f>
        <v>84</v>
      </c>
      <c r="G192" s="50"/>
      <c r="H192" s="48"/>
      <c r="I192" s="51">
        <f>'8 Теплоизоляция'!G11</f>
        <v>100</v>
      </c>
      <c r="J192" s="52">
        <f t="shared" si="8"/>
        <v>8400</v>
      </c>
    </row>
    <row r="193" spans="1:10">
      <c r="A193" s="48">
        <v>12</v>
      </c>
      <c r="B193" s="48">
        <v>9</v>
      </c>
      <c r="C193" s="48">
        <v>23</v>
      </c>
      <c r="D193" s="68" t="s">
        <v>329</v>
      </c>
      <c r="E193" s="69" t="s">
        <v>2</v>
      </c>
      <c r="F193" s="76">
        <f>'12 Расходники'!E7</f>
        <v>6</v>
      </c>
      <c r="G193" s="50"/>
      <c r="H193" s="48"/>
      <c r="I193" s="51">
        <f>'12 Расходники'!G7</f>
        <v>206</v>
      </c>
      <c r="J193" s="52">
        <f t="shared" si="8"/>
        <v>1236</v>
      </c>
    </row>
    <row r="194" spans="1:10">
      <c r="A194" s="48">
        <v>2</v>
      </c>
      <c r="B194" s="48">
        <v>9</v>
      </c>
      <c r="C194" s="48">
        <v>24</v>
      </c>
      <c r="D194" s="68" t="s">
        <v>330</v>
      </c>
      <c r="E194" s="69" t="s">
        <v>15</v>
      </c>
      <c r="F194" s="76">
        <f>'2 Электроприборы'!E56</f>
        <v>2</v>
      </c>
      <c r="G194" s="50"/>
      <c r="H194" s="48"/>
      <c r="I194" s="51">
        <f>'2 Электроприборы'!H56</f>
        <v>465.26</v>
      </c>
      <c r="J194" s="52">
        <f t="shared" si="8"/>
        <v>930.52</v>
      </c>
    </row>
    <row r="195" spans="1:10">
      <c r="A195" s="48">
        <v>2</v>
      </c>
      <c r="B195" s="48">
        <v>9</v>
      </c>
      <c r="C195" s="48">
        <v>25</v>
      </c>
      <c r="D195" s="68" t="s">
        <v>331</v>
      </c>
      <c r="E195" s="69" t="s">
        <v>15</v>
      </c>
      <c r="F195" s="76">
        <f>'4 Электротовары'!E14</f>
        <v>20</v>
      </c>
      <c r="G195" s="50"/>
      <c r="H195" s="48"/>
      <c r="I195" s="51">
        <f>'4 Электротовары'!H14</f>
        <v>107.7</v>
      </c>
      <c r="J195" s="52">
        <f t="shared" si="8"/>
        <v>2154</v>
      </c>
    </row>
    <row r="196" spans="1:10">
      <c r="A196" s="48">
        <v>2</v>
      </c>
      <c r="B196" s="48">
        <v>9</v>
      </c>
      <c r="C196" s="48">
        <v>26</v>
      </c>
      <c r="D196" s="68" t="s">
        <v>332</v>
      </c>
      <c r="E196" s="69" t="s">
        <v>15</v>
      </c>
      <c r="F196" s="76">
        <f>'2 Электроприборы'!E57</f>
        <v>2</v>
      </c>
      <c r="G196" s="50"/>
      <c r="H196" s="48"/>
      <c r="I196" s="51">
        <f>'2 Электроприборы'!H57</f>
        <v>72.58</v>
      </c>
      <c r="J196" s="52">
        <f t="shared" si="8"/>
        <v>145.16</v>
      </c>
    </row>
    <row r="197" spans="1:10">
      <c r="A197" s="48">
        <v>11</v>
      </c>
      <c r="B197" s="48">
        <v>9</v>
      </c>
      <c r="C197" s="48">
        <v>27</v>
      </c>
      <c r="D197" s="68" t="s">
        <v>333</v>
      </c>
      <c r="E197" s="69" t="s">
        <v>15</v>
      </c>
      <c r="F197" s="76">
        <f>'11 ЛКМ'!E7</f>
        <v>8</v>
      </c>
      <c r="G197" s="50"/>
      <c r="H197" s="48"/>
      <c r="I197" s="51">
        <f>'11 ЛКМ'!G7</f>
        <v>1378</v>
      </c>
      <c r="J197" s="52">
        <f t="shared" si="8"/>
        <v>11024</v>
      </c>
    </row>
    <row r="198" spans="1:10">
      <c r="A198" s="48">
        <v>11</v>
      </c>
      <c r="B198" s="48">
        <v>9</v>
      </c>
      <c r="C198" s="48">
        <v>28</v>
      </c>
      <c r="D198" s="68" t="s">
        <v>36</v>
      </c>
      <c r="E198" s="69" t="s">
        <v>15</v>
      </c>
      <c r="F198" s="76">
        <f>'11 ЛКМ'!E8</f>
        <v>2</v>
      </c>
      <c r="G198" s="50"/>
      <c r="H198" s="48"/>
      <c r="I198" s="51">
        <f>'11 ЛКМ'!G8</f>
        <v>91</v>
      </c>
      <c r="J198" s="52">
        <f t="shared" si="8"/>
        <v>182</v>
      </c>
    </row>
    <row r="199" spans="1:10">
      <c r="A199" s="44"/>
      <c r="C199" s="44"/>
      <c r="G199" s="103" t="s">
        <v>243</v>
      </c>
      <c r="H199" s="103"/>
      <c r="I199" s="103"/>
      <c r="J199" s="61">
        <f>SUM(J171:J198)</f>
        <v>134954.89213333331</v>
      </c>
    </row>
    <row r="201" spans="1:10">
      <c r="G201" s="105" t="s">
        <v>283</v>
      </c>
      <c r="H201" s="105"/>
      <c r="I201" s="105"/>
      <c r="J201" s="70">
        <f>J165+J159+J139+J109+J77+J199</f>
        <v>1807519.1766366665</v>
      </c>
    </row>
  </sheetData>
  <mergeCells count="17">
    <mergeCell ref="A111:J111"/>
    <mergeCell ref="G139:I139"/>
    <mergeCell ref="G199:I199"/>
    <mergeCell ref="A169:J169"/>
    <mergeCell ref="G189:G190"/>
    <mergeCell ref="G201:I201"/>
    <mergeCell ref="G119:I119"/>
    <mergeCell ref="G138:I138"/>
    <mergeCell ref="G159:I159"/>
    <mergeCell ref="G165:I165"/>
    <mergeCell ref="G13:I13"/>
    <mergeCell ref="G50:I50"/>
    <mergeCell ref="G76:I76"/>
    <mergeCell ref="G77:I77"/>
    <mergeCell ref="G109:I109"/>
    <mergeCell ref="A79:J79"/>
    <mergeCell ref="G71:G72"/>
  </mergeCells>
  <pageMargins left="0.7" right="0.7" top="0.75" bottom="0.75" header="0.3" footer="0.3"/>
  <pageSetup paperSize="9" scale="8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0021-CA08-4D8D-8CBD-0FD0EC2BB774}">
  <sheetPr>
    <tabColor theme="9"/>
  </sheetPr>
  <dimension ref="A1:I11"/>
  <sheetViews>
    <sheetView workbookViewId="0">
      <selection activeCell="G12" sqref="G12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195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18" t="s">
        <v>229</v>
      </c>
      <c r="H2" s="33" t="s">
        <v>230</v>
      </c>
      <c r="I2" s="18" t="s">
        <v>231</v>
      </c>
    </row>
    <row r="3" spans="1:9" ht="15" customHeight="1">
      <c r="A3" s="3">
        <v>3</v>
      </c>
      <c r="B3" s="4">
        <v>5</v>
      </c>
      <c r="C3" s="5" t="s">
        <v>250</v>
      </c>
      <c r="D3" s="4" t="s">
        <v>20</v>
      </c>
      <c r="E3" s="26">
        <v>10</v>
      </c>
      <c r="F3" s="6"/>
      <c r="G3" s="22">
        <f>1/0.3*1000</f>
        <v>3333.3333333333335</v>
      </c>
      <c r="H3" s="22">
        <f t="shared" ref="H3:I3" si="0">1/0.3*1000</f>
        <v>3333.3333333333335</v>
      </c>
      <c r="I3" s="22">
        <f t="shared" si="0"/>
        <v>3333.3333333333335</v>
      </c>
    </row>
    <row r="4" spans="1:9" ht="15" customHeight="1">
      <c r="A4" s="3">
        <v>3</v>
      </c>
      <c r="B4" s="4">
        <v>6</v>
      </c>
      <c r="C4" s="5" t="s">
        <v>21</v>
      </c>
      <c r="D4" s="4" t="s">
        <v>2</v>
      </c>
      <c r="E4" s="26">
        <v>5</v>
      </c>
      <c r="F4" s="6"/>
      <c r="G4" s="22">
        <v>113.38</v>
      </c>
      <c r="H4" s="22">
        <v>113</v>
      </c>
      <c r="I4" s="22">
        <v>115.5</v>
      </c>
    </row>
    <row r="5" spans="1:9" ht="15" customHeight="1">
      <c r="A5" s="3">
        <v>3</v>
      </c>
      <c r="B5" s="4">
        <v>7</v>
      </c>
      <c r="C5" s="5" t="s">
        <v>22</v>
      </c>
      <c r="D5" s="4" t="s">
        <v>2</v>
      </c>
      <c r="E5" s="26">
        <v>20</v>
      </c>
      <c r="F5" s="6"/>
      <c r="G5" s="22">
        <v>70.38</v>
      </c>
      <c r="H5" s="22">
        <v>75.5</v>
      </c>
      <c r="I5" s="22">
        <v>68.599999999999994</v>
      </c>
    </row>
    <row r="6" spans="1:9" ht="15" customHeight="1">
      <c r="A6" s="3">
        <v>3</v>
      </c>
      <c r="B6" s="4">
        <v>8</v>
      </c>
      <c r="C6" s="5" t="s">
        <v>109</v>
      </c>
      <c r="D6" s="4" t="s">
        <v>2</v>
      </c>
      <c r="E6" s="26">
        <v>15</v>
      </c>
      <c r="F6" s="6"/>
      <c r="G6" s="22">
        <v>425.42</v>
      </c>
      <c r="H6" s="22">
        <v>400</v>
      </c>
      <c r="I6" s="22">
        <v>433.4</v>
      </c>
    </row>
    <row r="9" spans="1:9">
      <c r="A9" s="3">
        <v>9</v>
      </c>
      <c r="B9" s="4">
        <v>18</v>
      </c>
      <c r="C9" s="5" t="s">
        <v>19</v>
      </c>
      <c r="D9" s="4" t="s">
        <v>335</v>
      </c>
      <c r="E9" s="26">
        <v>0.7</v>
      </c>
      <c r="F9" s="6"/>
      <c r="G9" s="22">
        <f>G3</f>
        <v>3333.3333333333335</v>
      </c>
      <c r="H9" s="22"/>
      <c r="I9" s="22"/>
    </row>
    <row r="10" spans="1:9">
      <c r="A10" s="3">
        <v>9</v>
      </c>
      <c r="B10" s="4">
        <v>21</v>
      </c>
      <c r="C10" s="5" t="s">
        <v>327</v>
      </c>
      <c r="D10" s="4" t="s">
        <v>15</v>
      </c>
      <c r="E10" s="26">
        <v>90</v>
      </c>
      <c r="F10" s="6"/>
      <c r="G10" s="22">
        <v>50</v>
      </c>
      <c r="H10" s="22"/>
      <c r="I10" s="22"/>
    </row>
    <row r="11" spans="1:9">
      <c r="A11" s="3">
        <v>9</v>
      </c>
      <c r="B11" s="4">
        <v>22</v>
      </c>
      <c r="C11" s="5" t="s">
        <v>328</v>
      </c>
      <c r="D11" s="4" t="s">
        <v>15</v>
      </c>
      <c r="E11" s="26">
        <v>84</v>
      </c>
      <c r="F11" s="6"/>
      <c r="G11" s="22">
        <v>100</v>
      </c>
      <c r="H11" s="22"/>
      <c r="I11" s="22"/>
    </row>
  </sheetData>
  <hyperlinks>
    <hyperlink ref="G2" r:id="rId1" xr:uid="{8561850A-4F06-441C-966C-4ACE87310488}"/>
    <hyperlink ref="H2" r:id="rId2" xr:uid="{BBE3A079-E7DD-4968-A64B-88479C5D929E}"/>
    <hyperlink ref="I2" r:id="rId3" xr:uid="{4448D0DD-DF06-40F9-86ED-63ACD6F750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235B-DD42-48F8-ADA1-0912DFD16A82}">
  <sheetPr>
    <tabColor theme="9"/>
  </sheetPr>
  <dimension ref="A1:I6"/>
  <sheetViews>
    <sheetView workbookViewId="0">
      <selection activeCell="F34" sqref="F34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196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18" t="s">
        <v>232</v>
      </c>
      <c r="H2" s="33" t="s">
        <v>230</v>
      </c>
      <c r="I2" s="18" t="s">
        <v>236</v>
      </c>
    </row>
    <row r="3" spans="1:9" ht="15" customHeight="1">
      <c r="A3" s="3">
        <v>3</v>
      </c>
      <c r="B3" s="4">
        <v>4</v>
      </c>
      <c r="C3" s="5" t="s">
        <v>18</v>
      </c>
      <c r="D3" s="4" t="s">
        <v>3</v>
      </c>
      <c r="E3" s="26">
        <v>30</v>
      </c>
      <c r="F3" s="6"/>
      <c r="G3" s="22">
        <v>1310</v>
      </c>
      <c r="H3" s="22">
        <v>1080</v>
      </c>
      <c r="I3" s="22">
        <v>1548</v>
      </c>
    </row>
    <row r="4" spans="1:9" ht="15" customHeight="1">
      <c r="A4" s="3">
        <v>3</v>
      </c>
      <c r="B4" s="4">
        <v>13</v>
      </c>
      <c r="C4" s="5" t="s">
        <v>110</v>
      </c>
      <c r="D4" s="4" t="s">
        <v>3</v>
      </c>
      <c r="E4" s="26">
        <v>30</v>
      </c>
      <c r="F4" s="6"/>
      <c r="G4" s="22">
        <f>64.9</f>
        <v>64.900000000000006</v>
      </c>
      <c r="H4" s="22">
        <v>65.2</v>
      </c>
      <c r="I4" s="22">
        <f>1200/20</f>
        <v>60</v>
      </c>
    </row>
    <row r="5" spans="1:9" ht="15" customHeight="1">
      <c r="A5" s="3">
        <v>3</v>
      </c>
      <c r="B5" s="4">
        <v>9</v>
      </c>
      <c r="C5" s="5" t="s">
        <v>23</v>
      </c>
      <c r="D5" s="4" t="s">
        <v>15</v>
      </c>
      <c r="E5" s="26">
        <v>2</v>
      </c>
      <c r="F5" s="6"/>
      <c r="G5" s="22">
        <v>2800</v>
      </c>
      <c r="H5" s="22">
        <v>2711</v>
      </c>
      <c r="I5" s="22">
        <v>1713</v>
      </c>
    </row>
    <row r="6" spans="1:9" ht="15" customHeight="1">
      <c r="A6" s="3">
        <v>3</v>
      </c>
      <c r="B6" s="4">
        <v>1</v>
      </c>
      <c r="C6" s="5" t="s">
        <v>14</v>
      </c>
      <c r="D6" s="4" t="s">
        <v>15</v>
      </c>
      <c r="E6" s="26">
        <v>8</v>
      </c>
      <c r="F6" s="6"/>
      <c r="G6" s="22">
        <v>580</v>
      </c>
      <c r="H6" s="22">
        <v>374</v>
      </c>
      <c r="I6" s="22">
        <v>208</v>
      </c>
    </row>
  </sheetData>
  <hyperlinks>
    <hyperlink ref="G2" r:id="rId1" xr:uid="{47A3E742-1468-46DD-92BA-B7C754604267}"/>
    <hyperlink ref="I2" r:id="rId2" xr:uid="{7A25EBFF-1FF2-4083-A0D2-B4AD69C4FB2E}"/>
    <hyperlink ref="H2" r:id="rId3" xr:uid="{91EBFEA2-7FA7-4610-80BE-519804163A0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5A85-11D4-42AF-8D17-F9EBA564E6F6}">
  <sheetPr>
    <tabColor theme="9"/>
  </sheetPr>
  <dimension ref="A1:I37"/>
  <sheetViews>
    <sheetView workbookViewId="0">
      <selection activeCell="G13" sqref="G13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7" width="15.7109375" style="2" customWidth="1"/>
    <col min="8" max="8" width="17.7109375" style="2" customWidth="1"/>
    <col min="9" max="9" width="15.7109375" style="2" customWidth="1"/>
    <col min="10" max="16384" width="9.140625" style="2"/>
  </cols>
  <sheetData>
    <row r="1" spans="1:9" ht="20.25">
      <c r="A1" s="13"/>
      <c r="B1" s="14"/>
      <c r="C1" s="12" t="s">
        <v>212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36" t="s">
        <v>234</v>
      </c>
      <c r="H2" s="38" t="s">
        <v>233</v>
      </c>
      <c r="I2" s="36" t="s">
        <v>235</v>
      </c>
    </row>
    <row r="3" spans="1:9" ht="15" customHeight="1">
      <c r="A3" s="3">
        <v>3</v>
      </c>
      <c r="B3" s="4">
        <v>14</v>
      </c>
      <c r="C3" s="5" t="s">
        <v>27</v>
      </c>
      <c r="D3" s="4" t="s">
        <v>15</v>
      </c>
      <c r="E3" s="29">
        <v>100</v>
      </c>
      <c r="F3" s="6"/>
      <c r="G3" s="22">
        <v>2.74</v>
      </c>
      <c r="H3" s="22">
        <f>245/50</f>
        <v>4.9000000000000004</v>
      </c>
      <c r="I3" s="22">
        <v>7.04</v>
      </c>
    </row>
    <row r="4" spans="1:9" ht="15" customHeight="1">
      <c r="A4" s="3">
        <v>3</v>
      </c>
      <c r="B4" s="4">
        <v>15</v>
      </c>
      <c r="C4" s="5" t="s">
        <v>28</v>
      </c>
      <c r="D4" s="4" t="s">
        <v>15</v>
      </c>
      <c r="E4" s="29">
        <v>100</v>
      </c>
      <c r="F4" s="6"/>
      <c r="G4" s="22">
        <v>0.52</v>
      </c>
      <c r="H4" s="22">
        <v>1.52</v>
      </c>
      <c r="I4" s="22">
        <v>5.5</v>
      </c>
    </row>
    <row r="5" spans="1:9" ht="15" customHeight="1">
      <c r="A5" s="3">
        <v>3</v>
      </c>
      <c r="B5" s="4">
        <v>16</v>
      </c>
      <c r="C5" s="5" t="s">
        <v>29</v>
      </c>
      <c r="D5" s="4" t="s">
        <v>15</v>
      </c>
      <c r="E5" s="29">
        <v>100</v>
      </c>
      <c r="F5" s="6"/>
      <c r="G5" s="22">
        <v>0.12</v>
      </c>
      <c r="H5" s="22">
        <f>29/40</f>
        <v>0.72499999999999998</v>
      </c>
      <c r="I5" s="22">
        <v>2.5</v>
      </c>
    </row>
    <row r="6" spans="1:9" ht="15" customHeight="1">
      <c r="A6" s="3">
        <v>3</v>
      </c>
      <c r="B6" s="4">
        <v>17</v>
      </c>
      <c r="C6" s="5" t="s">
        <v>30</v>
      </c>
      <c r="D6" s="4" t="s">
        <v>15</v>
      </c>
      <c r="E6" s="29">
        <v>100</v>
      </c>
      <c r="F6" s="6"/>
      <c r="G6" s="22">
        <v>0.23</v>
      </c>
      <c r="H6" s="22">
        <f>34/16</f>
        <v>2.125</v>
      </c>
      <c r="I6" s="22">
        <v>3.1</v>
      </c>
    </row>
    <row r="9" spans="1:9">
      <c r="A9" s="3">
        <v>9</v>
      </c>
      <c r="B9" s="4">
        <v>14</v>
      </c>
      <c r="C9" s="5" t="s">
        <v>323</v>
      </c>
      <c r="D9" s="4" t="s">
        <v>2</v>
      </c>
      <c r="E9" s="29">
        <v>0.6</v>
      </c>
      <c r="F9" s="6"/>
      <c r="G9" s="22">
        <f>G3</f>
        <v>2.74</v>
      </c>
      <c r="H9" s="22"/>
      <c r="I9" s="22"/>
    </row>
    <row r="10" spans="1:9">
      <c r="A10" s="3">
        <v>9</v>
      </c>
      <c r="B10" s="4">
        <v>15</v>
      </c>
      <c r="C10" s="5" t="s">
        <v>325</v>
      </c>
      <c r="D10" s="4" t="s">
        <v>2</v>
      </c>
      <c r="E10" s="29">
        <v>0.06</v>
      </c>
      <c r="F10" s="6"/>
      <c r="G10" s="22">
        <f>G4</f>
        <v>0.52</v>
      </c>
      <c r="H10" s="22"/>
      <c r="I10" s="22"/>
    </row>
    <row r="11" spans="1:9">
      <c r="A11" s="3">
        <v>9</v>
      </c>
      <c r="B11" s="4">
        <v>16</v>
      </c>
      <c r="C11" s="5" t="s">
        <v>326</v>
      </c>
      <c r="D11" s="4" t="s">
        <v>2</v>
      </c>
      <c r="E11" s="29">
        <v>0.03</v>
      </c>
      <c r="F11" s="6"/>
      <c r="G11" s="22">
        <f>G5</f>
        <v>0.12</v>
      </c>
      <c r="H11" s="22"/>
      <c r="I11" s="22"/>
    </row>
    <row r="12" spans="1:9">
      <c r="A12" s="3">
        <v>9</v>
      </c>
      <c r="B12" s="4">
        <v>17</v>
      </c>
      <c r="C12" s="5" t="s">
        <v>30</v>
      </c>
      <c r="D12" s="4" t="s">
        <v>2</v>
      </c>
      <c r="E12" s="29">
        <v>0.1</v>
      </c>
      <c r="F12" s="6"/>
      <c r="G12" s="22">
        <f>G6</f>
        <v>0.23</v>
      </c>
      <c r="H12" s="22"/>
      <c r="I12" s="22"/>
    </row>
    <row r="36" spans="6:6">
      <c r="F36" s="20"/>
    </row>
    <row r="37" spans="6:6">
      <c r="F37" s="20"/>
    </row>
  </sheetData>
  <hyperlinks>
    <hyperlink ref="H2" r:id="rId1" xr:uid="{D0AFD64B-F7D4-47C0-83DB-A5BBA22AA9E0}"/>
    <hyperlink ref="G2" r:id="rId2" xr:uid="{6904AFEE-F625-4C81-BDA4-B4959360F9F0}"/>
    <hyperlink ref="I2" r:id="rId3" xr:uid="{FA653896-92BF-4BDA-A0A6-17D5553BBA2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7E94-4311-4E06-A220-578769CD1058}">
  <sheetPr>
    <tabColor theme="9"/>
  </sheetPr>
  <dimension ref="A1:I8"/>
  <sheetViews>
    <sheetView workbookViewId="0">
      <selection activeCell="G9" sqref="G9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7" width="15.7109375" style="2" customWidth="1"/>
    <col min="8" max="8" width="16.42578125" style="2" customWidth="1"/>
    <col min="9" max="9" width="15.7109375" style="2" customWidth="1"/>
    <col min="10" max="16384" width="9.140625" style="2"/>
  </cols>
  <sheetData>
    <row r="1" spans="1:9" ht="20.25">
      <c r="A1" s="13"/>
      <c r="B1" s="14"/>
      <c r="C1" s="12" t="s">
        <v>197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18" t="s">
        <v>238</v>
      </c>
      <c r="H2" s="34" t="s">
        <v>233</v>
      </c>
      <c r="I2" s="18" t="s">
        <v>237</v>
      </c>
    </row>
    <row r="3" spans="1:9" ht="15" customHeight="1">
      <c r="A3" s="3">
        <v>3</v>
      </c>
      <c r="B3" s="4">
        <v>22</v>
      </c>
      <c r="C3" s="5" t="s">
        <v>35</v>
      </c>
      <c r="D3" s="4" t="s">
        <v>152</v>
      </c>
      <c r="E3" s="29">
        <v>10</v>
      </c>
      <c r="F3" s="6"/>
      <c r="G3" s="22">
        <f>27560/20</f>
        <v>1378</v>
      </c>
      <c r="H3" s="22">
        <f>3990/2</f>
        <v>1995</v>
      </c>
      <c r="I3" s="22">
        <f>4560/2.5</f>
        <v>1824</v>
      </c>
    </row>
    <row r="4" spans="1:9" ht="15" customHeight="1">
      <c r="A4" s="3">
        <v>3</v>
      </c>
      <c r="B4" s="4">
        <v>23</v>
      </c>
      <c r="C4" s="5" t="s">
        <v>36</v>
      </c>
      <c r="D4" s="4" t="s">
        <v>152</v>
      </c>
      <c r="E4" s="29">
        <v>10</v>
      </c>
      <c r="F4" s="6"/>
      <c r="G4" s="22">
        <f>910/10</f>
        <v>91</v>
      </c>
      <c r="H4" s="22">
        <v>146</v>
      </c>
      <c r="I4" s="22">
        <v>130</v>
      </c>
    </row>
    <row r="7" spans="1:9">
      <c r="A7" s="3">
        <v>9</v>
      </c>
      <c r="B7" s="4">
        <v>27</v>
      </c>
      <c r="C7" s="5" t="s">
        <v>333</v>
      </c>
      <c r="D7" s="4" t="s">
        <v>15</v>
      </c>
      <c r="E7" s="29">
        <v>8</v>
      </c>
      <c r="F7" s="6"/>
      <c r="G7" s="22">
        <f>G3</f>
        <v>1378</v>
      </c>
      <c r="H7" s="22"/>
      <c r="I7" s="22"/>
    </row>
    <row r="8" spans="1:9">
      <c r="A8" s="3">
        <v>9</v>
      </c>
      <c r="B8" s="4">
        <v>28</v>
      </c>
      <c r="C8" s="5" t="s">
        <v>36</v>
      </c>
      <c r="D8" s="4" t="s">
        <v>15</v>
      </c>
      <c r="E8" s="29">
        <v>2</v>
      </c>
      <c r="F8" s="6"/>
      <c r="G8" s="22">
        <f>G4</f>
        <v>91</v>
      </c>
      <c r="H8" s="22"/>
      <c r="I8" s="22"/>
    </row>
  </sheetData>
  <hyperlinks>
    <hyperlink ref="I2" r:id="rId1" xr:uid="{66460E31-F170-4057-81E5-96A3517B7C3B}"/>
    <hyperlink ref="G2" r:id="rId2" xr:uid="{0A131138-7B71-4677-A3FB-E74650D8581E}"/>
    <hyperlink ref="H2" r:id="rId3" xr:uid="{44FC1702-D03E-4D8F-ABA0-4FB448040C7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3F52-2690-4F68-98BE-2D9E71383DA4}">
  <sheetPr>
    <tabColor theme="9"/>
  </sheetPr>
  <dimension ref="A1:I7"/>
  <sheetViews>
    <sheetView workbookViewId="0">
      <selection activeCell="G8" sqref="G8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198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18" t="s">
        <v>239</v>
      </c>
      <c r="H2" s="18" t="s">
        <v>240</v>
      </c>
      <c r="I2" s="18" t="s">
        <v>241</v>
      </c>
    </row>
    <row r="3" spans="1:9" ht="15" customHeight="1">
      <c r="A3" s="3">
        <v>3</v>
      </c>
      <c r="B3" s="4">
        <v>18</v>
      </c>
      <c r="C3" s="5" t="s">
        <v>31</v>
      </c>
      <c r="D3" s="4" t="s">
        <v>15</v>
      </c>
      <c r="E3" s="29">
        <v>10</v>
      </c>
      <c r="F3" s="6"/>
      <c r="G3" s="22">
        <v>206</v>
      </c>
      <c r="H3" s="22">
        <v>335</v>
      </c>
      <c r="I3" s="22">
        <v>280</v>
      </c>
    </row>
    <row r="4" spans="1:9" ht="15" customHeight="1">
      <c r="A4" s="3">
        <v>3</v>
      </c>
      <c r="B4" s="4">
        <v>21</v>
      </c>
      <c r="C4" s="5" t="s">
        <v>34</v>
      </c>
      <c r="D4" s="4" t="s">
        <v>15</v>
      </c>
      <c r="E4" s="29">
        <v>10</v>
      </c>
      <c r="F4" s="6"/>
      <c r="G4" s="22">
        <v>24</v>
      </c>
      <c r="H4" s="22">
        <v>45</v>
      </c>
      <c r="I4" s="22">
        <v>33</v>
      </c>
    </row>
    <row r="7" spans="1:9">
      <c r="A7" s="3">
        <v>9</v>
      </c>
      <c r="B7" s="4">
        <v>23</v>
      </c>
      <c r="C7" s="5" t="s">
        <v>329</v>
      </c>
      <c r="D7" s="4" t="s">
        <v>2</v>
      </c>
      <c r="E7" s="29">
        <v>6</v>
      </c>
      <c r="F7" s="6"/>
      <c r="G7" s="22">
        <f>G3</f>
        <v>206</v>
      </c>
      <c r="H7" s="22"/>
      <c r="I7" s="22"/>
    </row>
  </sheetData>
  <hyperlinks>
    <hyperlink ref="G2" r:id="rId1" xr:uid="{57D0ECBD-5A7A-4428-9C31-11A3F248FFE5}"/>
    <hyperlink ref="H2" r:id="rId2" xr:uid="{E7C5A89A-67E1-48DF-A0CE-712189970F64}"/>
    <hyperlink ref="I2" r:id="rId3" xr:uid="{ECE786EC-33AB-4674-855A-693DD95AD0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F657-4EFD-4681-90E9-71DA126BEBF7}">
  <sheetPr>
    <tabColor theme="7"/>
  </sheetPr>
  <dimension ref="A1:I11"/>
  <sheetViews>
    <sheetView tabSelected="1" workbookViewId="0">
      <selection activeCell="G22" sqref="G22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25.28515625" style="8" customWidth="1"/>
    <col min="7" max="7" width="22.5703125" style="2" customWidth="1"/>
    <col min="8" max="9" width="21.140625" style="2" customWidth="1"/>
    <col min="10" max="16384" width="9.140625" style="2"/>
  </cols>
  <sheetData>
    <row r="1" spans="1:9" ht="20.25">
      <c r="A1" s="13"/>
      <c r="B1" s="14"/>
      <c r="C1" s="12" t="s">
        <v>306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79" t="s">
        <v>216</v>
      </c>
      <c r="H2" s="79" t="s">
        <v>221</v>
      </c>
      <c r="I2" s="79" t="s">
        <v>217</v>
      </c>
    </row>
    <row r="3" spans="1:9" ht="15" customHeight="1">
      <c r="A3" s="3"/>
      <c r="B3" s="4">
        <v>1</v>
      </c>
      <c r="C3" s="91" t="s">
        <v>311</v>
      </c>
      <c r="D3" s="4" t="s">
        <v>2</v>
      </c>
      <c r="E3" s="86">
        <f>3*2.5*196.25</f>
        <v>1471.875</v>
      </c>
      <c r="F3" s="110" t="s">
        <v>312</v>
      </c>
      <c r="G3" s="22">
        <v>79.989999999999995</v>
      </c>
      <c r="H3" s="22">
        <v>83.2</v>
      </c>
      <c r="I3" s="22">
        <v>82.5</v>
      </c>
    </row>
    <row r="4" spans="1:9" ht="15" customHeight="1">
      <c r="A4" s="3"/>
      <c r="B4" s="4">
        <v>2</v>
      </c>
      <c r="C4" s="92" t="s">
        <v>309</v>
      </c>
      <c r="D4" s="4" t="s">
        <v>2</v>
      </c>
      <c r="E4" s="86">
        <f>0.55*18*7.05</f>
        <v>69.795000000000002</v>
      </c>
      <c r="F4" s="111"/>
      <c r="G4" s="22">
        <v>74.69</v>
      </c>
      <c r="H4" s="22">
        <v>79</v>
      </c>
      <c r="I4" s="22">
        <v>77</v>
      </c>
    </row>
    <row r="5" spans="1:9">
      <c r="A5" s="3"/>
      <c r="B5" s="6">
        <v>3</v>
      </c>
      <c r="C5" s="91" t="s">
        <v>310</v>
      </c>
      <c r="D5" s="6" t="s">
        <v>2</v>
      </c>
      <c r="E5" s="86">
        <f>0.08*0.12*18*47.1</f>
        <v>8.1388799999999986</v>
      </c>
      <c r="F5" s="112"/>
      <c r="G5" s="22">
        <v>65.989999999999995</v>
      </c>
      <c r="H5" s="22">
        <v>74.8</v>
      </c>
      <c r="I5" s="22">
        <v>64.92</v>
      </c>
    </row>
    <row r="7" spans="1:9" ht="15">
      <c r="C7" s="90"/>
      <c r="G7" s="95" t="s">
        <v>313</v>
      </c>
    </row>
    <row r="8" spans="1:9">
      <c r="G8" s="93">
        <f>E3*G3</f>
        <v>117735.28124999999</v>
      </c>
    </row>
    <row r="9" spans="1:9">
      <c r="G9" s="93">
        <f t="shared" ref="G9:G10" si="0">E4*G4</f>
        <v>5212.98855</v>
      </c>
    </row>
    <row r="10" spans="1:9">
      <c r="G10" s="93">
        <f t="shared" si="0"/>
        <v>537.08469119999984</v>
      </c>
    </row>
    <row r="11" spans="1:9" ht="15">
      <c r="G11" s="94">
        <f>SUM(G8:G10)</f>
        <v>123485.35449119998</v>
      </c>
    </row>
  </sheetData>
  <mergeCells count="1">
    <mergeCell ref="F3:F5"/>
  </mergeCells>
  <phoneticPr fontId="14" type="noConversion"/>
  <hyperlinks>
    <hyperlink ref="G2" r:id="rId1" xr:uid="{EEC9FF68-7EDC-43B8-A7F9-D1D7894B9E97}"/>
    <hyperlink ref="H2" r:id="rId2" display="Металлторг" xr:uid="{0DBC1704-B9F4-49BB-82DC-7BDCADF1CCCB}"/>
    <hyperlink ref="I2" r:id="rId3" xr:uid="{39369A46-63F6-4E0E-A808-C60E67F227B2}"/>
    <hyperlink ref="C3" r:id="rId4" xr:uid="{480ED883-FDB8-4AB1-A760-4750E7147C22}"/>
    <hyperlink ref="C4" r:id="rId5" xr:uid="{74A06B62-6345-4DD5-9E4A-D275D04FB681}"/>
    <hyperlink ref="C5" r:id="rId6" xr:uid="{2BFF8AB4-F5B0-47A6-AFF6-C35DB2994F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CD5C-5019-4E25-86FB-C6FB24CBA2BD}">
  <sheetPr>
    <tabColor rgb="FFFFFF00"/>
  </sheetPr>
  <dimension ref="A1:E15"/>
  <sheetViews>
    <sheetView workbookViewId="0">
      <selection activeCell="B19" sqref="B19"/>
    </sheetView>
  </sheetViews>
  <sheetFormatPr defaultRowHeight="15"/>
  <cols>
    <col min="1" max="1" width="11.42578125" customWidth="1"/>
    <col min="2" max="2" width="41.5703125" style="88" customWidth="1"/>
    <col min="3" max="5" width="56.5703125" customWidth="1"/>
    <col min="6" max="6" width="37.42578125" customWidth="1"/>
  </cols>
  <sheetData>
    <row r="1" spans="1:5" ht="32.25" customHeight="1">
      <c r="A1" s="17" t="s">
        <v>202</v>
      </c>
      <c r="B1" s="16"/>
      <c r="C1" s="16"/>
      <c r="D1" s="16"/>
      <c r="E1" s="16"/>
    </row>
    <row r="2" spans="1:5" ht="30">
      <c r="A2" s="1" t="s">
        <v>188</v>
      </c>
      <c r="B2" s="1" t="s">
        <v>203</v>
      </c>
      <c r="C2" s="1" t="s">
        <v>199</v>
      </c>
      <c r="D2" s="1" t="s">
        <v>200</v>
      </c>
      <c r="E2" s="1" t="s">
        <v>201</v>
      </c>
    </row>
    <row r="3" spans="1:5">
      <c r="A3" s="89">
        <v>1</v>
      </c>
      <c r="B3" s="87" t="s">
        <v>204</v>
      </c>
      <c r="C3" s="18" t="s">
        <v>216</v>
      </c>
      <c r="D3" s="18" t="s">
        <v>221</v>
      </c>
      <c r="E3" s="18" t="s">
        <v>217</v>
      </c>
    </row>
    <row r="4" spans="1:5">
      <c r="A4" s="89">
        <v>2</v>
      </c>
      <c r="B4" s="87" t="s">
        <v>205</v>
      </c>
      <c r="C4" s="106" t="s">
        <v>247</v>
      </c>
      <c r="D4" s="106" t="s">
        <v>242</v>
      </c>
      <c r="E4" s="106" t="s">
        <v>218</v>
      </c>
    </row>
    <row r="5" spans="1:5">
      <c r="A5" s="89">
        <v>3</v>
      </c>
      <c r="B5" s="87" t="s">
        <v>206</v>
      </c>
      <c r="C5" s="107"/>
      <c r="D5" s="107"/>
      <c r="E5" s="107"/>
    </row>
    <row r="6" spans="1:5">
      <c r="A6" s="89">
        <v>4</v>
      </c>
      <c r="B6" s="87" t="s">
        <v>207</v>
      </c>
      <c r="C6" s="108"/>
      <c r="D6" s="108"/>
      <c r="E6" s="108"/>
    </row>
    <row r="7" spans="1:5">
      <c r="A7" s="89">
        <v>5</v>
      </c>
      <c r="B7" s="87" t="s">
        <v>208</v>
      </c>
      <c r="C7" s="18" t="s">
        <v>219</v>
      </c>
      <c r="D7" s="18" t="s">
        <v>220</v>
      </c>
      <c r="E7" s="18" t="s">
        <v>222</v>
      </c>
    </row>
    <row r="8" spans="1:5">
      <c r="A8" s="89">
        <v>6</v>
      </c>
      <c r="B8" s="87" t="s">
        <v>209</v>
      </c>
      <c r="C8" s="18" t="s">
        <v>223</v>
      </c>
      <c r="D8" s="18" t="s">
        <v>224</v>
      </c>
      <c r="E8" s="18" t="s">
        <v>225</v>
      </c>
    </row>
    <row r="9" spans="1:5" ht="30">
      <c r="A9" s="89">
        <v>7</v>
      </c>
      <c r="B9" s="87" t="s">
        <v>307</v>
      </c>
      <c r="C9" s="18" t="s">
        <v>226</v>
      </c>
      <c r="D9" s="18" t="s">
        <v>227</v>
      </c>
      <c r="E9" s="18" t="s">
        <v>228</v>
      </c>
    </row>
    <row r="10" spans="1:5">
      <c r="A10" s="89">
        <v>8</v>
      </c>
      <c r="B10" s="87" t="s">
        <v>210</v>
      </c>
      <c r="C10" s="18" t="s">
        <v>229</v>
      </c>
      <c r="D10" s="106" t="s">
        <v>230</v>
      </c>
      <c r="E10" s="18" t="s">
        <v>231</v>
      </c>
    </row>
    <row r="11" spans="1:5">
      <c r="A11" s="89">
        <v>9</v>
      </c>
      <c r="B11" s="87" t="s">
        <v>211</v>
      </c>
      <c r="C11" s="18" t="s">
        <v>232</v>
      </c>
      <c r="D11" s="108"/>
      <c r="E11" s="18" t="s">
        <v>236</v>
      </c>
    </row>
    <row r="12" spans="1:5">
      <c r="A12" s="89">
        <v>10</v>
      </c>
      <c r="B12" s="87" t="s">
        <v>213</v>
      </c>
      <c r="C12" s="18" t="s">
        <v>234</v>
      </c>
      <c r="D12" s="106" t="s">
        <v>233</v>
      </c>
      <c r="E12" s="18" t="s">
        <v>235</v>
      </c>
    </row>
    <row r="13" spans="1:5">
      <c r="A13" s="89">
        <v>11</v>
      </c>
      <c r="B13" s="87" t="s">
        <v>214</v>
      </c>
      <c r="C13" s="18" t="s">
        <v>238</v>
      </c>
      <c r="D13" s="108"/>
      <c r="E13" s="18" t="s">
        <v>237</v>
      </c>
    </row>
    <row r="14" spans="1:5">
      <c r="A14" s="89">
        <v>12</v>
      </c>
      <c r="B14" s="87" t="s">
        <v>215</v>
      </c>
      <c r="C14" s="18" t="s">
        <v>239</v>
      </c>
      <c r="D14" s="18" t="s">
        <v>240</v>
      </c>
      <c r="E14" s="18" t="s">
        <v>241</v>
      </c>
    </row>
    <row r="15" spans="1:5" ht="30.75" customHeight="1">
      <c r="A15" s="89">
        <v>13</v>
      </c>
      <c r="B15" s="87" t="s">
        <v>308</v>
      </c>
      <c r="C15" s="18" t="s">
        <v>216</v>
      </c>
      <c r="D15" s="18" t="s">
        <v>221</v>
      </c>
      <c r="E15" s="18" t="s">
        <v>217</v>
      </c>
    </row>
  </sheetData>
  <mergeCells count="5">
    <mergeCell ref="C4:C6"/>
    <mergeCell ref="D4:D6"/>
    <mergeCell ref="E4:E6"/>
    <mergeCell ref="D10:D11"/>
    <mergeCell ref="D12:D13"/>
  </mergeCells>
  <hyperlinks>
    <hyperlink ref="C3" r:id="rId1" xr:uid="{782FC832-88C5-4760-995A-653F3821775A}"/>
    <hyperlink ref="D3" r:id="rId2" display="Металлторг" xr:uid="{51B91C14-DDFE-449E-BEDB-FEDA3B93C849}"/>
    <hyperlink ref="E3" r:id="rId3" xr:uid="{EB40637E-3495-4F34-A27B-4854DD2A272F}"/>
    <hyperlink ref="E4" r:id="rId4" xr:uid="{61556905-CBB5-4881-8514-390BB4382CB4}"/>
    <hyperlink ref="C7" r:id="rId5" xr:uid="{034FF1B1-DD7F-4CDF-8B98-78405AF365DF}"/>
    <hyperlink ref="D7" r:id="rId6" xr:uid="{7DE25382-F7A2-42C6-A586-42C7CEA08468}"/>
    <hyperlink ref="E7" r:id="rId7" xr:uid="{CAF31032-5BAA-42BD-A5D0-D47ED446CD07}"/>
    <hyperlink ref="C8" r:id="rId8" xr:uid="{194647EA-39E2-4F89-87C9-AFD037282BD2}"/>
    <hyperlink ref="D8" r:id="rId9" xr:uid="{00B1CD31-D7CF-42AD-9254-16F87D0BAC88}"/>
    <hyperlink ref="E8" r:id="rId10" xr:uid="{B7849AF0-2775-4266-BDD9-60EFB4E1F0D3}"/>
    <hyperlink ref="C9" r:id="rId11" xr:uid="{11EE7C13-1717-43DF-88E1-7AF428D4D164}"/>
    <hyperlink ref="D9" r:id="rId12" xr:uid="{F4D51DA4-4192-4578-8E8D-46D9BA4C7AF4}"/>
    <hyperlink ref="E9" r:id="rId13" xr:uid="{72A465DA-FE97-46CC-82CC-57FE46F641A4}"/>
    <hyperlink ref="C10" r:id="rId14" xr:uid="{5AC9D2AB-4057-43C5-AFC3-EF1D41122C24}"/>
    <hyperlink ref="D10" r:id="rId15" xr:uid="{80902019-164B-4CCE-ADAD-0D0F185FD991}"/>
    <hyperlink ref="E10" r:id="rId16" xr:uid="{6ABF3198-8BAC-476F-9781-1F4553BD81C1}"/>
    <hyperlink ref="C11" r:id="rId17" xr:uid="{8116AAE3-8151-4E1F-A48B-427BF04901E0}"/>
    <hyperlink ref="D12" r:id="rId18" xr:uid="{E00CAAF1-7908-4F4A-89D7-98BB36D208A1}"/>
    <hyperlink ref="C12" r:id="rId19" xr:uid="{E18A8014-5357-471F-9F9E-F88151E7CAF9}"/>
    <hyperlink ref="E12" r:id="rId20" xr:uid="{E345AB42-7222-48A4-AE40-4B3E47B17A0F}"/>
    <hyperlink ref="E11" r:id="rId21" xr:uid="{C93EC4ED-4247-4C04-801F-579A1F7846D9}"/>
    <hyperlink ref="E13" r:id="rId22" xr:uid="{363C577E-8AA8-4085-9473-31E82FBB840D}"/>
    <hyperlink ref="C13" r:id="rId23" xr:uid="{29E1664B-9D12-414F-9105-75B405853A48}"/>
    <hyperlink ref="C14" r:id="rId24" xr:uid="{7D92ABE1-B972-4541-B016-5D8A0D59A395}"/>
    <hyperlink ref="D14" r:id="rId25" xr:uid="{CA3014A1-50D5-4BF5-936E-6ADCBD1934E4}"/>
    <hyperlink ref="E14" r:id="rId26" xr:uid="{5C5B0AB0-A33D-4809-9771-B8680CBB2DA8}"/>
    <hyperlink ref="D4:D6" r:id="rId27" display="АВСэлектро" xr:uid="{AF283ED4-E6E4-4193-9DD1-BCDA7387FE35}"/>
    <hyperlink ref="C4:C6" r:id="rId28" display="220 Вольт" xr:uid="{AAE6B3C3-7E1C-4490-B809-B05CD7388406}"/>
    <hyperlink ref="C15" r:id="rId29" xr:uid="{11097781-800E-4067-8797-E40139EF9111}"/>
    <hyperlink ref="D15" r:id="rId30" display="Металлторг" xr:uid="{5DA7B4D7-291E-41BE-832A-F59CD1045FEA}"/>
    <hyperlink ref="E15" r:id="rId31" xr:uid="{749EA2F3-626C-4D80-AA72-0FCCC89AB0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89A2-4219-43B4-A6EB-ED326EA9D59B}">
  <sheetPr>
    <tabColor theme="9"/>
  </sheetPr>
  <dimension ref="A1:H63"/>
  <sheetViews>
    <sheetView topLeftCell="A43" zoomScaleNormal="100" workbookViewId="0">
      <selection activeCell="F63" sqref="F63"/>
    </sheetView>
  </sheetViews>
  <sheetFormatPr defaultRowHeight="14.25"/>
  <cols>
    <col min="1" max="1" width="7.42578125" style="7" customWidth="1"/>
    <col min="2" max="2" width="4.28515625" style="8" customWidth="1"/>
    <col min="3" max="3" width="30" style="9" customWidth="1"/>
    <col min="4" max="4" width="10.7109375" style="8" customWidth="1"/>
    <col min="5" max="5" width="18.140625" style="2" customWidth="1"/>
    <col min="6" max="7" width="15.7109375" style="9" customWidth="1"/>
    <col min="8" max="8" width="20.140625" style="9" customWidth="1"/>
    <col min="9" max="16384" width="9.140625" style="2"/>
  </cols>
  <sheetData>
    <row r="1" spans="1:8" s="78" customFormat="1" ht="20.25">
      <c r="A1" s="77"/>
      <c r="B1" s="109" t="s">
        <v>245</v>
      </c>
      <c r="C1" s="109"/>
      <c r="D1" s="109"/>
      <c r="E1" s="109"/>
      <c r="F1" s="109"/>
      <c r="G1" s="109"/>
      <c r="H1" s="109"/>
    </row>
    <row r="2" spans="1:8" ht="30">
      <c r="A2" s="1" t="s">
        <v>105</v>
      </c>
      <c r="B2" s="1" t="s">
        <v>0</v>
      </c>
      <c r="C2" s="1" t="s">
        <v>1</v>
      </c>
      <c r="D2" s="1" t="s">
        <v>183</v>
      </c>
      <c r="E2" s="1" t="s">
        <v>104</v>
      </c>
      <c r="F2" s="79" t="s">
        <v>216</v>
      </c>
      <c r="G2" s="79" t="s">
        <v>221</v>
      </c>
      <c r="H2" s="79" t="s">
        <v>217</v>
      </c>
    </row>
    <row r="3" spans="1:8">
      <c r="A3" s="3">
        <v>1</v>
      </c>
      <c r="B3" s="4">
        <v>1</v>
      </c>
      <c r="C3" s="5" t="s">
        <v>94</v>
      </c>
      <c r="D3" s="4" t="s">
        <v>2</v>
      </c>
      <c r="E3" s="80">
        <v>950</v>
      </c>
      <c r="F3" s="81">
        <v>66.989999999999995</v>
      </c>
      <c r="G3" s="81">
        <v>79.599999999999994</v>
      </c>
      <c r="H3" s="81">
        <v>70.25</v>
      </c>
    </row>
    <row r="4" spans="1:8">
      <c r="A4" s="3">
        <v>1</v>
      </c>
      <c r="B4" s="4">
        <v>2</v>
      </c>
      <c r="C4" s="5" t="s">
        <v>95</v>
      </c>
      <c r="D4" s="4" t="s">
        <v>2</v>
      </c>
      <c r="E4" s="80">
        <v>1500</v>
      </c>
      <c r="F4" s="81">
        <v>66.989999999999995</v>
      </c>
      <c r="G4" s="81">
        <v>79.5</v>
      </c>
      <c r="H4" s="81">
        <v>69.180000000000007</v>
      </c>
    </row>
    <row r="5" spans="1:8">
      <c r="A5" s="3">
        <v>1</v>
      </c>
      <c r="B5" s="4">
        <v>3</v>
      </c>
      <c r="C5" s="5" t="s">
        <v>96</v>
      </c>
      <c r="D5" s="4" t="s">
        <v>2</v>
      </c>
      <c r="E5" s="80">
        <v>31.4</v>
      </c>
      <c r="F5" s="81">
        <v>66.989999999999995</v>
      </c>
      <c r="G5" s="81">
        <v>86.8</v>
      </c>
      <c r="H5" s="81">
        <v>62.2</v>
      </c>
    </row>
    <row r="6" spans="1:8">
      <c r="A6" s="3">
        <v>1</v>
      </c>
      <c r="B6" s="4">
        <v>4</v>
      </c>
      <c r="C6" s="5" t="s">
        <v>97</v>
      </c>
      <c r="D6" s="4" t="s">
        <v>2</v>
      </c>
      <c r="E6" s="80">
        <v>20.2</v>
      </c>
      <c r="F6" s="81">
        <v>66.989999999999995</v>
      </c>
      <c r="G6" s="81">
        <v>86.8</v>
      </c>
      <c r="H6" s="81">
        <v>68.89</v>
      </c>
    </row>
    <row r="7" spans="1:8">
      <c r="A7" s="3">
        <v>1</v>
      </c>
      <c r="B7" s="4">
        <v>5</v>
      </c>
      <c r="C7" s="5" t="s">
        <v>98</v>
      </c>
      <c r="D7" s="4" t="s">
        <v>2</v>
      </c>
      <c r="E7" s="80">
        <v>62.5</v>
      </c>
      <c r="F7" s="81">
        <v>65.989999999999995</v>
      </c>
      <c r="G7" s="81">
        <v>89.1</v>
      </c>
      <c r="H7" s="81">
        <v>65.31</v>
      </c>
    </row>
    <row r="8" spans="1:8">
      <c r="A8" s="3">
        <v>1</v>
      </c>
      <c r="B8" s="4">
        <v>6</v>
      </c>
      <c r="C8" s="5" t="s">
        <v>99</v>
      </c>
      <c r="D8" s="4" t="s">
        <v>2</v>
      </c>
      <c r="E8" s="80">
        <v>50</v>
      </c>
      <c r="F8" s="81">
        <v>67.489999999999995</v>
      </c>
      <c r="G8" s="81">
        <v>77.099999999999994</v>
      </c>
      <c r="H8" s="81">
        <v>69.5</v>
      </c>
    </row>
    <row r="9" spans="1:8">
      <c r="A9" s="3">
        <v>1</v>
      </c>
      <c r="B9" s="4">
        <v>7</v>
      </c>
      <c r="C9" s="5" t="s">
        <v>100</v>
      </c>
      <c r="D9" s="4" t="s">
        <v>2</v>
      </c>
      <c r="E9" s="80">
        <v>85</v>
      </c>
      <c r="F9" s="81">
        <v>68.989999999999995</v>
      </c>
      <c r="G9" s="81">
        <v>79.2</v>
      </c>
      <c r="H9" s="81">
        <v>69</v>
      </c>
    </row>
    <row r="10" spans="1:8">
      <c r="A10" s="3">
        <v>1</v>
      </c>
      <c r="B10" s="4">
        <v>8</v>
      </c>
      <c r="C10" s="5" t="s">
        <v>101</v>
      </c>
      <c r="D10" s="4" t="s">
        <v>2</v>
      </c>
      <c r="E10" s="80">
        <v>26</v>
      </c>
      <c r="F10" s="81">
        <v>80.989999999999995</v>
      </c>
      <c r="G10" s="81">
        <v>83.2</v>
      </c>
      <c r="H10" s="81">
        <v>77</v>
      </c>
    </row>
    <row r="11" spans="1:8">
      <c r="A11" s="3">
        <v>1</v>
      </c>
      <c r="B11" s="4">
        <v>9</v>
      </c>
      <c r="C11" s="5" t="s">
        <v>102</v>
      </c>
      <c r="D11" s="4" t="s">
        <v>2</v>
      </c>
      <c r="E11" s="80">
        <v>28</v>
      </c>
      <c r="F11" s="81">
        <v>79.989999999999995</v>
      </c>
      <c r="G11" s="81">
        <v>83.2</v>
      </c>
      <c r="H11" s="81">
        <v>80.5</v>
      </c>
    </row>
    <row r="12" spans="1:8">
      <c r="A12" s="3">
        <v>1</v>
      </c>
      <c r="B12" s="4">
        <v>10</v>
      </c>
      <c r="C12" s="5" t="s">
        <v>103</v>
      </c>
      <c r="D12" s="4" t="s">
        <v>2</v>
      </c>
      <c r="E12" s="80">
        <v>10</v>
      </c>
      <c r="F12" s="81">
        <v>79.989999999999995</v>
      </c>
      <c r="G12" s="81">
        <v>83.2</v>
      </c>
      <c r="H12" s="81">
        <v>80.5</v>
      </c>
    </row>
    <row r="13" spans="1:8">
      <c r="A13" s="3">
        <v>2</v>
      </c>
      <c r="B13" s="4">
        <v>1</v>
      </c>
      <c r="C13" s="5" t="s">
        <v>154</v>
      </c>
      <c r="D13" s="4" t="s">
        <v>2</v>
      </c>
      <c r="E13" s="80">
        <v>64</v>
      </c>
      <c r="F13" s="81">
        <v>150.99</v>
      </c>
      <c r="G13" s="81">
        <v>154.9</v>
      </c>
      <c r="H13" s="81"/>
    </row>
    <row r="14" spans="1:8">
      <c r="A14" s="3">
        <v>2</v>
      </c>
      <c r="B14" s="4">
        <v>2</v>
      </c>
      <c r="C14" s="5" t="s">
        <v>155</v>
      </c>
      <c r="D14" s="4" t="s">
        <v>2</v>
      </c>
      <c r="E14" s="80">
        <v>0.55300000000000005</v>
      </c>
      <c r="F14" s="81">
        <v>76.989999999999995</v>
      </c>
      <c r="G14" s="81"/>
      <c r="H14" s="81"/>
    </row>
    <row r="15" spans="1:8">
      <c r="A15" s="3">
        <v>2</v>
      </c>
      <c r="B15" s="4">
        <v>3</v>
      </c>
      <c r="C15" s="5" t="s">
        <v>156</v>
      </c>
      <c r="D15" s="4" t="s">
        <v>2</v>
      </c>
      <c r="E15" s="80">
        <v>3.08</v>
      </c>
      <c r="F15" s="81">
        <v>76.989999999999995</v>
      </c>
      <c r="G15" s="81">
        <v>77.2</v>
      </c>
      <c r="H15" s="81"/>
    </row>
    <row r="16" spans="1:8">
      <c r="A16" s="3">
        <v>2</v>
      </c>
      <c r="B16" s="4">
        <v>4</v>
      </c>
      <c r="C16" s="5" t="s">
        <v>157</v>
      </c>
      <c r="D16" s="4" t="s">
        <v>2</v>
      </c>
      <c r="E16" s="80">
        <v>5.33</v>
      </c>
      <c r="F16" s="81">
        <v>76.989999999999995</v>
      </c>
      <c r="G16" s="81">
        <v>77.2</v>
      </c>
      <c r="H16" s="81"/>
    </row>
    <row r="17" spans="1:8">
      <c r="A17" s="3">
        <v>2</v>
      </c>
      <c r="B17" s="4">
        <v>5</v>
      </c>
      <c r="C17" s="5" t="s">
        <v>158</v>
      </c>
      <c r="D17" s="4" t="s">
        <v>2</v>
      </c>
      <c r="E17" s="80">
        <v>5.74</v>
      </c>
      <c r="F17" s="81">
        <v>74.989999999999995</v>
      </c>
      <c r="G17" s="81">
        <v>75.2</v>
      </c>
      <c r="H17" s="81"/>
    </row>
    <row r="18" spans="1:8">
      <c r="A18" s="3">
        <v>2</v>
      </c>
      <c r="B18" s="4">
        <v>6</v>
      </c>
      <c r="C18" s="5" t="s">
        <v>159</v>
      </c>
      <c r="D18" s="4" t="s">
        <v>2</v>
      </c>
      <c r="E18" s="80">
        <v>0.6</v>
      </c>
      <c r="F18" s="81">
        <v>74.989999999999995</v>
      </c>
      <c r="G18" s="81">
        <v>75.2</v>
      </c>
      <c r="H18" s="81"/>
    </row>
    <row r="19" spans="1:8">
      <c r="A19" s="3">
        <v>2</v>
      </c>
      <c r="B19" s="4">
        <v>7</v>
      </c>
      <c r="C19" s="5" t="s">
        <v>160</v>
      </c>
      <c r="D19" s="4" t="s">
        <v>2</v>
      </c>
      <c r="E19" s="80">
        <v>0.72</v>
      </c>
      <c r="F19" s="81">
        <v>74.989999999999995</v>
      </c>
      <c r="G19" s="81">
        <v>75.2</v>
      </c>
      <c r="H19" s="81"/>
    </row>
    <row r="20" spans="1:8">
      <c r="A20" s="3">
        <v>2</v>
      </c>
      <c r="B20" s="4">
        <v>8</v>
      </c>
      <c r="C20" s="5" t="s">
        <v>161</v>
      </c>
      <c r="D20" s="4" t="s">
        <v>2</v>
      </c>
      <c r="E20" s="80">
        <v>5.78</v>
      </c>
      <c r="F20" s="81">
        <v>74.989999999999995</v>
      </c>
      <c r="G20" s="81">
        <v>75.2</v>
      </c>
      <c r="H20" s="81"/>
    </row>
    <row r="21" spans="1:8">
      <c r="A21" s="3">
        <v>2</v>
      </c>
      <c r="B21" s="4">
        <v>9</v>
      </c>
      <c r="C21" s="5" t="s">
        <v>162</v>
      </c>
      <c r="D21" s="4" t="s">
        <v>2</v>
      </c>
      <c r="E21" s="80">
        <v>5.55</v>
      </c>
      <c r="F21" s="81">
        <v>74.989999999999995</v>
      </c>
      <c r="G21" s="81">
        <v>75.2</v>
      </c>
      <c r="H21" s="81"/>
    </row>
    <row r="22" spans="1:8">
      <c r="A22" s="3">
        <v>2</v>
      </c>
      <c r="B22" s="4">
        <v>10</v>
      </c>
      <c r="C22" s="5" t="s">
        <v>163</v>
      </c>
      <c r="D22" s="4" t="s">
        <v>2</v>
      </c>
      <c r="E22" s="80">
        <v>7.55</v>
      </c>
      <c r="F22" s="81">
        <v>70.989999999999995</v>
      </c>
      <c r="G22" s="81">
        <v>71.2</v>
      </c>
      <c r="H22" s="81"/>
    </row>
    <row r="23" spans="1:8">
      <c r="A23" s="3">
        <v>2</v>
      </c>
      <c r="B23" s="4">
        <v>11</v>
      </c>
      <c r="C23" s="5" t="s">
        <v>164</v>
      </c>
      <c r="D23" s="4" t="s">
        <v>2</v>
      </c>
      <c r="E23" s="80">
        <v>11.83</v>
      </c>
      <c r="F23" s="81">
        <v>70.989999999999995</v>
      </c>
      <c r="G23" s="81">
        <v>71.2</v>
      </c>
      <c r="H23" s="81"/>
    </row>
    <row r="24" spans="1:8">
      <c r="A24" s="3">
        <v>2</v>
      </c>
      <c r="B24" s="4">
        <v>12</v>
      </c>
      <c r="C24" s="5" t="s">
        <v>165</v>
      </c>
      <c r="D24" s="4" t="s">
        <v>2</v>
      </c>
      <c r="E24" s="80">
        <v>90</v>
      </c>
      <c r="F24" s="81">
        <v>70.989999999999995</v>
      </c>
      <c r="G24" s="81">
        <v>71.2</v>
      </c>
      <c r="H24" s="81"/>
    </row>
    <row r="25" spans="1:8">
      <c r="A25" s="3">
        <v>2</v>
      </c>
      <c r="B25" s="4">
        <v>13</v>
      </c>
      <c r="C25" s="5" t="s">
        <v>166</v>
      </c>
      <c r="D25" s="4" t="s">
        <v>2</v>
      </c>
      <c r="E25" s="80">
        <v>8.16</v>
      </c>
      <c r="F25" s="81">
        <v>70.989999999999995</v>
      </c>
      <c r="G25" s="81">
        <v>72.2</v>
      </c>
      <c r="H25" s="81"/>
    </row>
    <row r="26" spans="1:8">
      <c r="A26" s="3">
        <v>2</v>
      </c>
      <c r="B26" s="4">
        <v>14</v>
      </c>
      <c r="C26" s="5" t="s">
        <v>167</v>
      </c>
      <c r="D26" s="4" t="s">
        <v>2</v>
      </c>
      <c r="E26" s="80">
        <v>52.2</v>
      </c>
      <c r="F26" s="81">
        <v>70.989999999999995</v>
      </c>
      <c r="G26" s="81">
        <v>71.2</v>
      </c>
      <c r="H26" s="81"/>
    </row>
    <row r="27" spans="1:8">
      <c r="A27" s="3">
        <v>2</v>
      </c>
      <c r="B27" s="4">
        <v>15</v>
      </c>
      <c r="C27" s="5" t="s">
        <v>168</v>
      </c>
      <c r="D27" s="4" t="s">
        <v>2</v>
      </c>
      <c r="E27" s="80">
        <v>10</v>
      </c>
      <c r="F27" s="81">
        <v>180</v>
      </c>
      <c r="G27" s="81"/>
      <c r="H27" s="81"/>
    </row>
    <row r="28" spans="1:8">
      <c r="A28" s="3">
        <v>2</v>
      </c>
      <c r="B28" s="4">
        <v>16</v>
      </c>
      <c r="C28" s="5" t="s">
        <v>169</v>
      </c>
      <c r="D28" s="4" t="s">
        <v>2</v>
      </c>
      <c r="E28" s="80">
        <v>1</v>
      </c>
      <c r="F28" s="81">
        <v>1163</v>
      </c>
      <c r="G28" s="81"/>
      <c r="H28" s="81"/>
    </row>
    <row r="29" spans="1:8">
      <c r="A29" s="3">
        <v>2</v>
      </c>
      <c r="B29" s="4">
        <v>17</v>
      </c>
      <c r="C29" s="5" t="s">
        <v>170</v>
      </c>
      <c r="D29" s="4" t="s">
        <v>2</v>
      </c>
      <c r="E29" s="80">
        <v>1</v>
      </c>
      <c r="F29" s="81">
        <v>1176</v>
      </c>
      <c r="G29" s="81"/>
      <c r="H29" s="81"/>
    </row>
    <row r="30" spans="1:8">
      <c r="A30" s="3">
        <v>2</v>
      </c>
      <c r="B30" s="4">
        <v>18</v>
      </c>
      <c r="C30" s="5" t="s">
        <v>171</v>
      </c>
      <c r="D30" s="4" t="s">
        <v>2</v>
      </c>
      <c r="E30" s="80">
        <v>10</v>
      </c>
      <c r="F30" s="81">
        <v>1176</v>
      </c>
      <c r="G30" s="81"/>
      <c r="H30" s="81"/>
    </row>
    <row r="31" spans="1:8">
      <c r="A31" s="3">
        <v>2</v>
      </c>
      <c r="B31" s="4">
        <v>19</v>
      </c>
      <c r="C31" s="5" t="s">
        <v>172</v>
      </c>
      <c r="D31" s="4" t="s">
        <v>2</v>
      </c>
      <c r="E31" s="80">
        <v>1</v>
      </c>
      <c r="F31" s="81">
        <v>1328</v>
      </c>
      <c r="G31" s="81"/>
      <c r="H31" s="81"/>
    </row>
    <row r="32" spans="1:8">
      <c r="A32" s="3">
        <v>2</v>
      </c>
      <c r="B32" s="4">
        <v>20</v>
      </c>
      <c r="C32" s="5" t="s">
        <v>4</v>
      </c>
      <c r="D32" s="4" t="s">
        <v>2</v>
      </c>
      <c r="E32" s="80">
        <v>10.87</v>
      </c>
      <c r="F32" s="81">
        <v>73.69</v>
      </c>
      <c r="G32" s="81">
        <v>80.8</v>
      </c>
      <c r="H32" s="81">
        <v>74</v>
      </c>
    </row>
    <row r="33" spans="1:8">
      <c r="A33" s="3">
        <v>2</v>
      </c>
      <c r="B33" s="4">
        <v>21</v>
      </c>
      <c r="C33" s="5" t="s">
        <v>5</v>
      </c>
      <c r="D33" s="4" t="s">
        <v>2</v>
      </c>
      <c r="E33" s="80">
        <v>4.08</v>
      </c>
      <c r="F33" s="81">
        <v>72.489999999999995</v>
      </c>
      <c r="G33" s="81">
        <v>79.8</v>
      </c>
      <c r="H33" s="81">
        <v>73</v>
      </c>
    </row>
    <row r="34" spans="1:8">
      <c r="A34" s="3">
        <v>2</v>
      </c>
      <c r="B34" s="4">
        <v>22</v>
      </c>
      <c r="C34" s="5" t="s">
        <v>6</v>
      </c>
      <c r="D34" s="4" t="s">
        <v>2</v>
      </c>
      <c r="E34" s="80">
        <v>1</v>
      </c>
      <c r="F34" s="81">
        <v>67.19</v>
      </c>
      <c r="G34" s="81">
        <v>70.3</v>
      </c>
      <c r="H34" s="81">
        <v>68.5</v>
      </c>
    </row>
    <row r="35" spans="1:8">
      <c r="A35" s="3">
        <v>2</v>
      </c>
      <c r="B35" s="4">
        <v>23</v>
      </c>
      <c r="C35" s="5" t="s">
        <v>7</v>
      </c>
      <c r="D35" s="4" t="s">
        <v>2</v>
      </c>
      <c r="E35" s="80">
        <v>301.60000000000002</v>
      </c>
      <c r="F35" s="81">
        <v>72.989999999999995</v>
      </c>
      <c r="G35" s="81">
        <v>70.3</v>
      </c>
      <c r="H35" s="81">
        <v>68.5</v>
      </c>
    </row>
    <row r="36" spans="1:8">
      <c r="A36" s="3">
        <v>2</v>
      </c>
      <c r="B36" s="4">
        <v>24</v>
      </c>
      <c r="C36" s="5" t="s">
        <v>8</v>
      </c>
      <c r="D36" s="4" t="s">
        <v>2</v>
      </c>
      <c r="E36" s="80">
        <v>7</v>
      </c>
      <c r="F36" s="81">
        <v>66.69</v>
      </c>
      <c r="G36" s="81">
        <v>70.099999999999994</v>
      </c>
      <c r="H36" s="81">
        <v>68.5</v>
      </c>
    </row>
    <row r="37" spans="1:8">
      <c r="A37" s="3">
        <v>2</v>
      </c>
      <c r="B37" s="4">
        <v>25</v>
      </c>
      <c r="C37" s="5" t="s">
        <v>173</v>
      </c>
      <c r="D37" s="4" t="s">
        <v>2</v>
      </c>
      <c r="E37" s="80">
        <v>9.7100000000000009</v>
      </c>
      <c r="F37" s="81">
        <v>249.49</v>
      </c>
      <c r="G37" s="81"/>
      <c r="H37" s="81"/>
    </row>
    <row r="38" spans="1:8">
      <c r="A38" s="3">
        <v>2</v>
      </c>
      <c r="B38" s="4">
        <v>26</v>
      </c>
      <c r="C38" s="5" t="s">
        <v>174</v>
      </c>
      <c r="D38" s="4" t="s">
        <v>2</v>
      </c>
      <c r="E38" s="80">
        <v>357.4</v>
      </c>
      <c r="F38" s="81">
        <v>170.99</v>
      </c>
      <c r="G38" s="81">
        <v>171.1</v>
      </c>
      <c r="H38" s="81"/>
    </row>
    <row r="39" spans="1:8">
      <c r="A39" s="3">
        <v>2</v>
      </c>
      <c r="B39" s="4">
        <v>26</v>
      </c>
      <c r="C39" s="82" t="s">
        <v>186</v>
      </c>
      <c r="D39" s="4" t="s">
        <v>2</v>
      </c>
      <c r="E39" s="80">
        <v>377.6</v>
      </c>
      <c r="F39" s="81"/>
      <c r="G39" s="81"/>
      <c r="H39" s="81"/>
    </row>
    <row r="40" spans="1:8">
      <c r="A40" s="3">
        <v>2</v>
      </c>
      <c r="B40" s="4">
        <v>27</v>
      </c>
      <c r="C40" s="5" t="s">
        <v>175</v>
      </c>
      <c r="D40" s="4" t="s">
        <v>2</v>
      </c>
      <c r="E40" s="80">
        <v>142.06</v>
      </c>
      <c r="F40" s="81">
        <v>170.99</v>
      </c>
      <c r="G40" s="81">
        <v>171</v>
      </c>
      <c r="H40" s="81"/>
    </row>
    <row r="41" spans="1:8">
      <c r="A41" s="3">
        <v>2</v>
      </c>
      <c r="B41" s="4">
        <v>28</v>
      </c>
      <c r="C41" s="5" t="s">
        <v>176</v>
      </c>
      <c r="D41" s="4" t="s">
        <v>2</v>
      </c>
      <c r="E41" s="80">
        <v>158.47</v>
      </c>
      <c r="F41" s="81">
        <v>155.99</v>
      </c>
      <c r="G41" s="81">
        <v>156.1</v>
      </c>
      <c r="H41" s="81"/>
    </row>
    <row r="42" spans="1:8" ht="28.5">
      <c r="A42" s="3">
        <v>2</v>
      </c>
      <c r="B42" s="4">
        <v>29</v>
      </c>
      <c r="C42" s="5" t="s">
        <v>184</v>
      </c>
      <c r="D42" s="4" t="s">
        <v>2</v>
      </c>
      <c r="E42" s="80">
        <v>1</v>
      </c>
      <c r="F42" s="81">
        <v>67.989999999999995</v>
      </c>
      <c r="G42" s="81">
        <v>70.5</v>
      </c>
      <c r="H42" s="81"/>
    </row>
    <row r="43" spans="1:8" ht="28.5">
      <c r="A43" s="3">
        <v>2</v>
      </c>
      <c r="B43" s="4">
        <v>30</v>
      </c>
      <c r="C43" s="5" t="s">
        <v>185</v>
      </c>
      <c r="D43" s="4" t="s">
        <v>2</v>
      </c>
      <c r="E43" s="80">
        <v>1</v>
      </c>
      <c r="F43" s="81">
        <v>63.79</v>
      </c>
      <c r="G43" s="81">
        <v>67.099999999999994</v>
      </c>
      <c r="H43" s="81"/>
    </row>
    <row r="44" spans="1:8">
      <c r="A44" s="3">
        <v>2</v>
      </c>
      <c r="B44" s="4">
        <v>31</v>
      </c>
      <c r="C44" s="5" t="s">
        <v>177</v>
      </c>
      <c r="D44" s="4" t="s">
        <v>2</v>
      </c>
      <c r="E44" s="80">
        <v>1</v>
      </c>
      <c r="F44" s="81">
        <v>248.39</v>
      </c>
      <c r="G44" s="81"/>
      <c r="H44" s="81"/>
    </row>
    <row r="45" spans="1:8">
      <c r="A45" s="3">
        <v>2</v>
      </c>
      <c r="B45" s="4">
        <v>32</v>
      </c>
      <c r="C45" s="5" t="s">
        <v>12</v>
      </c>
      <c r="D45" s="4" t="s">
        <v>2</v>
      </c>
      <c r="E45" s="80">
        <v>35</v>
      </c>
      <c r="F45" s="81">
        <v>81.489999999999995</v>
      </c>
      <c r="G45" s="81">
        <v>87.1</v>
      </c>
      <c r="H45" s="81">
        <v>83.5</v>
      </c>
    </row>
    <row r="46" spans="1:8" ht="28.5">
      <c r="A46" s="3">
        <v>3</v>
      </c>
      <c r="B46" s="4">
        <v>3</v>
      </c>
      <c r="C46" s="5" t="s">
        <v>17</v>
      </c>
      <c r="D46" s="4" t="s">
        <v>108</v>
      </c>
      <c r="E46" s="80">
        <v>11.5</v>
      </c>
      <c r="F46" s="81">
        <v>132</v>
      </c>
      <c r="G46" s="81"/>
      <c r="H46" s="81"/>
    </row>
    <row r="47" spans="1:8" ht="28.5">
      <c r="A47" s="3">
        <v>5</v>
      </c>
      <c r="B47" s="4">
        <v>3</v>
      </c>
      <c r="C47" s="5" t="s">
        <v>114</v>
      </c>
      <c r="D47" s="4" t="s">
        <v>3</v>
      </c>
      <c r="E47" s="83">
        <v>25</v>
      </c>
      <c r="F47" s="81">
        <v>67.989999999999995</v>
      </c>
      <c r="G47" s="81">
        <v>70.5</v>
      </c>
      <c r="H47" s="81"/>
    </row>
    <row r="48" spans="1:8" ht="28.5">
      <c r="A48" s="3">
        <v>5</v>
      </c>
      <c r="B48" s="4">
        <v>4</v>
      </c>
      <c r="C48" s="5" t="s">
        <v>153</v>
      </c>
      <c r="D48" s="4" t="s">
        <v>3</v>
      </c>
      <c r="E48" s="83">
        <v>20</v>
      </c>
      <c r="F48" s="81">
        <v>63.79</v>
      </c>
      <c r="G48" s="81">
        <v>67.099999999999994</v>
      </c>
      <c r="H48" s="81"/>
    </row>
    <row r="51" spans="1:8">
      <c r="A51" s="3">
        <v>9</v>
      </c>
      <c r="B51" s="4">
        <v>1</v>
      </c>
      <c r="C51" s="5" t="s">
        <v>314</v>
      </c>
      <c r="D51" s="4" t="s">
        <v>2</v>
      </c>
      <c r="E51" s="83">
        <v>850</v>
      </c>
      <c r="F51" s="81">
        <f>F3</f>
        <v>66.989999999999995</v>
      </c>
      <c r="G51" s="81"/>
      <c r="H51" s="81"/>
    </row>
    <row r="52" spans="1:8">
      <c r="A52" s="3">
        <v>9</v>
      </c>
      <c r="B52" s="4">
        <v>2</v>
      </c>
      <c r="C52" s="5" t="s">
        <v>315</v>
      </c>
      <c r="D52" s="4" t="s">
        <v>2</v>
      </c>
      <c r="E52" s="83">
        <v>35</v>
      </c>
      <c r="F52" s="81">
        <f t="shared" ref="F52:F53" si="0">F4</f>
        <v>66.989999999999995</v>
      </c>
      <c r="G52" s="81"/>
      <c r="H52" s="81"/>
    </row>
    <row r="53" spans="1:8">
      <c r="A53" s="3">
        <v>9</v>
      </c>
      <c r="B53" s="4">
        <v>3</v>
      </c>
      <c r="C53" s="5" t="s">
        <v>316</v>
      </c>
      <c r="D53" s="4" t="s">
        <v>2</v>
      </c>
      <c r="E53" s="83">
        <v>4</v>
      </c>
      <c r="F53" s="81">
        <f t="shared" si="0"/>
        <v>66.989999999999995</v>
      </c>
      <c r="G53" s="81"/>
      <c r="H53" s="81"/>
    </row>
    <row r="54" spans="1:8">
      <c r="A54" s="3">
        <v>9</v>
      </c>
      <c r="B54" s="4">
        <v>4</v>
      </c>
      <c r="C54" s="5" t="s">
        <v>317</v>
      </c>
      <c r="D54" s="4" t="s">
        <v>2</v>
      </c>
      <c r="E54" s="83">
        <v>4</v>
      </c>
      <c r="F54" s="81">
        <f>F6</f>
        <v>66.989999999999995</v>
      </c>
      <c r="G54" s="81"/>
      <c r="H54" s="81"/>
    </row>
    <row r="55" spans="1:8">
      <c r="A55" s="3">
        <v>9</v>
      </c>
      <c r="B55" s="4">
        <v>5</v>
      </c>
      <c r="C55" s="5" t="s">
        <v>318</v>
      </c>
      <c r="D55" s="4" t="s">
        <v>2</v>
      </c>
      <c r="E55" s="83">
        <v>7</v>
      </c>
      <c r="F55" s="81">
        <v>70.989999999999995</v>
      </c>
      <c r="G55" s="81"/>
      <c r="H55" s="81"/>
    </row>
    <row r="56" spans="1:8">
      <c r="A56" s="3">
        <v>9</v>
      </c>
      <c r="B56" s="4">
        <v>6</v>
      </c>
      <c r="C56" s="5" t="s">
        <v>319</v>
      </c>
      <c r="D56" s="4" t="s">
        <v>2</v>
      </c>
      <c r="E56" s="83">
        <v>3</v>
      </c>
      <c r="F56" s="81">
        <v>67.489999999999995</v>
      </c>
      <c r="G56" s="81"/>
      <c r="H56" s="81"/>
    </row>
    <row r="57" spans="1:8">
      <c r="A57" s="3">
        <v>9</v>
      </c>
      <c r="B57" s="4">
        <v>7</v>
      </c>
      <c r="C57" s="5" t="s">
        <v>320</v>
      </c>
      <c r="D57" s="4" t="s">
        <v>2</v>
      </c>
      <c r="E57" s="83">
        <v>2</v>
      </c>
      <c r="F57" s="81">
        <f>F9</f>
        <v>68.989999999999995</v>
      </c>
      <c r="G57" s="81"/>
      <c r="H57" s="81"/>
    </row>
    <row r="58" spans="1:8">
      <c r="A58" s="3">
        <v>9</v>
      </c>
      <c r="B58" s="4">
        <v>8</v>
      </c>
      <c r="C58" s="5" t="s">
        <v>321</v>
      </c>
      <c r="D58" s="4" t="s">
        <v>2</v>
      </c>
      <c r="E58" s="83">
        <v>9</v>
      </c>
      <c r="F58" s="81">
        <f>F12</f>
        <v>79.989999999999995</v>
      </c>
      <c r="G58" s="81"/>
      <c r="H58" s="81"/>
    </row>
    <row r="59" spans="1:8">
      <c r="A59" s="3">
        <v>9</v>
      </c>
      <c r="B59" s="4">
        <v>9</v>
      </c>
      <c r="C59" s="5" t="s">
        <v>322</v>
      </c>
      <c r="D59" s="4" t="s">
        <v>2</v>
      </c>
      <c r="E59" s="83">
        <v>46.8</v>
      </c>
      <c r="F59" s="81">
        <v>299.49</v>
      </c>
      <c r="G59" s="81"/>
      <c r="H59" s="81"/>
    </row>
    <row r="60" spans="1:8">
      <c r="A60" s="3">
        <v>9</v>
      </c>
      <c r="B60" s="4">
        <v>10</v>
      </c>
      <c r="C60" s="5" t="s">
        <v>324</v>
      </c>
      <c r="D60" s="4" t="s">
        <v>2</v>
      </c>
      <c r="E60" s="83">
        <v>62</v>
      </c>
      <c r="F60" s="81">
        <f>F38</f>
        <v>170.99</v>
      </c>
      <c r="G60" s="81"/>
      <c r="H60" s="81"/>
    </row>
    <row r="61" spans="1:8">
      <c r="A61" s="3">
        <v>9</v>
      </c>
      <c r="B61" s="4">
        <v>11</v>
      </c>
      <c r="C61" s="5" t="s">
        <v>338</v>
      </c>
      <c r="D61" s="4" t="s">
        <v>2</v>
      </c>
      <c r="E61" s="83">
        <v>0.5</v>
      </c>
      <c r="F61" s="81">
        <f>F13</f>
        <v>150.99</v>
      </c>
      <c r="G61" s="81"/>
      <c r="H61" s="81"/>
    </row>
    <row r="62" spans="1:8">
      <c r="A62" s="3">
        <v>9</v>
      </c>
      <c r="B62" s="4">
        <v>12</v>
      </c>
      <c r="C62" s="5" t="s">
        <v>339</v>
      </c>
      <c r="D62" s="4" t="s">
        <v>2</v>
      </c>
      <c r="E62" s="83">
        <v>0.4</v>
      </c>
      <c r="F62" s="81">
        <f>F31</f>
        <v>1328</v>
      </c>
      <c r="G62" s="81"/>
      <c r="H62" s="81"/>
    </row>
    <row r="63" spans="1:8">
      <c r="A63" s="3">
        <v>9</v>
      </c>
      <c r="B63" s="4">
        <v>13</v>
      </c>
      <c r="C63" s="5" t="s">
        <v>334</v>
      </c>
      <c r="D63" s="4" t="s">
        <v>2</v>
      </c>
      <c r="E63" s="83">
        <v>239</v>
      </c>
      <c r="F63" s="81">
        <f>F35</f>
        <v>72.989999999999995</v>
      </c>
      <c r="G63" s="81"/>
      <c r="H63" s="81"/>
    </row>
  </sheetData>
  <mergeCells count="1">
    <mergeCell ref="B1:H1"/>
  </mergeCells>
  <hyperlinks>
    <hyperlink ref="F2" r:id="rId1" xr:uid="{CFC32A00-3D0F-4470-903E-EFC31CA42AF0}"/>
    <hyperlink ref="G2" r:id="rId2" display="Металлторг" xr:uid="{5E391E92-E429-47C5-B3A8-070D54B20AC0}"/>
    <hyperlink ref="H2" r:id="rId3" xr:uid="{0D56D1B2-2DBD-4D98-A7C3-0815E25260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9B8E-CD9B-4A34-97CE-6796E13E4B98}">
  <sheetPr>
    <tabColor theme="9"/>
  </sheetPr>
  <dimension ref="A1:I57"/>
  <sheetViews>
    <sheetView topLeftCell="A38" workbookViewId="0">
      <selection activeCell="H39" sqref="H39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189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33" t="s">
        <v>247</v>
      </c>
      <c r="H2" s="33" t="s">
        <v>242</v>
      </c>
      <c r="I2" s="33" t="s">
        <v>218</v>
      </c>
    </row>
    <row r="3" spans="1:9" ht="15" customHeight="1">
      <c r="A3" s="3">
        <v>3</v>
      </c>
      <c r="B3" s="4">
        <v>11</v>
      </c>
      <c r="C3" s="5" t="s">
        <v>246</v>
      </c>
      <c r="D3" s="4" t="s">
        <v>15</v>
      </c>
      <c r="E3" s="26">
        <v>1</v>
      </c>
      <c r="F3" s="6"/>
      <c r="G3" s="22">
        <v>658</v>
      </c>
      <c r="H3" s="22">
        <v>622</v>
      </c>
      <c r="I3" s="22">
        <v>489.55</v>
      </c>
    </row>
    <row r="4" spans="1:9" ht="27" customHeight="1">
      <c r="A4" s="3">
        <v>4</v>
      </c>
      <c r="B4" s="4">
        <v>1</v>
      </c>
      <c r="C4" s="5" t="s">
        <v>38</v>
      </c>
      <c r="D4" s="4" t="s">
        <v>15</v>
      </c>
      <c r="E4" s="26">
        <v>1</v>
      </c>
      <c r="F4" s="4"/>
      <c r="G4" s="22"/>
      <c r="H4" s="22">
        <v>4180.37</v>
      </c>
      <c r="I4" s="22">
        <v>2062</v>
      </c>
    </row>
    <row r="5" spans="1:9" ht="29.25" customHeight="1">
      <c r="A5" s="3">
        <v>4</v>
      </c>
      <c r="B5" s="4">
        <v>2</v>
      </c>
      <c r="C5" s="5" t="s">
        <v>248</v>
      </c>
      <c r="D5" s="4" t="s">
        <v>15</v>
      </c>
      <c r="E5" s="26">
        <v>2</v>
      </c>
      <c r="F5" s="4" t="s">
        <v>39</v>
      </c>
      <c r="G5" s="22"/>
      <c r="H5" s="22">
        <v>1302.74</v>
      </c>
      <c r="I5" s="22">
        <v>53491</v>
      </c>
    </row>
    <row r="6" spans="1:9" ht="15" customHeight="1">
      <c r="A6" s="3">
        <v>4</v>
      </c>
      <c r="B6" s="4">
        <v>3</v>
      </c>
      <c r="C6" s="5" t="s">
        <v>249</v>
      </c>
      <c r="D6" s="4" t="s">
        <v>15</v>
      </c>
      <c r="E6" s="26">
        <v>26</v>
      </c>
      <c r="F6" s="4" t="s">
        <v>41</v>
      </c>
      <c r="G6" s="22"/>
      <c r="H6" s="22">
        <v>248.83</v>
      </c>
      <c r="I6" s="22">
        <v>588</v>
      </c>
    </row>
    <row r="7" spans="1:9" ht="15" customHeight="1">
      <c r="A7" s="3">
        <v>4</v>
      </c>
      <c r="B7" s="4">
        <v>4</v>
      </c>
      <c r="C7" s="5" t="s">
        <v>42</v>
      </c>
      <c r="D7" s="4" t="s">
        <v>15</v>
      </c>
      <c r="E7" s="26">
        <v>1</v>
      </c>
      <c r="F7" s="4"/>
      <c r="G7" s="22"/>
      <c r="H7" s="22">
        <v>3333.49</v>
      </c>
      <c r="I7" s="22">
        <v>5091</v>
      </c>
    </row>
    <row r="8" spans="1:9" ht="15" customHeight="1">
      <c r="A8" s="3">
        <v>4</v>
      </c>
      <c r="B8" s="4">
        <v>5</v>
      </c>
      <c r="C8" s="5" t="s">
        <v>43</v>
      </c>
      <c r="D8" s="4" t="s">
        <v>15</v>
      </c>
      <c r="E8" s="26">
        <v>1</v>
      </c>
      <c r="F8" s="4"/>
      <c r="G8" s="22"/>
      <c r="H8" s="22">
        <v>1171.67</v>
      </c>
      <c r="I8" s="22">
        <v>859</v>
      </c>
    </row>
    <row r="9" spans="1:9" ht="15" customHeight="1">
      <c r="A9" s="3">
        <v>4</v>
      </c>
      <c r="B9" s="4">
        <v>6</v>
      </c>
      <c r="C9" s="5" t="s">
        <v>44</v>
      </c>
      <c r="D9" s="4" t="s">
        <v>15</v>
      </c>
      <c r="E9" s="26">
        <v>3</v>
      </c>
      <c r="F9" s="4"/>
      <c r="G9" s="22"/>
      <c r="H9" s="22">
        <v>1171.67</v>
      </c>
      <c r="I9" s="22">
        <v>859</v>
      </c>
    </row>
    <row r="10" spans="1:9" ht="15" customHeight="1">
      <c r="A10" s="3">
        <v>4</v>
      </c>
      <c r="B10" s="4">
        <v>7</v>
      </c>
      <c r="C10" s="5" t="s">
        <v>45</v>
      </c>
      <c r="D10" s="4" t="s">
        <v>15</v>
      </c>
      <c r="E10" s="26">
        <v>3</v>
      </c>
      <c r="F10" s="4"/>
      <c r="G10" s="22"/>
      <c r="H10" s="22">
        <v>687.69</v>
      </c>
      <c r="I10" s="22">
        <v>2868</v>
      </c>
    </row>
    <row r="11" spans="1:9" ht="15" customHeight="1">
      <c r="A11" s="3">
        <v>4</v>
      </c>
      <c r="B11" s="4">
        <v>8</v>
      </c>
      <c r="C11" s="5" t="s">
        <v>46</v>
      </c>
      <c r="D11" s="4" t="s">
        <v>15</v>
      </c>
      <c r="E11" s="26">
        <v>1</v>
      </c>
      <c r="F11" s="4"/>
      <c r="G11" s="22"/>
      <c r="H11" s="22">
        <v>1400.4</v>
      </c>
      <c r="I11" s="22">
        <v>4208</v>
      </c>
    </row>
    <row r="12" spans="1:9" ht="29.25" customHeight="1">
      <c r="A12" s="3">
        <v>4</v>
      </c>
      <c r="B12" s="4">
        <v>9</v>
      </c>
      <c r="C12" s="5" t="s">
        <v>47</v>
      </c>
      <c r="D12" s="4" t="s">
        <v>15</v>
      </c>
      <c r="E12" s="26">
        <v>2</v>
      </c>
      <c r="F12" s="4" t="s">
        <v>48</v>
      </c>
      <c r="G12" s="22"/>
      <c r="H12" s="22">
        <v>264.89999999999998</v>
      </c>
      <c r="I12" s="22"/>
    </row>
    <row r="13" spans="1:9" ht="15" customHeight="1">
      <c r="A13" s="3">
        <v>4</v>
      </c>
      <c r="B13" s="4">
        <v>10</v>
      </c>
      <c r="C13" s="5" t="s">
        <v>139</v>
      </c>
      <c r="D13" s="4" t="s">
        <v>15</v>
      </c>
      <c r="E13" s="26">
        <v>2</v>
      </c>
      <c r="F13" s="4" t="s">
        <v>49</v>
      </c>
      <c r="G13" s="22"/>
      <c r="H13" s="22">
        <v>264.89999999999998</v>
      </c>
      <c r="I13" s="22"/>
    </row>
    <row r="14" spans="1:9" ht="15" customHeight="1">
      <c r="A14" s="3">
        <v>4</v>
      </c>
      <c r="B14" s="4">
        <v>11</v>
      </c>
      <c r="C14" s="5" t="s">
        <v>50</v>
      </c>
      <c r="D14" s="4" t="s">
        <v>15</v>
      </c>
      <c r="E14" s="26">
        <v>9</v>
      </c>
      <c r="F14" s="4"/>
      <c r="G14" s="22">
        <v>80.150000000000006</v>
      </c>
      <c r="H14" s="22">
        <v>98.96</v>
      </c>
      <c r="I14" s="22"/>
    </row>
    <row r="15" spans="1:9" ht="15" customHeight="1">
      <c r="A15" s="3">
        <v>4</v>
      </c>
      <c r="B15" s="4">
        <v>12</v>
      </c>
      <c r="C15" s="5" t="s">
        <v>178</v>
      </c>
      <c r="D15" s="4" t="s">
        <v>15</v>
      </c>
      <c r="E15" s="26">
        <v>2</v>
      </c>
      <c r="F15" s="4"/>
      <c r="G15" s="22">
        <v>80.150000000000006</v>
      </c>
      <c r="H15" s="22">
        <v>98.96</v>
      </c>
      <c r="I15" s="22"/>
    </row>
    <row r="16" spans="1:9" ht="15" customHeight="1">
      <c r="A16" s="3">
        <v>4</v>
      </c>
      <c r="B16" s="4">
        <v>13</v>
      </c>
      <c r="C16" s="5" t="s">
        <v>179</v>
      </c>
      <c r="D16" s="4" t="s">
        <v>15</v>
      </c>
      <c r="E16" s="26">
        <v>2</v>
      </c>
      <c r="F16" s="4"/>
      <c r="G16" s="22">
        <v>80.150000000000006</v>
      </c>
      <c r="H16" s="22">
        <v>98.96</v>
      </c>
      <c r="I16" s="22"/>
    </row>
    <row r="17" spans="1:9" ht="15" customHeight="1">
      <c r="A17" s="3">
        <v>4</v>
      </c>
      <c r="B17" s="4">
        <v>14</v>
      </c>
      <c r="C17" s="5" t="s">
        <v>51</v>
      </c>
      <c r="D17" s="4" t="s">
        <v>15</v>
      </c>
      <c r="E17" s="26">
        <v>6</v>
      </c>
      <c r="F17" s="4"/>
      <c r="G17" s="22"/>
      <c r="H17" s="22">
        <v>72.58</v>
      </c>
      <c r="I17" s="22"/>
    </row>
    <row r="18" spans="1:9" ht="15" customHeight="1">
      <c r="A18" s="3">
        <v>4</v>
      </c>
      <c r="B18" s="4">
        <v>15</v>
      </c>
      <c r="C18" s="5" t="s">
        <v>52</v>
      </c>
      <c r="D18" s="4" t="s">
        <v>15</v>
      </c>
      <c r="E18" s="26">
        <v>4</v>
      </c>
      <c r="F18" s="4"/>
      <c r="G18" s="22"/>
      <c r="H18" s="22">
        <v>11250</v>
      </c>
      <c r="I18" s="22"/>
    </row>
    <row r="19" spans="1:9" ht="15" customHeight="1">
      <c r="A19" s="3">
        <v>4</v>
      </c>
      <c r="B19" s="4">
        <v>16</v>
      </c>
      <c r="C19" s="5" t="s">
        <v>140</v>
      </c>
      <c r="D19" s="4" t="s">
        <v>15</v>
      </c>
      <c r="E19" s="26">
        <v>4</v>
      </c>
      <c r="F19" s="4"/>
      <c r="G19" s="22"/>
      <c r="H19" s="22">
        <v>18320</v>
      </c>
      <c r="I19" s="22"/>
    </row>
    <row r="20" spans="1:9" ht="15" customHeight="1">
      <c r="A20" s="3">
        <v>4</v>
      </c>
      <c r="B20" s="4">
        <v>17</v>
      </c>
      <c r="C20" s="5" t="s">
        <v>53</v>
      </c>
      <c r="D20" s="4" t="s">
        <v>15</v>
      </c>
      <c r="E20" s="26">
        <v>4</v>
      </c>
      <c r="F20" s="4"/>
      <c r="G20" s="22"/>
      <c r="H20" s="22">
        <v>330.41</v>
      </c>
      <c r="I20" s="22"/>
    </row>
    <row r="21" spans="1:9" ht="15" customHeight="1">
      <c r="A21" s="3">
        <v>4</v>
      </c>
      <c r="B21" s="4">
        <v>18</v>
      </c>
      <c r="C21" s="5" t="s">
        <v>141</v>
      </c>
      <c r="D21" s="4" t="s">
        <v>15</v>
      </c>
      <c r="E21" s="26">
        <v>2</v>
      </c>
      <c r="F21" s="4"/>
      <c r="G21" s="22"/>
      <c r="H21" s="22">
        <v>334.12</v>
      </c>
      <c r="I21" s="22"/>
    </row>
    <row r="22" spans="1:9" ht="15" customHeight="1">
      <c r="A22" s="3">
        <v>4</v>
      </c>
      <c r="B22" s="4">
        <v>19</v>
      </c>
      <c r="C22" s="5" t="s">
        <v>54</v>
      </c>
      <c r="D22" s="4" t="s">
        <v>15</v>
      </c>
      <c r="E22" s="26">
        <v>2</v>
      </c>
      <c r="F22" s="4"/>
      <c r="G22" s="22"/>
      <c r="H22" s="22">
        <v>1457.35</v>
      </c>
      <c r="I22" s="22"/>
    </row>
    <row r="23" spans="1:9" ht="15" customHeight="1">
      <c r="A23" s="3">
        <v>4</v>
      </c>
      <c r="B23" s="4">
        <v>20</v>
      </c>
      <c r="C23" s="5" t="s">
        <v>55</v>
      </c>
      <c r="D23" s="4" t="s">
        <v>15</v>
      </c>
      <c r="E23" s="26">
        <v>2</v>
      </c>
      <c r="F23" s="4"/>
      <c r="G23" s="22"/>
      <c r="H23" s="22">
        <v>1531.39</v>
      </c>
      <c r="I23" s="22"/>
    </row>
    <row r="24" spans="1:9" ht="26.25" customHeight="1">
      <c r="A24" s="3">
        <v>4</v>
      </c>
      <c r="B24" s="4">
        <v>21</v>
      </c>
      <c r="C24" s="5" t="s">
        <v>56</v>
      </c>
      <c r="D24" s="4" t="s">
        <v>15</v>
      </c>
      <c r="E24" s="26">
        <v>2</v>
      </c>
      <c r="F24" s="4"/>
      <c r="G24" s="22"/>
      <c r="H24" s="22">
        <v>1625</v>
      </c>
      <c r="I24" s="22"/>
    </row>
    <row r="25" spans="1:9" ht="28.5" customHeight="1">
      <c r="A25" s="3">
        <v>4</v>
      </c>
      <c r="B25" s="4">
        <v>22</v>
      </c>
      <c r="C25" s="5" t="s">
        <v>57</v>
      </c>
      <c r="D25" s="4" t="s">
        <v>15</v>
      </c>
      <c r="E25" s="26">
        <v>2</v>
      </c>
      <c r="F25" s="4" t="s">
        <v>58</v>
      </c>
      <c r="G25" s="22"/>
      <c r="H25" s="22">
        <v>764.18</v>
      </c>
      <c r="I25" s="22"/>
    </row>
    <row r="26" spans="1:9" ht="15" customHeight="1">
      <c r="A26" s="3">
        <v>4</v>
      </c>
      <c r="B26" s="4">
        <v>23</v>
      </c>
      <c r="C26" s="5" t="s">
        <v>59</v>
      </c>
      <c r="D26" s="4" t="s">
        <v>15</v>
      </c>
      <c r="E26" s="26">
        <v>1</v>
      </c>
      <c r="F26" s="4"/>
      <c r="G26" s="22"/>
      <c r="H26" s="22">
        <v>887.04</v>
      </c>
      <c r="I26" s="22"/>
    </row>
    <row r="27" spans="1:9" ht="15" customHeight="1">
      <c r="A27" s="3">
        <v>4</v>
      </c>
      <c r="B27" s="4">
        <v>24</v>
      </c>
      <c r="C27" s="5" t="s">
        <v>60</v>
      </c>
      <c r="D27" s="4" t="s">
        <v>15</v>
      </c>
      <c r="E27" s="26">
        <v>2</v>
      </c>
      <c r="F27" s="4"/>
      <c r="G27" s="22"/>
      <c r="H27" s="22">
        <v>205.63</v>
      </c>
      <c r="I27" s="22"/>
    </row>
    <row r="28" spans="1:9" ht="15" customHeight="1">
      <c r="A28" s="3">
        <v>4</v>
      </c>
      <c r="B28" s="4">
        <v>25</v>
      </c>
      <c r="C28" s="5" t="s">
        <v>61</v>
      </c>
      <c r="D28" s="4" t="s">
        <v>15</v>
      </c>
      <c r="E28" s="26">
        <v>6</v>
      </c>
      <c r="F28" s="4"/>
      <c r="G28" s="22"/>
      <c r="H28" s="22">
        <v>997.19</v>
      </c>
      <c r="I28" s="22"/>
    </row>
    <row r="29" spans="1:9" ht="15" customHeight="1">
      <c r="A29" s="3">
        <v>6</v>
      </c>
      <c r="B29" s="4">
        <v>1</v>
      </c>
      <c r="C29" s="5" t="s">
        <v>111</v>
      </c>
      <c r="D29" s="4" t="s">
        <v>15</v>
      </c>
      <c r="E29" s="26">
        <v>9</v>
      </c>
      <c r="F29" s="4" t="s">
        <v>69</v>
      </c>
      <c r="G29" s="22">
        <v>80.150000000000006</v>
      </c>
      <c r="H29" s="22">
        <v>98.96</v>
      </c>
      <c r="I29" s="22"/>
    </row>
    <row r="30" spans="1:9">
      <c r="A30" s="3">
        <v>6</v>
      </c>
      <c r="B30" s="4">
        <v>2</v>
      </c>
      <c r="C30" s="5" t="s">
        <v>134</v>
      </c>
      <c r="D30" s="4" t="s">
        <v>15</v>
      </c>
      <c r="E30" s="26">
        <v>4</v>
      </c>
      <c r="F30" s="4" t="s">
        <v>70</v>
      </c>
      <c r="G30" s="22">
        <v>80.150000000000006</v>
      </c>
      <c r="H30" s="22">
        <v>98.96</v>
      </c>
      <c r="I30" s="22"/>
    </row>
    <row r="31" spans="1:9" ht="46.5" customHeight="1">
      <c r="A31" s="3">
        <v>6</v>
      </c>
      <c r="B31" s="4">
        <v>3</v>
      </c>
      <c r="C31" s="5" t="s">
        <v>135</v>
      </c>
      <c r="D31" s="4" t="s">
        <v>15</v>
      </c>
      <c r="E31" s="26">
        <v>5</v>
      </c>
      <c r="F31" s="4" t="s">
        <v>115</v>
      </c>
      <c r="G31" s="22"/>
      <c r="H31" s="22">
        <v>776.96</v>
      </c>
      <c r="I31" s="22"/>
    </row>
    <row r="32" spans="1:9" ht="15" customHeight="1">
      <c r="A32" s="3">
        <v>6</v>
      </c>
      <c r="B32" s="4">
        <v>4</v>
      </c>
      <c r="C32" s="5" t="s">
        <v>116</v>
      </c>
      <c r="D32" s="4" t="s">
        <v>15</v>
      </c>
      <c r="E32" s="26">
        <v>2</v>
      </c>
      <c r="F32" s="4" t="s">
        <v>71</v>
      </c>
      <c r="G32" s="22"/>
      <c r="H32" s="22">
        <v>72.58</v>
      </c>
      <c r="I32" s="22"/>
    </row>
    <row r="33" spans="1:9" ht="15" customHeight="1">
      <c r="A33" s="3">
        <v>6</v>
      </c>
      <c r="B33" s="4">
        <v>5</v>
      </c>
      <c r="C33" s="5" t="s">
        <v>117</v>
      </c>
      <c r="D33" s="4" t="s">
        <v>15</v>
      </c>
      <c r="E33" s="26">
        <v>4</v>
      </c>
      <c r="F33" s="4" t="s">
        <v>72</v>
      </c>
      <c r="G33" s="22"/>
      <c r="H33" s="22">
        <v>11250</v>
      </c>
      <c r="I33" s="22">
        <v>11149</v>
      </c>
    </row>
    <row r="34" spans="1:9" ht="15.75" customHeight="1">
      <c r="A34" s="3">
        <v>6</v>
      </c>
      <c r="B34" s="4">
        <v>6</v>
      </c>
      <c r="C34" s="5" t="s">
        <v>136</v>
      </c>
      <c r="D34" s="4" t="s">
        <v>15</v>
      </c>
      <c r="E34" s="26">
        <v>4</v>
      </c>
      <c r="F34" s="4" t="s">
        <v>73</v>
      </c>
      <c r="G34" s="22"/>
      <c r="H34" s="22">
        <v>18320</v>
      </c>
      <c r="I34" s="22">
        <v>18316</v>
      </c>
    </row>
    <row r="35" spans="1:9" ht="15" customHeight="1">
      <c r="A35" s="3">
        <v>6</v>
      </c>
      <c r="B35" s="4">
        <v>7</v>
      </c>
      <c r="C35" s="5" t="s">
        <v>118</v>
      </c>
      <c r="D35" s="4" t="s">
        <v>15</v>
      </c>
      <c r="E35" s="26">
        <v>4</v>
      </c>
      <c r="F35" s="4" t="s">
        <v>74</v>
      </c>
      <c r="G35" s="22"/>
      <c r="H35" s="22">
        <v>330.41</v>
      </c>
      <c r="I35" s="22">
        <v>239</v>
      </c>
    </row>
    <row r="36" spans="1:9">
      <c r="A36" s="3">
        <v>6</v>
      </c>
      <c r="B36" s="4">
        <v>8</v>
      </c>
      <c r="C36" s="5" t="s">
        <v>137</v>
      </c>
      <c r="D36" s="4" t="s">
        <v>15</v>
      </c>
      <c r="E36" s="26">
        <v>2</v>
      </c>
      <c r="F36" s="4" t="s">
        <v>75</v>
      </c>
      <c r="G36" s="22"/>
      <c r="H36" s="22">
        <v>334.12</v>
      </c>
      <c r="I36" s="22">
        <v>240</v>
      </c>
    </row>
    <row r="37" spans="1:9" ht="15" customHeight="1">
      <c r="A37" s="3">
        <v>6</v>
      </c>
      <c r="B37" s="4">
        <v>9</v>
      </c>
      <c r="C37" s="5" t="s">
        <v>119</v>
      </c>
      <c r="D37" s="4" t="s">
        <v>15</v>
      </c>
      <c r="E37" s="26">
        <v>2</v>
      </c>
      <c r="F37" s="4" t="s">
        <v>76</v>
      </c>
      <c r="G37" s="22"/>
      <c r="H37" s="22">
        <v>1457.35</v>
      </c>
      <c r="I37" s="22">
        <v>2134.5</v>
      </c>
    </row>
    <row r="38" spans="1:9" ht="15" customHeight="1">
      <c r="A38" s="3">
        <v>6</v>
      </c>
      <c r="B38" s="4">
        <v>10</v>
      </c>
      <c r="C38" s="5" t="s">
        <v>120</v>
      </c>
      <c r="D38" s="4" t="s">
        <v>15</v>
      </c>
      <c r="E38" s="26">
        <v>2</v>
      </c>
      <c r="F38" s="4" t="s">
        <v>77</v>
      </c>
      <c r="G38" s="22"/>
      <c r="H38" s="22"/>
      <c r="I38" s="22"/>
    </row>
    <row r="39" spans="1:9" ht="15" customHeight="1">
      <c r="A39" s="3">
        <v>6</v>
      </c>
      <c r="B39" s="4">
        <v>11</v>
      </c>
      <c r="C39" s="5" t="s">
        <v>121</v>
      </c>
      <c r="D39" s="4" t="s">
        <v>15</v>
      </c>
      <c r="E39" s="26">
        <v>2</v>
      </c>
      <c r="F39" s="4" t="s">
        <v>78</v>
      </c>
      <c r="G39" s="22"/>
      <c r="H39" s="22">
        <v>465.26</v>
      </c>
      <c r="I39" s="22"/>
    </row>
    <row r="40" spans="1:9" ht="15" customHeight="1">
      <c r="A40" s="3">
        <v>6</v>
      </c>
      <c r="B40" s="4">
        <v>12</v>
      </c>
      <c r="C40" s="5" t="s">
        <v>122</v>
      </c>
      <c r="D40" s="4" t="s">
        <v>15</v>
      </c>
      <c r="E40" s="26">
        <v>1</v>
      </c>
      <c r="F40" s="4" t="s">
        <v>79</v>
      </c>
      <c r="G40" s="22"/>
      <c r="H40" s="22"/>
      <c r="I40" s="22"/>
    </row>
    <row r="41" spans="1:9">
      <c r="A41" s="3">
        <v>6</v>
      </c>
      <c r="B41" s="4">
        <v>13</v>
      </c>
      <c r="C41" s="5" t="s">
        <v>81</v>
      </c>
      <c r="D41" s="4" t="s">
        <v>15</v>
      </c>
      <c r="E41" s="26">
        <v>2</v>
      </c>
      <c r="F41" s="4" t="s">
        <v>80</v>
      </c>
      <c r="G41" s="22"/>
      <c r="H41" s="22">
        <v>205.63</v>
      </c>
      <c r="I41" s="22"/>
    </row>
    <row r="42" spans="1:9" ht="29.25" customHeight="1">
      <c r="A42" s="3">
        <v>6</v>
      </c>
      <c r="B42" s="4">
        <v>14</v>
      </c>
      <c r="C42" s="5" t="s">
        <v>123</v>
      </c>
      <c r="D42" s="4" t="s">
        <v>15</v>
      </c>
      <c r="E42" s="26">
        <v>2</v>
      </c>
      <c r="F42" s="4" t="s">
        <v>82</v>
      </c>
      <c r="G42" s="22"/>
      <c r="H42" s="22">
        <v>125</v>
      </c>
      <c r="I42" s="22"/>
    </row>
    <row r="43" spans="1:9" ht="15" customHeight="1">
      <c r="A43" s="3">
        <v>6</v>
      </c>
      <c r="B43" s="4">
        <v>15</v>
      </c>
      <c r="C43" s="5" t="s">
        <v>124</v>
      </c>
      <c r="D43" s="4" t="s">
        <v>15</v>
      </c>
      <c r="E43" s="26">
        <v>6</v>
      </c>
      <c r="F43" s="4" t="s">
        <v>83</v>
      </c>
      <c r="G43" s="22"/>
      <c r="H43" s="22">
        <v>997.19</v>
      </c>
      <c r="I43" s="22"/>
    </row>
    <row r="44" spans="1:9" ht="28.5">
      <c r="A44" s="3">
        <v>7</v>
      </c>
      <c r="B44" s="4">
        <v>1</v>
      </c>
      <c r="C44" s="5" t="s">
        <v>86</v>
      </c>
      <c r="D44" s="4" t="s">
        <v>15</v>
      </c>
      <c r="E44" s="26">
        <v>1</v>
      </c>
      <c r="F44" s="4" t="s">
        <v>85</v>
      </c>
      <c r="G44" s="22"/>
      <c r="H44" s="22">
        <v>4180.37</v>
      </c>
      <c r="I44" s="22"/>
    </row>
    <row r="45" spans="1:9" ht="15" customHeight="1">
      <c r="A45" s="3">
        <v>7</v>
      </c>
      <c r="B45" s="4">
        <v>2</v>
      </c>
      <c r="C45" s="5" t="s">
        <v>151</v>
      </c>
      <c r="D45" s="4" t="s">
        <v>15</v>
      </c>
      <c r="E45" s="26">
        <v>2</v>
      </c>
      <c r="F45" s="4" t="s">
        <v>126</v>
      </c>
      <c r="G45" s="22"/>
      <c r="H45" s="22">
        <v>3405.11</v>
      </c>
      <c r="I45" s="22"/>
    </row>
    <row r="46" spans="1:9" ht="15" customHeight="1">
      <c r="A46" s="3">
        <v>7</v>
      </c>
      <c r="B46" s="4">
        <v>3</v>
      </c>
      <c r="C46" s="5" t="s">
        <v>127</v>
      </c>
      <c r="D46" s="4" t="s">
        <v>15</v>
      </c>
      <c r="E46" s="26">
        <v>26</v>
      </c>
      <c r="F46" s="4" t="s">
        <v>128</v>
      </c>
      <c r="G46" s="22"/>
      <c r="H46" s="22">
        <v>248.83</v>
      </c>
      <c r="I46" s="22"/>
    </row>
    <row r="47" spans="1:9" ht="15" customHeight="1">
      <c r="A47" s="3">
        <v>7</v>
      </c>
      <c r="B47" s="4">
        <v>4</v>
      </c>
      <c r="C47" s="5" t="s">
        <v>42</v>
      </c>
      <c r="D47" s="4" t="s">
        <v>15</v>
      </c>
      <c r="E47" s="26">
        <v>1</v>
      </c>
      <c r="F47" s="4" t="s">
        <v>87</v>
      </c>
      <c r="G47" s="22"/>
      <c r="H47" s="22">
        <v>3333.49</v>
      </c>
      <c r="I47" s="22"/>
    </row>
    <row r="48" spans="1:9" ht="15" customHeight="1">
      <c r="A48" s="3">
        <v>7</v>
      </c>
      <c r="B48" s="4">
        <v>5</v>
      </c>
      <c r="C48" s="5" t="s">
        <v>129</v>
      </c>
      <c r="D48" s="4" t="s">
        <v>15</v>
      </c>
      <c r="E48" s="26">
        <v>1</v>
      </c>
      <c r="F48" s="4" t="s">
        <v>88</v>
      </c>
      <c r="G48" s="22"/>
      <c r="H48" s="22">
        <v>1171.67</v>
      </c>
      <c r="I48" s="22"/>
    </row>
    <row r="49" spans="1:9" ht="15" customHeight="1">
      <c r="A49" s="3">
        <v>7</v>
      </c>
      <c r="B49" s="4">
        <v>6</v>
      </c>
      <c r="C49" s="5" t="s">
        <v>130</v>
      </c>
      <c r="D49" s="4" t="s">
        <v>15</v>
      </c>
      <c r="E49" s="26">
        <v>3</v>
      </c>
      <c r="F49" s="4" t="s">
        <v>89</v>
      </c>
      <c r="G49" s="22"/>
      <c r="H49" s="22">
        <v>1171.67</v>
      </c>
      <c r="I49" s="22"/>
    </row>
    <row r="50" spans="1:9" ht="15" customHeight="1">
      <c r="A50" s="3">
        <v>7</v>
      </c>
      <c r="B50" s="4">
        <v>7</v>
      </c>
      <c r="C50" s="5" t="s">
        <v>131</v>
      </c>
      <c r="D50" s="4" t="s">
        <v>15</v>
      </c>
      <c r="E50" s="26">
        <v>3</v>
      </c>
      <c r="F50" s="4" t="s">
        <v>90</v>
      </c>
      <c r="G50" s="22"/>
      <c r="H50" s="22">
        <v>687.69</v>
      </c>
      <c r="I50" s="22"/>
    </row>
    <row r="51" spans="1:9" ht="15" customHeight="1">
      <c r="A51" s="3">
        <v>7</v>
      </c>
      <c r="B51" s="4">
        <v>8</v>
      </c>
      <c r="C51" s="5" t="s">
        <v>132</v>
      </c>
      <c r="D51" s="4" t="s">
        <v>15</v>
      </c>
      <c r="E51" s="26">
        <v>1</v>
      </c>
      <c r="F51" s="4" t="s">
        <v>91</v>
      </c>
      <c r="G51" s="22"/>
      <c r="H51" s="22">
        <v>1400.4</v>
      </c>
      <c r="I51" s="22"/>
    </row>
    <row r="52" spans="1:9" ht="15" customHeight="1">
      <c r="A52" s="3">
        <v>7</v>
      </c>
      <c r="B52" s="4">
        <v>9</v>
      </c>
      <c r="C52" s="5" t="s">
        <v>133</v>
      </c>
      <c r="D52" s="4" t="s">
        <v>15</v>
      </c>
      <c r="E52" s="26">
        <v>2</v>
      </c>
      <c r="F52" s="4" t="s">
        <v>92</v>
      </c>
      <c r="G52" s="22"/>
      <c r="H52" s="22">
        <v>264.89999999999998</v>
      </c>
      <c r="I52" s="22"/>
    </row>
    <row r="53" spans="1:9" ht="15" customHeight="1">
      <c r="A53" s="3">
        <v>7</v>
      </c>
      <c r="B53" s="4">
        <v>10</v>
      </c>
      <c r="C53" s="5" t="s">
        <v>142</v>
      </c>
      <c r="D53" s="4" t="s">
        <v>15</v>
      </c>
      <c r="E53" s="26">
        <v>2</v>
      </c>
      <c r="F53" s="4" t="s">
        <v>93</v>
      </c>
      <c r="G53" s="22"/>
      <c r="H53" s="22">
        <v>264.89999999999998</v>
      </c>
      <c r="I53" s="22"/>
    </row>
    <row r="56" spans="1:9">
      <c r="A56" s="3">
        <v>9</v>
      </c>
      <c r="B56" s="4">
        <v>24</v>
      </c>
      <c r="C56" s="5" t="s">
        <v>330</v>
      </c>
      <c r="D56" s="4" t="s">
        <v>15</v>
      </c>
      <c r="E56" s="26">
        <v>2</v>
      </c>
      <c r="F56" s="4"/>
      <c r="G56" s="22"/>
      <c r="H56" s="22">
        <f>H39</f>
        <v>465.26</v>
      </c>
      <c r="I56" s="22"/>
    </row>
    <row r="57" spans="1:9">
      <c r="A57" s="3">
        <v>9</v>
      </c>
      <c r="B57" s="4">
        <v>26</v>
      </c>
      <c r="C57" s="5" t="s">
        <v>332</v>
      </c>
      <c r="D57" s="4" t="s">
        <v>15</v>
      </c>
      <c r="E57" s="26">
        <v>2</v>
      </c>
      <c r="F57" s="4"/>
      <c r="G57" s="22"/>
      <c r="H57" s="22">
        <f>H32</f>
        <v>72.58</v>
      </c>
      <c r="I57" s="22"/>
    </row>
  </sheetData>
  <hyperlinks>
    <hyperlink ref="I2" r:id="rId1" xr:uid="{D144D50C-09ED-4569-B7FC-6881C5FC9315}"/>
    <hyperlink ref="H2" r:id="rId2" xr:uid="{7B3175A6-4536-4686-8A51-B8C30B6237FE}"/>
    <hyperlink ref="G2" r:id="rId3" xr:uid="{B9B930EA-E4F3-4025-BBEF-9348893D5E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9938-5646-4794-A6E6-331C806310CE}">
  <sheetPr>
    <tabColor theme="9"/>
  </sheetPr>
  <dimension ref="A1:I5"/>
  <sheetViews>
    <sheetView workbookViewId="0">
      <selection activeCell="C28" sqref="C28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190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33" t="s">
        <v>247</v>
      </c>
      <c r="H2" s="33" t="s">
        <v>242</v>
      </c>
      <c r="I2" s="33" t="s">
        <v>218</v>
      </c>
    </row>
    <row r="3" spans="1:9" ht="15" customHeight="1">
      <c r="A3" s="3">
        <v>4</v>
      </c>
      <c r="B3" s="4">
        <v>26</v>
      </c>
      <c r="C3" s="5" t="s">
        <v>62</v>
      </c>
      <c r="D3" s="4" t="s">
        <v>15</v>
      </c>
      <c r="E3" s="26">
        <v>2</v>
      </c>
      <c r="F3" s="4"/>
      <c r="G3" s="22"/>
      <c r="H3" s="22">
        <v>292.89</v>
      </c>
      <c r="I3" s="22"/>
    </row>
    <row r="4" spans="1:9" ht="15" customHeight="1">
      <c r="A4" s="3">
        <v>4</v>
      </c>
      <c r="B4" s="4">
        <v>27</v>
      </c>
      <c r="C4" s="5" t="s">
        <v>63</v>
      </c>
      <c r="D4" s="4" t="s">
        <v>15</v>
      </c>
      <c r="E4" s="26">
        <v>2</v>
      </c>
      <c r="F4" s="4"/>
      <c r="G4" s="22"/>
      <c r="H4" s="22">
        <v>27.02</v>
      </c>
      <c r="I4" s="22"/>
    </row>
    <row r="5" spans="1:9" ht="15" customHeight="1">
      <c r="A5" s="3">
        <v>6</v>
      </c>
      <c r="B5" s="4">
        <v>16</v>
      </c>
      <c r="C5" s="5" t="s">
        <v>125</v>
      </c>
      <c r="D5" s="4" t="s">
        <v>15</v>
      </c>
      <c r="E5" s="26">
        <v>2</v>
      </c>
      <c r="F5" s="4" t="s">
        <v>84</v>
      </c>
      <c r="G5" s="22"/>
      <c r="H5" s="22">
        <v>292.89</v>
      </c>
      <c r="I5" s="22"/>
    </row>
  </sheetData>
  <hyperlinks>
    <hyperlink ref="I2" r:id="rId1" xr:uid="{9FA85007-0AE3-4403-8882-9DA4D0B955C8}"/>
    <hyperlink ref="H2" r:id="rId2" xr:uid="{88B3AE7D-E381-4390-9630-1C30853796A7}"/>
    <hyperlink ref="G2" r:id="rId3" xr:uid="{ABCAFCA8-EB74-4A72-8BE7-080B6D2FC3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D638-FD6A-4C49-8F27-07392AAC4C39}">
  <sheetPr>
    <tabColor theme="9"/>
  </sheetPr>
  <dimension ref="A1:I14"/>
  <sheetViews>
    <sheetView workbookViewId="0">
      <selection activeCell="H15" sqref="H15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191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33" t="s">
        <v>247</v>
      </c>
      <c r="H2" s="33" t="s">
        <v>242</v>
      </c>
      <c r="I2" s="33" t="s">
        <v>218</v>
      </c>
    </row>
    <row r="3" spans="1:9" ht="15" customHeight="1">
      <c r="A3" s="3">
        <v>2</v>
      </c>
      <c r="B3" s="4">
        <v>33</v>
      </c>
      <c r="C3" s="5" t="s">
        <v>13</v>
      </c>
      <c r="D3" s="4" t="s">
        <v>3</v>
      </c>
      <c r="E3" s="24">
        <v>1</v>
      </c>
      <c r="F3" s="4"/>
      <c r="G3" s="22"/>
      <c r="H3" s="22">
        <v>819.51</v>
      </c>
      <c r="I3" s="22"/>
    </row>
    <row r="4" spans="1:9" ht="15" customHeight="1">
      <c r="A4" s="3">
        <v>3</v>
      </c>
      <c r="B4" s="4">
        <v>10</v>
      </c>
      <c r="C4" s="5" t="s">
        <v>24</v>
      </c>
      <c r="D4" s="4" t="s">
        <v>15</v>
      </c>
      <c r="E4" s="23">
        <v>12</v>
      </c>
      <c r="F4" s="6"/>
      <c r="G4" s="22"/>
      <c r="H4" s="22">
        <v>239.64</v>
      </c>
      <c r="I4" s="22"/>
    </row>
    <row r="5" spans="1:9" ht="15" customHeight="1">
      <c r="A5" s="3">
        <v>3</v>
      </c>
      <c r="B5" s="4">
        <v>12</v>
      </c>
      <c r="C5" s="5" t="s">
        <v>26</v>
      </c>
      <c r="D5" s="4" t="s">
        <v>15</v>
      </c>
      <c r="E5" s="23">
        <v>16</v>
      </c>
      <c r="F5" s="6"/>
      <c r="G5" s="22">
        <v>188.46</v>
      </c>
      <c r="H5" s="22">
        <v>180.55</v>
      </c>
      <c r="I5" s="22"/>
    </row>
    <row r="6" spans="1:9" ht="15" customHeight="1">
      <c r="A6" s="3">
        <v>5</v>
      </c>
      <c r="B6" s="4">
        <v>1</v>
      </c>
      <c r="C6" s="5" t="s">
        <v>112</v>
      </c>
      <c r="D6" s="4" t="s">
        <v>3</v>
      </c>
      <c r="E6" s="25">
        <v>600</v>
      </c>
      <c r="F6" s="4" t="s">
        <v>65</v>
      </c>
      <c r="G6" s="22"/>
      <c r="H6" s="22">
        <v>5.27</v>
      </c>
      <c r="I6" s="22"/>
    </row>
    <row r="7" spans="1:9" ht="31.5" customHeight="1">
      <c r="A7" s="3">
        <v>5</v>
      </c>
      <c r="B7" s="4">
        <v>2</v>
      </c>
      <c r="C7" s="5" t="s">
        <v>113</v>
      </c>
      <c r="D7" s="4" t="s">
        <v>3</v>
      </c>
      <c r="E7" s="25">
        <v>30</v>
      </c>
      <c r="F7" s="4" t="s">
        <v>180</v>
      </c>
      <c r="G7" s="22"/>
      <c r="H7" s="22">
        <v>150</v>
      </c>
      <c r="I7" s="22"/>
    </row>
    <row r="8" spans="1:9" ht="15" customHeight="1">
      <c r="A8" s="3">
        <v>5</v>
      </c>
      <c r="B8" s="4">
        <v>5</v>
      </c>
      <c r="C8" s="5" t="s">
        <v>181</v>
      </c>
      <c r="D8" s="4" t="s">
        <v>3</v>
      </c>
      <c r="E8" s="30">
        <v>1</v>
      </c>
      <c r="F8" s="10" t="s">
        <v>67</v>
      </c>
      <c r="G8" s="22"/>
      <c r="H8" s="22">
        <v>107.7</v>
      </c>
      <c r="I8" s="22"/>
    </row>
    <row r="9" spans="1:9" ht="15" customHeight="1">
      <c r="A9" s="3">
        <v>5</v>
      </c>
      <c r="B9" s="4">
        <v>6</v>
      </c>
      <c r="C9" s="5" t="s">
        <v>66</v>
      </c>
      <c r="D9" s="4" t="s">
        <v>3</v>
      </c>
      <c r="E9" s="25">
        <v>6</v>
      </c>
      <c r="F9" s="4" t="s">
        <v>68</v>
      </c>
      <c r="G9" s="22"/>
      <c r="H9" s="22">
        <v>51.79</v>
      </c>
      <c r="I9" s="22"/>
    </row>
    <row r="10" spans="1:9">
      <c r="A10" s="3">
        <v>8</v>
      </c>
      <c r="B10" s="3">
        <v>1</v>
      </c>
      <c r="C10" s="11" t="s">
        <v>149</v>
      </c>
      <c r="D10" s="6" t="s">
        <v>3</v>
      </c>
      <c r="E10" s="27">
        <v>1</v>
      </c>
      <c r="F10" s="6"/>
      <c r="G10" s="22"/>
      <c r="H10" s="22">
        <v>70.28</v>
      </c>
      <c r="I10" s="22"/>
    </row>
    <row r="11" spans="1:9" ht="28.5">
      <c r="A11" s="3">
        <v>8</v>
      </c>
      <c r="B11" s="3">
        <v>2</v>
      </c>
      <c r="C11" s="11" t="s">
        <v>150</v>
      </c>
      <c r="D11" s="6" t="s">
        <v>3</v>
      </c>
      <c r="E11" s="27">
        <v>1</v>
      </c>
      <c r="F11" s="6"/>
      <c r="G11" s="22"/>
      <c r="H11" s="22">
        <v>204</v>
      </c>
      <c r="I11" s="22"/>
    </row>
    <row r="12" spans="1:9" ht="28.5">
      <c r="A12" s="3">
        <v>8</v>
      </c>
      <c r="B12" s="3">
        <v>3</v>
      </c>
      <c r="C12" s="11" t="s">
        <v>182</v>
      </c>
      <c r="D12" s="6" t="s">
        <v>3</v>
      </c>
      <c r="E12" s="27">
        <v>1</v>
      </c>
      <c r="F12" s="6"/>
      <c r="G12" s="22"/>
      <c r="H12" s="22">
        <v>150</v>
      </c>
      <c r="I12" s="22"/>
    </row>
    <row r="14" spans="1:9">
      <c r="A14" s="3">
        <v>9</v>
      </c>
      <c r="B14" s="4">
        <v>25</v>
      </c>
      <c r="C14" s="5" t="s">
        <v>331</v>
      </c>
      <c r="D14" s="4" t="s">
        <v>15</v>
      </c>
      <c r="E14" s="26">
        <v>20</v>
      </c>
      <c r="F14" s="4"/>
      <c r="G14" s="22"/>
      <c r="H14" s="22">
        <f>H8</f>
        <v>107.7</v>
      </c>
      <c r="I14" s="22"/>
    </row>
  </sheetData>
  <hyperlinks>
    <hyperlink ref="I2" r:id="rId1" xr:uid="{A64BBED0-3D6C-42E9-B723-FF859D0AEEA0}"/>
    <hyperlink ref="H2" r:id="rId2" xr:uid="{3D88ED04-25E8-45C3-BE12-ADDE4F5D7CD5}"/>
    <hyperlink ref="G2" r:id="rId3" xr:uid="{DD108643-38C5-40AD-A33E-F120CB7C2FF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341B-716A-4A59-AD8A-8CA71025F7A4}">
  <sheetPr>
    <tabColor theme="9"/>
  </sheetPr>
  <dimension ref="A1:I12"/>
  <sheetViews>
    <sheetView workbookViewId="0">
      <selection activeCell="K17" sqref="K17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9" customWidth="1"/>
    <col min="10" max="16384" width="9.140625" style="2"/>
  </cols>
  <sheetData>
    <row r="1" spans="1:9" ht="20.25">
      <c r="A1" s="13"/>
      <c r="B1" s="14"/>
      <c r="C1" s="12" t="s">
        <v>192</v>
      </c>
      <c r="D1" s="14"/>
      <c r="E1" s="15"/>
      <c r="F1" s="14"/>
      <c r="G1" s="35"/>
      <c r="H1" s="35"/>
      <c r="I1" s="35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36" t="s">
        <v>219</v>
      </c>
      <c r="H2" s="36" t="s">
        <v>220</v>
      </c>
      <c r="I2" s="36" t="s">
        <v>222</v>
      </c>
    </row>
    <row r="3" spans="1:9" ht="15" customHeight="1">
      <c r="A3" s="3">
        <v>7</v>
      </c>
      <c r="B3" s="4">
        <v>11</v>
      </c>
      <c r="C3" s="32" t="s">
        <v>292</v>
      </c>
      <c r="D3" s="4" t="s">
        <v>15</v>
      </c>
      <c r="E3" s="26">
        <v>2</v>
      </c>
      <c r="F3" s="4" t="s">
        <v>143</v>
      </c>
      <c r="G3" s="37">
        <v>21835</v>
      </c>
      <c r="H3" s="37"/>
      <c r="I3" s="37"/>
    </row>
    <row r="4" spans="1:9" ht="15" customHeight="1">
      <c r="A4" s="3">
        <v>7</v>
      </c>
      <c r="B4" s="4">
        <v>12</v>
      </c>
      <c r="C4" s="32" t="s">
        <v>293</v>
      </c>
      <c r="D4" s="4" t="s">
        <v>15</v>
      </c>
      <c r="E4" s="26">
        <v>12</v>
      </c>
      <c r="F4" s="4" t="s">
        <v>144</v>
      </c>
      <c r="G4" s="37">
        <v>21835</v>
      </c>
      <c r="H4" s="37"/>
      <c r="I4" s="37"/>
    </row>
    <row r="5" spans="1:9" ht="15" customHeight="1">
      <c r="A5" s="3">
        <v>7</v>
      </c>
      <c r="B5" s="4">
        <v>13</v>
      </c>
      <c r="C5" s="32" t="s">
        <v>294</v>
      </c>
      <c r="D5" s="4" t="s">
        <v>15</v>
      </c>
      <c r="E5" s="26">
        <v>2</v>
      </c>
      <c r="F5" s="4" t="s">
        <v>145</v>
      </c>
      <c r="G5" s="37">
        <v>21835</v>
      </c>
      <c r="H5" s="37"/>
      <c r="I5" s="37"/>
    </row>
    <row r="6" spans="1:9" ht="15" customHeight="1">
      <c r="A6" s="3">
        <v>7</v>
      </c>
      <c r="B6" s="4">
        <v>14</v>
      </c>
      <c r="C6" s="32" t="s">
        <v>295</v>
      </c>
      <c r="D6" s="4" t="s">
        <v>15</v>
      </c>
      <c r="E6" s="26">
        <v>4</v>
      </c>
      <c r="F6" s="4" t="s">
        <v>146</v>
      </c>
      <c r="G6" s="37">
        <v>21835</v>
      </c>
      <c r="H6" s="37"/>
      <c r="I6" s="37"/>
    </row>
    <row r="7" spans="1:9" ht="15" customHeight="1">
      <c r="A7" s="3">
        <v>7</v>
      </c>
      <c r="B7" s="4">
        <v>15</v>
      </c>
      <c r="C7" s="32" t="s">
        <v>296</v>
      </c>
      <c r="D7" s="4" t="s">
        <v>15</v>
      </c>
      <c r="E7" s="26">
        <v>2</v>
      </c>
      <c r="F7" s="4" t="s">
        <v>147</v>
      </c>
      <c r="G7" s="37">
        <v>21835</v>
      </c>
      <c r="H7" s="37"/>
      <c r="I7" s="37"/>
    </row>
    <row r="8" spans="1:9" ht="29.25" customHeight="1">
      <c r="A8" s="3">
        <v>7</v>
      </c>
      <c r="B8" s="4">
        <v>16</v>
      </c>
      <c r="C8" s="32" t="s">
        <v>297</v>
      </c>
      <c r="D8" s="4" t="s">
        <v>15</v>
      </c>
      <c r="E8" s="26">
        <v>4</v>
      </c>
      <c r="F8" s="4" t="s">
        <v>148</v>
      </c>
      <c r="G8" s="37">
        <v>21835</v>
      </c>
      <c r="H8" s="37"/>
      <c r="I8" s="37"/>
    </row>
    <row r="9" spans="1:9" ht="15" customHeight="1">
      <c r="A9" s="3">
        <v>7</v>
      </c>
      <c r="B9" s="4">
        <v>17</v>
      </c>
      <c r="C9" s="32" t="s">
        <v>298</v>
      </c>
      <c r="D9" s="4" t="s">
        <v>15</v>
      </c>
      <c r="E9" s="26">
        <v>4</v>
      </c>
      <c r="F9" s="4"/>
      <c r="G9" s="37">
        <v>21835</v>
      </c>
      <c r="H9" s="37"/>
      <c r="I9" s="37"/>
    </row>
    <row r="11" spans="1:9" ht="15">
      <c r="C11" s="32" t="s">
        <v>288</v>
      </c>
      <c r="D11" s="6" t="s">
        <v>290</v>
      </c>
      <c r="E11" s="21">
        <v>21835</v>
      </c>
    </row>
    <row r="12" spans="1:9" ht="15">
      <c r="C12" s="32" t="s">
        <v>287</v>
      </c>
      <c r="D12" s="6" t="s">
        <v>289</v>
      </c>
      <c r="E12" s="21">
        <v>25145</v>
      </c>
    </row>
  </sheetData>
  <phoneticPr fontId="14" type="noConversion"/>
  <hyperlinks>
    <hyperlink ref="G2" r:id="rId1" xr:uid="{59B48ED8-25F7-436C-BF20-F8E2EDCB4C97}"/>
    <hyperlink ref="H2" r:id="rId2" xr:uid="{261ABF86-5C02-4827-AB57-E6B62E6DD0BF}"/>
    <hyperlink ref="I2" r:id="rId3" xr:uid="{C4FC3E63-8C5C-4B00-80ED-310B7D67C99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8EA5-ED85-4BFF-83F4-8B92723FB737}">
  <sheetPr>
    <tabColor theme="9"/>
  </sheetPr>
  <dimension ref="A1:I3"/>
  <sheetViews>
    <sheetView workbookViewId="0">
      <selection activeCell="D33" sqref="D33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193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36" t="s">
        <v>223</v>
      </c>
      <c r="H2" s="36" t="s">
        <v>224</v>
      </c>
      <c r="I2" s="36" t="s">
        <v>225</v>
      </c>
    </row>
    <row r="3" spans="1:9" ht="15" customHeight="1">
      <c r="A3" s="3">
        <v>4</v>
      </c>
      <c r="B3" s="4">
        <v>28</v>
      </c>
      <c r="C3" s="5" t="s">
        <v>64</v>
      </c>
      <c r="D3" s="4" t="s">
        <v>15</v>
      </c>
      <c r="E3" s="26">
        <v>2</v>
      </c>
      <c r="F3" s="4"/>
      <c r="G3" s="22">
        <v>56000</v>
      </c>
      <c r="H3" s="31">
        <v>57300</v>
      </c>
      <c r="I3" s="22">
        <v>52300</v>
      </c>
    </row>
  </sheetData>
  <hyperlinks>
    <hyperlink ref="G2" r:id="rId1" xr:uid="{4ECCD84E-DDCC-459A-8105-2963B01E3980}"/>
    <hyperlink ref="H2" r:id="rId2" xr:uid="{3CF17842-295D-4032-BEC2-4432DD9F4073}"/>
    <hyperlink ref="I2" r:id="rId3" xr:uid="{4854EC97-0171-4AD3-BC1D-952B246511F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53EB-135A-436F-91F3-D9A778FB3F46}">
  <sheetPr>
    <tabColor theme="7"/>
  </sheetPr>
  <dimension ref="A1:I9"/>
  <sheetViews>
    <sheetView workbookViewId="0">
      <selection activeCell="C20" sqref="C20"/>
    </sheetView>
  </sheetViews>
  <sheetFormatPr defaultRowHeight="14.25"/>
  <cols>
    <col min="1" max="1" width="7.42578125" style="7" customWidth="1"/>
    <col min="2" max="2" width="4.28515625" style="8" customWidth="1"/>
    <col min="3" max="3" width="94.7109375" style="9" customWidth="1"/>
    <col min="4" max="4" width="18.140625" style="8" customWidth="1"/>
    <col min="5" max="5" width="18.140625" style="2" customWidth="1"/>
    <col min="6" max="6" width="36.85546875" style="8" customWidth="1"/>
    <col min="7" max="9" width="15.7109375" style="2" customWidth="1"/>
    <col min="10" max="16384" width="9.140625" style="2"/>
  </cols>
  <sheetData>
    <row r="1" spans="1:9" ht="20.25">
      <c r="A1" s="13"/>
      <c r="B1" s="14"/>
      <c r="C1" s="12" t="s">
        <v>194</v>
      </c>
      <c r="D1" s="14"/>
      <c r="E1" s="15"/>
      <c r="F1" s="14"/>
      <c r="G1" s="19"/>
      <c r="H1" s="19"/>
      <c r="I1" s="19"/>
    </row>
    <row r="2" spans="1:9" ht="30">
      <c r="A2" s="1" t="s">
        <v>105</v>
      </c>
      <c r="B2" s="1" t="s">
        <v>106</v>
      </c>
      <c r="C2" s="1" t="s">
        <v>1</v>
      </c>
      <c r="D2" s="1" t="s">
        <v>183</v>
      </c>
      <c r="E2" s="1" t="s">
        <v>104</v>
      </c>
      <c r="F2" s="1" t="s">
        <v>107</v>
      </c>
      <c r="G2" s="18" t="s">
        <v>226</v>
      </c>
      <c r="H2" s="18" t="s">
        <v>227</v>
      </c>
      <c r="I2" s="18" t="s">
        <v>228</v>
      </c>
    </row>
    <row r="3" spans="1:9" ht="15" customHeight="1">
      <c r="A3" s="3">
        <v>3</v>
      </c>
      <c r="B3" s="4">
        <v>2</v>
      </c>
      <c r="C3" s="5" t="s">
        <v>16</v>
      </c>
      <c r="D3" s="4" t="s">
        <v>15</v>
      </c>
      <c r="E3" s="26">
        <v>2</v>
      </c>
      <c r="F3" s="6"/>
      <c r="G3" s="22">
        <v>1500</v>
      </c>
      <c r="H3" s="22">
        <v>2000</v>
      </c>
      <c r="I3" s="22">
        <f>576*2</f>
        <v>1152</v>
      </c>
    </row>
    <row r="4" spans="1:9" ht="15" customHeight="1">
      <c r="A4" s="3">
        <v>3</v>
      </c>
      <c r="B4" s="4">
        <v>19</v>
      </c>
      <c r="C4" s="5" t="s">
        <v>32</v>
      </c>
      <c r="D4" s="4" t="s">
        <v>337</v>
      </c>
      <c r="E4" s="26">
        <v>1</v>
      </c>
      <c r="F4" s="6"/>
      <c r="G4" s="22">
        <f>6300+1700</f>
        <v>8000</v>
      </c>
      <c r="H4" s="22">
        <f>1050+2550</f>
        <v>3600</v>
      </c>
      <c r="I4" s="22">
        <f>6500+1750</f>
        <v>8250</v>
      </c>
    </row>
    <row r="5" spans="1:9" ht="15" customHeight="1">
      <c r="A5" s="3">
        <v>3</v>
      </c>
      <c r="B5" s="4">
        <v>20</v>
      </c>
      <c r="C5" s="5" t="s">
        <v>33</v>
      </c>
      <c r="D5" s="4" t="s">
        <v>337</v>
      </c>
      <c r="E5" s="26">
        <v>1</v>
      </c>
      <c r="F5" s="6"/>
      <c r="G5" s="22">
        <f>15000+700</f>
        <v>15700</v>
      </c>
      <c r="H5" s="22">
        <v>8800</v>
      </c>
      <c r="I5" s="22">
        <f>14500+700</f>
        <v>15200</v>
      </c>
    </row>
    <row r="7" spans="1:9">
      <c r="E7" s="28"/>
    </row>
    <row r="8" spans="1:9">
      <c r="A8" s="3">
        <v>9</v>
      </c>
      <c r="B8" s="4">
        <v>19</v>
      </c>
      <c r="C8" s="5" t="s">
        <v>336</v>
      </c>
      <c r="D8" s="4" t="s">
        <v>2</v>
      </c>
      <c r="E8" s="26">
        <v>0.4</v>
      </c>
      <c r="F8" s="6"/>
      <c r="G8" s="22"/>
      <c r="H8" s="22"/>
      <c r="I8" s="22"/>
    </row>
    <row r="9" spans="1:9">
      <c r="A9" s="3">
        <v>9</v>
      </c>
      <c r="B9" s="4">
        <v>20</v>
      </c>
      <c r="C9" s="5" t="s">
        <v>33</v>
      </c>
      <c r="D9" s="4" t="s">
        <v>337</v>
      </c>
      <c r="E9" s="26">
        <v>0.1</v>
      </c>
      <c r="F9" s="6"/>
      <c r="G9" s="22"/>
      <c r="H9" s="22"/>
      <c r="I9" s="22"/>
    </row>
  </sheetData>
  <hyperlinks>
    <hyperlink ref="G2" r:id="rId1" xr:uid="{7AFEA5A0-9CD8-4315-80A6-8681CFD9DDB7}"/>
    <hyperlink ref="H2" r:id="rId2" xr:uid="{DF2F7B07-DBC1-4026-A9D0-0ED326AE40A0}"/>
    <hyperlink ref="I2" r:id="rId3" xr:uid="{42BCE2E6-CD5A-4803-B70E-EEBDC7450C77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Спецификация</vt:lpstr>
      <vt:lpstr>Поставщики</vt:lpstr>
      <vt:lpstr>1 Металл</vt:lpstr>
      <vt:lpstr>2 Электроприборы</vt:lpstr>
      <vt:lpstr>3 Светильники</vt:lpstr>
      <vt:lpstr>4 Электротовары</vt:lpstr>
      <vt:lpstr>5 ТЭНы</vt:lpstr>
      <vt:lpstr>6 Электродвигатели</vt:lpstr>
      <vt:lpstr>7 Газосварка</vt:lpstr>
      <vt:lpstr>8 Теплоизоляция</vt:lpstr>
      <vt:lpstr>9 Приспособления</vt:lpstr>
      <vt:lpstr>10 Метизы</vt:lpstr>
      <vt:lpstr>11 ЛКМ</vt:lpstr>
      <vt:lpstr>12 Расходники</vt:lpstr>
      <vt:lpstr>13 Сборочный стол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2024-01-12T14:40:28Z</cp:lastPrinted>
  <dcterms:created xsi:type="dcterms:W3CDTF">2015-06-05T18:19:34Z</dcterms:created>
  <dcterms:modified xsi:type="dcterms:W3CDTF">2024-05-20T06:06:49Z</dcterms:modified>
</cp:coreProperties>
</file>