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Александр\Documents\Саша\Бизнес Анализ\Печи Вигор-3\1.3 Бизнес план (со шкафом, собств. пр-во)\"/>
    </mc:Choice>
  </mc:AlternateContent>
  <xr:revisionPtr revIDLastSave="0" documentId="13_ncr:1_{4206F7CF-A298-473A-A310-A10DE24B8F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борудование цеха" sheetId="1" r:id="rId1"/>
    <sheet name="Специализированное оборудование" sheetId="3" r:id="rId2"/>
    <sheet name="термопечи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" i="3" l="1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D15" i="3"/>
  <c r="E15" i="3" s="1"/>
  <c r="E14" i="3"/>
  <c r="E13" i="3"/>
  <c r="E12" i="3"/>
  <c r="E11" i="3"/>
  <c r="E10" i="3"/>
  <c r="E9" i="3"/>
  <c r="E8" i="3"/>
  <c r="E7" i="3"/>
  <c r="E6" i="3"/>
  <c r="E5" i="3"/>
  <c r="E4" i="3"/>
  <c r="E3" i="3"/>
  <c r="E2" i="3"/>
  <c r="E30" i="3" s="1"/>
  <c r="E35" i="1"/>
  <c r="B9" i="2" l="1"/>
  <c r="B5" i="2"/>
  <c r="B10" i="2" s="1"/>
  <c r="D24" i="1" s="1"/>
  <c r="B8" i="2"/>
  <c r="B4" i="2"/>
  <c r="C47" i="1"/>
  <c r="C48" i="1" s="1"/>
  <c r="C49" i="1" s="1"/>
  <c r="C50" i="1" s="1"/>
  <c r="C27" i="1"/>
  <c r="C28" i="1" s="1"/>
  <c r="C29" i="1" s="1"/>
  <c r="C30" i="1" s="1"/>
  <c r="E25" i="1"/>
  <c r="L8" i="1" l="1"/>
  <c r="E7" i="1"/>
  <c r="I7" i="1"/>
  <c r="L12" i="1"/>
  <c r="L13" i="1"/>
  <c r="L14" i="1"/>
  <c r="L15" i="1"/>
  <c r="L16" i="1"/>
  <c r="L17" i="1"/>
  <c r="L18" i="1"/>
  <c r="L19" i="1"/>
  <c r="L20" i="1"/>
  <c r="L21" i="1"/>
  <c r="L22" i="1"/>
  <c r="L25" i="1"/>
  <c r="E67" i="1"/>
  <c r="E43" i="1" l="1"/>
  <c r="I43" i="1"/>
  <c r="L43" i="1"/>
  <c r="I11" i="1" l="1"/>
  <c r="I12" i="1"/>
  <c r="I13" i="1"/>
  <c r="I14" i="1"/>
  <c r="I15" i="1"/>
  <c r="I16" i="1"/>
  <c r="I17" i="1"/>
  <c r="L45" i="1"/>
  <c r="L44" i="1"/>
  <c r="L24" i="1"/>
  <c r="L23" i="1"/>
  <c r="L42" i="1"/>
  <c r="L41" i="1"/>
  <c r="L40" i="1"/>
  <c r="L39" i="1"/>
  <c r="L38" i="1"/>
  <c r="L37" i="1"/>
  <c r="L36" i="1"/>
  <c r="I45" i="1"/>
  <c r="I44" i="1"/>
  <c r="I24" i="1"/>
  <c r="I23" i="1"/>
  <c r="I42" i="1"/>
  <c r="I41" i="1"/>
  <c r="I40" i="1"/>
  <c r="I39" i="1"/>
  <c r="I38" i="1"/>
  <c r="I37" i="1"/>
  <c r="I36" i="1"/>
  <c r="I35" i="1"/>
  <c r="I34" i="1"/>
  <c r="E45" i="1"/>
  <c r="E44" i="1"/>
  <c r="E24" i="1"/>
  <c r="E23" i="1"/>
  <c r="E42" i="1"/>
  <c r="E41" i="1"/>
  <c r="E40" i="1"/>
  <c r="E39" i="1"/>
  <c r="E38" i="1"/>
  <c r="E37" i="1"/>
  <c r="E36" i="1"/>
  <c r="E34" i="1"/>
  <c r="L11" i="1"/>
  <c r="I25" i="1"/>
  <c r="I22" i="1"/>
  <c r="I21" i="1"/>
  <c r="I20" i="1"/>
  <c r="I19" i="1"/>
  <c r="I18" i="1"/>
  <c r="E11" i="1"/>
  <c r="E12" i="1"/>
  <c r="E13" i="1"/>
  <c r="E14" i="1"/>
  <c r="E15" i="1"/>
  <c r="E16" i="1"/>
  <c r="E17" i="1"/>
  <c r="E18" i="1"/>
  <c r="E19" i="1"/>
  <c r="E20" i="1"/>
  <c r="E21" i="1"/>
  <c r="E22" i="1"/>
  <c r="I69" i="1"/>
  <c r="E68" i="1"/>
  <c r="L51" i="1" l="1"/>
  <c r="E69" i="1"/>
  <c r="L31" i="1"/>
  <c r="L63" i="1" l="1"/>
  <c r="E63" i="1"/>
  <c r="L62" i="1"/>
  <c r="E62" i="1"/>
  <c r="L61" i="1"/>
  <c r="E61" i="1"/>
  <c r="I60" i="1"/>
  <c r="E60" i="1"/>
  <c r="I59" i="1"/>
  <c r="E59" i="1"/>
  <c r="I58" i="1"/>
  <c r="E58" i="1"/>
  <c r="I55" i="1"/>
  <c r="I56" i="1" s="1"/>
  <c r="E55" i="1"/>
  <c r="L54" i="1"/>
  <c r="L56" i="1" s="1"/>
  <c r="E54" i="1"/>
  <c r="E56" i="1" s="1"/>
  <c r="I50" i="1"/>
  <c r="E50" i="1"/>
  <c r="I49" i="1"/>
  <c r="E49" i="1"/>
  <c r="I48" i="1"/>
  <c r="E48" i="1"/>
  <c r="E47" i="1"/>
  <c r="I46" i="1"/>
  <c r="E46" i="1"/>
  <c r="I30" i="1"/>
  <c r="E30" i="1"/>
  <c r="I29" i="1"/>
  <c r="E29" i="1"/>
  <c r="I28" i="1"/>
  <c r="E27" i="1"/>
  <c r="I26" i="1"/>
  <c r="E26" i="1"/>
  <c r="I6" i="1"/>
  <c r="E6" i="1"/>
  <c r="I5" i="1"/>
  <c r="E5" i="1"/>
  <c r="I4" i="1"/>
  <c r="E4" i="1"/>
  <c r="I3" i="1"/>
  <c r="E3" i="1"/>
  <c r="L64" i="1" l="1"/>
  <c r="L71" i="1"/>
  <c r="E8" i="1"/>
  <c r="I8" i="1"/>
  <c r="I64" i="1"/>
  <c r="I51" i="1"/>
  <c r="E51" i="1"/>
  <c r="I31" i="1"/>
  <c r="E64" i="1"/>
  <c r="E28" i="1"/>
  <c r="E31" i="1" s="1"/>
  <c r="E71" i="1" l="1"/>
  <c r="E73" i="1" s="1"/>
  <c r="I71" i="1"/>
  <c r="E72" i="1" l="1"/>
  <c r="E74" i="1" s="1"/>
</calcChain>
</file>

<file path=xl/sharedStrings.xml><?xml version="1.0" encoding="utf-8"?>
<sst xmlns="http://schemas.openxmlformats.org/spreadsheetml/2006/main" count="170" uniqueCount="75">
  <si>
    <t xml:space="preserve">№ </t>
  </si>
  <si>
    <t>Участок/оборудование</t>
  </si>
  <si>
    <t>Кол-во</t>
  </si>
  <si>
    <t>Цена, руб.</t>
  </si>
  <si>
    <t>Стоимость, руб.</t>
  </si>
  <si>
    <t>Длина, м</t>
  </si>
  <si>
    <t>Ширина, м</t>
  </si>
  <si>
    <t>Высота, м</t>
  </si>
  <si>
    <t>Общая площадь, м2</t>
  </si>
  <si>
    <t xml:space="preserve">Напряжение, В </t>
  </si>
  <si>
    <t>Мощность, кВт</t>
  </si>
  <si>
    <t>Общая мощность, кВт</t>
  </si>
  <si>
    <t>Платформенная тележка</t>
  </si>
  <si>
    <t>Стеллаж металлический</t>
  </si>
  <si>
    <t>ИТОГО</t>
  </si>
  <si>
    <t>Гидравлическая вилочная тележка</t>
  </si>
  <si>
    <t>Сборочный стол</t>
  </si>
  <si>
    <t>Поддоны</t>
  </si>
  <si>
    <t>Слесарный верстак</t>
  </si>
  <si>
    <t>Тиски слесарные</t>
  </si>
  <si>
    <t>Металлический стол</t>
  </si>
  <si>
    <t>Инструментальная тележка</t>
  </si>
  <si>
    <t>Отрезная пила по дереву</t>
  </si>
  <si>
    <t>Письменный стол</t>
  </si>
  <si>
    <t>Офисный стул</t>
  </si>
  <si>
    <t>Стеллаж</t>
  </si>
  <si>
    <t>Компьютер</t>
  </si>
  <si>
    <t>Монитор</t>
  </si>
  <si>
    <t>Принтер/сканер</t>
  </si>
  <si>
    <t>Редуктор</t>
  </si>
  <si>
    <t>Токарный станок под зажимной патрон (ДИП-200)</t>
  </si>
  <si>
    <t>Токарный станок под зажимной патрон (ДИП-300)</t>
  </si>
  <si>
    <t>Фрезерный станок вертикальный</t>
  </si>
  <si>
    <t>Фрезерный станок горизонтальный</t>
  </si>
  <si>
    <t>Настольно-сверлильный станок (конус № 1-4, зажимной патрон 0,5-10мм)</t>
  </si>
  <si>
    <t>Вертикально-сверлильный станок (конус № 1-4, зажимной патрон 0,5-10мм)</t>
  </si>
  <si>
    <t>Поворотно-сверлильный станок (конус № 1-4, зажимной патрон 0,5-10мм)</t>
  </si>
  <si>
    <t>Наждачный станок с двусторонними наждачными камнями (d300-400мм, 150-170мм)</t>
  </si>
  <si>
    <t xml:space="preserve">Отрезной станок под отрезные диски Ø300-400 мм </t>
  </si>
  <si>
    <t>Гибочный станок - для гибки металла 1÷4 мм. Длина пуансона и матрицы =3000мм</t>
  </si>
  <si>
    <t>Гильотинные-пресс ножницы (металл 0,5-3мм)</t>
  </si>
  <si>
    <t>Гильотинные-пресс ножницы (металл 3-6мм)</t>
  </si>
  <si>
    <t>Кран-балка ручная (г/п 4т)</t>
  </si>
  <si>
    <t>Сварочный аппарат постоянного тока</t>
  </si>
  <si>
    <t>Сварочный аппарат для аргонной с варки</t>
  </si>
  <si>
    <t>Баллон для аргона</t>
  </si>
  <si>
    <t>Печь малогабаритная (внутренний размер 500х500 и глубина 800)</t>
  </si>
  <si>
    <t>Печь крупногабаритная (внутренний размер 1.000×1.000 и глубина 3.000)</t>
  </si>
  <si>
    <t>Механическая ножовка (полотно 40х535 мм)</t>
  </si>
  <si>
    <t>Баллон кислородный</t>
  </si>
  <si>
    <t>Баллон для пропана</t>
  </si>
  <si>
    <t>Компрессорная установка стационарная</t>
  </si>
  <si>
    <t>Компрессорная установка передвижная</t>
  </si>
  <si>
    <t>Автомобиль грузовой г/п от 5т</t>
  </si>
  <si>
    <t>Автопогрузчик г/п от 5т</t>
  </si>
  <si>
    <t>Автотранспортная техника</t>
  </si>
  <si>
    <t>Ручной инструмент (1% от итого)</t>
  </si>
  <si>
    <t>Горелка аргоновая</t>
  </si>
  <si>
    <t>Измерительный инструмент и оборудование (2% от итого)</t>
  </si>
  <si>
    <t>х</t>
  </si>
  <si>
    <t>внутренний обьем</t>
  </si>
  <si>
    <t>м3</t>
  </si>
  <si>
    <t>цена</t>
  </si>
  <si>
    <t>руб.</t>
  </si>
  <si>
    <t>соотношение объемов</t>
  </si>
  <si>
    <t>примерная цена</t>
  </si>
  <si>
    <t>Сборочный стол (расчет стоимости материалов в Приложении 1)</t>
  </si>
  <si>
    <t>Упаковочная площадка (1 рабочий в смене)</t>
  </si>
  <si>
    <t>Итого оборудование и автотранспорт</t>
  </si>
  <si>
    <t>ВСЕГО</t>
  </si>
  <si>
    <t>Склад (2 человека в смене)</t>
  </si>
  <si>
    <t>Слесарный участок (5 человек в смене)</t>
  </si>
  <si>
    <t>Сборочная площадка  (8 человек в смене)</t>
  </si>
  <si>
    <t>Администрация цеха (1 рабочее место)</t>
  </si>
  <si>
    <t>ИТОГО оборудование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</si>
</sst>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theme="10"/>
      <name val="Calibri"/>
      <family val="2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right" vertical="center" wrapText="1"/>
    </xf>
    <xf numFmtId="3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1" applyFont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right" vertical="center"/>
    </xf>
    <xf numFmtId="3" fontId="5" fillId="0" borderId="1" xfId="0" applyNumberFormat="1" applyFont="1" applyBorder="1" applyAlignment="1">
      <alignment vertical="center"/>
    </xf>
    <xf numFmtId="2" fontId="5" fillId="2" borderId="1" xfId="0" applyNumberFormat="1" applyFont="1" applyFill="1" applyBorder="1" applyAlignment="1">
      <alignment horizontal="right" vertical="center" wrapText="1"/>
    </xf>
    <xf numFmtId="2" fontId="5" fillId="0" borderId="1" xfId="0" applyNumberFormat="1" applyFont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0" fontId="6" fillId="0" borderId="1" xfId="1" applyFont="1" applyBorder="1" applyAlignment="1">
      <alignment horizontal="right" vertical="center"/>
    </xf>
    <xf numFmtId="0" fontId="6" fillId="0" borderId="1" xfId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 wrapText="1"/>
    </xf>
    <xf numFmtId="0" fontId="7" fillId="0" borderId="1" xfId="1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4" fontId="4" fillId="0" borderId="1" xfId="0" applyNumberFormat="1" applyFont="1" applyBorder="1" applyAlignment="1">
      <alignment horizontal="right" vertical="center" wrapText="1"/>
    </xf>
    <xf numFmtId="16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vertical="center"/>
    </xf>
    <xf numFmtId="164" fontId="5" fillId="2" borderId="1" xfId="0" applyNumberFormat="1" applyFont="1" applyFill="1" applyBorder="1" applyAlignment="1">
      <alignment horizontal="right" vertical="center" wrapText="1"/>
    </xf>
    <xf numFmtId="164" fontId="5" fillId="2" borderId="1" xfId="0" applyNumberFormat="1" applyFont="1" applyFill="1" applyBorder="1" applyAlignment="1">
      <alignment vertical="center"/>
    </xf>
    <xf numFmtId="3" fontId="4" fillId="0" borderId="1" xfId="0" applyNumberFormat="1" applyFont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vertical="center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2" fontId="3" fillId="0" borderId="1" xfId="0" applyNumberFormat="1" applyFont="1" applyBorder="1" applyAlignment="1">
      <alignment horizontal="right" vertical="center" wrapText="1"/>
    </xf>
    <xf numFmtId="0" fontId="10" fillId="0" borderId="1" xfId="0" applyFont="1" applyBorder="1" applyAlignment="1">
      <alignment horizontal="right" vertical="center"/>
    </xf>
    <xf numFmtId="3" fontId="5" fillId="0" borderId="1" xfId="0" applyNumberFormat="1" applyFont="1" applyBorder="1" applyAlignment="1">
      <alignment horizontal="right" vertical="center" wrapText="1"/>
    </xf>
    <xf numFmtId="0" fontId="6" fillId="2" borderId="1" xfId="1" applyFont="1" applyFill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3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7" fillId="0" borderId="1" xfId="1" applyFont="1" applyFill="1" applyBorder="1" applyAlignment="1">
      <alignment horizontal="right" vertical="center" wrapText="1"/>
    </xf>
    <xf numFmtId="0" fontId="6" fillId="0" borderId="1" xfId="1" applyFont="1" applyFill="1" applyBorder="1" applyAlignment="1">
      <alignment horizontal="right" wrapText="1"/>
    </xf>
    <xf numFmtId="0" fontId="8" fillId="0" borderId="1" xfId="0" applyFont="1" applyBorder="1" applyAlignment="1">
      <alignment horizontal="right" vertical="center" wrapText="1"/>
    </xf>
    <xf numFmtId="0" fontId="6" fillId="0" borderId="1" xfId="1" applyFont="1" applyFill="1" applyBorder="1" applyAlignment="1">
      <alignment horizontal="right"/>
    </xf>
    <xf numFmtId="0" fontId="9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instrumenti.ru/product/stol-verstak-950x1100x400-odna-polka-svpi951140-3301124/" TargetMode="External"/><Relationship Id="rId18" Type="http://schemas.openxmlformats.org/officeDocument/2006/relationships/hyperlink" Target="https://www.vseinstrumenti.ru/product/stul-utfc-standart-bl-s11-chernyj-standartbl02-5013726/" TargetMode="External"/><Relationship Id="rId26" Type="http://schemas.openxmlformats.org/officeDocument/2006/relationships/hyperlink" Target="https://www.vseinstrumenti.ru/product/tokarnyj-stanok-metalmaster-masterturn-3390g-20655-7660545/https:/www.vseinstrumenti.ru/product/tokarnyj-stanok-metalmaster-masterturn-3390g-20655-7660545/" TargetMode="External"/><Relationship Id="rId39" Type="http://schemas.openxmlformats.org/officeDocument/2006/relationships/hyperlink" Target="https://www.vseinstrumenti.ru/product/ballon-kislorodnyj-40-l-p-a-pustoj-sv000000061-706861/" TargetMode="External"/><Relationship Id="rId21" Type="http://schemas.openxmlformats.org/officeDocument/2006/relationships/hyperlink" Target="https://www.dns-shop.ru/product/0b3e1a4e330bed20/214-monitor-dexp-df22n1-serebristyj/" TargetMode="External"/><Relationship Id="rId34" Type="http://schemas.openxmlformats.org/officeDocument/2006/relationships/hyperlink" Target="https://www.vseinstrumenti.ru/product/elektromehanicheskaya-gilotina-metalmaster-etg-1330-02668-675356/" TargetMode="External"/><Relationship Id="rId42" Type="http://schemas.openxmlformats.org/officeDocument/2006/relationships/hyperlink" Target="https://www.vseinstrumenti.ru/product/reduktor-kislorodnyj-bko-50-12-5-svarog-or-137a-al-98174-1958223/" TargetMode="External"/><Relationship Id="rId47" Type="http://schemas.openxmlformats.org/officeDocument/2006/relationships/hyperlink" Target="https://aravana74.ru/mufelnye-pechi-dlya-zakalki/zakalka-pech-kep-z200-1100.html" TargetMode="External"/><Relationship Id="rId7" Type="http://schemas.openxmlformats.org/officeDocument/2006/relationships/hyperlink" Target="https://www.vseinstrumenti.ru/product/platformennaya-telezhka-gigant-hpy-150-1084845/" TargetMode="External"/><Relationship Id="rId2" Type="http://schemas.openxmlformats.org/officeDocument/2006/relationships/hyperlink" Target="https://www.vseinstrumenti.ru/product/gidravlicheskaya-telezhka-prolift-jc-20-gruzopodemnost-2000-kg-kolesa-poliuretan-160mm-vily-1150x550mm-797028/" TargetMode="External"/><Relationship Id="rId16" Type="http://schemas.openxmlformats.org/officeDocument/2006/relationships/hyperlink" Target="https://www.vseinstrumenti.ru/product/stol-verstak-950x1100x400-odna-polka-svpi951140-3301124/" TargetMode="External"/><Relationship Id="rId29" Type="http://schemas.openxmlformats.org/officeDocument/2006/relationships/hyperlink" Target="https://www.vseinstrumenti.ru/product/professional-800-vt-13-mm-bzp-vertikalno-sverlilnyj-stanok-nastolnyj-zubr-vss-p800-7535533/" TargetMode="External"/><Relationship Id="rId11" Type="http://schemas.openxmlformats.org/officeDocument/2006/relationships/hyperlink" Target="https://www.vseinstrumenti.ru/product/peredvizhnaya-instrumentalnaya-telezhka-bist-s-3-mya-polkami-700x350x660-mm-bwd1318-3101462/" TargetMode="External"/><Relationship Id="rId24" Type="http://schemas.openxmlformats.org/officeDocument/2006/relationships/hyperlink" Target="https://www.avito.ru/moskovskaya_oblast/gruzoviki_i_spetstehnika/gruzoviki/new-ASgBAgICAkRUkAKIuw2sijQ?cd=1&amp;f=ASgBAgECAkRUkAKIuw2sijQBRdTiDRF7ImZyb20iOjYsInRvIjo3fQ&amp;s=1" TargetMode="External"/><Relationship Id="rId32" Type="http://schemas.openxmlformats.org/officeDocument/2006/relationships/hyperlink" Target="https://market.yandex.ru/product--pst-150/1778084924?sku=834867222&amp;do-waremd5=bSYAvj_dwjpop5yl502E8A&amp;uniqueId=892410&amp;resale_goods=resale_new" TargetMode="External"/><Relationship Id="rId37" Type="http://schemas.openxmlformats.org/officeDocument/2006/relationships/hyperlink" Target="https://www.vseinstrumenti.ru/product/svarochnyj-invertor-resanta-sai-250-pn-65-21-511808/" TargetMode="External"/><Relationship Id="rId40" Type="http://schemas.openxmlformats.org/officeDocument/2006/relationships/hyperlink" Target="https://www.vseinstrumenti.ru/product/ballon-gazovyj-50-l-s-ventilem-s-pk-nzga-00000001153-1187642/" TargetMode="External"/><Relationship Id="rId45" Type="http://schemas.openxmlformats.org/officeDocument/2006/relationships/hyperlink" Target="https://www.vseinstrumenti.ru/product/kompressor-vihr-kmp-300-50-74-3-4-916314/" TargetMode="External"/><Relationship Id="rId5" Type="http://schemas.openxmlformats.org/officeDocument/2006/relationships/hyperlink" Target="https://www.vseinstrumenti.ru/product/verstak-f-01y0320-forsage-54220-9500048/" TargetMode="External"/><Relationship Id="rId15" Type="http://schemas.openxmlformats.org/officeDocument/2006/relationships/hyperlink" Target="https://www.vseinstrumenti.ru/product/stol-verstak-950x1100x400-odna-polka-svpi951140-3301124/" TargetMode="External"/><Relationship Id="rId23" Type="http://schemas.openxmlformats.org/officeDocument/2006/relationships/hyperlink" Target="https://www.avito.ru/moskovskaya_oblast/gruzoviki_i_spetstehnika/pogruzchiki/new-ASgBAgICAkRU4E2Iuw2sijQ?f=ASgBAgECA0RU4E2Iuw2sijTyig6kgpQBAUXO4hEReyJmcm9tIjo2LCJ0byI6N30&amp;s=1" TargetMode="External"/><Relationship Id="rId28" Type="http://schemas.openxmlformats.org/officeDocument/2006/relationships/hyperlink" Target="https://www.vseinstrumenti.ru/product/kombinirovannyj-tokarnyj-stanok-proma-sk-550-25409530-13679/" TargetMode="External"/><Relationship Id="rId36" Type="http://schemas.openxmlformats.org/officeDocument/2006/relationships/hyperlink" Target="https://btkran.com/kran-balki/ruchnye-mostovye-krany/" TargetMode="External"/><Relationship Id="rId49" Type="http://schemas.openxmlformats.org/officeDocument/2006/relationships/hyperlink" Target="https://rustan.ru/listogibochnyy-press-s-uci-metal-master-hpj-32100" TargetMode="External"/><Relationship Id="rId10" Type="http://schemas.openxmlformats.org/officeDocument/2006/relationships/hyperlink" Target="https://www.vseinstrumenti.ru/product/stellazh-everest-beamy-simple-d16-150-40-90-180-4-stbds40-90-180-4-1648824/" TargetMode="External"/><Relationship Id="rId19" Type="http://schemas.openxmlformats.org/officeDocument/2006/relationships/hyperlink" Target="https://www.vseinstrumenti.ru/product/stellazh-ar-shelving-coolour-30-lilovyj-5-polok-na-boltah-k1pp030bc4009genr-8880824/" TargetMode="External"/><Relationship Id="rId31" Type="http://schemas.openxmlformats.org/officeDocument/2006/relationships/hyperlink" Target="https://www.vseinstrumenti.ru/product/sverlilnyj-radialnyj-stanok-belmash-belmash-rdp430-16-s104a-1147658/" TargetMode="External"/><Relationship Id="rId44" Type="http://schemas.openxmlformats.org/officeDocument/2006/relationships/hyperlink" Target="https://www.vseinstrumenti.ru/product/vintovoj-kompressor-cross-air-ca5-5-8ra-00-00000934-1523277/" TargetMode="External"/><Relationship Id="rId4" Type="http://schemas.openxmlformats.org/officeDocument/2006/relationships/hyperlink" Target="https://www.vseinstrumenti.ru/product/povorotnye-slesarnye-tiski-gigant-bv-150-1126546/" TargetMode="External"/><Relationship Id="rId9" Type="http://schemas.openxmlformats.org/officeDocument/2006/relationships/hyperlink" Target="https://www.vseinstrumenti.ru/product/verstak-f-01y0320-forsage-54220-9500048/" TargetMode="External"/><Relationship Id="rId14" Type="http://schemas.openxmlformats.org/officeDocument/2006/relationships/hyperlink" Target="https://www.vseinstrumenti.ru/product/stol-verstak-950x1100x400-odna-polka-svpi951140-3301124/" TargetMode="External"/><Relationship Id="rId22" Type="http://schemas.openxmlformats.org/officeDocument/2006/relationships/hyperlink" Target="https://www.dns-shop.ru/product/546872b665cc3332/mfu-lazernoe-pantum-m6502/" TargetMode="External"/><Relationship Id="rId27" Type="http://schemas.openxmlformats.org/officeDocument/2006/relationships/hyperlink" Target="https://www.vseinstrumenti.ru/product/frezernyj-stanok-proma-fpx-20e-25000017-13752/" TargetMode="External"/><Relationship Id="rId30" Type="http://schemas.openxmlformats.org/officeDocument/2006/relationships/hyperlink" Target="https://www.vseinstrumenti.ru/product/vertikalno-sverlilnyj-stanok-zubr-professional-750-vt-13-mm-nastolnyj-vss-p750-6608335/" TargetMode="External"/><Relationship Id="rId35" Type="http://schemas.openxmlformats.org/officeDocument/2006/relationships/hyperlink" Target="https://www.vseinstrumenti.ru/product/elektromehanicheskaya-gilotina-stalex-q11-6x2500-386005-662971/" TargetMode="External"/><Relationship Id="rId43" Type="http://schemas.openxmlformats.org/officeDocument/2006/relationships/hyperlink" Target="https://www.vseinstrumenti.ru/product/gorelka-c-knopkoj-unotig-26-4-m-35-kv-mm-varteg-6276-1612234/" TargetMode="External"/><Relationship Id="rId48" Type="http://schemas.openxmlformats.org/officeDocument/2006/relationships/hyperlink" Target="https://www.avito.ru/moskva/remont_i_stroitelstvo/poddony_derevyannye_bu_2503643714" TargetMode="External"/><Relationship Id="rId8" Type="http://schemas.openxmlformats.org/officeDocument/2006/relationships/hyperlink" Target="https://www.vseinstrumenti.ru/product/povorotnye-slesarnye-tiski-gigant-bv-150-1126546/" TargetMode="External"/><Relationship Id="rId3" Type="http://schemas.openxmlformats.org/officeDocument/2006/relationships/hyperlink" Target="https://www.vseinstrumenti.ru/product/stellazh-everest-beamy-simple-d16-150-40-90-180-4-stbds40-90-180-4-1648824/" TargetMode="External"/><Relationship Id="rId12" Type="http://schemas.openxmlformats.org/officeDocument/2006/relationships/hyperlink" Target="https://www.vseinstrumenti.ru/product/montazhnaya-pila-elitech-pm-1218-756170/" TargetMode="External"/><Relationship Id="rId17" Type="http://schemas.openxmlformats.org/officeDocument/2006/relationships/hyperlink" Target="https://www.vseinstrumenti.ru/product/pismennyj-stol-ventall-sp-3-dub-sonoma-art-ven-00448-2085404/" TargetMode="External"/><Relationship Id="rId25" Type="http://schemas.openxmlformats.org/officeDocument/2006/relationships/hyperlink" Target="https://www.vseinstrumenti.ru/product/tokarnyj-stanok-metalmaster-mml-2140v-d-38-20239-9051914/" TargetMode="External"/><Relationship Id="rId33" Type="http://schemas.openxmlformats.org/officeDocument/2006/relationships/hyperlink" Target="https://www.vseinstrumenti.ru/product/abrazivnyj-otreznoj-stanok-stalex-com-cut-off-machine-400m-3-j3ga-400-220v-971015/" TargetMode="External"/><Relationship Id="rId38" Type="http://schemas.openxmlformats.org/officeDocument/2006/relationships/hyperlink" Target="https://www.vseinstrumenti.ru/product/argonodugovoj-invertor-resanta-sai-230-ad-65-17-505034/" TargetMode="External"/><Relationship Id="rId46" Type="http://schemas.openxmlformats.org/officeDocument/2006/relationships/hyperlink" Target="https://aravana74.ru/mufelnye-pechi-dlya-zakalki/zakalka-pech-kep-z200-1100.html" TargetMode="External"/><Relationship Id="rId20" Type="http://schemas.openxmlformats.org/officeDocument/2006/relationships/hyperlink" Target="https://www.dns-shop.ru/product/89c5de2b96eded20/pk-dexp-aquilon-o287/" TargetMode="External"/><Relationship Id="rId41" Type="http://schemas.openxmlformats.org/officeDocument/2006/relationships/hyperlink" Target="https://www.vseinstrumenti.ru/product/ballon-gazovyj-dlya-argona-20-l-novyj-pustoj-tgs-hd20022074-2864078/" TargetMode="External"/><Relationship Id="rId1" Type="http://schemas.openxmlformats.org/officeDocument/2006/relationships/hyperlink" Target="https://www.vseinstrumenti.ru/product/stellazh-everest-beamy-simple-d16-150-40-90-180-4-stbds40-90-180-4-1648824/" TargetMode="External"/><Relationship Id="rId6" Type="http://schemas.openxmlformats.org/officeDocument/2006/relationships/hyperlink" Target="https://www.vseinstrumenti.ru/product/peredvizhnaya-instrumentalnaya-telezhka-bist-s-3-mya-polkami-700x350x660-mm-bwd1318-3101462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instrumenti.ru/product/vertikalno-sverlilnyj-stanok-zubr-professional-750-vt-13-mm-nastolnyj-vss-p750-6608335/" TargetMode="External"/><Relationship Id="rId13" Type="http://schemas.openxmlformats.org/officeDocument/2006/relationships/hyperlink" Target="https://www.vseinstrumenti.ru/product/elektromehanicheskaya-gilotina-stalex-q11-6x2500-386005-662971/" TargetMode="External"/><Relationship Id="rId18" Type="http://schemas.openxmlformats.org/officeDocument/2006/relationships/hyperlink" Target="https://www.vseinstrumenti.ru/product/ballon-gazovyj-50-l-s-ventilem-s-pk-nzga-00000001153-1187642/" TargetMode="External"/><Relationship Id="rId26" Type="http://schemas.openxmlformats.org/officeDocument/2006/relationships/hyperlink" Target="https://rustan.ru/listogibochnyy-press-s-uci-metal-master-hpj-32100" TargetMode="External"/><Relationship Id="rId3" Type="http://schemas.openxmlformats.org/officeDocument/2006/relationships/hyperlink" Target="https://www.vseinstrumenti.ru/product/tokarnyj-stanok-metalmaster-mml-2140v-d-38-20239-9051914/" TargetMode="External"/><Relationship Id="rId21" Type="http://schemas.openxmlformats.org/officeDocument/2006/relationships/hyperlink" Target="https://www.vseinstrumenti.ru/product/gorelka-c-knopkoj-unotig-26-4-m-35-kv-mm-varteg-6276-1612234/" TargetMode="External"/><Relationship Id="rId7" Type="http://schemas.openxmlformats.org/officeDocument/2006/relationships/hyperlink" Target="https://www.vseinstrumenti.ru/product/professional-800-vt-13-mm-bzp-vertikalno-sverlilnyj-stanok-nastolnyj-zubr-vss-p800-7535533/" TargetMode="External"/><Relationship Id="rId12" Type="http://schemas.openxmlformats.org/officeDocument/2006/relationships/hyperlink" Target="https://www.vseinstrumenti.ru/product/elektromehanicheskaya-gilotina-metalmaster-etg-1330-02668-675356/" TargetMode="External"/><Relationship Id="rId17" Type="http://schemas.openxmlformats.org/officeDocument/2006/relationships/hyperlink" Target="https://www.vseinstrumenti.ru/product/ballon-kislorodnyj-40-l-p-a-pustoj-sv000000061-706861/" TargetMode="External"/><Relationship Id="rId25" Type="http://schemas.openxmlformats.org/officeDocument/2006/relationships/hyperlink" Target="https://aravana74.ru/mufelnye-pechi-dlya-zakalki/zakalka-pech-kep-z200-1100.html" TargetMode="External"/><Relationship Id="rId2" Type="http://schemas.openxmlformats.org/officeDocument/2006/relationships/hyperlink" Target="https://www.avito.ru/moskovskaya_oblast/gruzoviki_i_spetstehnika/gruzoviki/new-ASgBAgICAkRUkAKIuw2sijQ?cd=1&amp;f=ASgBAgECAkRUkAKIuw2sijQBRdTiDRF7ImZyb20iOjYsInRvIjo3fQ&amp;s=1" TargetMode="External"/><Relationship Id="rId16" Type="http://schemas.openxmlformats.org/officeDocument/2006/relationships/hyperlink" Target="https://www.vseinstrumenti.ru/product/argonodugovoj-invertor-resanta-sai-230-ad-65-17-505034/" TargetMode="External"/><Relationship Id="rId20" Type="http://schemas.openxmlformats.org/officeDocument/2006/relationships/hyperlink" Target="https://www.vseinstrumenti.ru/product/reduktor-kislorodnyj-bko-50-12-5-svarog-or-137a-al-98174-1958223/" TargetMode="External"/><Relationship Id="rId1" Type="http://schemas.openxmlformats.org/officeDocument/2006/relationships/hyperlink" Target="https://www.avito.ru/moskovskaya_oblast/gruzoviki_i_spetstehnika/pogruzchiki/new-ASgBAgICAkRU4E2Iuw2sijQ?f=ASgBAgECA0RU4E2Iuw2sijTyig6kgpQBAUXO4hEReyJmcm9tIjo2LCJ0byI6N30&amp;s=1" TargetMode="External"/><Relationship Id="rId6" Type="http://schemas.openxmlformats.org/officeDocument/2006/relationships/hyperlink" Target="https://www.vseinstrumenti.ru/product/kombinirovannyj-tokarnyj-stanok-proma-sk-550-25409530-13679/" TargetMode="External"/><Relationship Id="rId11" Type="http://schemas.openxmlformats.org/officeDocument/2006/relationships/hyperlink" Target="https://www.vseinstrumenti.ru/product/abrazivnyj-otreznoj-stanok-stalex-com-cut-off-machine-400m-3-j3ga-400-220v-971015/" TargetMode="External"/><Relationship Id="rId24" Type="http://schemas.openxmlformats.org/officeDocument/2006/relationships/hyperlink" Target="https://aravana74.ru/mufelnye-pechi-dlya-zakalki/zakalka-pech-kep-z200-1100.html" TargetMode="External"/><Relationship Id="rId5" Type="http://schemas.openxmlformats.org/officeDocument/2006/relationships/hyperlink" Target="https://www.vseinstrumenti.ru/product/frezernyj-stanok-proma-fpx-20e-25000017-13752/" TargetMode="External"/><Relationship Id="rId15" Type="http://schemas.openxmlformats.org/officeDocument/2006/relationships/hyperlink" Target="https://www.vseinstrumenti.ru/product/svarochnyj-invertor-resanta-sai-250-pn-65-21-511808/" TargetMode="External"/><Relationship Id="rId23" Type="http://schemas.openxmlformats.org/officeDocument/2006/relationships/hyperlink" Target="https://www.vseinstrumenti.ru/product/kompressor-vihr-kmp-300-50-74-3-4-916314/" TargetMode="External"/><Relationship Id="rId10" Type="http://schemas.openxmlformats.org/officeDocument/2006/relationships/hyperlink" Target="https://market.yandex.ru/product--pst-150/1778084924?sku=834867222&amp;do-waremd5=bSYAvj_dwjpop5yl502E8A&amp;uniqueId=892410&amp;resale_goods=resale_new" TargetMode="External"/><Relationship Id="rId19" Type="http://schemas.openxmlformats.org/officeDocument/2006/relationships/hyperlink" Target="https://www.vseinstrumenti.ru/product/ballon-gazovyj-dlya-argona-20-l-novyj-pustoj-tgs-hd20022074-2864078/" TargetMode="External"/><Relationship Id="rId4" Type="http://schemas.openxmlformats.org/officeDocument/2006/relationships/hyperlink" Target="https://www.vseinstrumenti.ru/product/tokarnyj-stanok-metalmaster-masterturn-3390g-20655-7660545/https:/www.vseinstrumenti.ru/product/tokarnyj-stanok-metalmaster-masterturn-3390g-20655-7660545/" TargetMode="External"/><Relationship Id="rId9" Type="http://schemas.openxmlformats.org/officeDocument/2006/relationships/hyperlink" Target="https://www.vseinstrumenti.ru/product/sverlilnyj-radialnyj-stanok-belmash-belmash-rdp430-16-s104a-1147658/" TargetMode="External"/><Relationship Id="rId14" Type="http://schemas.openxmlformats.org/officeDocument/2006/relationships/hyperlink" Target="https://btkran.com/kran-balki/ruchnye-mostovye-krany/" TargetMode="External"/><Relationship Id="rId22" Type="http://schemas.openxmlformats.org/officeDocument/2006/relationships/hyperlink" Target="https://www.vseinstrumenti.ru/product/vintovoj-kompressor-cross-air-ca5-5-8ra-00-00000934-1523277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ravana74.ru/mufelnye-pechi-dlya-zakalki/zakalka-pech-kep-z200-1100.html" TargetMode="External"/><Relationship Id="rId1" Type="http://schemas.openxmlformats.org/officeDocument/2006/relationships/hyperlink" Target="https://aravana74.ru/mufelnye-pechi-dlya-zakalki/zakalka-pech-kep-z200-11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L82"/>
  <sheetViews>
    <sheetView tabSelected="1" topLeftCell="A37" workbookViewId="0">
      <selection activeCell="F75" sqref="F75"/>
    </sheetView>
  </sheetViews>
  <sheetFormatPr defaultRowHeight="12.75" x14ac:dyDescent="0.25"/>
  <cols>
    <col min="1" max="1" width="3" style="29" bestFit="1" customWidth="1"/>
    <col min="2" max="2" width="46.7109375" style="57" customWidth="1"/>
    <col min="3" max="3" width="7.28515625" style="6" bestFit="1" customWidth="1"/>
    <col min="4" max="4" width="9.140625" style="56" bestFit="1" customWidth="1"/>
    <col min="5" max="5" width="12" style="17" bestFit="1" customWidth="1"/>
    <col min="6" max="6" width="9.28515625" style="30" bestFit="1" customWidth="1"/>
    <col min="7" max="7" width="10.85546875" style="30" bestFit="1" customWidth="1"/>
    <col min="8" max="8" width="10.42578125" style="30" bestFit="1" customWidth="1"/>
    <col min="9" max="9" width="12.7109375" style="30" bestFit="1" customWidth="1"/>
    <col min="10" max="10" width="15.42578125" style="30" bestFit="1" customWidth="1"/>
    <col min="11" max="11" width="11.5703125" style="17" bestFit="1" customWidth="1"/>
    <col min="12" max="12" width="11.28515625" style="17" bestFit="1" customWidth="1"/>
    <col min="13" max="16384" width="9.140625" style="17"/>
  </cols>
  <sheetData>
    <row r="1" spans="1:12" s="6" customFormat="1" ht="38.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</row>
    <row r="2" spans="1:12" s="6" customFormat="1" x14ac:dyDescent="0.25">
      <c r="A2" s="7"/>
      <c r="B2" s="8" t="s">
        <v>70</v>
      </c>
      <c r="C2" s="7"/>
      <c r="D2" s="9"/>
      <c r="E2" s="7"/>
      <c r="F2" s="9"/>
      <c r="G2" s="9"/>
      <c r="H2" s="9"/>
      <c r="I2" s="9"/>
      <c r="J2" s="9"/>
      <c r="K2" s="10"/>
      <c r="L2" s="10"/>
    </row>
    <row r="3" spans="1:12" x14ac:dyDescent="0.25">
      <c r="A3" s="7">
        <v>1</v>
      </c>
      <c r="B3" s="11" t="s">
        <v>12</v>
      </c>
      <c r="C3" s="12">
        <v>1</v>
      </c>
      <c r="D3" s="13">
        <v>4790</v>
      </c>
      <c r="E3" s="14">
        <f>C3*D3</f>
        <v>4790</v>
      </c>
      <c r="F3" s="15">
        <v>0.74</v>
      </c>
      <c r="G3" s="15">
        <v>0.47</v>
      </c>
      <c r="H3" s="15">
        <v>0.91</v>
      </c>
      <c r="I3" s="16">
        <f>C3*F3*G3</f>
        <v>0.3478</v>
      </c>
      <c r="J3" s="9"/>
      <c r="K3" s="10"/>
      <c r="L3" s="10"/>
    </row>
    <row r="4" spans="1:12" s="6" customFormat="1" x14ac:dyDescent="0.25">
      <c r="A4" s="7">
        <v>2</v>
      </c>
      <c r="B4" s="11" t="s">
        <v>13</v>
      </c>
      <c r="C4" s="18">
        <v>5</v>
      </c>
      <c r="D4" s="19">
        <v>6000</v>
      </c>
      <c r="E4" s="14">
        <f t="shared" ref="E4" si="0">C4*D4</f>
        <v>30000</v>
      </c>
      <c r="F4" s="15">
        <v>0.9</v>
      </c>
      <c r="G4" s="15">
        <v>0.4</v>
      </c>
      <c r="H4" s="15">
        <v>1.8</v>
      </c>
      <c r="I4" s="16">
        <f>C4*F4*G4</f>
        <v>1.8</v>
      </c>
      <c r="J4" s="9"/>
      <c r="K4" s="10"/>
      <c r="L4" s="10"/>
    </row>
    <row r="5" spans="1:12" x14ac:dyDescent="0.25">
      <c r="A5" s="7">
        <v>3</v>
      </c>
      <c r="B5" s="20" t="s">
        <v>15</v>
      </c>
      <c r="C5" s="12">
        <v>1</v>
      </c>
      <c r="D5" s="13">
        <v>21483</v>
      </c>
      <c r="E5" s="14">
        <f t="shared" ref="E5:E7" si="1">C5*D5</f>
        <v>21483</v>
      </c>
      <c r="F5" s="15">
        <v>1.1499999999999999</v>
      </c>
      <c r="G5" s="15">
        <v>0.55000000000000004</v>
      </c>
      <c r="H5" s="15">
        <v>1.22</v>
      </c>
      <c r="I5" s="16">
        <f t="shared" ref="I5:I7" si="2">C5*F5*G5</f>
        <v>0.63249999999999995</v>
      </c>
      <c r="J5" s="9"/>
      <c r="K5" s="10"/>
      <c r="L5" s="10"/>
    </row>
    <row r="6" spans="1:12" x14ac:dyDescent="0.25">
      <c r="A6" s="7">
        <v>4</v>
      </c>
      <c r="B6" s="21" t="s">
        <v>16</v>
      </c>
      <c r="C6" s="12">
        <v>2</v>
      </c>
      <c r="D6" s="19">
        <v>6510</v>
      </c>
      <c r="E6" s="14">
        <f t="shared" si="1"/>
        <v>13020</v>
      </c>
      <c r="F6" s="22">
        <v>1.1000000000000001</v>
      </c>
      <c r="G6" s="22">
        <v>0.4</v>
      </c>
      <c r="H6" s="22">
        <v>0.95</v>
      </c>
      <c r="I6" s="16">
        <f t="shared" si="2"/>
        <v>0.88000000000000012</v>
      </c>
      <c r="J6" s="9"/>
      <c r="K6" s="10"/>
      <c r="L6" s="10"/>
    </row>
    <row r="7" spans="1:12" x14ac:dyDescent="0.25">
      <c r="A7" s="7">
        <v>5</v>
      </c>
      <c r="B7" s="21" t="s">
        <v>17</v>
      </c>
      <c r="C7" s="12">
        <v>20</v>
      </c>
      <c r="D7" s="13">
        <v>250</v>
      </c>
      <c r="E7" s="14">
        <f t="shared" si="1"/>
        <v>5000</v>
      </c>
      <c r="F7" s="15">
        <v>1.2</v>
      </c>
      <c r="G7" s="15">
        <v>1</v>
      </c>
      <c r="H7" s="15">
        <v>0.2</v>
      </c>
      <c r="I7" s="16">
        <f t="shared" si="2"/>
        <v>24</v>
      </c>
      <c r="J7" s="9"/>
      <c r="K7" s="10"/>
      <c r="L7" s="10"/>
    </row>
    <row r="8" spans="1:12" s="28" customFormat="1" x14ac:dyDescent="0.25">
      <c r="A8" s="5"/>
      <c r="B8" s="23" t="s">
        <v>14</v>
      </c>
      <c r="C8" s="5" t="s">
        <v>59</v>
      </c>
      <c r="D8" s="24" t="s">
        <v>59</v>
      </c>
      <c r="E8" s="24">
        <f>SUM(E3:E7)</f>
        <v>74293</v>
      </c>
      <c r="F8" s="5" t="s">
        <v>59</v>
      </c>
      <c r="G8" s="5" t="s">
        <v>59</v>
      </c>
      <c r="H8" s="5" t="s">
        <v>59</v>
      </c>
      <c r="I8" s="25">
        <f>SUM(I3:I7)</f>
        <v>27.660299999999999</v>
      </c>
      <c r="J8" s="5" t="s">
        <v>59</v>
      </c>
      <c r="K8" s="26" t="s">
        <v>59</v>
      </c>
      <c r="L8" s="27">
        <f>SUM(L3:L7)</f>
        <v>0</v>
      </c>
    </row>
    <row r="9" spans="1:12" x14ac:dyDescent="0.25">
      <c r="A9" s="7"/>
      <c r="B9" s="9"/>
      <c r="C9" s="31"/>
      <c r="D9" s="32"/>
      <c r="E9" s="14"/>
      <c r="F9" s="9"/>
      <c r="G9" s="9"/>
      <c r="H9" s="9"/>
      <c r="I9" s="9"/>
      <c r="J9" s="9"/>
      <c r="K9" s="33"/>
      <c r="L9" s="33"/>
    </row>
    <row r="10" spans="1:12" x14ac:dyDescent="0.25">
      <c r="A10" s="7"/>
      <c r="B10" s="8" t="s">
        <v>71</v>
      </c>
      <c r="C10" s="31"/>
      <c r="D10" s="32"/>
      <c r="E10" s="14"/>
      <c r="F10" s="9"/>
      <c r="G10" s="9"/>
      <c r="H10" s="9"/>
      <c r="I10" s="9"/>
      <c r="J10" s="9"/>
      <c r="K10" s="33"/>
      <c r="L10" s="33"/>
    </row>
    <row r="11" spans="1:12" x14ac:dyDescent="0.25">
      <c r="A11" s="7">
        <v>6</v>
      </c>
      <c r="B11" s="11" t="s">
        <v>30</v>
      </c>
      <c r="C11" s="12">
        <v>1</v>
      </c>
      <c r="D11" s="13">
        <v>144560</v>
      </c>
      <c r="E11" s="14">
        <f t="shared" ref="E11:E22" si="3">C11*D11</f>
        <v>144560</v>
      </c>
      <c r="F11" s="34">
        <v>0.9</v>
      </c>
      <c r="G11" s="15">
        <v>0.45</v>
      </c>
      <c r="H11" s="15">
        <v>0.45</v>
      </c>
      <c r="I11" s="16">
        <f t="shared" ref="I11:I25" si="4">F11*G11*C11</f>
        <v>0.40500000000000003</v>
      </c>
      <c r="J11" s="9">
        <v>220</v>
      </c>
      <c r="K11" s="35">
        <v>0.85</v>
      </c>
      <c r="L11" s="33">
        <f t="shared" ref="L11:L25" si="5">K11*C11</f>
        <v>0.85</v>
      </c>
    </row>
    <row r="12" spans="1:12" x14ac:dyDescent="0.25">
      <c r="A12" s="7">
        <v>7</v>
      </c>
      <c r="B12" s="11" t="s">
        <v>31</v>
      </c>
      <c r="C12" s="12">
        <v>1</v>
      </c>
      <c r="D12" s="13">
        <v>412080</v>
      </c>
      <c r="E12" s="14">
        <f t="shared" si="3"/>
        <v>412080</v>
      </c>
      <c r="F12" s="22">
        <v>1.57</v>
      </c>
      <c r="G12" s="22">
        <v>0.66</v>
      </c>
      <c r="H12" s="22">
        <v>0.66</v>
      </c>
      <c r="I12" s="16">
        <f t="shared" si="4"/>
        <v>1.0362</v>
      </c>
      <c r="J12" s="9">
        <v>220</v>
      </c>
      <c r="K12" s="35">
        <v>1.1000000000000001</v>
      </c>
      <c r="L12" s="33">
        <f t="shared" si="5"/>
        <v>1.1000000000000001</v>
      </c>
    </row>
    <row r="13" spans="1:12" x14ac:dyDescent="0.25">
      <c r="A13" s="7">
        <v>8</v>
      </c>
      <c r="B13" s="11" t="s">
        <v>32</v>
      </c>
      <c r="C13" s="12">
        <v>1</v>
      </c>
      <c r="D13" s="13">
        <v>90000</v>
      </c>
      <c r="E13" s="14">
        <f t="shared" si="3"/>
        <v>90000</v>
      </c>
      <c r="F13" s="22">
        <v>0.24</v>
      </c>
      <c r="G13" s="22">
        <v>0.14000000000000001</v>
      </c>
      <c r="H13" s="22">
        <v>0.8</v>
      </c>
      <c r="I13" s="16">
        <f t="shared" si="4"/>
        <v>3.3600000000000005E-2</v>
      </c>
      <c r="J13" s="9">
        <v>220</v>
      </c>
      <c r="K13" s="35">
        <v>0.15</v>
      </c>
      <c r="L13" s="33">
        <f t="shared" si="5"/>
        <v>0.15</v>
      </c>
    </row>
    <row r="14" spans="1:12" x14ac:dyDescent="0.25">
      <c r="A14" s="7">
        <v>9</v>
      </c>
      <c r="B14" s="11" t="s">
        <v>33</v>
      </c>
      <c r="C14" s="12">
        <v>1</v>
      </c>
      <c r="D14" s="13">
        <v>179765</v>
      </c>
      <c r="E14" s="14">
        <f t="shared" si="3"/>
        <v>179765</v>
      </c>
      <c r="F14" s="15">
        <v>1.085</v>
      </c>
      <c r="G14" s="15">
        <v>0.58799999999999997</v>
      </c>
      <c r="H14" s="15">
        <v>0.375</v>
      </c>
      <c r="I14" s="16">
        <f t="shared" si="4"/>
        <v>0.63797999999999999</v>
      </c>
      <c r="J14" s="9">
        <v>220</v>
      </c>
      <c r="K14" s="35">
        <v>0.55000000000000004</v>
      </c>
      <c r="L14" s="33">
        <f t="shared" si="5"/>
        <v>0.55000000000000004</v>
      </c>
    </row>
    <row r="15" spans="1:12" ht="25.5" x14ac:dyDescent="0.25">
      <c r="A15" s="7">
        <v>10</v>
      </c>
      <c r="B15" s="11" t="s">
        <v>34</v>
      </c>
      <c r="C15" s="12">
        <v>1</v>
      </c>
      <c r="D15" s="13">
        <v>21310</v>
      </c>
      <c r="E15" s="14">
        <f t="shared" si="3"/>
        <v>21310</v>
      </c>
      <c r="F15" s="22">
        <v>0.33</v>
      </c>
      <c r="G15" s="22">
        <v>0.33</v>
      </c>
      <c r="H15" s="22">
        <v>0.63</v>
      </c>
      <c r="I15" s="16">
        <f t="shared" si="4"/>
        <v>0.10890000000000001</v>
      </c>
      <c r="J15" s="9">
        <v>220</v>
      </c>
      <c r="K15" s="35">
        <v>0.8</v>
      </c>
      <c r="L15" s="33">
        <f t="shared" si="5"/>
        <v>0.8</v>
      </c>
    </row>
    <row r="16" spans="1:12" ht="25.5" x14ac:dyDescent="0.25">
      <c r="A16" s="7">
        <v>11</v>
      </c>
      <c r="B16" s="11" t="s">
        <v>35</v>
      </c>
      <c r="C16" s="12">
        <v>1</v>
      </c>
      <c r="D16" s="13">
        <v>14300</v>
      </c>
      <c r="E16" s="14">
        <f t="shared" si="3"/>
        <v>14300</v>
      </c>
      <c r="F16" s="22">
        <v>0.32</v>
      </c>
      <c r="G16" s="22">
        <v>0.26</v>
      </c>
      <c r="H16" s="22">
        <v>0.63</v>
      </c>
      <c r="I16" s="16">
        <f t="shared" si="4"/>
        <v>8.320000000000001E-2</v>
      </c>
      <c r="J16" s="9">
        <v>220</v>
      </c>
      <c r="K16" s="35">
        <v>0.75</v>
      </c>
      <c r="L16" s="33">
        <f t="shared" si="5"/>
        <v>0.75</v>
      </c>
    </row>
    <row r="17" spans="1:12" ht="25.5" x14ac:dyDescent="0.25">
      <c r="A17" s="7">
        <v>12</v>
      </c>
      <c r="B17" s="11" t="s">
        <v>36</v>
      </c>
      <c r="C17" s="12">
        <v>1</v>
      </c>
      <c r="D17" s="13">
        <v>38990</v>
      </c>
      <c r="E17" s="14">
        <f t="shared" si="3"/>
        <v>38990</v>
      </c>
      <c r="F17" s="22">
        <v>0.8</v>
      </c>
      <c r="G17" s="22">
        <v>0.9</v>
      </c>
      <c r="H17" s="22">
        <v>0.9</v>
      </c>
      <c r="I17" s="9">
        <f t="shared" si="4"/>
        <v>0.72000000000000008</v>
      </c>
      <c r="J17" s="9">
        <v>220</v>
      </c>
      <c r="K17" s="35">
        <v>0.6</v>
      </c>
      <c r="L17" s="33">
        <f t="shared" si="5"/>
        <v>0.6</v>
      </c>
    </row>
    <row r="18" spans="1:12" ht="25.5" x14ac:dyDescent="0.25">
      <c r="A18" s="7">
        <v>13</v>
      </c>
      <c r="B18" s="11" t="s">
        <v>37</v>
      </c>
      <c r="C18" s="12">
        <v>1</v>
      </c>
      <c r="D18" s="13">
        <v>6660</v>
      </c>
      <c r="E18" s="14">
        <f t="shared" si="3"/>
        <v>6660</v>
      </c>
      <c r="F18" s="15">
        <v>0.30299999999999999</v>
      </c>
      <c r="G18" s="15">
        <v>0.222</v>
      </c>
      <c r="H18" s="15">
        <v>0.23499999999999999</v>
      </c>
      <c r="I18" s="16">
        <f t="shared" si="4"/>
        <v>6.7265999999999992E-2</v>
      </c>
      <c r="J18" s="9">
        <v>220</v>
      </c>
      <c r="K18" s="35">
        <v>0.3</v>
      </c>
      <c r="L18" s="33">
        <f t="shared" si="5"/>
        <v>0.3</v>
      </c>
    </row>
    <row r="19" spans="1:12" x14ac:dyDescent="0.2">
      <c r="A19" s="7">
        <v>14</v>
      </c>
      <c r="B19" s="59" t="s">
        <v>38</v>
      </c>
      <c r="C19" s="12">
        <v>1</v>
      </c>
      <c r="D19" s="13">
        <v>38640</v>
      </c>
      <c r="E19" s="14">
        <f t="shared" si="3"/>
        <v>38640</v>
      </c>
      <c r="F19" s="22">
        <v>0.54</v>
      </c>
      <c r="G19" s="22">
        <v>0.32</v>
      </c>
      <c r="H19" s="22">
        <v>0.5</v>
      </c>
      <c r="I19" s="9">
        <f t="shared" si="4"/>
        <v>0.17280000000000001</v>
      </c>
      <c r="J19" s="9">
        <v>220</v>
      </c>
      <c r="K19" s="35">
        <v>3</v>
      </c>
      <c r="L19" s="33">
        <f t="shared" si="5"/>
        <v>3</v>
      </c>
    </row>
    <row r="20" spans="1:12" ht="25.5" x14ac:dyDescent="0.2">
      <c r="A20" s="7">
        <v>15</v>
      </c>
      <c r="B20" s="59" t="s">
        <v>39</v>
      </c>
      <c r="C20" s="12">
        <v>1</v>
      </c>
      <c r="D20" s="13">
        <v>1813280</v>
      </c>
      <c r="E20" s="14">
        <f t="shared" si="3"/>
        <v>1813280</v>
      </c>
      <c r="F20" s="22">
        <v>4.5</v>
      </c>
      <c r="G20" s="22">
        <v>2.4</v>
      </c>
      <c r="H20" s="22">
        <v>2</v>
      </c>
      <c r="I20" s="9">
        <f t="shared" si="4"/>
        <v>10.799999999999999</v>
      </c>
      <c r="J20" s="9"/>
      <c r="K20" s="35">
        <v>10</v>
      </c>
      <c r="L20" s="33">
        <f t="shared" si="5"/>
        <v>10</v>
      </c>
    </row>
    <row r="21" spans="1:12" x14ac:dyDescent="0.25">
      <c r="A21" s="7">
        <v>16</v>
      </c>
      <c r="B21" s="11" t="s">
        <v>40</v>
      </c>
      <c r="C21" s="12">
        <v>1</v>
      </c>
      <c r="D21" s="13">
        <v>606000</v>
      </c>
      <c r="E21" s="14">
        <f t="shared" si="3"/>
        <v>606000</v>
      </c>
      <c r="F21" s="15">
        <v>2.1160000000000001</v>
      </c>
      <c r="G21" s="15">
        <v>1.5509999999999999</v>
      </c>
      <c r="H21" s="15">
        <v>1.5</v>
      </c>
      <c r="I21" s="16">
        <f t="shared" si="4"/>
        <v>3.2819159999999998</v>
      </c>
      <c r="J21" s="9"/>
      <c r="K21" s="35">
        <v>3</v>
      </c>
      <c r="L21" s="33">
        <f t="shared" si="5"/>
        <v>3</v>
      </c>
    </row>
    <row r="22" spans="1:12" x14ac:dyDescent="0.25">
      <c r="A22" s="7">
        <v>17</v>
      </c>
      <c r="B22" s="11" t="s">
        <v>41</v>
      </c>
      <c r="C22" s="12">
        <v>1</v>
      </c>
      <c r="D22" s="13">
        <v>1940280</v>
      </c>
      <c r="E22" s="14">
        <f t="shared" si="3"/>
        <v>1940280</v>
      </c>
      <c r="F22" s="22">
        <v>3.58</v>
      </c>
      <c r="G22" s="22">
        <v>2.2599999999999998</v>
      </c>
      <c r="H22" s="22">
        <v>1.5</v>
      </c>
      <c r="I22" s="16">
        <f t="shared" si="4"/>
        <v>8.0907999999999998</v>
      </c>
      <c r="J22" s="9"/>
      <c r="K22" s="35">
        <v>7</v>
      </c>
      <c r="L22" s="33">
        <f t="shared" si="5"/>
        <v>7</v>
      </c>
    </row>
    <row r="23" spans="1:12" ht="25.5" x14ac:dyDescent="0.25">
      <c r="A23" s="7">
        <v>18</v>
      </c>
      <c r="B23" s="11" t="s">
        <v>46</v>
      </c>
      <c r="C23" s="12">
        <v>1</v>
      </c>
      <c r="D23" s="13">
        <v>460000</v>
      </c>
      <c r="E23" s="14">
        <f>C23*D23</f>
        <v>460000</v>
      </c>
      <c r="F23" s="22">
        <v>1.4</v>
      </c>
      <c r="G23" s="22">
        <v>1.26</v>
      </c>
      <c r="H23" s="22">
        <v>1.6</v>
      </c>
      <c r="I23" s="9">
        <f>F23*G23*C23</f>
        <v>1.7639999999999998</v>
      </c>
      <c r="J23" s="9">
        <v>380</v>
      </c>
      <c r="K23" s="35">
        <v>26</v>
      </c>
      <c r="L23" s="33">
        <f>K23*C23</f>
        <v>26</v>
      </c>
    </row>
    <row r="24" spans="1:12" ht="25.5" x14ac:dyDescent="0.25">
      <c r="A24" s="7">
        <v>19</v>
      </c>
      <c r="B24" s="11" t="s">
        <v>47</v>
      </c>
      <c r="C24" s="12">
        <v>1</v>
      </c>
      <c r="D24" s="13">
        <f>термопечи!B10</f>
        <v>6900000</v>
      </c>
      <c r="E24" s="14">
        <f>C24*D24</f>
        <v>6900000</v>
      </c>
      <c r="F24" s="22">
        <v>4.5</v>
      </c>
      <c r="G24" s="22">
        <v>1.5</v>
      </c>
      <c r="H24" s="22">
        <v>1.5</v>
      </c>
      <c r="I24" s="9">
        <f>F24*G24*C24</f>
        <v>6.75</v>
      </c>
      <c r="J24" s="9">
        <v>380</v>
      </c>
      <c r="K24" s="35">
        <v>200</v>
      </c>
      <c r="L24" s="33">
        <f>K24*C24</f>
        <v>200</v>
      </c>
    </row>
    <row r="25" spans="1:12" x14ac:dyDescent="0.25">
      <c r="A25" s="7">
        <v>20</v>
      </c>
      <c r="B25" s="60" t="s">
        <v>48</v>
      </c>
      <c r="C25" s="12">
        <v>1</v>
      </c>
      <c r="D25" s="13">
        <v>20000</v>
      </c>
      <c r="E25" s="14">
        <f>C25*D25</f>
        <v>20000</v>
      </c>
      <c r="F25" s="22">
        <v>1</v>
      </c>
      <c r="G25" s="22">
        <v>1</v>
      </c>
      <c r="H25" s="22">
        <v>1</v>
      </c>
      <c r="I25" s="9">
        <f t="shared" si="4"/>
        <v>1</v>
      </c>
      <c r="J25" s="9"/>
      <c r="K25" s="35">
        <v>0.5</v>
      </c>
      <c r="L25" s="33">
        <f t="shared" si="5"/>
        <v>0.5</v>
      </c>
    </row>
    <row r="26" spans="1:12" x14ac:dyDescent="0.25">
      <c r="A26" s="7">
        <v>21</v>
      </c>
      <c r="B26" s="11" t="s">
        <v>18</v>
      </c>
      <c r="C26" s="12">
        <v>5</v>
      </c>
      <c r="D26" s="13">
        <v>7653</v>
      </c>
      <c r="E26" s="14">
        <f t="shared" ref="E26:E30" si="6">C26*D26</f>
        <v>38265</v>
      </c>
      <c r="F26" s="22">
        <v>1.2</v>
      </c>
      <c r="G26" s="22">
        <v>0.6</v>
      </c>
      <c r="H26" s="22">
        <v>0.9</v>
      </c>
      <c r="I26" s="9">
        <f>F26*G26*C26</f>
        <v>3.5999999999999996</v>
      </c>
      <c r="J26" s="9"/>
      <c r="K26" s="33"/>
      <c r="L26" s="33"/>
    </row>
    <row r="27" spans="1:12" x14ac:dyDescent="0.25">
      <c r="A27" s="7">
        <v>22</v>
      </c>
      <c r="B27" s="11" t="s">
        <v>19</v>
      </c>
      <c r="C27" s="12">
        <f>C26</f>
        <v>5</v>
      </c>
      <c r="D27" s="13">
        <v>7285</v>
      </c>
      <c r="E27" s="14">
        <f t="shared" si="6"/>
        <v>36425</v>
      </c>
      <c r="F27" s="9"/>
      <c r="G27" s="9"/>
      <c r="H27" s="9"/>
      <c r="I27" s="9"/>
      <c r="J27" s="9"/>
      <c r="K27" s="33"/>
      <c r="L27" s="33"/>
    </row>
    <row r="28" spans="1:12" x14ac:dyDescent="0.25">
      <c r="A28" s="7">
        <v>23</v>
      </c>
      <c r="B28" s="21" t="s">
        <v>20</v>
      </c>
      <c r="C28" s="12">
        <f>C27</f>
        <v>5</v>
      </c>
      <c r="D28" s="19">
        <v>6510</v>
      </c>
      <c r="E28" s="14">
        <f t="shared" si="6"/>
        <v>32550</v>
      </c>
      <c r="F28" s="22">
        <v>1.1000000000000001</v>
      </c>
      <c r="G28" s="22">
        <v>0.4</v>
      </c>
      <c r="H28" s="22">
        <v>0.95</v>
      </c>
      <c r="I28" s="9">
        <f>F28*G28*C28</f>
        <v>2.2000000000000002</v>
      </c>
      <c r="J28" s="9"/>
      <c r="K28" s="33"/>
      <c r="L28" s="33"/>
    </row>
    <row r="29" spans="1:12" x14ac:dyDescent="0.25">
      <c r="A29" s="7">
        <v>24</v>
      </c>
      <c r="B29" s="11" t="s">
        <v>13</v>
      </c>
      <c r="C29" s="12">
        <f>C28</f>
        <v>5</v>
      </c>
      <c r="D29" s="19">
        <v>6000</v>
      </c>
      <c r="E29" s="14">
        <f t="shared" si="6"/>
        <v>30000</v>
      </c>
      <c r="F29" s="22">
        <v>0.9</v>
      </c>
      <c r="G29" s="22">
        <v>0.4</v>
      </c>
      <c r="H29" s="22">
        <v>1.8</v>
      </c>
      <c r="I29" s="9">
        <f t="shared" ref="I29:I30" si="7">F29*G29*C29</f>
        <v>1.8000000000000003</v>
      </c>
      <c r="J29" s="9"/>
      <c r="K29" s="33"/>
      <c r="L29" s="33"/>
    </row>
    <row r="30" spans="1:12" x14ac:dyDescent="0.25">
      <c r="A30" s="7">
        <v>25</v>
      </c>
      <c r="B30" s="11" t="s">
        <v>21</v>
      </c>
      <c r="C30" s="12">
        <f>C29</f>
        <v>5</v>
      </c>
      <c r="D30" s="13">
        <v>6750</v>
      </c>
      <c r="E30" s="14">
        <f t="shared" si="6"/>
        <v>33750</v>
      </c>
      <c r="F30" s="22">
        <v>0.7</v>
      </c>
      <c r="G30" s="22">
        <v>0.35</v>
      </c>
      <c r="H30" s="22">
        <v>0.66</v>
      </c>
      <c r="I30" s="9">
        <f t="shared" si="7"/>
        <v>1.2249999999999999</v>
      </c>
      <c r="J30" s="9"/>
      <c r="K30" s="33"/>
      <c r="L30" s="33"/>
    </row>
    <row r="31" spans="1:12" s="28" customFormat="1" x14ac:dyDescent="0.25">
      <c r="A31" s="5"/>
      <c r="B31" s="23" t="s">
        <v>14</v>
      </c>
      <c r="C31" s="5" t="s">
        <v>59</v>
      </c>
      <c r="D31" s="36" t="s">
        <v>59</v>
      </c>
      <c r="E31" s="24">
        <f>SUM(E11:E30)</f>
        <v>12856855</v>
      </c>
      <c r="F31" s="5" t="s">
        <v>59</v>
      </c>
      <c r="G31" s="5" t="s">
        <v>59</v>
      </c>
      <c r="H31" s="5" t="s">
        <v>59</v>
      </c>
      <c r="I31" s="25">
        <f>SUM(I11:I30)</f>
        <v>43.776662000000002</v>
      </c>
      <c r="J31" s="5" t="s">
        <v>59</v>
      </c>
      <c r="K31" s="26" t="s">
        <v>59</v>
      </c>
      <c r="L31" s="27">
        <f>SUM(L11:L30)</f>
        <v>254.6</v>
      </c>
    </row>
    <row r="32" spans="1:12" x14ac:dyDescent="0.25">
      <c r="A32" s="7"/>
      <c r="B32" s="40"/>
      <c r="C32" s="31"/>
      <c r="D32" s="32"/>
      <c r="E32" s="14"/>
      <c r="F32" s="9"/>
      <c r="G32" s="9"/>
      <c r="H32" s="9"/>
      <c r="I32" s="9"/>
      <c r="J32" s="9"/>
      <c r="K32" s="33"/>
      <c r="L32" s="33"/>
    </row>
    <row r="33" spans="1:12" x14ac:dyDescent="0.25">
      <c r="A33" s="7">
        <v>26</v>
      </c>
      <c r="B33" s="8" t="s">
        <v>72</v>
      </c>
      <c r="C33" s="31"/>
      <c r="D33" s="32"/>
      <c r="E33" s="14"/>
      <c r="F33" s="9"/>
      <c r="G33" s="9"/>
      <c r="H33" s="9"/>
      <c r="I33" s="9"/>
      <c r="J33" s="9"/>
      <c r="K33" s="33"/>
      <c r="L33" s="33"/>
    </row>
    <row r="34" spans="1:12" x14ac:dyDescent="0.25">
      <c r="A34" s="7">
        <v>27</v>
      </c>
      <c r="B34" s="11" t="s">
        <v>42</v>
      </c>
      <c r="C34" s="12">
        <v>2</v>
      </c>
      <c r="D34" s="13">
        <v>150000</v>
      </c>
      <c r="E34" s="14">
        <f t="shared" ref="E34" si="8">C34*D34</f>
        <v>300000</v>
      </c>
      <c r="F34" s="9"/>
      <c r="G34" s="9"/>
      <c r="H34" s="9"/>
      <c r="I34" s="9">
        <f t="shared" ref="I34:I45" si="9">F34*G34*C34</f>
        <v>0</v>
      </c>
      <c r="J34" s="9"/>
      <c r="K34" s="33"/>
      <c r="L34" s="33"/>
    </row>
    <row r="35" spans="1:12" ht="25.5" x14ac:dyDescent="0.25">
      <c r="A35" s="7">
        <v>28</v>
      </c>
      <c r="B35" s="60" t="s">
        <v>66</v>
      </c>
      <c r="C35" s="12">
        <v>2</v>
      </c>
      <c r="D35" s="13">
        <v>123485.35</v>
      </c>
      <c r="E35" s="37">
        <f>C35*D35</f>
        <v>246970.7</v>
      </c>
      <c r="F35" s="22">
        <v>3</v>
      </c>
      <c r="G35" s="22">
        <v>2.5</v>
      </c>
      <c r="H35" s="22">
        <v>0.55000000000000004</v>
      </c>
      <c r="I35" s="9">
        <f t="shared" si="9"/>
        <v>15</v>
      </c>
      <c r="J35" s="9"/>
      <c r="K35" s="33"/>
      <c r="L35" s="33"/>
    </row>
    <row r="36" spans="1:12" x14ac:dyDescent="0.25">
      <c r="A36" s="7">
        <v>29</v>
      </c>
      <c r="B36" s="11" t="s">
        <v>43</v>
      </c>
      <c r="C36" s="12">
        <v>2</v>
      </c>
      <c r="D36" s="13">
        <v>16890</v>
      </c>
      <c r="E36" s="14">
        <f t="shared" ref="E36:E45" si="10">C36*D36</f>
        <v>33780</v>
      </c>
      <c r="F36" s="22"/>
      <c r="G36" s="22"/>
      <c r="H36" s="22"/>
      <c r="I36" s="9">
        <f t="shared" si="9"/>
        <v>0</v>
      </c>
      <c r="J36" s="9">
        <v>220</v>
      </c>
      <c r="K36" s="33">
        <v>7.7</v>
      </c>
      <c r="L36" s="33">
        <f t="shared" ref="L36:L45" si="11">K36*C36</f>
        <v>15.4</v>
      </c>
    </row>
    <row r="37" spans="1:12" x14ac:dyDescent="0.25">
      <c r="A37" s="7">
        <v>30</v>
      </c>
      <c r="B37" s="11" t="s">
        <v>44</v>
      </c>
      <c r="C37" s="12">
        <v>1</v>
      </c>
      <c r="D37" s="13">
        <v>35690</v>
      </c>
      <c r="E37" s="14">
        <f t="shared" si="10"/>
        <v>35690</v>
      </c>
      <c r="F37" s="22"/>
      <c r="G37" s="22"/>
      <c r="H37" s="22"/>
      <c r="I37" s="9">
        <f t="shared" si="9"/>
        <v>0</v>
      </c>
      <c r="J37" s="9">
        <v>220</v>
      </c>
      <c r="K37" s="33">
        <v>6.9</v>
      </c>
      <c r="L37" s="33">
        <f t="shared" si="11"/>
        <v>6.9</v>
      </c>
    </row>
    <row r="38" spans="1:12" x14ac:dyDescent="0.25">
      <c r="A38" s="7">
        <v>31</v>
      </c>
      <c r="B38" s="60" t="s">
        <v>48</v>
      </c>
      <c r="C38" s="12">
        <v>1</v>
      </c>
      <c r="D38" s="13">
        <v>10000</v>
      </c>
      <c r="E38" s="14">
        <f t="shared" si="10"/>
        <v>10000</v>
      </c>
      <c r="F38" s="22"/>
      <c r="G38" s="22"/>
      <c r="H38" s="22"/>
      <c r="I38" s="9">
        <f t="shared" si="9"/>
        <v>0</v>
      </c>
      <c r="J38" s="9"/>
      <c r="K38" s="33"/>
      <c r="L38" s="33">
        <f t="shared" si="11"/>
        <v>0</v>
      </c>
    </row>
    <row r="39" spans="1:12" x14ac:dyDescent="0.25">
      <c r="A39" s="7">
        <v>32</v>
      </c>
      <c r="B39" s="11" t="s">
        <v>29</v>
      </c>
      <c r="C39" s="12">
        <v>2</v>
      </c>
      <c r="D39" s="13">
        <v>1400</v>
      </c>
      <c r="E39" s="14">
        <f t="shared" si="10"/>
        <v>2800</v>
      </c>
      <c r="F39" s="22"/>
      <c r="G39" s="22"/>
      <c r="H39" s="22"/>
      <c r="I39" s="9">
        <f t="shared" si="9"/>
        <v>0</v>
      </c>
      <c r="J39" s="9"/>
      <c r="K39" s="33"/>
      <c r="L39" s="33">
        <f t="shared" si="11"/>
        <v>0</v>
      </c>
    </row>
    <row r="40" spans="1:12" x14ac:dyDescent="0.25">
      <c r="A40" s="7">
        <v>33</v>
      </c>
      <c r="B40" s="11" t="s">
        <v>49</v>
      </c>
      <c r="C40" s="12">
        <v>2</v>
      </c>
      <c r="D40" s="13">
        <v>12300</v>
      </c>
      <c r="E40" s="14">
        <f t="shared" si="10"/>
        <v>24600</v>
      </c>
      <c r="F40" s="22"/>
      <c r="G40" s="22"/>
      <c r="H40" s="22"/>
      <c r="I40" s="9">
        <f t="shared" si="9"/>
        <v>0</v>
      </c>
      <c r="J40" s="9"/>
      <c r="K40" s="33"/>
      <c r="L40" s="33">
        <f t="shared" si="11"/>
        <v>0</v>
      </c>
    </row>
    <row r="41" spans="1:12" x14ac:dyDescent="0.25">
      <c r="A41" s="7">
        <v>34</v>
      </c>
      <c r="B41" s="11" t="s">
        <v>50</v>
      </c>
      <c r="C41" s="12">
        <v>1</v>
      </c>
      <c r="D41" s="13">
        <v>5404</v>
      </c>
      <c r="E41" s="14">
        <f t="shared" si="10"/>
        <v>5404</v>
      </c>
      <c r="F41" s="22"/>
      <c r="G41" s="22"/>
      <c r="H41" s="22"/>
      <c r="I41" s="9">
        <f t="shared" si="9"/>
        <v>0</v>
      </c>
      <c r="J41" s="9"/>
      <c r="K41" s="33"/>
      <c r="L41" s="33">
        <f t="shared" si="11"/>
        <v>0</v>
      </c>
    </row>
    <row r="42" spans="1:12" x14ac:dyDescent="0.25">
      <c r="A42" s="7">
        <v>35</v>
      </c>
      <c r="B42" s="11" t="s">
        <v>45</v>
      </c>
      <c r="C42" s="12">
        <v>1</v>
      </c>
      <c r="D42" s="13">
        <v>9086</v>
      </c>
      <c r="E42" s="14">
        <f t="shared" si="10"/>
        <v>9086</v>
      </c>
      <c r="F42" s="22"/>
      <c r="G42" s="22"/>
      <c r="H42" s="22"/>
      <c r="I42" s="9">
        <f t="shared" si="9"/>
        <v>0</v>
      </c>
      <c r="J42" s="9"/>
      <c r="K42" s="33"/>
      <c r="L42" s="33">
        <f t="shared" si="11"/>
        <v>0</v>
      </c>
    </row>
    <row r="43" spans="1:12" x14ac:dyDescent="0.25">
      <c r="A43" s="7">
        <v>36</v>
      </c>
      <c r="B43" s="11" t="s">
        <v>57</v>
      </c>
      <c r="C43" s="12">
        <v>1</v>
      </c>
      <c r="D43" s="13">
        <v>2841</v>
      </c>
      <c r="E43" s="14">
        <f t="shared" si="10"/>
        <v>2841</v>
      </c>
      <c r="F43" s="22"/>
      <c r="G43" s="22"/>
      <c r="H43" s="22"/>
      <c r="I43" s="9">
        <f t="shared" si="9"/>
        <v>0</v>
      </c>
      <c r="J43" s="9"/>
      <c r="K43" s="33"/>
      <c r="L43" s="33">
        <f t="shared" si="11"/>
        <v>0</v>
      </c>
    </row>
    <row r="44" spans="1:12" x14ac:dyDescent="0.25">
      <c r="A44" s="7">
        <v>37</v>
      </c>
      <c r="B44" s="11" t="s">
        <v>51</v>
      </c>
      <c r="C44" s="12">
        <v>1</v>
      </c>
      <c r="D44" s="13">
        <v>178101</v>
      </c>
      <c r="E44" s="14">
        <f t="shared" si="10"/>
        <v>178101</v>
      </c>
      <c r="F44" s="22">
        <v>0.75</v>
      </c>
      <c r="G44" s="22">
        <v>0.6</v>
      </c>
      <c r="H44" s="22">
        <v>0.71</v>
      </c>
      <c r="I44" s="9">
        <f t="shared" si="9"/>
        <v>0.44999999999999996</v>
      </c>
      <c r="J44" s="9"/>
      <c r="K44" s="33">
        <v>5.5</v>
      </c>
      <c r="L44" s="33">
        <f t="shared" si="11"/>
        <v>5.5</v>
      </c>
    </row>
    <row r="45" spans="1:12" x14ac:dyDescent="0.25">
      <c r="A45" s="7">
        <v>38</v>
      </c>
      <c r="B45" s="11" t="s">
        <v>52</v>
      </c>
      <c r="C45" s="12">
        <v>1</v>
      </c>
      <c r="D45" s="13">
        <v>14190</v>
      </c>
      <c r="E45" s="14">
        <f t="shared" si="10"/>
        <v>14190</v>
      </c>
      <c r="F45" s="22">
        <v>0.75</v>
      </c>
      <c r="G45" s="22">
        <v>0.6</v>
      </c>
      <c r="H45" s="22">
        <v>0.71</v>
      </c>
      <c r="I45" s="9">
        <f t="shared" si="9"/>
        <v>0.44999999999999996</v>
      </c>
      <c r="J45" s="9"/>
      <c r="K45" s="33">
        <v>2</v>
      </c>
      <c r="L45" s="33">
        <f t="shared" si="11"/>
        <v>2</v>
      </c>
    </row>
    <row r="46" spans="1:12" x14ac:dyDescent="0.25">
      <c r="A46" s="7">
        <v>39</v>
      </c>
      <c r="B46" s="11" t="s">
        <v>18</v>
      </c>
      <c r="C46" s="12">
        <v>8</v>
      </c>
      <c r="D46" s="13">
        <v>7653</v>
      </c>
      <c r="E46" s="14">
        <f t="shared" ref="E46:E50" si="12">C46*D46</f>
        <v>61224</v>
      </c>
      <c r="F46" s="22">
        <v>1.2</v>
      </c>
      <c r="G46" s="22">
        <v>0.6</v>
      </c>
      <c r="H46" s="22">
        <v>0.9</v>
      </c>
      <c r="I46" s="16">
        <f t="shared" ref="I46" si="13">F46*G46*C46</f>
        <v>5.76</v>
      </c>
      <c r="J46" s="9"/>
      <c r="K46" s="33"/>
      <c r="L46" s="33"/>
    </row>
    <row r="47" spans="1:12" x14ac:dyDescent="0.25">
      <c r="A47" s="7">
        <v>40</v>
      </c>
      <c r="B47" s="11" t="s">
        <v>19</v>
      </c>
      <c r="C47" s="12">
        <f>C46</f>
        <v>8</v>
      </c>
      <c r="D47" s="13">
        <v>7285</v>
      </c>
      <c r="E47" s="14">
        <f t="shared" si="12"/>
        <v>58280</v>
      </c>
      <c r="F47" s="9"/>
      <c r="G47" s="9"/>
      <c r="H47" s="9"/>
      <c r="I47" s="16"/>
      <c r="J47" s="9"/>
      <c r="K47" s="33"/>
      <c r="L47" s="33"/>
    </row>
    <row r="48" spans="1:12" x14ac:dyDescent="0.25">
      <c r="A48" s="7">
        <v>41</v>
      </c>
      <c r="B48" s="21" t="s">
        <v>16</v>
      </c>
      <c r="C48" s="12">
        <f>C47</f>
        <v>8</v>
      </c>
      <c r="D48" s="19">
        <v>6510</v>
      </c>
      <c r="E48" s="14">
        <f t="shared" si="12"/>
        <v>52080</v>
      </c>
      <c r="F48" s="22">
        <v>1.1000000000000001</v>
      </c>
      <c r="G48" s="22">
        <v>0.4</v>
      </c>
      <c r="H48" s="22">
        <v>0.95</v>
      </c>
      <c r="I48" s="16">
        <f>F48*G48*C48</f>
        <v>3.5200000000000005</v>
      </c>
      <c r="J48" s="9"/>
      <c r="K48" s="33"/>
      <c r="L48" s="33"/>
    </row>
    <row r="49" spans="1:12" x14ac:dyDescent="0.25">
      <c r="A49" s="7">
        <v>42</v>
      </c>
      <c r="B49" s="11" t="s">
        <v>13</v>
      </c>
      <c r="C49" s="12">
        <f>C48</f>
        <v>8</v>
      </c>
      <c r="D49" s="19">
        <v>6000</v>
      </c>
      <c r="E49" s="14">
        <f t="shared" si="12"/>
        <v>48000</v>
      </c>
      <c r="F49" s="22">
        <v>0.9</v>
      </c>
      <c r="G49" s="22">
        <v>0.4</v>
      </c>
      <c r="H49" s="22">
        <v>1.8</v>
      </c>
      <c r="I49" s="16">
        <f t="shared" ref="I49:I50" si="14">F49*G49*C49</f>
        <v>2.8800000000000003</v>
      </c>
      <c r="J49" s="9"/>
      <c r="K49" s="33"/>
      <c r="L49" s="33"/>
    </row>
    <row r="50" spans="1:12" x14ac:dyDescent="0.25">
      <c r="A50" s="7">
        <v>43</v>
      </c>
      <c r="B50" s="11" t="s">
        <v>21</v>
      </c>
      <c r="C50" s="12">
        <f>C49</f>
        <v>8</v>
      </c>
      <c r="D50" s="13">
        <v>6750</v>
      </c>
      <c r="E50" s="14">
        <f t="shared" si="12"/>
        <v>54000</v>
      </c>
      <c r="F50" s="22">
        <v>0.7</v>
      </c>
      <c r="G50" s="22">
        <v>0.35</v>
      </c>
      <c r="H50" s="22">
        <v>0.66</v>
      </c>
      <c r="I50" s="16">
        <f t="shared" si="14"/>
        <v>1.9599999999999997</v>
      </c>
      <c r="J50" s="9"/>
      <c r="K50" s="33"/>
      <c r="L50" s="33"/>
    </row>
    <row r="51" spans="1:12" s="28" customFormat="1" x14ac:dyDescent="0.25">
      <c r="A51" s="5"/>
      <c r="B51" s="23" t="s">
        <v>14</v>
      </c>
      <c r="C51" s="5" t="s">
        <v>59</v>
      </c>
      <c r="D51" s="36" t="s">
        <v>59</v>
      </c>
      <c r="E51" s="24">
        <f>SUM(E34:E50)</f>
        <v>1137046.7</v>
      </c>
      <c r="F51" s="5" t="s">
        <v>59</v>
      </c>
      <c r="G51" s="5" t="s">
        <v>59</v>
      </c>
      <c r="H51" s="5" t="s">
        <v>59</v>
      </c>
      <c r="I51" s="25">
        <f>SUM(I34:I50)</f>
        <v>30.019999999999996</v>
      </c>
      <c r="J51" s="5" t="s">
        <v>59</v>
      </c>
      <c r="K51" s="38" t="s">
        <v>59</v>
      </c>
      <c r="L51" s="39">
        <f>SUM(L34:L50)</f>
        <v>29.8</v>
      </c>
    </row>
    <row r="52" spans="1:12" x14ac:dyDescent="0.25">
      <c r="A52" s="7"/>
      <c r="B52" s="62"/>
      <c r="C52" s="31"/>
      <c r="D52" s="32"/>
      <c r="E52" s="14"/>
      <c r="F52" s="9"/>
      <c r="G52" s="9"/>
      <c r="H52" s="9"/>
      <c r="I52" s="9"/>
      <c r="J52" s="9"/>
      <c r="K52" s="33"/>
      <c r="L52" s="33"/>
    </row>
    <row r="53" spans="1:12" x14ac:dyDescent="0.25">
      <c r="A53" s="7"/>
      <c r="B53" s="8" t="s">
        <v>67</v>
      </c>
      <c r="C53" s="40"/>
      <c r="D53" s="32"/>
      <c r="E53" s="14"/>
      <c r="F53" s="9"/>
      <c r="G53" s="9"/>
      <c r="H53" s="9"/>
      <c r="I53" s="9"/>
      <c r="J53" s="9"/>
      <c r="K53" s="33"/>
      <c r="L53" s="33"/>
    </row>
    <row r="54" spans="1:12" x14ac:dyDescent="0.25">
      <c r="A54" s="7">
        <v>44</v>
      </c>
      <c r="B54" s="11" t="s">
        <v>22</v>
      </c>
      <c r="C54" s="12">
        <v>1</v>
      </c>
      <c r="D54" s="13">
        <v>7790</v>
      </c>
      <c r="E54" s="14">
        <f t="shared" ref="E54" si="15">C54*D54</f>
        <v>7790</v>
      </c>
      <c r="F54" s="9"/>
      <c r="G54" s="9"/>
      <c r="H54" s="9"/>
      <c r="I54" s="9"/>
      <c r="J54" s="9">
        <v>220</v>
      </c>
      <c r="K54" s="35">
        <v>1.2</v>
      </c>
      <c r="L54" s="33">
        <f>C54*K54</f>
        <v>1.2</v>
      </c>
    </row>
    <row r="55" spans="1:12" x14ac:dyDescent="0.25">
      <c r="A55" s="7">
        <v>45</v>
      </c>
      <c r="B55" s="21" t="s">
        <v>16</v>
      </c>
      <c r="C55" s="12">
        <v>1</v>
      </c>
      <c r="D55" s="19">
        <v>6510</v>
      </c>
      <c r="E55" s="14">
        <f>C55*D55</f>
        <v>6510</v>
      </c>
      <c r="F55" s="22">
        <v>1.1000000000000001</v>
      </c>
      <c r="G55" s="22">
        <v>0.4</v>
      </c>
      <c r="H55" s="22">
        <v>0.95</v>
      </c>
      <c r="I55" s="9">
        <f>F55*G55*C55</f>
        <v>0.44000000000000006</v>
      </c>
      <c r="J55" s="9"/>
      <c r="K55" s="33"/>
      <c r="L55" s="33"/>
    </row>
    <row r="56" spans="1:12" s="44" customFormat="1" x14ac:dyDescent="0.25">
      <c r="A56" s="4"/>
      <c r="B56" s="23" t="s">
        <v>14</v>
      </c>
      <c r="C56" s="5" t="s">
        <v>59</v>
      </c>
      <c r="D56" s="36" t="s">
        <v>59</v>
      </c>
      <c r="E56" s="41">
        <f>SUM(E54:E55)</f>
        <v>14300</v>
      </c>
      <c r="F56" s="5" t="s">
        <v>59</v>
      </c>
      <c r="G56" s="5" t="s">
        <v>59</v>
      </c>
      <c r="H56" s="5" t="s">
        <v>59</v>
      </c>
      <c r="I56" s="42">
        <f>SUM(I54:I55)</f>
        <v>0.44000000000000006</v>
      </c>
      <c r="J56" s="5" t="s">
        <v>59</v>
      </c>
      <c r="K56" s="38" t="s">
        <v>59</v>
      </c>
      <c r="L56" s="43">
        <f>SUM(L54:L55)</f>
        <v>1.2</v>
      </c>
    </row>
    <row r="57" spans="1:12" x14ac:dyDescent="0.25">
      <c r="A57" s="7"/>
      <c r="B57" s="8" t="s">
        <v>73</v>
      </c>
      <c r="C57" s="40"/>
      <c r="D57" s="32"/>
      <c r="E57" s="14"/>
      <c r="F57" s="9"/>
      <c r="G57" s="9"/>
      <c r="H57" s="9"/>
      <c r="I57" s="9"/>
      <c r="J57" s="9"/>
      <c r="K57" s="33"/>
      <c r="L57" s="33"/>
    </row>
    <row r="58" spans="1:12" x14ac:dyDescent="0.25">
      <c r="A58" s="7">
        <v>46</v>
      </c>
      <c r="B58" s="11" t="s">
        <v>23</v>
      </c>
      <c r="C58" s="12">
        <v>1</v>
      </c>
      <c r="D58" s="13">
        <v>2999</v>
      </c>
      <c r="E58" s="14">
        <f t="shared" ref="E58:E63" si="16">C58*D58</f>
        <v>2999</v>
      </c>
      <c r="F58" s="22">
        <v>1.2</v>
      </c>
      <c r="G58" s="22">
        <v>0.6</v>
      </c>
      <c r="H58" s="22">
        <v>0.75</v>
      </c>
      <c r="I58" s="9">
        <f t="shared" ref="I58:I60" si="17">F58*G58*C58</f>
        <v>0.72</v>
      </c>
      <c r="J58" s="9"/>
      <c r="K58" s="33"/>
      <c r="L58" s="33"/>
    </row>
    <row r="59" spans="1:12" x14ac:dyDescent="0.25">
      <c r="A59" s="7">
        <v>47</v>
      </c>
      <c r="B59" s="11" t="s">
        <v>24</v>
      </c>
      <c r="C59" s="12">
        <v>1</v>
      </c>
      <c r="D59" s="13">
        <v>1502</v>
      </c>
      <c r="E59" s="14">
        <f t="shared" si="16"/>
        <v>1502</v>
      </c>
      <c r="F59" s="22">
        <v>0.83</v>
      </c>
      <c r="G59" s="22">
        <v>0.49</v>
      </c>
      <c r="H59" s="22">
        <v>0.56000000000000005</v>
      </c>
      <c r="I59" s="16">
        <f t="shared" si="17"/>
        <v>0.40669999999999995</v>
      </c>
      <c r="J59" s="9"/>
      <c r="K59" s="33"/>
      <c r="L59" s="33"/>
    </row>
    <row r="60" spans="1:12" x14ac:dyDescent="0.25">
      <c r="A60" s="7">
        <v>48</v>
      </c>
      <c r="B60" s="11" t="s">
        <v>25</v>
      </c>
      <c r="C60" s="12">
        <v>1</v>
      </c>
      <c r="D60" s="13">
        <v>2860</v>
      </c>
      <c r="E60" s="14">
        <f t="shared" si="16"/>
        <v>2860</v>
      </c>
      <c r="F60" s="22">
        <v>0.9</v>
      </c>
      <c r="G60" s="22">
        <v>0.3</v>
      </c>
      <c r="H60" s="22">
        <v>1.75</v>
      </c>
      <c r="I60" s="9">
        <f t="shared" si="17"/>
        <v>0.27</v>
      </c>
      <c r="J60" s="9"/>
      <c r="K60" s="33"/>
      <c r="L60" s="33"/>
    </row>
    <row r="61" spans="1:12" x14ac:dyDescent="0.25">
      <c r="A61" s="7">
        <v>49</v>
      </c>
      <c r="B61" s="11" t="s">
        <v>26</v>
      </c>
      <c r="C61" s="12">
        <v>1</v>
      </c>
      <c r="D61" s="13">
        <v>15899</v>
      </c>
      <c r="E61" s="14">
        <f t="shared" si="16"/>
        <v>15899</v>
      </c>
      <c r="F61" s="9"/>
      <c r="G61" s="9"/>
      <c r="H61" s="9"/>
      <c r="I61" s="9"/>
      <c r="J61" s="9">
        <v>220</v>
      </c>
      <c r="K61" s="35">
        <v>0.5</v>
      </c>
      <c r="L61" s="33">
        <f>C61*K61</f>
        <v>0.5</v>
      </c>
    </row>
    <row r="62" spans="1:12" x14ac:dyDescent="0.25">
      <c r="A62" s="7">
        <v>50</v>
      </c>
      <c r="B62" s="11" t="s">
        <v>27</v>
      </c>
      <c r="C62" s="12">
        <v>1</v>
      </c>
      <c r="D62" s="13">
        <v>7499</v>
      </c>
      <c r="E62" s="14">
        <f t="shared" si="16"/>
        <v>7499</v>
      </c>
      <c r="F62" s="9"/>
      <c r="G62" s="9"/>
      <c r="H62" s="9"/>
      <c r="I62" s="9"/>
      <c r="J62" s="9">
        <v>220</v>
      </c>
      <c r="K62" s="35">
        <v>0.5</v>
      </c>
      <c r="L62" s="33">
        <f t="shared" ref="L62:L63" si="18">C62*K62</f>
        <v>0.5</v>
      </c>
    </row>
    <row r="63" spans="1:12" x14ac:dyDescent="0.25">
      <c r="A63" s="7">
        <v>51</v>
      </c>
      <c r="B63" s="11" t="s">
        <v>28</v>
      </c>
      <c r="C63" s="12">
        <v>1</v>
      </c>
      <c r="D63" s="13">
        <v>12499</v>
      </c>
      <c r="E63" s="14">
        <f t="shared" si="16"/>
        <v>12499</v>
      </c>
      <c r="F63" s="9"/>
      <c r="G63" s="9"/>
      <c r="H63" s="9"/>
      <c r="I63" s="9"/>
      <c r="J63" s="9">
        <v>220</v>
      </c>
      <c r="K63" s="35">
        <v>0.5</v>
      </c>
      <c r="L63" s="33">
        <f t="shared" si="18"/>
        <v>0.5</v>
      </c>
    </row>
    <row r="64" spans="1:12" s="44" customFormat="1" x14ac:dyDescent="0.25">
      <c r="A64" s="4"/>
      <c r="B64" s="23" t="s">
        <v>14</v>
      </c>
      <c r="C64" s="5" t="s">
        <v>59</v>
      </c>
      <c r="D64" s="36" t="s">
        <v>59</v>
      </c>
      <c r="E64" s="41">
        <f>SUM(E58:E63)</f>
        <v>43258</v>
      </c>
      <c r="F64" s="5" t="s">
        <v>59</v>
      </c>
      <c r="G64" s="5" t="s">
        <v>59</v>
      </c>
      <c r="H64" s="5" t="s">
        <v>59</v>
      </c>
      <c r="I64" s="45">
        <f>SUM(I58:I63)</f>
        <v>1.3967000000000001</v>
      </c>
      <c r="J64" s="5" t="s">
        <v>59</v>
      </c>
      <c r="K64" s="38" t="s">
        <v>59</v>
      </c>
      <c r="L64" s="43">
        <f>SUM(L58:L63)</f>
        <v>1.5</v>
      </c>
    </row>
    <row r="65" spans="1:12" s="44" customFormat="1" x14ac:dyDescent="0.25">
      <c r="A65" s="4"/>
      <c r="B65" s="23"/>
      <c r="C65" s="4"/>
      <c r="D65" s="41"/>
      <c r="E65" s="41"/>
      <c r="F65" s="42"/>
      <c r="G65" s="42"/>
      <c r="H65" s="42"/>
      <c r="I65" s="45"/>
      <c r="J65" s="42"/>
      <c r="K65" s="43"/>
      <c r="L65" s="43"/>
    </row>
    <row r="66" spans="1:12" x14ac:dyDescent="0.25">
      <c r="A66" s="7"/>
      <c r="B66" s="46" t="s">
        <v>55</v>
      </c>
      <c r="C66" s="31"/>
      <c r="D66" s="47"/>
      <c r="E66" s="14"/>
      <c r="F66" s="9"/>
      <c r="G66" s="9"/>
      <c r="H66" s="9"/>
      <c r="I66" s="9"/>
      <c r="J66" s="9"/>
      <c r="K66" s="33"/>
      <c r="L66" s="33"/>
    </row>
    <row r="67" spans="1:12" x14ac:dyDescent="0.25">
      <c r="A67" s="7">
        <v>52</v>
      </c>
      <c r="B67" s="48" t="s">
        <v>54</v>
      </c>
      <c r="C67" s="12">
        <v>1</v>
      </c>
      <c r="D67" s="13">
        <v>6000000</v>
      </c>
      <c r="E67" s="14">
        <f>C67*D67</f>
        <v>6000000</v>
      </c>
      <c r="F67" s="9"/>
      <c r="G67" s="9"/>
      <c r="H67" s="9"/>
      <c r="I67" s="16"/>
      <c r="J67" s="9"/>
      <c r="K67" s="10"/>
      <c r="L67" s="10"/>
    </row>
    <row r="68" spans="1:12" x14ac:dyDescent="0.2">
      <c r="A68" s="7">
        <v>53</v>
      </c>
      <c r="B68" s="61" t="s">
        <v>53</v>
      </c>
      <c r="C68" s="12">
        <v>1</v>
      </c>
      <c r="D68" s="13">
        <v>7500000</v>
      </c>
      <c r="E68" s="14">
        <f>C68*D68</f>
        <v>7500000</v>
      </c>
      <c r="F68" s="9"/>
      <c r="G68" s="9"/>
      <c r="H68" s="9"/>
      <c r="I68" s="16"/>
      <c r="J68" s="9"/>
      <c r="K68" s="10"/>
      <c r="L68" s="10"/>
    </row>
    <row r="69" spans="1:12" x14ac:dyDescent="0.25">
      <c r="A69" s="7"/>
      <c r="B69" s="23" t="s">
        <v>14</v>
      </c>
      <c r="C69" s="5" t="s">
        <v>59</v>
      </c>
      <c r="D69" s="36" t="s">
        <v>59</v>
      </c>
      <c r="E69" s="41">
        <f>SUM(E67:E68)</f>
        <v>13500000</v>
      </c>
      <c r="F69" s="5" t="s">
        <v>59</v>
      </c>
      <c r="G69" s="5" t="s">
        <v>59</v>
      </c>
      <c r="H69" s="5" t="s">
        <v>59</v>
      </c>
      <c r="I69" s="45">
        <f>SUM(I67:I68)</f>
        <v>0</v>
      </c>
      <c r="J69" s="42"/>
      <c r="K69" s="43"/>
      <c r="L69" s="43">
        <v>0</v>
      </c>
    </row>
    <row r="71" spans="1:12" s="50" customFormat="1" x14ac:dyDescent="0.25">
      <c r="A71" s="5"/>
      <c r="B71" s="63" t="s">
        <v>68</v>
      </c>
      <c r="C71" s="63"/>
      <c r="D71" s="63"/>
      <c r="E71" s="49">
        <f>E69+E64+E56+E51+E31+E8</f>
        <v>27625752.699999999</v>
      </c>
      <c r="F71" s="5" t="s">
        <v>59</v>
      </c>
      <c r="G71" s="5" t="s">
        <v>59</v>
      </c>
      <c r="H71" s="5" t="s">
        <v>59</v>
      </c>
      <c r="I71" s="49">
        <f>I69+I64+I56+I51+I31+I8</f>
        <v>103.29366200000001</v>
      </c>
      <c r="J71" s="5" t="s">
        <v>59</v>
      </c>
      <c r="K71" s="38" t="s">
        <v>59</v>
      </c>
      <c r="L71" s="49">
        <f>L69+L64+L56+L51+L31+L8</f>
        <v>287.10000000000002</v>
      </c>
    </row>
    <row r="72" spans="1:12" x14ac:dyDescent="0.25">
      <c r="A72" s="7">
        <v>54</v>
      </c>
      <c r="B72" s="64" t="s">
        <v>56</v>
      </c>
      <c r="C72" s="64"/>
      <c r="D72" s="64"/>
      <c r="E72" s="32">
        <f>E71*1%</f>
        <v>276257.527</v>
      </c>
    </row>
    <row r="73" spans="1:12" x14ac:dyDescent="0.25">
      <c r="A73" s="7">
        <v>55</v>
      </c>
      <c r="B73" s="65" t="s">
        <v>58</v>
      </c>
      <c r="C73" s="66"/>
      <c r="D73" s="67"/>
      <c r="E73" s="32">
        <f>E71*2%</f>
        <v>552515.054</v>
      </c>
    </row>
    <row r="74" spans="1:12" s="53" customFormat="1" x14ac:dyDescent="0.25">
      <c r="A74" s="4"/>
      <c r="B74" s="68" t="s">
        <v>69</v>
      </c>
      <c r="C74" s="68"/>
      <c r="D74" s="68"/>
      <c r="E74" s="51">
        <f>SUM(E71:E73)</f>
        <v>28454525.280999999</v>
      </c>
      <c r="F74" s="52"/>
      <c r="G74" s="52"/>
      <c r="H74" s="52"/>
      <c r="I74" s="52"/>
      <c r="J74" s="52"/>
    </row>
    <row r="75" spans="1:12" s="53" customFormat="1" x14ac:dyDescent="0.25">
      <c r="A75" s="54"/>
      <c r="B75" s="52"/>
      <c r="C75" s="52"/>
      <c r="D75" s="52"/>
      <c r="E75" s="55"/>
      <c r="F75" s="52"/>
      <c r="G75" s="52"/>
      <c r="H75" s="52"/>
      <c r="I75" s="52"/>
      <c r="J75" s="52"/>
    </row>
    <row r="76" spans="1:12" s="53" customFormat="1" x14ac:dyDescent="0.25">
      <c r="A76" s="54"/>
      <c r="B76" s="52"/>
      <c r="C76" s="52"/>
      <c r="D76" s="52"/>
      <c r="E76" s="55"/>
      <c r="F76" s="52"/>
      <c r="G76" s="52"/>
      <c r="H76" s="52"/>
      <c r="I76" s="52"/>
      <c r="J76" s="52"/>
    </row>
    <row r="77" spans="1:12" x14ac:dyDescent="0.25">
      <c r="A77" s="6"/>
      <c r="B77" s="17"/>
      <c r="F77" s="56"/>
      <c r="G77" s="56"/>
      <c r="H77" s="56"/>
      <c r="I77" s="56"/>
      <c r="J77" s="56"/>
    </row>
    <row r="78" spans="1:12" x14ac:dyDescent="0.25">
      <c r="A78" s="6"/>
      <c r="B78" s="17"/>
      <c r="F78" s="56"/>
      <c r="G78" s="56"/>
      <c r="H78" s="56"/>
      <c r="I78" s="56"/>
      <c r="J78" s="56"/>
    </row>
    <row r="79" spans="1:12" x14ac:dyDescent="0.25">
      <c r="A79" s="6"/>
      <c r="B79" s="17"/>
      <c r="F79" s="56"/>
      <c r="G79" s="56"/>
      <c r="H79" s="56"/>
      <c r="I79" s="56"/>
      <c r="J79" s="56"/>
    </row>
    <row r="80" spans="1:12" x14ac:dyDescent="0.25">
      <c r="A80" s="6"/>
      <c r="B80" s="17"/>
      <c r="F80" s="56"/>
      <c r="G80" s="56"/>
      <c r="H80" s="56"/>
      <c r="I80" s="56"/>
      <c r="J80" s="56"/>
    </row>
    <row r="81" spans="1:10" x14ac:dyDescent="0.25">
      <c r="A81" s="6"/>
      <c r="B81" s="17"/>
      <c r="F81" s="56"/>
      <c r="G81" s="56"/>
      <c r="H81" s="56"/>
      <c r="I81" s="56"/>
      <c r="J81" s="56"/>
    </row>
    <row r="82" spans="1:10" x14ac:dyDescent="0.25">
      <c r="A82" s="6"/>
      <c r="B82" s="17"/>
      <c r="F82" s="56"/>
      <c r="G82" s="56"/>
      <c r="H82" s="56"/>
      <c r="I82" s="56"/>
      <c r="J82" s="56"/>
    </row>
  </sheetData>
  <mergeCells count="4">
    <mergeCell ref="B71:D71"/>
    <mergeCell ref="B72:D72"/>
    <mergeCell ref="B73:D73"/>
    <mergeCell ref="B74:D74"/>
  </mergeCells>
  <hyperlinks>
    <hyperlink ref="B4" r:id="rId1" xr:uid="{C0DA74B3-17D7-4B43-8EDE-7DA961D43DD6}"/>
    <hyperlink ref="B5" r:id="rId2" xr:uid="{74EA00F7-26C8-4504-B47A-CF980898DED9}"/>
    <hyperlink ref="B29" r:id="rId3" xr:uid="{33BF4933-CE3A-44DC-9C9D-2D1DF8370CB9}"/>
    <hyperlink ref="B27" r:id="rId4" xr:uid="{AD3B50A6-808E-4B82-B02A-7687C3532E93}"/>
    <hyperlink ref="B26" r:id="rId5" xr:uid="{8210816A-8D72-42CD-85D6-8987CD644253}"/>
    <hyperlink ref="B30" r:id="rId6" xr:uid="{47A5D13F-1FA6-4442-9E68-2D8E2727B1B3}"/>
    <hyperlink ref="B3" r:id="rId7" xr:uid="{D3DD7943-A9E3-45E5-872A-36356584DED7}"/>
    <hyperlink ref="B47" r:id="rId8" xr:uid="{B7053D04-AA21-422F-939D-F547566138D8}"/>
    <hyperlink ref="B46" r:id="rId9" xr:uid="{3E8713A2-009D-4AB2-A5F3-F31D0EB426F7}"/>
    <hyperlink ref="B49" r:id="rId10" xr:uid="{54874FE7-E9E0-4DCA-93C6-56B7695D1564}"/>
    <hyperlink ref="B50" r:id="rId11" xr:uid="{5D1FC26B-7E36-46CD-A23B-E554AF807B5A}"/>
    <hyperlink ref="B54" r:id="rId12" xr:uid="{615E364D-B38F-4B56-93A2-A9C990DA8322}"/>
    <hyperlink ref="B28" r:id="rId13" xr:uid="{88B7265C-A8C8-4687-8547-47C5FDE07D3B}"/>
    <hyperlink ref="B55" r:id="rId14" display="Металлический стол" xr:uid="{4D89D2E2-A4DE-4B91-87F8-9F8488FFBF4F}"/>
    <hyperlink ref="B6" r:id="rId15" display="Металлический стол" xr:uid="{5E1E0E50-7E3F-40FF-9EA2-3363441098E1}"/>
    <hyperlink ref="B48" r:id="rId16" display="Металлический стол" xr:uid="{B07DFD58-6C8B-46D6-8556-355504158022}"/>
    <hyperlink ref="B58" r:id="rId17" xr:uid="{3A9DE9F4-8BFE-4F2F-B5D0-E531BF104665}"/>
    <hyperlink ref="B59" r:id="rId18" location="searchQuery=офисный+стул&amp;searchType=srp" xr:uid="{09791973-0D8D-424F-96C3-51718A76DDE4}"/>
    <hyperlink ref="B60" r:id="rId19" xr:uid="{FF322871-BA74-44F0-8234-6B8395E5F823}"/>
    <hyperlink ref="B61" r:id="rId20" xr:uid="{A098BEFE-F5BF-4857-B2E2-1A29E6DE7731}"/>
    <hyperlink ref="B62" r:id="rId21" xr:uid="{FE79F0DA-790F-4417-95E5-3522FD6252A1}"/>
    <hyperlink ref="B63" r:id="rId22" xr:uid="{84EDD4FD-76D2-4799-A7E8-D62B2473C4E5}"/>
    <hyperlink ref="B67" r:id="rId23" xr:uid="{9AD4DD23-6989-4E0C-A009-5262F1F508EC}"/>
    <hyperlink ref="B68" r:id="rId24" xr:uid="{71B0A3C6-9631-4EFE-9512-9403EC4261AB}"/>
    <hyperlink ref="B11" r:id="rId25" location="characteristics" xr:uid="{DD8B9263-FE1F-4B7D-8EBA-060703B4D0F8}"/>
    <hyperlink ref="B12" r:id="rId26" xr:uid="{4162E076-05A2-4CCB-82B3-D1059F3E9BE0}"/>
    <hyperlink ref="B13" r:id="rId27" xr:uid="{15DA3664-1788-4A82-A834-B80A3C39E20C}"/>
    <hyperlink ref="B14" r:id="rId28" xr:uid="{2814CB84-E9C5-455B-B873-3478F7EB158C}"/>
    <hyperlink ref="B15" r:id="rId29" xr:uid="{3D4E4815-E427-4D67-A03E-969B07443F0D}"/>
    <hyperlink ref="B16" r:id="rId30" xr:uid="{3D834BDB-9C1F-43AB-8884-135AAB2D11AE}"/>
    <hyperlink ref="B17" r:id="rId31" xr:uid="{DE409660-6A69-4CDF-89AF-46A9CB2A68C6}"/>
    <hyperlink ref="B18" r:id="rId32" xr:uid="{698F02F8-4EA6-484B-9D09-2DE76CEABA1D}"/>
    <hyperlink ref="B19" r:id="rId33" xr:uid="{C8743E1B-962C-4B6F-8C53-83A80EDDEAB3}"/>
    <hyperlink ref="B21" r:id="rId34" xr:uid="{0117B45E-BC94-4E49-B46B-A80B77163F3A}"/>
    <hyperlink ref="B22" r:id="rId35" xr:uid="{FA5675A0-40EF-40B3-AA70-40073A220286}"/>
    <hyperlink ref="B34" r:id="rId36" xr:uid="{0E2EB14A-2630-46B7-BE10-249DD759223A}"/>
    <hyperlink ref="B36" r:id="rId37" xr:uid="{E9137238-EEE8-4C8D-B638-8193E27DD9AA}"/>
    <hyperlink ref="B37" r:id="rId38" xr:uid="{EBD2B9F7-4419-44CF-A23B-0CE1FFB00031}"/>
    <hyperlink ref="B40" r:id="rId39" xr:uid="{EBE1C156-6A88-4103-B9C6-443D545AE26F}"/>
    <hyperlink ref="B41" r:id="rId40" xr:uid="{D2BCFD37-AF93-41C6-A9B4-73537F199EBC}"/>
    <hyperlink ref="B42" r:id="rId41" xr:uid="{3B1813FC-D99A-4911-82A1-E40A4327FB1A}"/>
    <hyperlink ref="B39" r:id="rId42" location="searchQuery=Редукторы+для+баллонов+для+сварки&amp;searchType=autocomplete" xr:uid="{01DF20ED-A93C-4670-AD8C-CD56D4D6EBA8}"/>
    <hyperlink ref="B43" r:id="rId43" xr:uid="{CCB07CB3-3E0F-4455-8C6E-453A42338AB3}"/>
    <hyperlink ref="B44" r:id="rId44" xr:uid="{5870C135-9BB2-48E4-8ED7-AEEB713CA54B}"/>
    <hyperlink ref="B45" r:id="rId45" xr:uid="{C7978480-E5CC-4EF0-AD58-E6AE3D309A49}"/>
    <hyperlink ref="B23" r:id="rId46" xr:uid="{4996F4E1-E923-4BF6-ADCD-3A24FE7DC207}"/>
    <hyperlink ref="B24" r:id="rId47" xr:uid="{DD4E7DB0-B76D-40E9-98AE-49890E67DA78}"/>
    <hyperlink ref="B7" r:id="rId48" xr:uid="{3ED4DC72-20A9-4B50-A9D4-E6068A2F1099}"/>
    <hyperlink ref="B20" r:id="rId49" xr:uid="{34D58465-1191-48BA-AB02-E8A4A5FCF4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D9DD-ACD8-487E-B557-D4E5B3667B79}">
  <sheetPr>
    <tabColor rgb="FF00B050"/>
  </sheetPr>
  <dimension ref="A1:E38"/>
  <sheetViews>
    <sheetView workbookViewId="0">
      <selection activeCell="J29" sqref="J29"/>
    </sheetView>
  </sheetViews>
  <sheetFormatPr defaultRowHeight="12.75" x14ac:dyDescent="0.25"/>
  <cols>
    <col min="1" max="1" width="3" style="29" bestFit="1" customWidth="1"/>
    <col min="2" max="2" width="46.7109375" style="57" customWidth="1"/>
    <col min="3" max="3" width="7.28515625" style="6" bestFit="1" customWidth="1"/>
    <col min="4" max="4" width="10.7109375" style="56" customWidth="1"/>
    <col min="5" max="5" width="12" style="17" bestFit="1" customWidth="1"/>
    <col min="6" max="16384" width="9.140625" style="17"/>
  </cols>
  <sheetData>
    <row r="1" spans="1:5" s="6" customFormat="1" ht="25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7">
        <v>1</v>
      </c>
      <c r="B2" s="11" t="s">
        <v>30</v>
      </c>
      <c r="C2" s="31">
        <v>1</v>
      </c>
      <c r="D2" s="32">
        <v>144560</v>
      </c>
      <c r="E2" s="14">
        <f t="shared" ref="E2:E13" si="0">C2*D2</f>
        <v>144560</v>
      </c>
    </row>
    <row r="3" spans="1:5" x14ac:dyDescent="0.25">
      <c r="A3" s="7">
        <v>2</v>
      </c>
      <c r="B3" s="11" t="s">
        <v>31</v>
      </c>
      <c r="C3" s="31">
        <v>1</v>
      </c>
      <c r="D3" s="32">
        <v>412080</v>
      </c>
      <c r="E3" s="14">
        <f t="shared" si="0"/>
        <v>412080</v>
      </c>
    </row>
    <row r="4" spans="1:5" x14ac:dyDescent="0.25">
      <c r="A4" s="7">
        <v>3</v>
      </c>
      <c r="B4" s="11" t="s">
        <v>32</v>
      </c>
      <c r="C4" s="31">
        <v>1</v>
      </c>
      <c r="D4" s="32">
        <v>90000</v>
      </c>
      <c r="E4" s="14">
        <f t="shared" si="0"/>
        <v>90000</v>
      </c>
    </row>
    <row r="5" spans="1:5" x14ac:dyDescent="0.25">
      <c r="A5" s="7">
        <v>4</v>
      </c>
      <c r="B5" s="11" t="s">
        <v>33</v>
      </c>
      <c r="C5" s="31">
        <v>1</v>
      </c>
      <c r="D5" s="32">
        <v>179765</v>
      </c>
      <c r="E5" s="14">
        <f t="shared" si="0"/>
        <v>179765</v>
      </c>
    </row>
    <row r="6" spans="1:5" ht="25.5" x14ac:dyDescent="0.25">
      <c r="A6" s="7">
        <v>5</v>
      </c>
      <c r="B6" s="11" t="s">
        <v>34</v>
      </c>
      <c r="C6" s="31">
        <v>1</v>
      </c>
      <c r="D6" s="32">
        <v>21310</v>
      </c>
      <c r="E6" s="14">
        <f t="shared" si="0"/>
        <v>21310</v>
      </c>
    </row>
    <row r="7" spans="1:5" ht="25.5" x14ac:dyDescent="0.25">
      <c r="A7" s="7">
        <v>6</v>
      </c>
      <c r="B7" s="11" t="s">
        <v>35</v>
      </c>
      <c r="C7" s="31">
        <v>1</v>
      </c>
      <c r="D7" s="32">
        <v>14300</v>
      </c>
      <c r="E7" s="14">
        <f t="shared" si="0"/>
        <v>14300</v>
      </c>
    </row>
    <row r="8" spans="1:5" ht="25.5" x14ac:dyDescent="0.25">
      <c r="A8" s="7">
        <v>7</v>
      </c>
      <c r="B8" s="11" t="s">
        <v>36</v>
      </c>
      <c r="C8" s="31">
        <v>1</v>
      </c>
      <c r="D8" s="32">
        <v>38990</v>
      </c>
      <c r="E8" s="14">
        <f t="shared" si="0"/>
        <v>38990</v>
      </c>
    </row>
    <row r="9" spans="1:5" ht="25.5" x14ac:dyDescent="0.25">
      <c r="A9" s="7">
        <v>8</v>
      </c>
      <c r="B9" s="11" t="s">
        <v>37</v>
      </c>
      <c r="C9" s="31">
        <v>1</v>
      </c>
      <c r="D9" s="32">
        <v>6660</v>
      </c>
      <c r="E9" s="14">
        <f t="shared" si="0"/>
        <v>6660</v>
      </c>
    </row>
    <row r="10" spans="1:5" x14ac:dyDescent="0.2">
      <c r="A10" s="7">
        <v>9</v>
      </c>
      <c r="B10" s="59" t="s">
        <v>38</v>
      </c>
      <c r="C10" s="31">
        <v>1</v>
      </c>
      <c r="D10" s="32">
        <v>38640</v>
      </c>
      <c r="E10" s="14">
        <f t="shared" si="0"/>
        <v>38640</v>
      </c>
    </row>
    <row r="11" spans="1:5" ht="25.5" x14ac:dyDescent="0.2">
      <c r="A11" s="7">
        <v>10</v>
      </c>
      <c r="B11" s="59" t="s">
        <v>39</v>
      </c>
      <c r="C11" s="31">
        <v>1</v>
      </c>
      <c r="D11" s="32">
        <v>1813280</v>
      </c>
      <c r="E11" s="14">
        <f t="shared" si="0"/>
        <v>1813280</v>
      </c>
    </row>
    <row r="12" spans="1:5" x14ac:dyDescent="0.25">
      <c r="A12" s="7">
        <v>11</v>
      </c>
      <c r="B12" s="11" t="s">
        <v>40</v>
      </c>
      <c r="C12" s="31">
        <v>1</v>
      </c>
      <c r="D12" s="32">
        <v>606000</v>
      </c>
      <c r="E12" s="14">
        <f t="shared" si="0"/>
        <v>606000</v>
      </c>
    </row>
    <row r="13" spans="1:5" x14ac:dyDescent="0.25">
      <c r="A13" s="7">
        <v>12</v>
      </c>
      <c r="B13" s="11" t="s">
        <v>41</v>
      </c>
      <c r="C13" s="31">
        <v>1</v>
      </c>
      <c r="D13" s="32">
        <v>1940280</v>
      </c>
      <c r="E13" s="14">
        <f t="shared" si="0"/>
        <v>1940280</v>
      </c>
    </row>
    <row r="14" spans="1:5" ht="25.5" x14ac:dyDescent="0.25">
      <c r="A14" s="7">
        <v>13</v>
      </c>
      <c r="B14" s="11" t="s">
        <v>46</v>
      </c>
      <c r="C14" s="31">
        <v>1</v>
      </c>
      <c r="D14" s="32">
        <v>460000</v>
      </c>
      <c r="E14" s="14">
        <f>C14*D14</f>
        <v>460000</v>
      </c>
    </row>
    <row r="15" spans="1:5" ht="25.5" x14ac:dyDescent="0.25">
      <c r="A15" s="7">
        <v>14</v>
      </c>
      <c r="B15" s="11" t="s">
        <v>47</v>
      </c>
      <c r="C15" s="31">
        <v>1</v>
      </c>
      <c r="D15" s="32">
        <f>термопечи!B10</f>
        <v>6900000</v>
      </c>
      <c r="E15" s="14">
        <f>C15*D15</f>
        <v>6900000</v>
      </c>
    </row>
    <row r="16" spans="1:5" x14ac:dyDescent="0.25">
      <c r="A16" s="7">
        <v>15</v>
      </c>
      <c r="B16" s="60" t="s">
        <v>48</v>
      </c>
      <c r="C16" s="31">
        <v>1</v>
      </c>
      <c r="D16" s="32">
        <v>20000</v>
      </c>
      <c r="E16" s="14">
        <f>C16*D16</f>
        <v>20000</v>
      </c>
    </row>
    <row r="17" spans="1:5" x14ac:dyDescent="0.25">
      <c r="A17" s="7">
        <v>16</v>
      </c>
      <c r="B17" s="11" t="s">
        <v>42</v>
      </c>
      <c r="C17" s="31">
        <v>2</v>
      </c>
      <c r="D17" s="32">
        <v>150000</v>
      </c>
      <c r="E17" s="14">
        <f t="shared" ref="E17" si="1">C17*D17</f>
        <v>300000</v>
      </c>
    </row>
    <row r="18" spans="1:5" ht="25.5" x14ac:dyDescent="0.25">
      <c r="A18" s="7">
        <v>17</v>
      </c>
      <c r="B18" s="60" t="s">
        <v>66</v>
      </c>
      <c r="C18" s="31">
        <v>2</v>
      </c>
      <c r="D18" s="32">
        <v>123485.35</v>
      </c>
      <c r="E18" s="14">
        <f>C18*D18</f>
        <v>246970.7</v>
      </c>
    </row>
    <row r="19" spans="1:5" x14ac:dyDescent="0.25">
      <c r="A19" s="7">
        <v>18</v>
      </c>
      <c r="B19" s="11" t="s">
        <v>43</v>
      </c>
      <c r="C19" s="31">
        <v>2</v>
      </c>
      <c r="D19" s="32">
        <v>16890</v>
      </c>
      <c r="E19" s="14">
        <f t="shared" ref="E19:E27" si="2">C19*D19</f>
        <v>33780</v>
      </c>
    </row>
    <row r="20" spans="1:5" x14ac:dyDescent="0.25">
      <c r="A20" s="7">
        <v>19</v>
      </c>
      <c r="B20" s="11" t="s">
        <v>44</v>
      </c>
      <c r="C20" s="31">
        <v>1</v>
      </c>
      <c r="D20" s="32">
        <v>35690</v>
      </c>
      <c r="E20" s="14">
        <f t="shared" si="2"/>
        <v>35690</v>
      </c>
    </row>
    <row r="21" spans="1:5" x14ac:dyDescent="0.25">
      <c r="A21" s="7">
        <v>20</v>
      </c>
      <c r="B21" s="11" t="s">
        <v>29</v>
      </c>
      <c r="C21" s="31">
        <v>2</v>
      </c>
      <c r="D21" s="32">
        <v>1400</v>
      </c>
      <c r="E21" s="14">
        <f t="shared" si="2"/>
        <v>2800</v>
      </c>
    </row>
    <row r="22" spans="1:5" x14ac:dyDescent="0.25">
      <c r="A22" s="7">
        <v>21</v>
      </c>
      <c r="B22" s="11" t="s">
        <v>49</v>
      </c>
      <c r="C22" s="31">
        <v>2</v>
      </c>
      <c r="D22" s="32">
        <v>12300</v>
      </c>
      <c r="E22" s="14">
        <f t="shared" si="2"/>
        <v>24600</v>
      </c>
    </row>
    <row r="23" spans="1:5" x14ac:dyDescent="0.25">
      <c r="A23" s="7">
        <v>22</v>
      </c>
      <c r="B23" s="11" t="s">
        <v>50</v>
      </c>
      <c r="C23" s="31">
        <v>1</v>
      </c>
      <c r="D23" s="32">
        <v>5404</v>
      </c>
      <c r="E23" s="14">
        <f t="shared" si="2"/>
        <v>5404</v>
      </c>
    </row>
    <row r="24" spans="1:5" x14ac:dyDescent="0.25">
      <c r="A24" s="7">
        <v>23</v>
      </c>
      <c r="B24" s="11" t="s">
        <v>45</v>
      </c>
      <c r="C24" s="31">
        <v>1</v>
      </c>
      <c r="D24" s="32">
        <v>9086</v>
      </c>
      <c r="E24" s="14">
        <f t="shared" si="2"/>
        <v>9086</v>
      </c>
    </row>
    <row r="25" spans="1:5" x14ac:dyDescent="0.25">
      <c r="A25" s="7">
        <v>24</v>
      </c>
      <c r="B25" s="11" t="s">
        <v>57</v>
      </c>
      <c r="C25" s="31">
        <v>1</v>
      </c>
      <c r="D25" s="32">
        <v>2841</v>
      </c>
      <c r="E25" s="14">
        <f t="shared" si="2"/>
        <v>2841</v>
      </c>
    </row>
    <row r="26" spans="1:5" x14ac:dyDescent="0.25">
      <c r="A26" s="7">
        <v>25</v>
      </c>
      <c r="B26" s="11" t="s">
        <v>51</v>
      </c>
      <c r="C26" s="31">
        <v>1</v>
      </c>
      <c r="D26" s="32">
        <v>178101</v>
      </c>
      <c r="E26" s="14">
        <f t="shared" si="2"/>
        <v>178101</v>
      </c>
    </row>
    <row r="27" spans="1:5" x14ac:dyDescent="0.25">
      <c r="A27" s="7">
        <v>26</v>
      </c>
      <c r="B27" s="11" t="s">
        <v>52</v>
      </c>
      <c r="C27" s="31">
        <v>1</v>
      </c>
      <c r="D27" s="32">
        <v>14190</v>
      </c>
      <c r="E27" s="14">
        <f t="shared" si="2"/>
        <v>14190</v>
      </c>
    </row>
    <row r="28" spans="1:5" x14ac:dyDescent="0.25">
      <c r="A28" s="7">
        <v>27</v>
      </c>
      <c r="B28" s="21" t="s">
        <v>54</v>
      </c>
      <c r="C28" s="31">
        <v>1</v>
      </c>
      <c r="D28" s="32">
        <v>6000000</v>
      </c>
      <c r="E28" s="14">
        <f>C28*D28</f>
        <v>6000000</v>
      </c>
    </row>
    <row r="29" spans="1:5" x14ac:dyDescent="0.2">
      <c r="A29" s="7">
        <v>28</v>
      </c>
      <c r="B29" s="61" t="s">
        <v>53</v>
      </c>
      <c r="C29" s="31">
        <v>1</v>
      </c>
      <c r="D29" s="32">
        <v>7500000</v>
      </c>
      <c r="E29" s="14">
        <f>C29*D29</f>
        <v>7500000</v>
      </c>
    </row>
    <row r="30" spans="1:5" x14ac:dyDescent="0.25">
      <c r="A30" s="7"/>
      <c r="B30" s="58" t="s">
        <v>74</v>
      </c>
      <c r="C30" s="5" t="s">
        <v>59</v>
      </c>
      <c r="D30" s="36" t="s">
        <v>59</v>
      </c>
      <c r="E30" s="41">
        <f>SUM(E2:E29)</f>
        <v>27039327.699999999</v>
      </c>
    </row>
    <row r="32" spans="1:5" s="53" customFormat="1" x14ac:dyDescent="0.25">
      <c r="A32" s="54"/>
      <c r="B32" s="52"/>
      <c r="C32" s="52"/>
      <c r="D32" s="52"/>
      <c r="E32" s="55"/>
    </row>
    <row r="33" spans="1:2" x14ac:dyDescent="0.25">
      <c r="A33" s="6"/>
      <c r="B33" s="17"/>
    </row>
    <row r="34" spans="1:2" x14ac:dyDescent="0.25">
      <c r="A34" s="6"/>
      <c r="B34" s="17"/>
    </row>
    <row r="35" spans="1:2" x14ac:dyDescent="0.25">
      <c r="A35" s="6"/>
      <c r="B35" s="17"/>
    </row>
    <row r="36" spans="1:2" x14ac:dyDescent="0.25">
      <c r="A36" s="6"/>
      <c r="B36" s="17"/>
    </row>
    <row r="37" spans="1:2" x14ac:dyDescent="0.25">
      <c r="A37" s="6"/>
      <c r="B37" s="17"/>
    </row>
    <row r="38" spans="1:2" x14ac:dyDescent="0.25">
      <c r="A38" s="6"/>
      <c r="B38" s="17"/>
    </row>
  </sheetData>
  <hyperlinks>
    <hyperlink ref="B28" r:id="rId1" xr:uid="{887170AA-61FA-46A9-BE3F-776D28533D09}"/>
    <hyperlink ref="B29" r:id="rId2" xr:uid="{EE124D97-B656-4D47-ABC8-2EE000AA6306}"/>
    <hyperlink ref="B2" r:id="rId3" location="characteristics" xr:uid="{E6E220C7-8109-4CEA-BB26-108EA88E7E54}"/>
    <hyperlink ref="B3" r:id="rId4" xr:uid="{A7630B8B-7B62-4E60-AD92-054191ED6812}"/>
    <hyperlink ref="B4" r:id="rId5" xr:uid="{B600754A-6F31-4E9E-A28F-C957FB0DDA1E}"/>
    <hyperlink ref="B5" r:id="rId6" xr:uid="{F34C90CA-C6C5-435C-A743-8468EA4828A9}"/>
    <hyperlink ref="B6" r:id="rId7" xr:uid="{9A418C1E-206D-4C68-B746-7C1915335A46}"/>
    <hyperlink ref="B7" r:id="rId8" xr:uid="{42046B8B-213F-4077-B978-161CC117E1BC}"/>
    <hyperlink ref="B8" r:id="rId9" xr:uid="{B36FDBAC-392A-4015-8CD1-637561FF5FD3}"/>
    <hyperlink ref="B9" r:id="rId10" xr:uid="{06530E2F-02CB-4F8B-9C4D-248A4FEF7441}"/>
    <hyperlink ref="B10" r:id="rId11" xr:uid="{7E02C93F-71A1-4A1D-83AA-0E4B21DC30CB}"/>
    <hyperlink ref="B12" r:id="rId12" xr:uid="{9129CDF7-CA82-4FEB-BA23-586676E353A8}"/>
    <hyperlink ref="B13" r:id="rId13" xr:uid="{366277D4-2A25-42D9-AB6D-4F9BDCADE14D}"/>
    <hyperlink ref="B17" r:id="rId14" xr:uid="{088A0806-B25A-4BF7-99DC-3DBC8992EF05}"/>
    <hyperlink ref="B19" r:id="rId15" xr:uid="{6E2B34DC-DEEF-45DB-963D-FE6ECFEF7AE4}"/>
    <hyperlink ref="B20" r:id="rId16" xr:uid="{2C9880B6-143C-4838-BCE3-962749189E5B}"/>
    <hyperlink ref="B22" r:id="rId17" xr:uid="{DF4FA423-4663-473E-88C7-490B6BCA63C0}"/>
    <hyperlink ref="B23" r:id="rId18" xr:uid="{5EB2A6BB-FB24-4B48-99D9-55CF913F5934}"/>
    <hyperlink ref="B24" r:id="rId19" xr:uid="{5F115A64-6C49-404D-B34E-6DBD2C7504C6}"/>
    <hyperlink ref="B21" r:id="rId20" location="searchQuery=Редукторы+для+баллонов+для+сварки&amp;searchType=autocomplete" xr:uid="{9E3407FC-8636-4F3C-8E24-4EFC3F2056DE}"/>
    <hyperlink ref="B25" r:id="rId21" xr:uid="{677E21E9-5615-4B05-9E52-E2D5AE21A0B9}"/>
    <hyperlink ref="B26" r:id="rId22" xr:uid="{DF8D2266-1BD4-4F79-BAE0-78961511E377}"/>
    <hyperlink ref="B27" r:id="rId23" xr:uid="{4C0E0E88-C478-4D70-98DF-EA0425642DB3}"/>
    <hyperlink ref="B14" r:id="rId24" xr:uid="{FAEBE048-2EB2-438A-AC4A-D77B8545C566}"/>
    <hyperlink ref="B15" r:id="rId25" xr:uid="{5A63E346-BA3B-4033-AAD5-36B928E41742}"/>
    <hyperlink ref="B11" r:id="rId26" xr:uid="{140CEA8A-C9C5-4F47-8752-1ABC61AC0A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EA3C-893D-4A92-B804-B85CCD9A2747}">
  <dimension ref="A3:C10"/>
  <sheetViews>
    <sheetView workbookViewId="0">
      <selection activeCell="B10" sqref="B10"/>
    </sheetView>
  </sheetViews>
  <sheetFormatPr defaultRowHeight="15" x14ac:dyDescent="0.25"/>
  <cols>
    <col min="1" max="1" width="42" customWidth="1"/>
  </cols>
  <sheetData>
    <row r="3" spans="1:3" ht="47.25" customHeight="1" x14ac:dyDescent="0.25">
      <c r="A3" s="2" t="s">
        <v>46</v>
      </c>
      <c r="B3" s="1">
        <v>1</v>
      </c>
    </row>
    <row r="4" spans="1:3" x14ac:dyDescent="0.25">
      <c r="A4" t="s">
        <v>60</v>
      </c>
      <c r="B4">
        <f>0.5*0.5*0.8</f>
        <v>0.2</v>
      </c>
      <c r="C4" t="s">
        <v>61</v>
      </c>
    </row>
    <row r="5" spans="1:3" x14ac:dyDescent="0.25">
      <c r="A5" t="s">
        <v>62</v>
      </c>
      <c r="B5" s="3">
        <f>'Оборудование цеха'!D23</f>
        <v>460000</v>
      </c>
      <c r="C5" t="s">
        <v>63</v>
      </c>
    </row>
    <row r="7" spans="1:3" ht="30" x14ac:dyDescent="0.25">
      <c r="A7" s="2" t="s">
        <v>47</v>
      </c>
      <c r="B7" s="1">
        <v>1</v>
      </c>
    </row>
    <row r="8" spans="1:3" x14ac:dyDescent="0.25">
      <c r="A8" t="s">
        <v>60</v>
      </c>
      <c r="B8">
        <f>1*1*3</f>
        <v>3</v>
      </c>
    </row>
    <row r="9" spans="1:3" x14ac:dyDescent="0.25">
      <c r="A9" t="s">
        <v>64</v>
      </c>
      <c r="B9">
        <f>B8/B4</f>
        <v>15</v>
      </c>
    </row>
    <row r="10" spans="1:3" x14ac:dyDescent="0.25">
      <c r="A10" t="s">
        <v>65</v>
      </c>
      <c r="B10">
        <f>B5*B9</f>
        <v>6900000</v>
      </c>
    </row>
  </sheetData>
  <hyperlinks>
    <hyperlink ref="A3" r:id="rId1" xr:uid="{F945A7BA-AA1B-4729-8348-41FC99DE3563}"/>
    <hyperlink ref="A7" r:id="rId2" xr:uid="{76821DB1-C662-412C-AEFB-37427DEFBF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Оборудование цеха</vt:lpstr>
      <vt:lpstr>Специализированное оборудование</vt:lpstr>
      <vt:lpstr>термопечи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2015-06-05T18:19:34Z</dcterms:created>
  <dcterms:modified xsi:type="dcterms:W3CDTF">2024-04-03T12:39:06Z</dcterms:modified>
</cp:coreProperties>
</file>