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Александр\Documents\Саша\Бизнес Анализ\Печи Вигор-3\1.3 Бизнес план (со шкафом, собств. пр-во)\"/>
    </mc:Choice>
  </mc:AlternateContent>
  <xr:revisionPtr revIDLastSave="0" documentId="13_ncr:1_{9F153324-DB5D-4C14-8C18-E5CB19AB17A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Расчет площади цеха" sheetId="1" r:id="rId1"/>
    <sheet name="Справочно (числ. по сменам)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2" l="1"/>
  <c r="F36" i="2" s="1"/>
  <c r="D36" i="2"/>
  <c r="C36" i="2"/>
  <c r="B36" i="2"/>
  <c r="A36" i="2"/>
  <c r="E35" i="2"/>
  <c r="D35" i="2"/>
  <c r="F35" i="2" s="1"/>
  <c r="C35" i="2"/>
  <c r="B35" i="2"/>
  <c r="A35" i="2"/>
  <c r="F34" i="2"/>
  <c r="E34" i="2"/>
  <c r="D34" i="2"/>
  <c r="C34" i="2"/>
  <c r="B34" i="2"/>
  <c r="A34" i="2"/>
  <c r="E33" i="2"/>
  <c r="D33" i="2"/>
  <c r="F33" i="2" s="1"/>
  <c r="C33" i="2"/>
  <c r="B33" i="2"/>
  <c r="A33" i="2"/>
  <c r="E32" i="2"/>
  <c r="F32" i="2" s="1"/>
  <c r="D32" i="2"/>
  <c r="C32" i="2"/>
  <c r="B32" i="2"/>
  <c r="A32" i="2"/>
  <c r="E31" i="2"/>
  <c r="D31" i="2"/>
  <c r="F31" i="2" s="1"/>
  <c r="C31" i="2"/>
  <c r="B31" i="2"/>
  <c r="A31" i="2"/>
  <c r="E30" i="2"/>
  <c r="D30" i="2"/>
  <c r="F30" i="2" s="1"/>
  <c r="C30" i="2"/>
  <c r="B30" i="2"/>
  <c r="A30" i="2"/>
  <c r="E27" i="2"/>
  <c r="D27" i="2"/>
  <c r="F27" i="2" s="1"/>
  <c r="C27" i="2"/>
  <c r="B27" i="2"/>
  <c r="A27" i="2"/>
  <c r="E26" i="2"/>
  <c r="D26" i="2"/>
  <c r="F26" i="2" s="1"/>
  <c r="C26" i="2"/>
  <c r="B26" i="2"/>
  <c r="A26" i="2"/>
  <c r="E23" i="2"/>
  <c r="D23" i="2"/>
  <c r="F23" i="2" s="1"/>
  <c r="C23" i="2"/>
  <c r="B23" i="2"/>
  <c r="A23" i="2"/>
  <c r="E22" i="2"/>
  <c r="D22" i="2"/>
  <c r="F22" i="2" s="1"/>
  <c r="C22" i="2"/>
  <c r="B22" i="2"/>
  <c r="A22" i="2"/>
  <c r="E21" i="2"/>
  <c r="D21" i="2"/>
  <c r="F21" i="2" s="1"/>
  <c r="C21" i="2"/>
  <c r="B21" i="2"/>
  <c r="A21" i="2"/>
  <c r="E20" i="2"/>
  <c r="F20" i="2" s="1"/>
  <c r="D20" i="2"/>
  <c r="C20" i="2"/>
  <c r="B20" i="2"/>
  <c r="A20" i="2"/>
  <c r="E19" i="2"/>
  <c r="D19" i="2"/>
  <c r="D24" i="2" s="1"/>
  <c r="C19" i="2"/>
  <c r="B19" i="2"/>
  <c r="A19" i="2"/>
  <c r="E17" i="2"/>
  <c r="D17" i="2"/>
  <c r="F17" i="2" s="1"/>
  <c r="C17" i="2"/>
  <c r="B17" i="2"/>
  <c r="A17" i="2"/>
  <c r="E16" i="2"/>
  <c r="F16" i="2" s="1"/>
  <c r="D16" i="2"/>
  <c r="C16" i="2"/>
  <c r="B16" i="2"/>
  <c r="A16" i="2"/>
  <c r="E15" i="2"/>
  <c r="D15" i="2"/>
  <c r="F15" i="2" s="1"/>
  <c r="C15" i="2"/>
  <c r="B15" i="2"/>
  <c r="A15" i="2"/>
  <c r="E14" i="2"/>
  <c r="F14" i="2" s="1"/>
  <c r="D14" i="2"/>
  <c r="C14" i="2"/>
  <c r="B14" i="2"/>
  <c r="A14" i="2"/>
  <c r="E13" i="2"/>
  <c r="D13" i="2"/>
  <c r="F13" i="2" s="1"/>
  <c r="C13" i="2"/>
  <c r="B13" i="2"/>
  <c r="F12" i="2"/>
  <c r="E12" i="2"/>
  <c r="D12" i="2"/>
  <c r="C12" i="2"/>
  <c r="B12" i="2"/>
  <c r="A12" i="2"/>
  <c r="E11" i="2"/>
  <c r="D11" i="2"/>
  <c r="F11" i="2" s="1"/>
  <c r="C11" i="2"/>
  <c r="B11" i="2"/>
  <c r="A11" i="2"/>
  <c r="E10" i="2"/>
  <c r="D10" i="2"/>
  <c r="F10" i="2" s="1"/>
  <c r="C10" i="2"/>
  <c r="B10" i="2"/>
  <c r="A10" i="2"/>
  <c r="F9" i="2"/>
  <c r="E9" i="2"/>
  <c r="D9" i="2"/>
  <c r="C9" i="2"/>
  <c r="B9" i="2"/>
  <c r="A9" i="2"/>
  <c r="F8" i="2"/>
  <c r="E8" i="2"/>
  <c r="D8" i="2"/>
  <c r="C8" i="2"/>
  <c r="B8" i="2"/>
  <c r="A8" i="2"/>
  <c r="E7" i="2"/>
  <c r="D7" i="2"/>
  <c r="F7" i="2" s="1"/>
  <c r="C7" i="2"/>
  <c r="B7" i="2"/>
  <c r="A7" i="2"/>
  <c r="E6" i="2"/>
  <c r="D6" i="2"/>
  <c r="F6" i="2" s="1"/>
  <c r="C6" i="2"/>
  <c r="B6" i="2"/>
  <c r="A6" i="2"/>
  <c r="F5" i="2"/>
  <c r="E5" i="2"/>
  <c r="C5" i="2"/>
  <c r="B5" i="2"/>
  <c r="A5" i="2"/>
  <c r="E4" i="2"/>
  <c r="D4" i="2"/>
  <c r="F4" i="2" s="1"/>
  <c r="C4" i="2"/>
  <c r="B4" i="2"/>
  <c r="A4" i="2"/>
  <c r="E3" i="2"/>
  <c r="F3" i="2" s="1"/>
  <c r="D3" i="2"/>
  <c r="C3" i="2"/>
  <c r="B3" i="2"/>
  <c r="A3" i="2"/>
  <c r="E2" i="2"/>
  <c r="D2" i="2"/>
  <c r="D18" i="2" s="1"/>
  <c r="D25" i="2" s="1"/>
  <c r="C2" i="2"/>
  <c r="B2" i="2"/>
  <c r="A2" i="2"/>
  <c r="F28" i="2" l="1"/>
  <c r="F37" i="2"/>
  <c r="D37" i="2"/>
  <c r="F2" i="2"/>
  <c r="F18" i="2" s="1"/>
  <c r="F19" i="2"/>
  <c r="F24" i="2" s="1"/>
  <c r="D28" i="2"/>
  <c r="D29" i="2" s="1"/>
  <c r="D38" i="2" s="1"/>
  <c r="F25" i="2" l="1"/>
  <c r="F29" i="2" s="1"/>
  <c r="F38" i="2" s="1"/>
  <c r="D14" i="1" l="1"/>
  <c r="D28" i="1"/>
  <c r="D76" i="1" l="1"/>
  <c r="D75" i="1"/>
  <c r="D74" i="1" s="1"/>
  <c r="D73" i="1"/>
  <c r="D72" i="1"/>
  <c r="D69" i="1"/>
  <c r="D68" i="1"/>
  <c r="D67" i="1" s="1"/>
  <c r="D66" i="1"/>
  <c r="D65" i="1"/>
  <c r="D63" i="1"/>
  <c r="D62" i="1"/>
  <c r="C56" i="1"/>
  <c r="C59" i="1" s="1"/>
  <c r="D59" i="1" s="1"/>
  <c r="D55" i="1"/>
  <c r="D54" i="1" s="1"/>
  <c r="C48" i="1"/>
  <c r="C47" i="1" s="1"/>
  <c r="D41" i="1"/>
  <c r="D31" i="1"/>
  <c r="D22" i="1"/>
  <c r="D20" i="1"/>
  <c r="D21" i="1" s="1"/>
  <c r="D23" i="1" s="1"/>
  <c r="D15" i="1"/>
  <c r="D12" i="1"/>
  <c r="D6" i="1"/>
  <c r="D64" i="1" l="1"/>
  <c r="C55" i="1"/>
  <c r="C58" i="1" s="1"/>
  <c r="D58" i="1" s="1"/>
  <c r="D57" i="1" s="1"/>
  <c r="D53" i="1" s="1"/>
  <c r="D71" i="1"/>
  <c r="D48" i="1"/>
  <c r="D13" i="1"/>
  <c r="D16" i="1" s="1"/>
  <c r="D61" i="1"/>
  <c r="D47" i="1"/>
  <c r="C50" i="1"/>
  <c r="D50" i="1" s="1"/>
  <c r="D42" i="1"/>
  <c r="D39" i="1" s="1"/>
  <c r="D32" i="1"/>
  <c r="D33" i="1" s="1"/>
  <c r="C51" i="1"/>
  <c r="D51" i="1" s="1"/>
  <c r="D7" i="1"/>
  <c r="D8" i="1" s="1"/>
  <c r="D46" i="1" l="1"/>
  <c r="D49" i="1"/>
  <c r="D45" i="1" s="1"/>
  <c r="D44" i="1" s="1"/>
  <c r="D38" i="1" s="1"/>
  <c r="D3" i="1"/>
  <c r="D25" i="1" s="1"/>
  <c r="D2" i="1" s="1"/>
  <c r="D36" i="1"/>
  <c r="D27" i="1" s="1"/>
  <c r="D80" i="1" l="1"/>
</calcChain>
</file>

<file path=xl/sharedStrings.xml><?xml version="1.0" encoding="utf-8"?>
<sst xmlns="http://schemas.openxmlformats.org/spreadsheetml/2006/main" count="97" uniqueCount="62">
  <si>
    <t xml:space="preserve">№ </t>
  </si>
  <si>
    <t>Участок</t>
  </si>
  <si>
    <t>Кол-во рабочих мест</t>
  </si>
  <si>
    <t>Площадь, м2</t>
  </si>
  <si>
    <t>РАБОЧАЯ ПЛОЩАДЬ</t>
  </si>
  <si>
    <t>Производственная</t>
  </si>
  <si>
    <t>Площадь под мебелью и станками</t>
  </si>
  <si>
    <t>Площадь рабочих мест (1,2м*1,6м)</t>
  </si>
  <si>
    <t>Итого слесарный участок</t>
  </si>
  <si>
    <t>Площадь проходов</t>
  </si>
  <si>
    <t>Площадь сборочной площадки</t>
  </si>
  <si>
    <t xml:space="preserve">Рабочее место испытания </t>
  </si>
  <si>
    <t>Итого сборочная площадка</t>
  </si>
  <si>
    <t>Площадь упаковочной площадки</t>
  </si>
  <si>
    <t>Итого упаковочная площадка</t>
  </si>
  <si>
    <t>Вспомогательная</t>
  </si>
  <si>
    <t>ПОДСОБНАЯ ПЛОЩАДЬ</t>
  </si>
  <si>
    <t>Складская площадь</t>
  </si>
  <si>
    <t>Обслуживающая</t>
  </si>
  <si>
    <t>ПЛОЩАДЬ ВСПОМОГАТЕЛЬНЫХ ПОМЕЩЕНИЙ</t>
  </si>
  <si>
    <t>Бытовая</t>
  </si>
  <si>
    <t>Гардеробные</t>
  </si>
  <si>
    <t>Шкаф в гардеробной (женщин 30% от состава)</t>
  </si>
  <si>
    <t>мужчины</t>
  </si>
  <si>
    <t>женщины</t>
  </si>
  <si>
    <t>Ширина проходов в гардеробных</t>
  </si>
  <si>
    <t>Душевые</t>
  </si>
  <si>
    <t>Душевые кабины</t>
  </si>
  <si>
    <t>Ширина проходов в душевых</t>
  </si>
  <si>
    <t>Санузлы</t>
  </si>
  <si>
    <t>мужчины 1 унитаз, 1 писсуар</t>
  </si>
  <si>
    <t>женщины 1 унитаз</t>
  </si>
  <si>
    <t>Ширина проходов санузлах</t>
  </si>
  <si>
    <t>Тамбуры</t>
  </si>
  <si>
    <t>Умывальные</t>
  </si>
  <si>
    <t>штрина прохода</t>
  </si>
  <si>
    <t>Чайная комната</t>
  </si>
  <si>
    <t>ОБЩАЯ ПЛОЩАДЬ ЦЕХА</t>
  </si>
  <si>
    <t>Наименование должности</t>
  </si>
  <si>
    <t>Подразделение</t>
  </si>
  <si>
    <t>Численность 1 смена</t>
  </si>
  <si>
    <t>Численность 2 смена</t>
  </si>
  <si>
    <t>слесарный</t>
  </si>
  <si>
    <t>сборочный</t>
  </si>
  <si>
    <t>упаковочный</t>
  </si>
  <si>
    <t>Склад (комплектовщик и начальник склада)</t>
  </si>
  <si>
    <t xml:space="preserve">Итого склад </t>
  </si>
  <si>
    <t>Слесарный участок</t>
  </si>
  <si>
    <t>Сборочная площадка</t>
  </si>
  <si>
    <t>Упаковочная площадка</t>
  </si>
  <si>
    <t>Конторская</t>
  </si>
  <si>
    <t>Численность</t>
  </si>
  <si>
    <t>ЗП на 1 ед.</t>
  </si>
  <si>
    <t>ФОТ</t>
  </si>
  <si>
    <t>Начальник склада</t>
  </si>
  <si>
    <t>Форомирует прямую себестоимость</t>
  </si>
  <si>
    <t>Производственные расходы</t>
  </si>
  <si>
    <t>Формирует производственную себестоимость</t>
  </si>
  <si>
    <t>Коммерческие расходы</t>
  </si>
  <si>
    <t>Формирует себестоимость продаж</t>
  </si>
  <si>
    <t>Управленческие расходы</t>
  </si>
  <si>
    <t>Формирует полную себестоимость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</si>
</sst>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0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b/>
      <sz val="10"/>
      <name val="Arial"/>
      <family val="2"/>
      <charset val="204"/>
    </font>
    <font>
      <b/>
      <u/>
      <sz val="10"/>
      <name val="Arial"/>
      <family val="2"/>
      <charset val="204"/>
    </font>
    <font>
      <b/>
      <sz val="9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sz val="9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1" applyFont="1" applyFill="1" applyBorder="1" applyAlignment="1">
      <alignment horizontal="right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1" applyFont="1" applyFill="1" applyBorder="1" applyAlignment="1">
      <alignment horizontal="left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4" fontId="7" fillId="0" borderId="1" xfId="0" applyNumberFormat="1" applyFont="1" applyBorder="1" applyAlignment="1">
      <alignment horizontal="center" vertical="center" wrapText="1"/>
    </xf>
    <xf numFmtId="17" fontId="6" fillId="0" borderId="0" xfId="0" applyNumberFormat="1" applyFont="1" applyAlignment="1">
      <alignment horizontal="left" vertical="center" wrapText="1"/>
    </xf>
    <xf numFmtId="0" fontId="3" fillId="0" borderId="1" xfId="0" applyFont="1" applyBorder="1"/>
    <xf numFmtId="4" fontId="2" fillId="0" borderId="1" xfId="0" applyNumberFormat="1" applyFont="1" applyBorder="1" applyAlignment="1">
      <alignment horizontal="center" vertical="center" wrapText="1"/>
    </xf>
    <xf numFmtId="16" fontId="6" fillId="0" borderId="0" xfId="0" applyNumberFormat="1" applyFont="1" applyAlignment="1">
      <alignment horizontal="left" vertical="center" wrapText="1"/>
    </xf>
    <xf numFmtId="0" fontId="3" fillId="0" borderId="0" xfId="0" applyFont="1"/>
    <xf numFmtId="0" fontId="3" fillId="0" borderId="0" xfId="0" applyFont="1" applyAlignment="1">
      <alignment horizontal="right" wrapText="1"/>
    </xf>
    <xf numFmtId="0" fontId="3" fillId="0" borderId="1" xfId="0" applyFont="1" applyBorder="1" applyAlignment="1">
      <alignment wrapText="1"/>
    </xf>
    <xf numFmtId="2" fontId="3" fillId="0" borderId="0" xfId="0" applyNumberFormat="1" applyFont="1" applyAlignment="1">
      <alignment horizont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/>
    </xf>
    <xf numFmtId="0" fontId="3" fillId="0" borderId="0" xfId="0" applyFont="1" applyAlignment="1">
      <alignment wrapText="1"/>
    </xf>
    <xf numFmtId="0" fontId="2" fillId="0" borderId="1" xfId="1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right" wrapText="1"/>
    </xf>
    <xf numFmtId="0" fontId="4" fillId="0" borderId="1" xfId="0" applyFont="1" applyBorder="1" applyAlignment="1">
      <alignment horizontal="center" wrapText="1"/>
    </xf>
    <xf numFmtId="3" fontId="4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2" fillId="0" borderId="1" xfId="1" applyFont="1" applyFill="1" applyBorder="1" applyAlignment="1">
      <alignment horizontal="right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" fontId="9" fillId="0" borderId="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wrapText="1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4" fontId="10" fillId="0" borderId="1" xfId="0" applyNumberFormat="1" applyFont="1" applyBorder="1" applyAlignment="1">
      <alignment horizontal="right" vertical="center" wrapText="1"/>
    </xf>
    <xf numFmtId="0" fontId="10" fillId="0" borderId="1" xfId="0" applyFont="1" applyBorder="1" applyAlignment="1">
      <alignment wrapText="1"/>
    </xf>
    <xf numFmtId="0" fontId="10" fillId="0" borderId="1" xfId="0" applyFont="1" applyBorder="1"/>
    <xf numFmtId="0" fontId="10" fillId="0" borderId="0" xfId="0" applyFont="1"/>
    <xf numFmtId="0" fontId="10" fillId="0" borderId="2" xfId="0" applyFont="1" applyBorder="1"/>
    <xf numFmtId="0" fontId="9" fillId="0" borderId="1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4" fontId="9" fillId="0" borderId="1" xfId="0" applyNumberFormat="1" applyFont="1" applyBorder="1" applyAlignment="1">
      <alignment horizontal="center" vertical="center"/>
    </xf>
    <xf numFmtId="4" fontId="9" fillId="0" borderId="1" xfId="0" applyNumberFormat="1" applyFont="1" applyBorder="1" applyAlignment="1">
      <alignment horizontal="right" vertical="center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4" fontId="10" fillId="0" borderId="1" xfId="0" applyNumberFormat="1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 wrapText="1"/>
    </xf>
    <xf numFmtId="0" fontId="10" fillId="0" borderId="1" xfId="0" applyFont="1" applyBorder="1" applyAlignment="1">
      <alignment horizontal="center" vertical="center"/>
    </xf>
    <xf numFmtId="4" fontId="10" fillId="0" borderId="1" xfId="0" applyNumberFormat="1" applyFont="1" applyBorder="1" applyAlignment="1">
      <alignment horizontal="center" vertical="center"/>
    </xf>
    <xf numFmtId="4" fontId="11" fillId="0" borderId="1" xfId="0" applyNumberFormat="1" applyFont="1" applyBorder="1" applyAlignment="1">
      <alignment horizontal="right" vertical="center" wrapText="1"/>
    </xf>
    <xf numFmtId="0" fontId="9" fillId="0" borderId="1" xfId="0" applyFont="1" applyBorder="1"/>
    <xf numFmtId="0" fontId="9" fillId="0" borderId="0" xfId="0" applyFont="1"/>
    <xf numFmtId="0" fontId="10" fillId="0" borderId="0" xfId="0" applyFont="1" applyAlignment="1">
      <alignment horizontal="center"/>
    </xf>
    <xf numFmtId="4" fontId="10" fillId="0" borderId="0" xfId="0" applyNumberFormat="1" applyFont="1" applyAlignment="1">
      <alignment horizontal="center"/>
    </xf>
    <xf numFmtId="4" fontId="10" fillId="0" borderId="0" xfId="0" applyNumberFormat="1" applyFont="1"/>
    <xf numFmtId="0" fontId="10" fillId="0" borderId="0" xfId="0" applyFont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&#1040;&#1083;&#1077;&#1082;&#1089;&#1072;&#1085;&#1076;&#1088;\Documents\&#1057;&#1072;&#1096;&#1072;\&#1041;&#1080;&#1079;&#1085;&#1077;&#1089;%20&#1040;&#1085;&#1072;&#1083;&#1080;&#1079;\&#1055;&#1077;&#1095;&#1080;%20&#1042;&#1080;&#1075;&#1086;&#1088;-3\1.3%20&#1041;&#1080;&#1079;&#1085;&#1077;&#1089;%20&#1087;&#1083;&#1072;&#1085;%20(&#1089;&#1086;%20&#1096;&#1082;&#1072;&#1092;&#1086;&#1084;,%20&#1089;&#1086;&#1073;&#1089;&#1090;&#1074;.%20&#1087;&#1088;-&#1074;&#1086;)\&#1055;&#1088;&#1080;&#1083;&#1086;&#1078;&#1077;&#1085;&#1080;&#1077;%202.8%20&#1055;&#1077;&#1088;&#1089;&#1086;&#1085;&#1072;&#1083;.xlsx" TargetMode="External"/><Relationship Id="rId1" Type="http://schemas.openxmlformats.org/officeDocument/2006/relationships/externalLinkPath" Target="&#1055;&#1088;&#1080;&#1083;&#1086;&#1078;&#1077;&#1085;&#1080;&#1077;%202.8%20&#1055;&#1077;&#1088;&#1089;&#1086;&#1085;&#1072;&#108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По подразделениям"/>
      <sheetName val="По категориям"/>
      <sheetName val="Формирование себестоимости"/>
      <sheetName val="По сменам"/>
      <sheetName val="Для ФМ расходы"/>
    </sheetNames>
    <sheetDataSet>
      <sheetData sheetId="0">
        <row r="18">
          <cell r="B18" t="str">
            <v>цех</v>
          </cell>
          <cell r="C18" t="str">
            <v>производственный отдел</v>
          </cell>
          <cell r="D18">
            <v>1</v>
          </cell>
          <cell r="E18">
            <v>137931</v>
          </cell>
        </row>
      </sheetData>
      <sheetData sheetId="1">
        <row r="2">
          <cell r="A2" t="str">
            <v>Электро-слесарь КИПиА</v>
          </cell>
          <cell r="C2" t="str">
            <v>цех</v>
          </cell>
          <cell r="D2" t="str">
            <v>производственный отдел</v>
          </cell>
          <cell r="E2">
            <v>1</v>
          </cell>
          <cell r="F2">
            <v>91954</v>
          </cell>
        </row>
        <row r="3">
          <cell r="A3" t="str">
            <v>Слесарь-электрик</v>
          </cell>
          <cell r="C3" t="str">
            <v>цех</v>
          </cell>
          <cell r="D3" t="str">
            <v>производственный отдел</v>
          </cell>
          <cell r="E3">
            <v>1</v>
          </cell>
          <cell r="F3">
            <v>91954</v>
          </cell>
        </row>
        <row r="4">
          <cell r="A4" t="str">
            <v>Маляр</v>
          </cell>
          <cell r="C4" t="str">
            <v>цех</v>
          </cell>
          <cell r="D4" t="str">
            <v>производственный отдел</v>
          </cell>
          <cell r="E4">
            <v>2</v>
          </cell>
          <cell r="F4">
            <v>97701</v>
          </cell>
        </row>
        <row r="5">
          <cell r="A5" t="str">
            <v>Слесарь МСР</v>
          </cell>
          <cell r="C5" t="str">
            <v>цех</v>
          </cell>
          <cell r="D5" t="str">
            <v>производственный отдел</v>
          </cell>
          <cell r="F5">
            <v>80460</v>
          </cell>
        </row>
        <row r="6">
          <cell r="A6" t="str">
            <v>Сварщик-аргонщик</v>
          </cell>
          <cell r="C6" t="str">
            <v>цех</v>
          </cell>
          <cell r="D6" t="str">
            <v>производственный отдел</v>
          </cell>
          <cell r="E6">
            <v>2</v>
          </cell>
          <cell r="F6">
            <v>126437</v>
          </cell>
        </row>
        <row r="7">
          <cell r="A7" t="str">
            <v>Сварщик-электрогазосварщик</v>
          </cell>
          <cell r="C7" t="str">
            <v>цех</v>
          </cell>
          <cell r="D7" t="str">
            <v>производственный отдел</v>
          </cell>
          <cell r="E7">
            <v>1</v>
          </cell>
          <cell r="F7">
            <v>103448</v>
          </cell>
        </row>
        <row r="8">
          <cell r="A8" t="str">
            <v>Рабочий по цеху</v>
          </cell>
          <cell r="C8" t="str">
            <v>цех</v>
          </cell>
          <cell r="D8" t="str">
            <v>производственный отдел</v>
          </cell>
          <cell r="E8">
            <v>2</v>
          </cell>
          <cell r="F8">
            <v>74713</v>
          </cell>
        </row>
        <row r="9">
          <cell r="A9" t="str">
            <v>Дежурный электрик</v>
          </cell>
          <cell r="C9" t="str">
            <v>цех</v>
          </cell>
          <cell r="D9" t="str">
            <v>отдел главного инженера</v>
          </cell>
          <cell r="E9">
            <v>1</v>
          </cell>
          <cell r="F9">
            <v>91954</v>
          </cell>
        </row>
        <row r="10">
          <cell r="A10" t="str">
            <v xml:space="preserve">Кладовщик-комплектовщик </v>
          </cell>
          <cell r="C10" t="str">
            <v>цех</v>
          </cell>
          <cell r="D10" t="str">
            <v>склад</v>
          </cell>
          <cell r="E10">
            <v>1</v>
          </cell>
          <cell r="F10">
            <v>91954</v>
          </cell>
        </row>
        <row r="11">
          <cell r="A11" t="str">
            <v>Водитель</v>
          </cell>
          <cell r="C11" t="str">
            <v>цех</v>
          </cell>
          <cell r="D11" t="str">
            <v>склад</v>
          </cell>
          <cell r="E11">
            <v>1</v>
          </cell>
          <cell r="F11">
            <v>103448</v>
          </cell>
        </row>
        <row r="12">
          <cell r="A12" t="str">
            <v>Водитель погрузчика</v>
          </cell>
          <cell r="C12" t="str">
            <v>цех</v>
          </cell>
          <cell r="D12" t="str">
            <v>склад</v>
          </cell>
          <cell r="E12">
            <v>1</v>
          </cell>
          <cell r="F12">
            <v>80460</v>
          </cell>
        </row>
        <row r="17">
          <cell r="A17" t="str">
            <v>Начальник ПТО</v>
          </cell>
          <cell r="C17" t="str">
            <v>офис</v>
          </cell>
          <cell r="D17" t="str">
            <v>ПТО</v>
          </cell>
          <cell r="E17">
            <v>1</v>
          </cell>
          <cell r="F17">
            <v>160920</v>
          </cell>
        </row>
        <row r="18">
          <cell r="A18" t="str">
            <v>Инженер-проектировщик</v>
          </cell>
          <cell r="C18" t="str">
            <v>офис</v>
          </cell>
          <cell r="D18" t="str">
            <v>ПТО</v>
          </cell>
          <cell r="E18">
            <v>1</v>
          </cell>
          <cell r="F18">
            <v>137931</v>
          </cell>
        </row>
        <row r="19">
          <cell r="A19" t="str">
            <v>Начальник цеха</v>
          </cell>
        </row>
        <row r="20">
          <cell r="A20" t="str">
            <v>Главный инженер</v>
          </cell>
          <cell r="C20" t="str">
            <v>офис</v>
          </cell>
          <cell r="D20" t="str">
            <v>отдел главного инженера</v>
          </cell>
          <cell r="E20">
            <v>1</v>
          </cell>
          <cell r="F20">
            <v>160920</v>
          </cell>
        </row>
        <row r="21">
          <cell r="A21" t="str">
            <v>Инженер-энергетик</v>
          </cell>
          <cell r="C21" t="str">
            <v>офис</v>
          </cell>
          <cell r="D21" t="str">
            <v>отдел главного инженера</v>
          </cell>
          <cell r="E21">
            <v>1</v>
          </cell>
          <cell r="F21">
            <v>137931</v>
          </cell>
        </row>
        <row r="22">
          <cell r="A22" t="str">
            <v>Начальник качества производства</v>
          </cell>
          <cell r="C22" t="str">
            <v>офис</v>
          </cell>
          <cell r="D22" t="str">
            <v>отдел качества</v>
          </cell>
          <cell r="E22">
            <v>1</v>
          </cell>
          <cell r="F22">
            <v>160920</v>
          </cell>
        </row>
        <row r="23">
          <cell r="C23" t="str">
            <v>цех</v>
          </cell>
          <cell r="D23" t="str">
            <v>склад</v>
          </cell>
          <cell r="E23">
            <v>1</v>
          </cell>
          <cell r="F23">
            <v>137931</v>
          </cell>
        </row>
        <row r="24">
          <cell r="A24" t="str">
            <v>Системный администратор</v>
          </cell>
          <cell r="C24" t="str">
            <v>офис</v>
          </cell>
          <cell r="D24" t="str">
            <v>администрация</v>
          </cell>
          <cell r="E24">
            <v>1</v>
          </cell>
          <cell r="F24">
            <v>149425</v>
          </cell>
        </row>
        <row r="26">
          <cell r="A26" t="str">
            <v>Генеральный директор</v>
          </cell>
          <cell r="C26" t="str">
            <v>офис</v>
          </cell>
          <cell r="D26" t="str">
            <v>администрация</v>
          </cell>
          <cell r="E26">
            <v>1</v>
          </cell>
          <cell r="F26">
            <v>287356</v>
          </cell>
        </row>
        <row r="27">
          <cell r="A27" t="str">
            <v>Юрист</v>
          </cell>
          <cell r="C27" t="str">
            <v>офис</v>
          </cell>
          <cell r="D27" t="str">
            <v>администрация</v>
          </cell>
          <cell r="E27">
            <v>1</v>
          </cell>
          <cell r="F27">
            <v>155172</v>
          </cell>
        </row>
        <row r="28">
          <cell r="A28" t="str">
            <v>Специалист по закупке</v>
          </cell>
          <cell r="C28" t="str">
            <v>офис</v>
          </cell>
          <cell r="D28" t="str">
            <v>отдел снабжения</v>
          </cell>
          <cell r="E28">
            <v>1</v>
          </cell>
          <cell r="F28">
            <v>105747</v>
          </cell>
        </row>
        <row r="29">
          <cell r="A29" t="str">
            <v>Главный бухгалтер</v>
          </cell>
          <cell r="C29" t="str">
            <v>офис</v>
          </cell>
          <cell r="D29" t="str">
            <v>бухгалтерия</v>
          </cell>
          <cell r="E29">
            <v>1</v>
          </cell>
          <cell r="F29">
            <v>183908</v>
          </cell>
        </row>
        <row r="30">
          <cell r="A30" t="str">
            <v>HRBR</v>
          </cell>
          <cell r="C30" t="str">
            <v>офис</v>
          </cell>
          <cell r="D30" t="str">
            <v>отдел персонала</v>
          </cell>
          <cell r="E30">
            <v>1</v>
          </cell>
          <cell r="F30">
            <v>172414</v>
          </cell>
        </row>
        <row r="31">
          <cell r="A31" t="str">
            <v>Руководитель отдела продаж</v>
          </cell>
          <cell r="C31" t="str">
            <v>офис</v>
          </cell>
          <cell r="D31" t="str">
            <v>отдел продаж</v>
          </cell>
          <cell r="E31">
            <v>1</v>
          </cell>
          <cell r="F31">
            <v>114943</v>
          </cell>
        </row>
        <row r="32">
          <cell r="A32" t="str">
            <v>Менеджер по продажам</v>
          </cell>
          <cell r="C32" t="str">
            <v>офис</v>
          </cell>
          <cell r="D32" t="str">
            <v>отдел продаж</v>
          </cell>
          <cell r="E32">
            <v>1</v>
          </cell>
          <cell r="F32">
            <v>97701</v>
          </cell>
        </row>
        <row r="33">
          <cell r="A33" t="str">
            <v xml:space="preserve">Уборщица </v>
          </cell>
          <cell r="C33" t="str">
            <v>офис</v>
          </cell>
          <cell r="D33" t="str">
            <v>МОП</v>
          </cell>
          <cell r="E33">
            <v>1</v>
          </cell>
          <cell r="F33">
            <v>68966</v>
          </cell>
        </row>
      </sheetData>
      <sheetData sheetId="2">
        <row r="15">
          <cell r="A15" t="str">
            <v>Термист</v>
          </cell>
          <cell r="B15" t="str">
            <v>цех</v>
          </cell>
          <cell r="C15" t="str">
            <v>производственный отдел</v>
          </cell>
          <cell r="D15">
            <v>1</v>
          </cell>
          <cell r="E15">
            <v>91954</v>
          </cell>
        </row>
        <row r="16">
          <cell r="A16" t="str">
            <v>Оператор ЧПУ</v>
          </cell>
          <cell r="B16" t="str">
            <v>цех</v>
          </cell>
          <cell r="C16" t="str">
            <v>производственный отдел</v>
          </cell>
          <cell r="D16">
            <v>4</v>
          </cell>
          <cell r="E16">
            <v>103448</v>
          </cell>
        </row>
        <row r="17">
          <cell r="A17" t="str">
            <v>Координатчик</v>
          </cell>
          <cell r="B17" t="str">
            <v>цех</v>
          </cell>
          <cell r="C17" t="str">
            <v>производственный отдел</v>
          </cell>
          <cell r="D17">
            <v>2</v>
          </cell>
          <cell r="E17">
            <v>103448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rosp.ru/upload/files/ogpp/file/norm_docs/SP44.pdf" TargetMode="External"/><Relationship Id="rId1" Type="http://schemas.openxmlformats.org/officeDocument/2006/relationships/hyperlink" Target="https://files.stroyinf.ru/Data1/46/4649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K80"/>
  <sheetViews>
    <sheetView tabSelected="1" topLeftCell="A25" workbookViewId="0">
      <selection activeCell="C53" sqref="C53"/>
    </sheetView>
  </sheetViews>
  <sheetFormatPr defaultRowHeight="12.75" x14ac:dyDescent="0.2"/>
  <cols>
    <col min="1" max="1" width="4.5703125" style="31" customWidth="1"/>
    <col min="2" max="2" width="51" style="26" customWidth="1"/>
    <col min="3" max="3" width="13.5703125" style="26" customWidth="1"/>
    <col min="4" max="4" width="19.140625" style="20" customWidth="1"/>
    <col min="5" max="5" width="9.140625" style="19"/>
    <col min="6" max="10" width="23.5703125" style="19" customWidth="1"/>
    <col min="11" max="17" width="46.85546875" style="19" customWidth="1"/>
    <col min="18" max="16384" width="9.140625" style="19"/>
  </cols>
  <sheetData>
    <row r="1" spans="1:11" ht="38.25" x14ac:dyDescent="0.2">
      <c r="A1" s="9" t="s">
        <v>0</v>
      </c>
      <c r="B1" s="9" t="s">
        <v>1</v>
      </c>
      <c r="C1" s="9" t="s">
        <v>2</v>
      </c>
      <c r="D1" s="9" t="s">
        <v>3</v>
      </c>
    </row>
    <row r="2" spans="1:11" x14ac:dyDescent="0.2">
      <c r="A2" s="1">
        <v>1</v>
      </c>
      <c r="B2" s="10" t="s">
        <v>4</v>
      </c>
      <c r="C2" s="1"/>
      <c r="D2" s="11">
        <f>D25+D3</f>
        <v>873.08375000000012</v>
      </c>
      <c r="F2" s="33"/>
      <c r="G2" s="34"/>
      <c r="H2" s="34"/>
      <c r="I2" s="34"/>
      <c r="J2" s="34"/>
      <c r="K2" s="34"/>
    </row>
    <row r="3" spans="1:11" x14ac:dyDescent="0.2">
      <c r="A3" s="1">
        <v>2</v>
      </c>
      <c r="B3" s="13" t="s">
        <v>5</v>
      </c>
      <c r="C3" s="9"/>
      <c r="D3" s="14">
        <f>D8+D16+D23</f>
        <v>690.4670000000001</v>
      </c>
      <c r="F3" s="33"/>
      <c r="G3" s="12"/>
      <c r="H3" s="12"/>
      <c r="I3" s="12"/>
      <c r="J3" s="12"/>
      <c r="K3" s="12"/>
    </row>
    <row r="4" spans="1:11" x14ac:dyDescent="0.2">
      <c r="A4" s="1">
        <v>3</v>
      </c>
      <c r="B4" s="6" t="s">
        <v>47</v>
      </c>
      <c r="C4" s="1">
        <v>5</v>
      </c>
      <c r="D4" s="1"/>
      <c r="F4" s="12"/>
      <c r="G4" s="12"/>
      <c r="H4" s="12"/>
      <c r="I4" s="12"/>
      <c r="J4" s="15"/>
      <c r="K4" s="12"/>
    </row>
    <row r="5" spans="1:11" x14ac:dyDescent="0.2">
      <c r="A5" s="1">
        <v>4</v>
      </c>
      <c r="B5" s="16" t="s">
        <v>6</v>
      </c>
      <c r="C5" s="1"/>
      <c r="D5" s="17">
        <v>43.78</v>
      </c>
      <c r="F5" s="12"/>
      <c r="G5" s="18"/>
      <c r="H5" s="15"/>
      <c r="I5" s="12"/>
      <c r="J5" s="12"/>
      <c r="K5" s="12"/>
    </row>
    <row r="6" spans="1:11" x14ac:dyDescent="0.2">
      <c r="A6" s="1">
        <v>5</v>
      </c>
      <c r="B6" s="19" t="s">
        <v>7</v>
      </c>
      <c r="C6" s="1"/>
      <c r="D6" s="17">
        <f>1.2*1.6*C4</f>
        <v>9.6</v>
      </c>
      <c r="F6" s="12"/>
      <c r="G6" s="12"/>
      <c r="H6" s="12"/>
      <c r="I6" s="12"/>
      <c r="J6" s="12"/>
      <c r="K6" s="12"/>
    </row>
    <row r="7" spans="1:11" x14ac:dyDescent="0.2">
      <c r="A7" s="1">
        <v>6</v>
      </c>
      <c r="B7" s="16" t="s">
        <v>9</v>
      </c>
      <c r="C7" s="1"/>
      <c r="D7" s="17">
        <f>(D6+D5)*0.6</f>
        <v>32.027999999999999</v>
      </c>
    </row>
    <row r="8" spans="1:11" x14ac:dyDescent="0.2">
      <c r="A8" s="1">
        <v>7</v>
      </c>
      <c r="B8" s="32" t="s">
        <v>8</v>
      </c>
      <c r="C8" s="1"/>
      <c r="D8" s="17">
        <f>SUM(D5:D7)</f>
        <v>85.408000000000001</v>
      </c>
    </row>
    <row r="9" spans="1:11" x14ac:dyDescent="0.2">
      <c r="A9" s="1"/>
      <c r="B9" s="9"/>
      <c r="C9" s="1"/>
      <c r="D9" s="1"/>
    </row>
    <row r="10" spans="1:11" x14ac:dyDescent="0.2">
      <c r="A10" s="1">
        <v>8</v>
      </c>
      <c r="B10" s="6" t="s">
        <v>48</v>
      </c>
      <c r="C10" s="1">
        <v>8</v>
      </c>
      <c r="D10" s="1"/>
    </row>
    <row r="11" spans="1:11" x14ac:dyDescent="0.2">
      <c r="A11" s="1">
        <v>9</v>
      </c>
      <c r="B11" s="16" t="s">
        <v>6</v>
      </c>
      <c r="C11" s="1"/>
      <c r="D11" s="17">
        <v>30.02</v>
      </c>
    </row>
    <row r="12" spans="1:11" x14ac:dyDescent="0.2">
      <c r="A12" s="1">
        <v>10</v>
      </c>
      <c r="B12" s="16" t="s">
        <v>7</v>
      </c>
      <c r="C12" s="1"/>
      <c r="D12" s="17">
        <f>C10*1.2*1.6</f>
        <v>15.36</v>
      </c>
    </row>
    <row r="13" spans="1:11" x14ac:dyDescent="0.2">
      <c r="A13" s="1">
        <v>11</v>
      </c>
      <c r="B13" s="16" t="s">
        <v>9</v>
      </c>
      <c r="C13" s="1"/>
      <c r="D13" s="17">
        <f>(D12+D11)*0.6</f>
        <v>27.227999999999998</v>
      </c>
    </row>
    <row r="14" spans="1:11" x14ac:dyDescent="0.2">
      <c r="A14" s="1">
        <v>12</v>
      </c>
      <c r="B14" s="16" t="s">
        <v>10</v>
      </c>
      <c r="C14" s="1"/>
      <c r="D14" s="17">
        <f>(3+2.25)*(5.75+2.25+2.37)*C10</f>
        <v>435.54</v>
      </c>
    </row>
    <row r="15" spans="1:11" x14ac:dyDescent="0.2">
      <c r="A15" s="1">
        <v>13</v>
      </c>
      <c r="B15" s="16" t="s">
        <v>11</v>
      </c>
      <c r="C15" s="1"/>
      <c r="D15" s="17">
        <f>(3+2.25)*(5+2.37)</f>
        <v>38.692500000000003</v>
      </c>
    </row>
    <row r="16" spans="1:11" x14ac:dyDescent="0.2">
      <c r="A16" s="1">
        <v>14</v>
      </c>
      <c r="B16" s="20" t="s">
        <v>12</v>
      </c>
      <c r="C16" s="1"/>
      <c r="D16" s="17">
        <f>SUM(D11:D15)</f>
        <v>546.84050000000002</v>
      </c>
    </row>
    <row r="17" spans="1:4" x14ac:dyDescent="0.2">
      <c r="A17" s="1"/>
      <c r="B17" s="16"/>
      <c r="C17" s="1"/>
      <c r="D17" s="1"/>
    </row>
    <row r="18" spans="1:4" x14ac:dyDescent="0.2">
      <c r="A18" s="1">
        <v>15</v>
      </c>
      <c r="B18" s="21" t="s">
        <v>49</v>
      </c>
      <c r="C18" s="1">
        <v>1</v>
      </c>
      <c r="D18" s="1"/>
    </row>
    <row r="19" spans="1:4" x14ac:dyDescent="0.2">
      <c r="A19" s="1">
        <v>16</v>
      </c>
      <c r="B19" s="16" t="s">
        <v>6</v>
      </c>
      <c r="C19" s="1"/>
      <c r="D19" s="1">
        <v>0.44</v>
      </c>
    </row>
    <row r="20" spans="1:4" x14ac:dyDescent="0.2">
      <c r="A20" s="1">
        <v>17</v>
      </c>
      <c r="B20" s="16" t="s">
        <v>7</v>
      </c>
      <c r="C20" s="1"/>
      <c r="D20" s="1">
        <f>C18*1.2*1.6</f>
        <v>1.92</v>
      </c>
    </row>
    <row r="21" spans="1:4" x14ac:dyDescent="0.2">
      <c r="A21" s="1">
        <v>18</v>
      </c>
      <c r="B21" s="16" t="s">
        <v>9</v>
      </c>
      <c r="C21" s="1"/>
      <c r="D21" s="22">
        <f>(D20+D19)*0.6</f>
        <v>1.4159999999999999</v>
      </c>
    </row>
    <row r="22" spans="1:4" x14ac:dyDescent="0.2">
      <c r="A22" s="1">
        <v>19</v>
      </c>
      <c r="B22" s="23" t="s">
        <v>13</v>
      </c>
      <c r="C22" s="1"/>
      <c r="D22" s="17">
        <f>(3+2.25)*(5.75+2.25+2.37)*C18</f>
        <v>54.442500000000003</v>
      </c>
    </row>
    <row r="23" spans="1:4" x14ac:dyDescent="0.2">
      <c r="A23" s="1">
        <v>20</v>
      </c>
      <c r="B23" s="24" t="s">
        <v>14</v>
      </c>
      <c r="C23" s="1"/>
      <c r="D23" s="17">
        <f>SUM(D19:D22)</f>
        <v>58.218500000000006</v>
      </c>
    </row>
    <row r="24" spans="1:4" x14ac:dyDescent="0.2">
      <c r="A24" s="1"/>
      <c r="B24" s="23"/>
      <c r="C24" s="1"/>
      <c r="D24" s="17"/>
    </row>
    <row r="25" spans="1:4" x14ac:dyDescent="0.2">
      <c r="A25" s="1">
        <v>21</v>
      </c>
      <c r="B25" s="13" t="s">
        <v>15</v>
      </c>
      <c r="C25" s="9"/>
      <c r="D25" s="11">
        <f>(0.15+0.1)*D3+10</f>
        <v>182.61675000000002</v>
      </c>
    </row>
    <row r="26" spans="1:4" x14ac:dyDescent="0.2">
      <c r="A26" s="1"/>
      <c r="B26" s="23"/>
      <c r="C26" s="1"/>
      <c r="D26" s="1"/>
    </row>
    <row r="27" spans="1:4" x14ac:dyDescent="0.2">
      <c r="A27" s="1">
        <v>22</v>
      </c>
      <c r="B27" s="13" t="s">
        <v>16</v>
      </c>
      <c r="C27" s="1"/>
      <c r="D27" s="14">
        <f>D28+D36</f>
        <v>63</v>
      </c>
    </row>
    <row r="28" spans="1:4" x14ac:dyDescent="0.2">
      <c r="A28" s="1">
        <v>23</v>
      </c>
      <c r="B28" s="13" t="s">
        <v>17</v>
      </c>
      <c r="C28" s="1"/>
      <c r="D28" s="14">
        <f>D33</f>
        <v>50.4</v>
      </c>
    </row>
    <row r="29" spans="1:4" x14ac:dyDescent="0.2">
      <c r="A29" s="1">
        <v>24</v>
      </c>
      <c r="B29" s="6" t="s">
        <v>45</v>
      </c>
      <c r="C29" s="1">
        <v>2</v>
      </c>
      <c r="D29" s="1"/>
    </row>
    <row r="30" spans="1:4" x14ac:dyDescent="0.2">
      <c r="A30" s="1">
        <v>25</v>
      </c>
      <c r="B30" s="16" t="s">
        <v>6</v>
      </c>
      <c r="C30" s="1"/>
      <c r="D30" s="17">
        <v>27.66</v>
      </c>
    </row>
    <row r="31" spans="1:4" x14ac:dyDescent="0.2">
      <c r="A31" s="1">
        <v>26</v>
      </c>
      <c r="B31" s="16" t="s">
        <v>7</v>
      </c>
      <c r="C31" s="1"/>
      <c r="D31" s="17">
        <f>C29*1.2*1.6</f>
        <v>3.84</v>
      </c>
    </row>
    <row r="32" spans="1:4" x14ac:dyDescent="0.2">
      <c r="A32" s="1">
        <v>27</v>
      </c>
      <c r="B32" s="16" t="s">
        <v>9</v>
      </c>
      <c r="C32" s="1"/>
      <c r="D32" s="17">
        <f>(D30+D31)*0.6</f>
        <v>18.899999999999999</v>
      </c>
    </row>
    <row r="33" spans="1:4" x14ac:dyDescent="0.2">
      <c r="A33" s="1"/>
      <c r="B33" s="25" t="s">
        <v>46</v>
      </c>
      <c r="C33" s="1"/>
      <c r="D33" s="17">
        <f>SUM(D30:D32)</f>
        <v>50.4</v>
      </c>
    </row>
    <row r="34" spans="1:4" x14ac:dyDescent="0.2">
      <c r="A34" s="1"/>
      <c r="B34" s="23"/>
      <c r="C34" s="1"/>
      <c r="D34" s="1"/>
    </row>
    <row r="35" spans="1:4" x14ac:dyDescent="0.2">
      <c r="A35" s="1"/>
      <c r="B35" s="25"/>
      <c r="C35" s="1"/>
      <c r="D35" s="2"/>
    </row>
    <row r="36" spans="1:4" x14ac:dyDescent="0.2">
      <c r="A36" s="1">
        <v>35</v>
      </c>
      <c r="B36" s="13" t="s">
        <v>18</v>
      </c>
      <c r="C36" s="1"/>
      <c r="D36" s="11">
        <f>(0.15+0.1)*D28</f>
        <v>12.6</v>
      </c>
    </row>
    <row r="37" spans="1:4" x14ac:dyDescent="0.2">
      <c r="A37" s="1"/>
      <c r="B37" s="23"/>
      <c r="C37" s="1"/>
      <c r="D37" s="1"/>
    </row>
    <row r="38" spans="1:4" ht="15.75" customHeight="1" x14ac:dyDescent="0.2">
      <c r="A38" s="1">
        <v>36</v>
      </c>
      <c r="B38" s="13" t="s">
        <v>19</v>
      </c>
      <c r="C38" s="1"/>
      <c r="D38" s="11">
        <f>D39+D44</f>
        <v>107.9144</v>
      </c>
    </row>
    <row r="39" spans="1:4" x14ac:dyDescent="0.2">
      <c r="A39" s="1">
        <v>37</v>
      </c>
      <c r="B39" s="13" t="s">
        <v>50</v>
      </c>
      <c r="C39" s="1">
        <v>1</v>
      </c>
      <c r="D39" s="11">
        <f>SUM(D40:D42)</f>
        <v>5.3119999999999994</v>
      </c>
    </row>
    <row r="40" spans="1:4" x14ac:dyDescent="0.2">
      <c r="A40" s="1">
        <v>38</v>
      </c>
      <c r="B40" s="16" t="s">
        <v>6</v>
      </c>
      <c r="D40" s="2">
        <v>1.4</v>
      </c>
    </row>
    <row r="41" spans="1:4" x14ac:dyDescent="0.2">
      <c r="A41" s="1">
        <v>39</v>
      </c>
      <c r="B41" s="16" t="s">
        <v>7</v>
      </c>
      <c r="C41" s="1"/>
      <c r="D41" s="1">
        <f>C39*1.2*1.6</f>
        <v>1.92</v>
      </c>
    </row>
    <row r="42" spans="1:4" x14ac:dyDescent="0.2">
      <c r="A42" s="1">
        <v>40</v>
      </c>
      <c r="B42" s="16" t="s">
        <v>9</v>
      </c>
      <c r="C42" s="1"/>
      <c r="D42" s="1">
        <f>(D41+D40)*0.6</f>
        <v>1.9919999999999998</v>
      </c>
    </row>
    <row r="43" spans="1:4" x14ac:dyDescent="0.2">
      <c r="A43" s="1"/>
      <c r="B43" s="23"/>
      <c r="C43" s="1"/>
      <c r="D43" s="1"/>
    </row>
    <row r="44" spans="1:4" x14ac:dyDescent="0.2">
      <c r="A44" s="1"/>
      <c r="B44" s="10" t="s">
        <v>20</v>
      </c>
      <c r="C44" s="9"/>
      <c r="D44" s="11">
        <f>D45+D53+D61+D71+D78</f>
        <v>102.6024</v>
      </c>
    </row>
    <row r="45" spans="1:4" x14ac:dyDescent="0.2">
      <c r="A45" s="1">
        <v>41</v>
      </c>
      <c r="B45" s="27" t="s">
        <v>21</v>
      </c>
      <c r="C45" s="1"/>
      <c r="D45" s="2">
        <f>D46+D49</f>
        <v>41.342399999999998</v>
      </c>
    </row>
    <row r="46" spans="1:4" x14ac:dyDescent="0.2">
      <c r="A46" s="1">
        <v>42</v>
      </c>
      <c r="B46" s="7" t="s">
        <v>22</v>
      </c>
      <c r="C46" s="8">
        <v>27</v>
      </c>
      <c r="D46" s="2">
        <f>D47+D48</f>
        <v>8.91</v>
      </c>
    </row>
    <row r="47" spans="1:4" x14ac:dyDescent="0.2">
      <c r="A47" s="1">
        <v>43</v>
      </c>
      <c r="B47" s="7" t="s">
        <v>23</v>
      </c>
      <c r="C47" s="8">
        <f>C46-C48</f>
        <v>18.899999999999999</v>
      </c>
      <c r="D47" s="2">
        <f>2*0.33*0.5*C47</f>
        <v>6.2370000000000001</v>
      </c>
    </row>
    <row r="48" spans="1:4" x14ac:dyDescent="0.2">
      <c r="A48" s="1">
        <v>44</v>
      </c>
      <c r="B48" s="7" t="s">
        <v>24</v>
      </c>
      <c r="C48" s="8">
        <f>C46*30%</f>
        <v>8.1</v>
      </c>
      <c r="D48" s="2">
        <f>2*0.33*0.5*C48</f>
        <v>2.673</v>
      </c>
    </row>
    <row r="49" spans="1:4" x14ac:dyDescent="0.2">
      <c r="A49" s="1">
        <v>45</v>
      </c>
      <c r="B49" s="7" t="s">
        <v>25</v>
      </c>
      <c r="C49" s="8"/>
      <c r="D49" s="2">
        <f>D50+D51</f>
        <v>32.432400000000001</v>
      </c>
    </row>
    <row r="50" spans="1:4" x14ac:dyDescent="0.2">
      <c r="A50" s="1">
        <v>46</v>
      </c>
      <c r="B50" s="7" t="s">
        <v>23</v>
      </c>
      <c r="C50" s="8">
        <f>C47</f>
        <v>18.899999999999999</v>
      </c>
      <c r="D50" s="2">
        <f>C50*0.33*2*2</f>
        <v>24.948</v>
      </c>
    </row>
    <row r="51" spans="1:4" x14ac:dyDescent="0.2">
      <c r="A51" s="1">
        <v>47</v>
      </c>
      <c r="B51" s="7" t="s">
        <v>24</v>
      </c>
      <c r="C51" s="8">
        <f>C48</f>
        <v>8.1</v>
      </c>
      <c r="D51" s="2">
        <f>C51*0.33*2*1.4</f>
        <v>7.4843999999999999</v>
      </c>
    </row>
    <row r="52" spans="1:4" x14ac:dyDescent="0.2">
      <c r="A52" s="1"/>
      <c r="B52" s="7"/>
      <c r="C52" s="8"/>
      <c r="D52" s="2"/>
    </row>
    <row r="53" spans="1:4" x14ac:dyDescent="0.2">
      <c r="A53" s="1">
        <v>48</v>
      </c>
      <c r="B53" s="27" t="s">
        <v>26</v>
      </c>
      <c r="C53" s="8">
        <v>19</v>
      </c>
      <c r="D53" s="2">
        <f>D57+D54</f>
        <v>28.080000000000002</v>
      </c>
    </row>
    <row r="54" spans="1:4" x14ac:dyDescent="0.2">
      <c r="A54" s="1">
        <v>49</v>
      </c>
      <c r="B54" s="7" t="s">
        <v>27</v>
      </c>
      <c r="C54" s="8"/>
      <c r="D54" s="2">
        <f>D55+D56</f>
        <v>2.4300000000000002</v>
      </c>
    </row>
    <row r="55" spans="1:4" x14ac:dyDescent="0.2">
      <c r="A55" s="1">
        <v>50</v>
      </c>
      <c r="B55" s="7" t="s">
        <v>23</v>
      </c>
      <c r="C55" s="8">
        <f>C53-C56</f>
        <v>13.3</v>
      </c>
      <c r="D55" s="2">
        <f>2*0.81</f>
        <v>1.62</v>
      </c>
    </row>
    <row r="56" spans="1:4" x14ac:dyDescent="0.2">
      <c r="A56" s="1">
        <v>51</v>
      </c>
      <c r="B56" s="7" t="s">
        <v>24</v>
      </c>
      <c r="C56" s="8">
        <f>C53*30%</f>
        <v>5.7</v>
      </c>
      <c r="D56" s="2">
        <v>0.81</v>
      </c>
    </row>
    <row r="57" spans="1:4" x14ac:dyDescent="0.2">
      <c r="A57" s="1">
        <v>52</v>
      </c>
      <c r="B57" s="7" t="s">
        <v>28</v>
      </c>
      <c r="C57" s="8"/>
      <c r="D57" s="2">
        <f>D58+D59</f>
        <v>25.650000000000002</v>
      </c>
    </row>
    <row r="58" spans="1:4" x14ac:dyDescent="0.2">
      <c r="A58" s="1">
        <v>53</v>
      </c>
      <c r="B58" s="7" t="s">
        <v>23</v>
      </c>
      <c r="C58" s="8">
        <f>C55</f>
        <v>13.3</v>
      </c>
      <c r="D58" s="2">
        <f>C58*0.9*1.5</f>
        <v>17.955000000000002</v>
      </c>
    </row>
    <row r="59" spans="1:4" x14ac:dyDescent="0.2">
      <c r="A59" s="1">
        <v>54</v>
      </c>
      <c r="B59" s="7" t="s">
        <v>24</v>
      </c>
      <c r="C59" s="8">
        <f>C56</f>
        <v>5.7</v>
      </c>
      <c r="D59" s="2">
        <f>C59*0.9*1.5</f>
        <v>7.6950000000000003</v>
      </c>
    </row>
    <row r="60" spans="1:4" x14ac:dyDescent="0.2">
      <c r="A60" s="1"/>
      <c r="B60" s="7"/>
      <c r="C60" s="8"/>
      <c r="D60" s="2"/>
    </row>
    <row r="61" spans="1:4" x14ac:dyDescent="0.2">
      <c r="A61" s="1">
        <v>50</v>
      </c>
      <c r="B61" s="27" t="s">
        <v>29</v>
      </c>
      <c r="C61" s="8"/>
      <c r="D61" s="2">
        <f>D62+D63+D64+D67</f>
        <v>7.2</v>
      </c>
    </row>
    <row r="62" spans="1:4" x14ac:dyDescent="0.2">
      <c r="A62" s="1">
        <v>51</v>
      </c>
      <c r="B62" s="7" t="s">
        <v>30</v>
      </c>
      <c r="C62" s="8"/>
      <c r="D62" s="2">
        <f>2*1.2*0.8</f>
        <v>1.92</v>
      </c>
    </row>
    <row r="63" spans="1:4" x14ac:dyDescent="0.2">
      <c r="A63" s="1">
        <v>52</v>
      </c>
      <c r="B63" s="7" t="s">
        <v>31</v>
      </c>
      <c r="C63" s="8"/>
      <c r="D63" s="2">
        <f>1*1.2*0.8</f>
        <v>0.96</v>
      </c>
    </row>
    <row r="64" spans="1:4" x14ac:dyDescent="0.2">
      <c r="A64" s="1">
        <v>53</v>
      </c>
      <c r="B64" s="7" t="s">
        <v>32</v>
      </c>
      <c r="C64" s="8"/>
      <c r="D64" s="2">
        <f>D65+D66</f>
        <v>3.12</v>
      </c>
    </row>
    <row r="65" spans="1:4" x14ac:dyDescent="0.2">
      <c r="A65" s="1">
        <v>54</v>
      </c>
      <c r="B65" s="7" t="s">
        <v>23</v>
      </c>
      <c r="C65" s="8"/>
      <c r="D65" s="2">
        <f>2*0.8*1.3</f>
        <v>2.08</v>
      </c>
    </row>
    <row r="66" spans="1:4" x14ac:dyDescent="0.2">
      <c r="A66" s="1">
        <v>55</v>
      </c>
      <c r="B66" s="7" t="s">
        <v>24</v>
      </c>
      <c r="C66" s="8"/>
      <c r="D66" s="2">
        <f>1*0.8*1.3</f>
        <v>1.04</v>
      </c>
    </row>
    <row r="67" spans="1:4" x14ac:dyDescent="0.2">
      <c r="A67" s="1">
        <v>56</v>
      </c>
      <c r="B67" s="7" t="s">
        <v>33</v>
      </c>
      <c r="C67" s="8"/>
      <c r="D67" s="2">
        <f>D68+D69</f>
        <v>1.2000000000000002</v>
      </c>
    </row>
    <row r="68" spans="1:4" x14ac:dyDescent="0.2">
      <c r="A68" s="1">
        <v>57</v>
      </c>
      <c r="B68" s="7" t="s">
        <v>23</v>
      </c>
      <c r="C68" s="8"/>
      <c r="D68" s="2">
        <f>2*0.4</f>
        <v>0.8</v>
      </c>
    </row>
    <row r="69" spans="1:4" x14ac:dyDescent="0.2">
      <c r="A69" s="1">
        <v>58</v>
      </c>
      <c r="B69" s="7" t="s">
        <v>24</v>
      </c>
      <c r="C69" s="8"/>
      <c r="D69" s="2">
        <f>1*0.4</f>
        <v>0.4</v>
      </c>
    </row>
    <row r="70" spans="1:4" x14ac:dyDescent="0.2">
      <c r="A70" s="1"/>
      <c r="B70" s="7"/>
      <c r="C70" s="8"/>
      <c r="D70" s="2"/>
    </row>
    <row r="71" spans="1:4" x14ac:dyDescent="0.2">
      <c r="A71" s="1">
        <v>59</v>
      </c>
      <c r="B71" s="27" t="s">
        <v>34</v>
      </c>
      <c r="C71" s="8"/>
      <c r="D71" s="2">
        <f>D72+D73+D75+D76</f>
        <v>7.98</v>
      </c>
    </row>
    <row r="72" spans="1:4" x14ac:dyDescent="0.2">
      <c r="A72" s="1">
        <v>60</v>
      </c>
      <c r="B72" s="7" t="s">
        <v>23</v>
      </c>
      <c r="C72" s="8"/>
      <c r="D72" s="2">
        <f>0.8+0.285+0.65*1+0.285+0.8</f>
        <v>2.8200000000000003</v>
      </c>
    </row>
    <row r="73" spans="1:4" x14ac:dyDescent="0.2">
      <c r="A73" s="1">
        <v>61</v>
      </c>
      <c r="B73" s="7" t="s">
        <v>24</v>
      </c>
      <c r="C73" s="8"/>
      <c r="D73" s="2">
        <f>0.8+0.285+0.65*1+0.285+0.8</f>
        <v>2.8200000000000003</v>
      </c>
    </row>
    <row r="74" spans="1:4" x14ac:dyDescent="0.2">
      <c r="A74" s="1">
        <v>62</v>
      </c>
      <c r="B74" s="7" t="s">
        <v>35</v>
      </c>
      <c r="C74" s="8"/>
      <c r="D74" s="2">
        <f>D75+D76</f>
        <v>2.3400000000000003</v>
      </c>
    </row>
    <row r="75" spans="1:4" x14ac:dyDescent="0.2">
      <c r="A75" s="1">
        <v>63</v>
      </c>
      <c r="B75" s="7" t="s">
        <v>23</v>
      </c>
      <c r="C75" s="8"/>
      <c r="D75" s="2">
        <f>0.65*1.8</f>
        <v>1.1700000000000002</v>
      </c>
    </row>
    <row r="76" spans="1:4" x14ac:dyDescent="0.2">
      <c r="A76" s="1">
        <v>64</v>
      </c>
      <c r="B76" s="7" t="s">
        <v>24</v>
      </c>
      <c r="C76" s="8"/>
      <c r="D76" s="2">
        <f>0.65*1.8</f>
        <v>1.1700000000000002</v>
      </c>
    </row>
    <row r="77" spans="1:4" x14ac:dyDescent="0.2">
      <c r="A77" s="1"/>
      <c r="B77" s="7"/>
      <c r="C77" s="8"/>
      <c r="D77" s="2"/>
    </row>
    <row r="78" spans="1:4" x14ac:dyDescent="0.2">
      <c r="A78" s="1">
        <v>65</v>
      </c>
      <c r="B78" s="27" t="s">
        <v>36</v>
      </c>
      <c r="C78" s="8"/>
      <c r="D78" s="2">
        <v>18</v>
      </c>
    </row>
    <row r="79" spans="1:4" x14ac:dyDescent="0.2">
      <c r="A79" s="1"/>
      <c r="B79" s="7"/>
      <c r="C79" s="8"/>
      <c r="D79" s="2"/>
    </row>
    <row r="80" spans="1:4" x14ac:dyDescent="0.2">
      <c r="A80" s="3"/>
      <c r="B80" s="28" t="s">
        <v>37</v>
      </c>
      <c r="C80" s="29"/>
      <c r="D80" s="30">
        <f>D2+D27+D38</f>
        <v>1043.9981500000001</v>
      </c>
    </row>
  </sheetData>
  <mergeCells count="2">
    <mergeCell ref="F2:F3"/>
    <mergeCell ref="G2:K2"/>
  </mergeCells>
  <hyperlinks>
    <hyperlink ref="B2" r:id="rId1" location="i527656" xr:uid="{ADF758A5-FB72-4FA7-9894-C165D23AFDF0}"/>
    <hyperlink ref="B44" r:id="rId2" xr:uid="{F6B17A3B-7408-4995-9493-494144B12E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034B7-B6D2-4045-A7FB-482FE011FD0C}">
  <dimension ref="A1:I40"/>
  <sheetViews>
    <sheetView workbookViewId="0">
      <selection activeCell="J30" sqref="J30"/>
    </sheetView>
  </sheetViews>
  <sheetFormatPr defaultRowHeight="12" x14ac:dyDescent="0.2"/>
  <cols>
    <col min="1" max="1" width="32" style="37" customWidth="1"/>
    <col min="2" max="2" width="8.140625" style="58" customWidth="1"/>
    <col min="3" max="3" width="24.85546875" style="58" customWidth="1"/>
    <col min="4" max="4" width="7.42578125" style="58" customWidth="1"/>
    <col min="5" max="5" width="15.140625" style="59" customWidth="1"/>
    <col min="6" max="6" width="13.42578125" style="60" customWidth="1"/>
    <col min="7" max="8" width="13.140625" style="43" customWidth="1"/>
    <col min="9" max="9" width="14.28515625" style="43" customWidth="1"/>
    <col min="10" max="10" width="17.28515625" style="43" customWidth="1"/>
    <col min="11" max="16384" width="9.140625" style="43"/>
  </cols>
  <sheetData>
    <row r="1" spans="1:9" s="37" customFormat="1" ht="36" x14ac:dyDescent="0.2">
      <c r="A1" s="35" t="s">
        <v>38</v>
      </c>
      <c r="B1" s="35" t="s">
        <v>39</v>
      </c>
      <c r="C1" s="35" t="s">
        <v>1</v>
      </c>
      <c r="D1" s="35" t="s">
        <v>51</v>
      </c>
      <c r="E1" s="36" t="s">
        <v>52</v>
      </c>
      <c r="F1" s="36" t="s">
        <v>53</v>
      </c>
      <c r="G1" s="4" t="s">
        <v>40</v>
      </c>
      <c r="H1" s="4" t="s">
        <v>41</v>
      </c>
      <c r="I1" s="5" t="s">
        <v>1</v>
      </c>
    </row>
    <row r="2" spans="1:9" s="37" customFormat="1" x14ac:dyDescent="0.2">
      <c r="A2" s="38" t="str">
        <f>'[1]По категориям'!A2</f>
        <v>Электро-слесарь КИПиА</v>
      </c>
      <c r="B2" s="39" t="str">
        <f>'[1]По категориям'!C2</f>
        <v>цех</v>
      </c>
      <c r="C2" s="39" t="str">
        <f>'[1]По категориям'!D2</f>
        <v>производственный отдел</v>
      </c>
      <c r="D2" s="39">
        <f>'[1]По категориям'!E2</f>
        <v>1</v>
      </c>
      <c r="E2" s="40">
        <f>'[1]По категориям'!F2</f>
        <v>91954</v>
      </c>
      <c r="F2" s="40">
        <f>D2*E2</f>
        <v>91954</v>
      </c>
      <c r="G2" s="41">
        <v>1</v>
      </c>
      <c r="H2" s="41"/>
      <c r="I2" s="41" t="s">
        <v>42</v>
      </c>
    </row>
    <row r="3" spans="1:9" s="37" customFormat="1" x14ac:dyDescent="0.2">
      <c r="A3" s="38" t="str">
        <f>'[1]По категориям'!A3</f>
        <v>Слесарь-электрик</v>
      </c>
      <c r="B3" s="39" t="str">
        <f>'[1]По категориям'!C3</f>
        <v>цех</v>
      </c>
      <c r="C3" s="39" t="str">
        <f>'[1]По категориям'!D3</f>
        <v>производственный отдел</v>
      </c>
      <c r="D3" s="39">
        <f>'[1]По категориям'!E3</f>
        <v>1</v>
      </c>
      <c r="E3" s="40">
        <f>'[1]По категориям'!F3</f>
        <v>91954</v>
      </c>
      <c r="F3" s="40">
        <f t="shared" ref="F3:F17" si="0">D3*E3</f>
        <v>91954</v>
      </c>
      <c r="G3" s="41">
        <v>1</v>
      </c>
      <c r="H3" s="41"/>
      <c r="I3" s="41" t="s">
        <v>43</v>
      </c>
    </row>
    <row r="4" spans="1:9" s="37" customFormat="1" x14ac:dyDescent="0.2">
      <c r="A4" s="38" t="str">
        <f>'[1]По категориям'!A4</f>
        <v>Маляр</v>
      </c>
      <c r="B4" s="39" t="str">
        <f>'[1]По категориям'!C4</f>
        <v>цех</v>
      </c>
      <c r="C4" s="39" t="str">
        <f>'[1]По категориям'!D4</f>
        <v>производственный отдел</v>
      </c>
      <c r="D4" s="39">
        <f>'[1]По категориям'!E4</f>
        <v>2</v>
      </c>
      <c r="E4" s="40">
        <f>'[1]По категориям'!F4</f>
        <v>97701</v>
      </c>
      <c r="F4" s="40">
        <f t="shared" si="0"/>
        <v>195402</v>
      </c>
      <c r="G4" s="41">
        <v>1</v>
      </c>
      <c r="H4" s="41">
        <v>1</v>
      </c>
      <c r="I4" s="41" t="s">
        <v>43</v>
      </c>
    </row>
    <row r="5" spans="1:9" s="37" customFormat="1" x14ac:dyDescent="0.2">
      <c r="A5" s="38" t="str">
        <f>'[1]По категориям'!A5</f>
        <v>Слесарь МСР</v>
      </c>
      <c r="B5" s="39" t="str">
        <f>'[1]По категориям'!C5</f>
        <v>цех</v>
      </c>
      <c r="C5" s="39" t="str">
        <f>'[1]По категориям'!D5</f>
        <v>производственный отдел</v>
      </c>
      <c r="D5" s="39">
        <v>5</v>
      </c>
      <c r="E5" s="40">
        <f>'[1]По категориям'!F5</f>
        <v>80460</v>
      </c>
      <c r="F5" s="40">
        <f t="shared" si="0"/>
        <v>402300</v>
      </c>
      <c r="G5" s="41">
        <v>3</v>
      </c>
      <c r="H5" s="41">
        <v>2</v>
      </c>
      <c r="I5" s="41" t="s">
        <v>43</v>
      </c>
    </row>
    <row r="6" spans="1:9" s="37" customFormat="1" x14ac:dyDescent="0.2">
      <c r="A6" s="38" t="str">
        <f>'[1]По категориям'!A6</f>
        <v>Сварщик-аргонщик</v>
      </c>
      <c r="B6" s="39" t="str">
        <f>'[1]По категориям'!C6</f>
        <v>цех</v>
      </c>
      <c r="C6" s="39" t="str">
        <f>'[1]По категориям'!D6</f>
        <v>производственный отдел</v>
      </c>
      <c r="D6" s="39">
        <f>'[1]По категориям'!E6</f>
        <v>2</v>
      </c>
      <c r="E6" s="40">
        <f>'[1]По категориям'!F6</f>
        <v>126437</v>
      </c>
      <c r="F6" s="40">
        <f t="shared" si="0"/>
        <v>252874</v>
      </c>
      <c r="G6" s="41">
        <v>1</v>
      </c>
      <c r="H6" s="41">
        <v>1</v>
      </c>
      <c r="I6" s="41" t="s">
        <v>43</v>
      </c>
    </row>
    <row r="7" spans="1:9" s="37" customFormat="1" x14ac:dyDescent="0.2">
      <c r="A7" s="38" t="str">
        <f>'[1]По категориям'!A7</f>
        <v>Сварщик-электрогазосварщик</v>
      </c>
      <c r="B7" s="39" t="str">
        <f>'[1]По категориям'!C7</f>
        <v>цех</v>
      </c>
      <c r="C7" s="39" t="str">
        <f>'[1]По категориям'!D7</f>
        <v>производственный отдел</v>
      </c>
      <c r="D7" s="39">
        <f>'[1]По категориям'!E7</f>
        <v>1</v>
      </c>
      <c r="E7" s="40">
        <f>'[1]По категориям'!F7</f>
        <v>103448</v>
      </c>
      <c r="F7" s="40">
        <f t="shared" si="0"/>
        <v>103448</v>
      </c>
      <c r="G7" s="41">
        <v>1</v>
      </c>
      <c r="H7" s="41"/>
      <c r="I7" s="41" t="s">
        <v>43</v>
      </c>
    </row>
    <row r="8" spans="1:9" x14ac:dyDescent="0.2">
      <c r="A8" s="38" t="str">
        <f>'[1]По категориям'!A8</f>
        <v>Рабочий по цеху</v>
      </c>
      <c r="B8" s="39" t="str">
        <f>'[1]По категориям'!C8</f>
        <v>цех</v>
      </c>
      <c r="C8" s="39" t="str">
        <f>'[1]По категориям'!D8</f>
        <v>производственный отдел</v>
      </c>
      <c r="D8" s="39">
        <f>'[1]По категориям'!E8</f>
        <v>2</v>
      </c>
      <c r="E8" s="40">
        <f>'[1]По категориям'!F8</f>
        <v>74713</v>
      </c>
      <c r="F8" s="40">
        <f t="shared" si="0"/>
        <v>149426</v>
      </c>
      <c r="G8" s="42">
        <v>1</v>
      </c>
      <c r="H8" s="42">
        <v>1</v>
      </c>
      <c r="I8" s="42" t="s">
        <v>44</v>
      </c>
    </row>
    <row r="9" spans="1:9" x14ac:dyDescent="0.2">
      <c r="A9" s="38" t="str">
        <f>'[1]По категориям'!A9</f>
        <v>Дежурный электрик</v>
      </c>
      <c r="B9" s="39" t="str">
        <f>'[1]По категориям'!C9</f>
        <v>цех</v>
      </c>
      <c r="C9" s="39" t="str">
        <f>'[1]По категориям'!D9</f>
        <v>отдел главного инженера</v>
      </c>
      <c r="D9" s="39">
        <f>'[1]По категориям'!E9</f>
        <v>1</v>
      </c>
      <c r="E9" s="40">
        <f>'[1]По категориям'!F9</f>
        <v>91954</v>
      </c>
      <c r="F9" s="40">
        <f t="shared" si="0"/>
        <v>91954</v>
      </c>
      <c r="G9" s="44">
        <v>1</v>
      </c>
      <c r="H9" s="44"/>
    </row>
    <row r="10" spans="1:9" x14ac:dyDescent="0.2">
      <c r="A10" s="38" t="str">
        <f>'[1]По категориям'!A10</f>
        <v xml:space="preserve">Кладовщик-комплектовщик </v>
      </c>
      <c r="B10" s="39" t="str">
        <f>'[1]По категориям'!C10</f>
        <v>цех</v>
      </c>
      <c r="C10" s="39" t="str">
        <f>'[1]По категориям'!D10</f>
        <v>склад</v>
      </c>
      <c r="D10" s="39">
        <f>'[1]По категориям'!E10</f>
        <v>1</v>
      </c>
      <c r="E10" s="40">
        <f>'[1]По категориям'!F10</f>
        <v>91954</v>
      </c>
      <c r="F10" s="40">
        <f t="shared" si="0"/>
        <v>91954</v>
      </c>
      <c r="G10" s="42">
        <v>1</v>
      </c>
      <c r="H10" s="42"/>
    </row>
    <row r="11" spans="1:9" x14ac:dyDescent="0.2">
      <c r="A11" s="38" t="str">
        <f>'[1]По категориям'!A11</f>
        <v>Водитель</v>
      </c>
      <c r="B11" s="39" t="str">
        <f>'[1]По категориям'!C11</f>
        <v>цех</v>
      </c>
      <c r="C11" s="39" t="str">
        <f>'[1]По категориям'!D11</f>
        <v>склад</v>
      </c>
      <c r="D11" s="39">
        <f>'[1]По категориям'!E11</f>
        <v>1</v>
      </c>
      <c r="E11" s="40">
        <f>'[1]По категориям'!F11</f>
        <v>103448</v>
      </c>
      <c r="F11" s="40">
        <f t="shared" si="0"/>
        <v>103448</v>
      </c>
      <c r="G11" s="42">
        <v>1</v>
      </c>
      <c r="H11" s="42"/>
    </row>
    <row r="12" spans="1:9" x14ac:dyDescent="0.2">
      <c r="A12" s="38" t="str">
        <f>'[1]По категориям'!A12</f>
        <v>Водитель погрузчика</v>
      </c>
      <c r="B12" s="39" t="str">
        <f>'[1]По категориям'!C12</f>
        <v>цех</v>
      </c>
      <c r="C12" s="39" t="str">
        <f>'[1]По категориям'!D12</f>
        <v>склад</v>
      </c>
      <c r="D12" s="39">
        <f>'[1]По категориям'!E12</f>
        <v>1</v>
      </c>
      <c r="E12" s="40">
        <f>'[1]По категориям'!F12</f>
        <v>80460</v>
      </c>
      <c r="F12" s="40">
        <f t="shared" si="0"/>
        <v>80460</v>
      </c>
      <c r="G12" s="42">
        <v>1</v>
      </c>
      <c r="H12" s="42"/>
    </row>
    <row r="13" spans="1:9" x14ac:dyDescent="0.2">
      <c r="A13" s="38" t="s">
        <v>54</v>
      </c>
      <c r="B13" s="39" t="str">
        <f>'[1]По категориям'!C23</f>
        <v>цех</v>
      </c>
      <c r="C13" s="39" t="str">
        <f>'[1]По категориям'!D23</f>
        <v>склад</v>
      </c>
      <c r="D13" s="39">
        <f>'[1]По категориям'!E23</f>
        <v>1</v>
      </c>
      <c r="E13" s="40">
        <f>'[1]По категориям'!F23</f>
        <v>137931</v>
      </c>
      <c r="F13" s="40">
        <f t="shared" si="0"/>
        <v>137931</v>
      </c>
      <c r="G13" s="42">
        <v>1</v>
      </c>
      <c r="H13" s="42"/>
    </row>
    <row r="14" spans="1:9" x14ac:dyDescent="0.2">
      <c r="A14" s="38" t="str">
        <f>'[1]По категориям'!A19</f>
        <v>Начальник цеха</v>
      </c>
      <c r="B14" s="39" t="str">
        <f>'[1]По подразделениям'!B18</f>
        <v>цех</v>
      </c>
      <c r="C14" s="39" t="str">
        <f>'[1]По подразделениям'!C18</f>
        <v>производственный отдел</v>
      </c>
      <c r="D14" s="39">
        <f>'[1]По подразделениям'!D18</f>
        <v>1</v>
      </c>
      <c r="E14" s="40">
        <f>'[1]По подразделениям'!E18</f>
        <v>137931</v>
      </c>
      <c r="F14" s="40">
        <f t="shared" si="0"/>
        <v>137931</v>
      </c>
      <c r="G14" s="42">
        <v>1</v>
      </c>
      <c r="H14" s="42"/>
    </row>
    <row r="15" spans="1:9" x14ac:dyDescent="0.2">
      <c r="A15" s="38" t="str">
        <f>'[1]Формирование себестоимости'!A15</f>
        <v>Термист</v>
      </c>
      <c r="B15" s="39" t="str">
        <f>'[1]Формирование себестоимости'!B15</f>
        <v>цех</v>
      </c>
      <c r="C15" s="39" t="str">
        <f>'[1]Формирование себестоимости'!C15</f>
        <v>производственный отдел</v>
      </c>
      <c r="D15" s="39">
        <f>'[1]Формирование себестоимости'!D15</f>
        <v>1</v>
      </c>
      <c r="E15" s="40">
        <f>'[1]Формирование себестоимости'!E15</f>
        <v>91954</v>
      </c>
      <c r="F15" s="40">
        <f t="shared" si="0"/>
        <v>91954</v>
      </c>
      <c r="G15" s="42">
        <v>1</v>
      </c>
      <c r="H15" s="42"/>
      <c r="I15" s="41" t="s">
        <v>42</v>
      </c>
    </row>
    <row r="16" spans="1:9" x14ac:dyDescent="0.2">
      <c r="A16" s="38" t="str">
        <f>'[1]Формирование себестоимости'!A16</f>
        <v>Оператор ЧПУ</v>
      </c>
      <c r="B16" s="39" t="str">
        <f>'[1]Формирование себестоимости'!B16</f>
        <v>цех</v>
      </c>
      <c r="C16" s="39" t="str">
        <f>'[1]Формирование себестоимости'!C16</f>
        <v>производственный отдел</v>
      </c>
      <c r="D16" s="39">
        <f>'[1]Формирование себестоимости'!D16</f>
        <v>4</v>
      </c>
      <c r="E16" s="40">
        <f>'[1]Формирование себестоимости'!E16</f>
        <v>103448</v>
      </c>
      <c r="F16" s="40">
        <f t="shared" si="0"/>
        <v>413792</v>
      </c>
      <c r="G16" s="42">
        <v>2</v>
      </c>
      <c r="H16" s="42">
        <v>2</v>
      </c>
      <c r="I16" s="41" t="s">
        <v>42</v>
      </c>
    </row>
    <row r="17" spans="1:9" x14ac:dyDescent="0.2">
      <c r="A17" s="38" t="str">
        <f>'[1]Формирование себестоимости'!A17</f>
        <v>Координатчик</v>
      </c>
      <c r="B17" s="39" t="str">
        <f>'[1]Формирование себестоимости'!B17</f>
        <v>цех</v>
      </c>
      <c r="C17" s="39" t="str">
        <f>'[1]Формирование себестоимости'!C17</f>
        <v>производственный отдел</v>
      </c>
      <c r="D17" s="39">
        <f>'[1]Формирование себестоимости'!D17</f>
        <v>2</v>
      </c>
      <c r="E17" s="40">
        <f>'[1]Формирование себестоимости'!E17</f>
        <v>103448</v>
      </c>
      <c r="F17" s="40">
        <f t="shared" si="0"/>
        <v>206896</v>
      </c>
      <c r="G17" s="42">
        <v>1</v>
      </c>
      <c r="H17" s="42">
        <v>1</v>
      </c>
      <c r="I17" s="41" t="s">
        <v>42</v>
      </c>
    </row>
    <row r="18" spans="1:9" x14ac:dyDescent="0.2">
      <c r="A18" s="45" t="s">
        <v>55</v>
      </c>
      <c r="B18" s="46"/>
      <c r="C18" s="46"/>
      <c r="D18" s="46">
        <f>SUM(D2:D17)</f>
        <v>27</v>
      </c>
      <c r="E18" s="47"/>
      <c r="F18" s="48">
        <f>SUM(F2:F17)</f>
        <v>2643678</v>
      </c>
      <c r="G18" s="42"/>
      <c r="H18" s="42"/>
    </row>
    <row r="19" spans="1:9" x14ac:dyDescent="0.2">
      <c r="A19" s="49" t="str">
        <f>'[1]По категориям'!A17</f>
        <v>Начальник ПТО</v>
      </c>
      <c r="B19" s="50" t="str">
        <f>'[1]По категориям'!C17</f>
        <v>офис</v>
      </c>
      <c r="C19" s="50" t="str">
        <f>'[1]По категориям'!D17</f>
        <v>ПТО</v>
      </c>
      <c r="D19" s="39">
        <f>'[1]По категориям'!E17</f>
        <v>1</v>
      </c>
      <c r="E19" s="40">
        <f>'[1]По категориям'!F17</f>
        <v>160920</v>
      </c>
      <c r="F19" s="51">
        <f t="shared" ref="F19:F23" si="1">D19*E19</f>
        <v>160920</v>
      </c>
      <c r="G19" s="42">
        <v>1</v>
      </c>
      <c r="H19" s="42"/>
    </row>
    <row r="20" spans="1:9" x14ac:dyDescent="0.2">
      <c r="A20" s="49" t="str">
        <f>'[1]По категориям'!A18</f>
        <v>Инженер-проектировщик</v>
      </c>
      <c r="B20" s="50" t="str">
        <f>'[1]По категориям'!C18</f>
        <v>офис</v>
      </c>
      <c r="C20" s="50" t="str">
        <f>'[1]По категориям'!D18</f>
        <v>ПТО</v>
      </c>
      <c r="D20" s="39">
        <f>'[1]По категориям'!E18</f>
        <v>1</v>
      </c>
      <c r="E20" s="40">
        <f>'[1]По категориям'!F18</f>
        <v>137931</v>
      </c>
      <c r="F20" s="51">
        <f t="shared" si="1"/>
        <v>137931</v>
      </c>
      <c r="G20" s="42">
        <v>1</v>
      </c>
      <c r="H20" s="42"/>
    </row>
    <row r="21" spans="1:9" x14ac:dyDescent="0.2">
      <c r="A21" s="49" t="str">
        <f>'[1]По категориям'!A20</f>
        <v>Главный инженер</v>
      </c>
      <c r="B21" s="50" t="str">
        <f>'[1]По категориям'!C20</f>
        <v>офис</v>
      </c>
      <c r="C21" s="50" t="str">
        <f>'[1]По категориям'!D20</f>
        <v>отдел главного инженера</v>
      </c>
      <c r="D21" s="39">
        <f>'[1]По категориям'!E20</f>
        <v>1</v>
      </c>
      <c r="E21" s="40">
        <f>'[1]По категориям'!F20</f>
        <v>160920</v>
      </c>
      <c r="F21" s="51">
        <f t="shared" si="1"/>
        <v>160920</v>
      </c>
      <c r="G21" s="42">
        <v>1</v>
      </c>
      <c r="H21" s="42"/>
    </row>
    <row r="22" spans="1:9" x14ac:dyDescent="0.2">
      <c r="A22" s="49" t="str">
        <f>'[1]По категориям'!A21</f>
        <v>Инженер-энергетик</v>
      </c>
      <c r="B22" s="50" t="str">
        <f>'[1]По категориям'!C21</f>
        <v>офис</v>
      </c>
      <c r="C22" s="50" t="str">
        <f>'[1]По категориям'!D21</f>
        <v>отдел главного инженера</v>
      </c>
      <c r="D22" s="39">
        <f>'[1]По категориям'!E21</f>
        <v>1</v>
      </c>
      <c r="E22" s="40">
        <f>'[1]По категориям'!F21</f>
        <v>137931</v>
      </c>
      <c r="F22" s="51">
        <f t="shared" si="1"/>
        <v>137931</v>
      </c>
      <c r="G22" s="42">
        <v>1</v>
      </c>
      <c r="H22" s="42"/>
    </row>
    <row r="23" spans="1:9" x14ac:dyDescent="0.2">
      <c r="A23" s="49" t="str">
        <f>'[1]По категориям'!A22</f>
        <v>Начальник качества производства</v>
      </c>
      <c r="B23" s="50" t="str">
        <f>'[1]По категориям'!C22</f>
        <v>офис</v>
      </c>
      <c r="C23" s="50" t="str">
        <f>'[1]По категориям'!D22</f>
        <v>отдел качества</v>
      </c>
      <c r="D23" s="39">
        <f>'[1]По категориям'!E22</f>
        <v>1</v>
      </c>
      <c r="E23" s="40">
        <f>'[1]По категориям'!F22</f>
        <v>160920</v>
      </c>
      <c r="F23" s="51">
        <f t="shared" si="1"/>
        <v>160920</v>
      </c>
      <c r="G23" s="42">
        <v>1</v>
      </c>
      <c r="H23" s="42"/>
    </row>
    <row r="24" spans="1:9" x14ac:dyDescent="0.2">
      <c r="A24" s="52" t="s">
        <v>56</v>
      </c>
      <c r="B24" s="53"/>
      <c r="C24" s="53"/>
      <c r="D24" s="53">
        <f>SUM(D19:D23)</f>
        <v>5</v>
      </c>
      <c r="E24" s="54"/>
      <c r="F24" s="51">
        <f>SUM(F19:F23)</f>
        <v>758622</v>
      </c>
      <c r="G24" s="42"/>
      <c r="H24" s="42"/>
    </row>
    <row r="25" spans="1:9" ht="24" x14ac:dyDescent="0.2">
      <c r="A25" s="45" t="s">
        <v>57</v>
      </c>
      <c r="B25" s="46"/>
      <c r="C25" s="46"/>
      <c r="D25" s="46">
        <f>D18+D24</f>
        <v>32</v>
      </c>
      <c r="E25" s="47"/>
      <c r="F25" s="48">
        <f>F18+F24</f>
        <v>3402300</v>
      </c>
      <c r="G25" s="42"/>
      <c r="H25" s="42"/>
    </row>
    <row r="26" spans="1:9" x14ac:dyDescent="0.2">
      <c r="A26" s="49" t="str">
        <f>'[1]По категориям'!A31</f>
        <v>Руководитель отдела продаж</v>
      </c>
      <c r="B26" s="50" t="str">
        <f>'[1]По категориям'!C31</f>
        <v>офис</v>
      </c>
      <c r="C26" s="50" t="str">
        <f>'[1]По категориям'!D31</f>
        <v>отдел продаж</v>
      </c>
      <c r="D26" s="39">
        <f>'[1]По категориям'!E31</f>
        <v>1</v>
      </c>
      <c r="E26" s="55">
        <f>'[1]По категориям'!F31</f>
        <v>114943</v>
      </c>
      <c r="F26" s="51">
        <f>D26*E26</f>
        <v>114943</v>
      </c>
      <c r="G26" s="42">
        <v>1</v>
      </c>
      <c r="H26" s="42"/>
    </row>
    <row r="27" spans="1:9" x14ac:dyDescent="0.2">
      <c r="A27" s="49" t="str">
        <f>'[1]По категориям'!A32</f>
        <v>Менеджер по продажам</v>
      </c>
      <c r="B27" s="50" t="str">
        <f>'[1]По категориям'!C32</f>
        <v>офис</v>
      </c>
      <c r="C27" s="50" t="str">
        <f>'[1]По категориям'!D32</f>
        <v>отдел продаж</v>
      </c>
      <c r="D27" s="39">
        <f>'[1]По категориям'!E32</f>
        <v>1</v>
      </c>
      <c r="E27" s="55">
        <f>'[1]По категориям'!F32</f>
        <v>97701</v>
      </c>
      <c r="F27" s="51">
        <f>D27*E27</f>
        <v>97701</v>
      </c>
      <c r="G27" s="42">
        <v>1</v>
      </c>
      <c r="H27" s="42"/>
    </row>
    <row r="28" spans="1:9" x14ac:dyDescent="0.2">
      <c r="A28" s="52" t="s">
        <v>58</v>
      </c>
      <c r="B28" s="53"/>
      <c r="C28" s="53"/>
      <c r="D28" s="53">
        <f>D26+D27</f>
        <v>2</v>
      </c>
      <c r="E28" s="54"/>
      <c r="F28" s="51">
        <f>F26+F27</f>
        <v>212644</v>
      </c>
      <c r="G28" s="42"/>
      <c r="H28" s="42"/>
    </row>
    <row r="29" spans="1:9" s="57" customFormat="1" x14ac:dyDescent="0.2">
      <c r="A29" s="45" t="s">
        <v>59</v>
      </c>
      <c r="B29" s="46"/>
      <c r="C29" s="46"/>
      <c r="D29" s="46">
        <f>D25+D28</f>
        <v>34</v>
      </c>
      <c r="E29" s="47"/>
      <c r="F29" s="48">
        <f>F25+F28</f>
        <v>3614944</v>
      </c>
      <c r="G29" s="56"/>
      <c r="H29" s="56"/>
    </row>
    <row r="30" spans="1:9" x14ac:dyDescent="0.2">
      <c r="A30" s="49" t="str">
        <f>'[1]По категориям'!A26</f>
        <v>Генеральный директор</v>
      </c>
      <c r="B30" s="50" t="str">
        <f>'[1]По категориям'!C26</f>
        <v>офис</v>
      </c>
      <c r="C30" s="50" t="str">
        <f>'[1]По категориям'!D26</f>
        <v>администрация</v>
      </c>
      <c r="D30" s="39">
        <f>'[1]По категориям'!E26</f>
        <v>1</v>
      </c>
      <c r="E30" s="55">
        <f>'[1]По категориям'!F26</f>
        <v>287356</v>
      </c>
      <c r="F30" s="51">
        <f>D30*E30</f>
        <v>287356</v>
      </c>
      <c r="G30" s="42">
        <v>1</v>
      </c>
      <c r="H30" s="42"/>
    </row>
    <row r="31" spans="1:9" x14ac:dyDescent="0.2">
      <c r="A31" s="49" t="str">
        <f>'[1]По категориям'!A27</f>
        <v>Юрист</v>
      </c>
      <c r="B31" s="50" t="str">
        <f>'[1]По категориям'!C27</f>
        <v>офис</v>
      </c>
      <c r="C31" s="50" t="str">
        <f>'[1]По категориям'!D27</f>
        <v>администрация</v>
      </c>
      <c r="D31" s="39">
        <f>'[1]По категориям'!E27</f>
        <v>1</v>
      </c>
      <c r="E31" s="55">
        <f>'[1]По категориям'!F27</f>
        <v>155172</v>
      </c>
      <c r="F31" s="51">
        <f t="shared" ref="F31:F36" si="2">D31*E31</f>
        <v>155172</v>
      </c>
      <c r="G31" s="42">
        <v>1</v>
      </c>
      <c r="H31" s="42"/>
    </row>
    <row r="32" spans="1:9" x14ac:dyDescent="0.2">
      <c r="A32" s="49" t="str">
        <f>'[1]По категориям'!A28</f>
        <v>Специалист по закупке</v>
      </c>
      <c r="B32" s="50" t="str">
        <f>'[1]По категориям'!C28</f>
        <v>офис</v>
      </c>
      <c r="C32" s="50" t="str">
        <f>'[1]По категориям'!D28</f>
        <v>отдел снабжения</v>
      </c>
      <c r="D32" s="39">
        <f>'[1]По категориям'!E28</f>
        <v>1</v>
      </c>
      <c r="E32" s="55">
        <f>'[1]По категориям'!F28</f>
        <v>105747</v>
      </c>
      <c r="F32" s="51">
        <f t="shared" si="2"/>
        <v>105747</v>
      </c>
      <c r="G32" s="42">
        <v>1</v>
      </c>
      <c r="H32" s="42"/>
    </row>
    <row r="33" spans="1:8" x14ac:dyDescent="0.2">
      <c r="A33" s="49" t="str">
        <f>'[1]По категориям'!A29</f>
        <v>Главный бухгалтер</v>
      </c>
      <c r="B33" s="50" t="str">
        <f>'[1]По категориям'!C29</f>
        <v>офис</v>
      </c>
      <c r="C33" s="50" t="str">
        <f>'[1]По категориям'!D29</f>
        <v>бухгалтерия</v>
      </c>
      <c r="D33" s="39">
        <f>'[1]По категориям'!E29</f>
        <v>1</v>
      </c>
      <c r="E33" s="55">
        <f>'[1]По категориям'!F29</f>
        <v>183908</v>
      </c>
      <c r="F33" s="51">
        <f t="shared" si="2"/>
        <v>183908</v>
      </c>
      <c r="G33" s="42">
        <v>1</v>
      </c>
      <c r="H33" s="42"/>
    </row>
    <row r="34" spans="1:8" x14ac:dyDescent="0.2">
      <c r="A34" s="49" t="str">
        <f>'[1]По категориям'!A30</f>
        <v>HRBR</v>
      </c>
      <c r="B34" s="50" t="str">
        <f>'[1]По категориям'!C30</f>
        <v>офис</v>
      </c>
      <c r="C34" s="50" t="str">
        <f>'[1]По категориям'!D30</f>
        <v>отдел персонала</v>
      </c>
      <c r="D34" s="39">
        <f>'[1]По категориям'!E30</f>
        <v>1</v>
      </c>
      <c r="E34" s="55">
        <f>'[1]По категориям'!F30</f>
        <v>172414</v>
      </c>
      <c r="F34" s="51">
        <f t="shared" si="2"/>
        <v>172414</v>
      </c>
      <c r="G34" s="42">
        <v>1</v>
      </c>
      <c r="H34" s="42"/>
    </row>
    <row r="35" spans="1:8" x14ac:dyDescent="0.2">
      <c r="A35" s="49" t="str">
        <f>'[1]По категориям'!A33</f>
        <v xml:space="preserve">Уборщица </v>
      </c>
      <c r="B35" s="50" t="str">
        <f>'[1]По категориям'!C33</f>
        <v>офис</v>
      </c>
      <c r="C35" s="50" t="str">
        <f>'[1]По категориям'!D33</f>
        <v>МОП</v>
      </c>
      <c r="D35" s="39">
        <f>'[1]По категориям'!E33</f>
        <v>1</v>
      </c>
      <c r="E35" s="55">
        <f>'[1]По категориям'!F33</f>
        <v>68966</v>
      </c>
      <c r="F35" s="51">
        <f t="shared" si="2"/>
        <v>68966</v>
      </c>
      <c r="G35" s="42">
        <v>1</v>
      </c>
      <c r="H35" s="42"/>
    </row>
    <row r="36" spans="1:8" ht="12.75" customHeight="1" x14ac:dyDescent="0.2">
      <c r="A36" s="49" t="str">
        <f>'[1]По категориям'!A24</f>
        <v>Системный администратор</v>
      </c>
      <c r="B36" s="50" t="str">
        <f>'[1]По категориям'!C24</f>
        <v>офис</v>
      </c>
      <c r="C36" s="50" t="str">
        <f>'[1]По категориям'!D24</f>
        <v>администрация</v>
      </c>
      <c r="D36" s="39">
        <f>'[1]По категориям'!E24</f>
        <v>1</v>
      </c>
      <c r="E36" s="40">
        <f>'[1]По категориям'!F24</f>
        <v>149425</v>
      </c>
      <c r="F36" s="51">
        <f t="shared" si="2"/>
        <v>149425</v>
      </c>
      <c r="G36" s="42">
        <v>1</v>
      </c>
      <c r="H36" s="42"/>
    </row>
    <row r="37" spans="1:8" x14ac:dyDescent="0.2">
      <c r="A37" s="52" t="s">
        <v>60</v>
      </c>
      <c r="B37" s="53"/>
      <c r="C37" s="53"/>
      <c r="D37" s="53">
        <f>SUM(D30:D36)</f>
        <v>7</v>
      </c>
      <c r="E37" s="54"/>
      <c r="F37" s="51">
        <f>SUM(F30:F36)</f>
        <v>1122988</v>
      </c>
    </row>
    <row r="38" spans="1:8" x14ac:dyDescent="0.2">
      <c r="A38" s="45" t="s">
        <v>61</v>
      </c>
      <c r="B38" s="46"/>
      <c r="C38" s="46"/>
      <c r="D38" s="46">
        <f>D29+D37</f>
        <v>41</v>
      </c>
      <c r="E38" s="47"/>
      <c r="F38" s="48">
        <f>F29+F37</f>
        <v>4737932</v>
      </c>
    </row>
    <row r="40" spans="1:8" x14ac:dyDescent="0.2">
      <c r="A40" s="6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Расчет площади цеха</vt:lpstr>
      <vt:lpstr>Справочно (числ. по сменам)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</cp:lastModifiedBy>
  <dcterms:created xsi:type="dcterms:W3CDTF">2015-06-05T18:19:34Z</dcterms:created>
  <dcterms:modified xsi:type="dcterms:W3CDTF">2024-04-04T12:41:27Z</dcterms:modified>
</cp:coreProperties>
</file>