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Александр\Documents\Саша\Бизнес Анализ\Печи Вигор-3\1.3 Бизнес план (со шкафом, собств. пр-во)\"/>
    </mc:Choice>
  </mc:AlternateContent>
  <xr:revisionPtr revIDLastSave="0" documentId="13_ncr:1_{54122AF0-2939-461F-B1D9-3B58BCF356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асчет ресурсов цех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6" i="1"/>
  <c r="E15" i="1"/>
  <c r="E13" i="1"/>
  <c r="E12" i="1"/>
  <c r="E10" i="1"/>
  <c r="E8" i="1"/>
  <c r="E7" i="1"/>
  <c r="E5" i="1"/>
  <c r="E3" i="1"/>
  <c r="E11" i="1" l="1"/>
  <c r="E6" i="1"/>
  <c r="F3" i="1" l="1"/>
  <c r="F4" i="1" s="1"/>
  <c r="F5" i="1" s="1"/>
  <c r="F6" i="1" s="1"/>
  <c r="F7" i="1" s="1"/>
  <c r="F18" i="1"/>
  <c r="G18" i="1"/>
  <c r="F16" i="1"/>
  <c r="G16" i="1" s="1"/>
  <c r="F15" i="1"/>
  <c r="G15" i="1"/>
  <c r="F13" i="1"/>
  <c r="G13" i="1" s="1"/>
  <c r="F12" i="1"/>
  <c r="G12" i="1"/>
  <c r="G11" i="1"/>
  <c r="F11" i="1"/>
  <c r="E9" i="1"/>
  <c r="G9" i="1" s="1"/>
  <c r="G10" i="1"/>
  <c r="E4" i="1"/>
  <c r="F8" i="1" l="1"/>
  <c r="G8" i="1" s="1"/>
  <c r="G7" i="1"/>
  <c r="G4" i="1"/>
  <c r="E2" i="1"/>
  <c r="G2" i="1" s="1"/>
  <c r="G6" i="1"/>
  <c r="G3" i="1"/>
  <c r="E14" i="1"/>
  <c r="G5" i="1"/>
  <c r="G14" i="1" l="1"/>
  <c r="E17" i="1"/>
  <c r="G17" i="1" s="1"/>
  <c r="G19" i="1" l="1"/>
</calcChain>
</file>

<file path=xl/sharedStrings.xml><?xml version="1.0" encoding="utf-8"?>
<sst xmlns="http://schemas.openxmlformats.org/spreadsheetml/2006/main" count="54" uniqueCount="38">
  <si>
    <t xml:space="preserve">№ </t>
  </si>
  <si>
    <t>Показатель</t>
  </si>
  <si>
    <t>Норма</t>
  </si>
  <si>
    <t>Ед. изм.</t>
  </si>
  <si>
    <t>Кол-во в год</t>
  </si>
  <si>
    <t>Электроэнергия</t>
  </si>
  <si>
    <t>МВт</t>
  </si>
  <si>
    <t>Силовая электроэнергия</t>
  </si>
  <si>
    <t>кВт</t>
  </si>
  <si>
    <t>Освещение</t>
  </si>
  <si>
    <t>Производственных помещений (2100ч/год)</t>
  </si>
  <si>
    <t>20 Вт/м2</t>
  </si>
  <si>
    <t>кВТ</t>
  </si>
  <si>
    <t>Складских помещений (500ч/год)</t>
  </si>
  <si>
    <t>8 Вт/м2</t>
  </si>
  <si>
    <t>Бытовых помещений (2100ч/год)</t>
  </si>
  <si>
    <t>Конторских помещений (2100ч/год)</t>
  </si>
  <si>
    <t>15 Вт/м2</t>
  </si>
  <si>
    <t>Отопление (отопительный сезон 214дней)</t>
  </si>
  <si>
    <t>Гкал</t>
  </si>
  <si>
    <t>Производственных помещений (h=4м)</t>
  </si>
  <si>
    <t>Складских помещений (h=4м)</t>
  </si>
  <si>
    <t>Бытовых помещений (h=2,75м)</t>
  </si>
  <si>
    <t>Конторских помещений (h=3м)</t>
  </si>
  <si>
    <t>Водоснабжение</t>
  </si>
  <si>
    <t>м3</t>
  </si>
  <si>
    <t>Производственные нужды</t>
  </si>
  <si>
    <t>Бытовые нужды</t>
  </si>
  <si>
    <t>Водоотведение</t>
  </si>
  <si>
    <t>Вывоз ТБО (с 1м2)</t>
  </si>
  <si>
    <t>ИТОГО стоимость ресурсов в год</t>
  </si>
  <si>
    <t>* Для расчета использовались тарифы Московской области</t>
  </si>
  <si>
    <t>41Вт/ч на 1м3</t>
  </si>
  <si>
    <t>12,5л/тонна изд.</t>
  </si>
  <si>
    <t>25л/чел в сутки</t>
  </si>
  <si>
    <t>0,12м3/год</t>
  </si>
  <si>
    <t>Тариф*, руб.</t>
  </si>
  <si>
    <t>Стоимость в год,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</si>
</sst>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b/>
      <u/>
      <sz val="9"/>
      <name val="Arial"/>
      <family val="2"/>
      <charset val="204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rgb="FF333333"/>
      <name val="Arial"/>
      <family val="2"/>
      <charset val="204"/>
    </font>
    <font>
      <b/>
      <sz val="9"/>
      <name val="Arial"/>
      <family val="2"/>
      <charset val="204"/>
    </font>
    <font>
      <b/>
      <sz val="9"/>
      <color rgb="FF333333"/>
      <name val="Arial"/>
      <family val="2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1" applyFont="1" applyFill="1"/>
    <xf numFmtId="0" fontId="2" fillId="0" borderId="1" xfId="0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4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" fontId="5" fillId="0" borderId="1" xfId="0" applyNumberFormat="1" applyFont="1" applyBorder="1" applyAlignment="1">
      <alignment vertical="center"/>
    </xf>
    <xf numFmtId="4" fontId="0" fillId="0" borderId="0" xfId="0" applyNumberFormat="1"/>
    <xf numFmtId="4" fontId="5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4" fontId="6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1" applyFont="1" applyFill="1" applyBorder="1" applyAlignment="1">
      <alignment vertical="center" wrapText="1"/>
    </xf>
    <xf numFmtId="4" fontId="8" fillId="0" borderId="1" xfId="0" applyNumberFormat="1" applyFont="1" applyBorder="1" applyAlignment="1">
      <alignment horizontal="right" vertical="center" wrapText="1"/>
    </xf>
    <xf numFmtId="4" fontId="8" fillId="0" borderId="1" xfId="0" applyNumberFormat="1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" fontId="10" fillId="0" borderId="0" xfId="0" applyNumberFormat="1" applyFon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2" xfId="1" applyFont="1" applyFill="1" applyBorder="1" applyAlignment="1">
      <alignment horizontal="center"/>
    </xf>
    <xf numFmtId="0" fontId="8" fillId="0" borderId="3" xfId="1" applyFont="1" applyFill="1" applyBorder="1" applyAlignment="1">
      <alignment horizontal="center"/>
    </xf>
    <xf numFmtId="0" fontId="8" fillId="0" borderId="4" xfId="1" applyFont="1" applyFill="1" applyBorder="1" applyAlignment="1">
      <alignment horizontal="center"/>
    </xf>
    <xf numFmtId="0" fontId="10" fillId="0" borderId="0" xfId="0" applyFont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senergosbyt.ru/legals/tariffs-n-prices/more-10MW.php" TargetMode="External"/><Relationship Id="rId2" Type="http://schemas.openxmlformats.org/officeDocument/2006/relationships/hyperlink" Target="https://www.law.ru/article/25081-normy-tbo" TargetMode="External"/><Relationship Id="rId1" Type="http://schemas.openxmlformats.org/officeDocument/2006/relationships/hyperlink" Target="https://infopedia.su/7x270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37"/>
  <sheetViews>
    <sheetView tabSelected="1" workbookViewId="0">
      <selection activeCell="F3" sqref="F3"/>
    </sheetView>
  </sheetViews>
  <sheetFormatPr defaultRowHeight="15" x14ac:dyDescent="0.25"/>
  <cols>
    <col min="1" max="1" width="3.5703125" style="5" customWidth="1"/>
    <col min="2" max="2" width="32.140625" style="35" customWidth="1"/>
    <col min="3" max="3" width="8.140625" style="37" customWidth="1"/>
    <col min="4" max="4" width="10.28515625" style="37" customWidth="1"/>
    <col min="5" max="5" width="12.28515625" style="35" customWidth="1"/>
    <col min="6" max="6" width="10" style="35" customWidth="1"/>
    <col min="7" max="7" width="13.42578125" style="35" customWidth="1"/>
    <col min="9" max="9" width="11.42578125" bestFit="1" customWidth="1"/>
  </cols>
  <sheetData>
    <row r="1" spans="1:9" s="5" customFormat="1" ht="24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36</v>
      </c>
      <c r="G1" s="4" t="s">
        <v>37</v>
      </c>
    </row>
    <row r="2" spans="1:9" x14ac:dyDescent="0.25">
      <c r="A2" s="6">
        <v>1</v>
      </c>
      <c r="B2" s="7" t="s">
        <v>5</v>
      </c>
      <c r="C2" s="8"/>
      <c r="D2" s="9" t="s">
        <v>6</v>
      </c>
      <c r="E2" s="10">
        <f>(E3+E4)/1000</f>
        <v>1182.1637376315791</v>
      </c>
      <c r="F2" s="1">
        <v>5165.6639999999998</v>
      </c>
      <c r="G2" s="10">
        <f>E2*F2</f>
        <v>6106660.6615888933</v>
      </c>
    </row>
    <row r="3" spans="1:9" x14ac:dyDescent="0.25">
      <c r="A3" s="6">
        <v>2</v>
      </c>
      <c r="B3" s="11" t="s">
        <v>7</v>
      </c>
      <c r="C3" s="12"/>
      <c r="D3" s="13" t="s">
        <v>8</v>
      </c>
      <c r="E3" s="14">
        <f>(287*3810)/0.95</f>
        <v>1151021.0526315791</v>
      </c>
      <c r="F3" s="14">
        <f>F2/1000</f>
        <v>5.1656639999999996</v>
      </c>
      <c r="G3" s="14">
        <f t="shared" ref="G3:G8" si="0">E3*F3</f>
        <v>5945788.0148210526</v>
      </c>
    </row>
    <row r="4" spans="1:9" x14ac:dyDescent="0.25">
      <c r="A4" s="6">
        <v>3</v>
      </c>
      <c r="B4" s="11" t="s">
        <v>9</v>
      </c>
      <c r="C4" s="12"/>
      <c r="D4" s="13" t="s">
        <v>8</v>
      </c>
      <c r="E4" s="14">
        <f>SUM(E5:E8)</f>
        <v>31142.685000000005</v>
      </c>
      <c r="F4" s="14">
        <f>F3</f>
        <v>5.1656639999999996</v>
      </c>
      <c r="G4" s="14">
        <f t="shared" si="0"/>
        <v>160872.64676784002</v>
      </c>
    </row>
    <row r="5" spans="1:9" ht="24" x14ac:dyDescent="0.25">
      <c r="A5" s="6">
        <v>4</v>
      </c>
      <c r="B5" s="15" t="s">
        <v>10</v>
      </c>
      <c r="C5" s="13" t="s">
        <v>11</v>
      </c>
      <c r="D5" s="16" t="s">
        <v>12</v>
      </c>
      <c r="E5" s="17">
        <f>20*690.47*2100/1000</f>
        <v>28999.740000000005</v>
      </c>
      <c r="F5" s="17">
        <f>F4</f>
        <v>5.1656639999999996</v>
      </c>
      <c r="G5" s="17">
        <f t="shared" si="0"/>
        <v>149802.91292736001</v>
      </c>
    </row>
    <row r="6" spans="1:9" x14ac:dyDescent="0.25">
      <c r="A6" s="6">
        <v>5</v>
      </c>
      <c r="B6" s="15" t="s">
        <v>13</v>
      </c>
      <c r="C6" s="13" t="s">
        <v>14</v>
      </c>
      <c r="D6" s="16" t="s">
        <v>12</v>
      </c>
      <c r="E6" s="17">
        <f>8*63*500/1000</f>
        <v>252</v>
      </c>
      <c r="F6" s="17">
        <f>F5</f>
        <v>5.1656639999999996</v>
      </c>
      <c r="G6" s="17">
        <f t="shared" si="0"/>
        <v>1301.7473279999999</v>
      </c>
    </row>
    <row r="7" spans="1:9" x14ac:dyDescent="0.25">
      <c r="A7" s="6">
        <v>6</v>
      </c>
      <c r="B7" s="15" t="s">
        <v>15</v>
      </c>
      <c r="C7" s="13" t="s">
        <v>14</v>
      </c>
      <c r="D7" s="16" t="s">
        <v>12</v>
      </c>
      <c r="E7" s="17">
        <f>8*102.6*2100/1000</f>
        <v>1723.68</v>
      </c>
      <c r="F7" s="17">
        <f>F6</f>
        <v>5.1656639999999996</v>
      </c>
      <c r="G7" s="17">
        <f t="shared" si="0"/>
        <v>8903.9517235200001</v>
      </c>
    </row>
    <row r="8" spans="1:9" x14ac:dyDescent="0.25">
      <c r="A8" s="6">
        <v>7</v>
      </c>
      <c r="B8" s="18" t="s">
        <v>16</v>
      </c>
      <c r="C8" s="13" t="s">
        <v>17</v>
      </c>
      <c r="D8" s="16" t="s">
        <v>12</v>
      </c>
      <c r="E8" s="17">
        <f>15*5.31*2100/1000</f>
        <v>167.26499999999996</v>
      </c>
      <c r="F8" s="17">
        <f>F7</f>
        <v>5.1656639999999996</v>
      </c>
      <c r="G8" s="17">
        <f t="shared" si="0"/>
        <v>864.03478895999967</v>
      </c>
    </row>
    <row r="9" spans="1:9" ht="24" x14ac:dyDescent="0.25">
      <c r="A9" s="6">
        <v>8</v>
      </c>
      <c r="B9" s="7" t="s">
        <v>18</v>
      </c>
      <c r="C9" s="19"/>
      <c r="D9" s="20" t="s">
        <v>19</v>
      </c>
      <c r="E9" s="21">
        <f>SUM(E10:E13)</f>
        <v>599.67597561225602</v>
      </c>
      <c r="F9" s="21">
        <v>2470.98</v>
      </c>
      <c r="G9" s="21">
        <f>E9*F9</f>
        <v>1481787.3422183725</v>
      </c>
      <c r="I9" s="22"/>
    </row>
    <row r="10" spans="1:9" ht="24" x14ac:dyDescent="0.25">
      <c r="A10" s="6">
        <v>9</v>
      </c>
      <c r="B10" s="18" t="s">
        <v>20</v>
      </c>
      <c r="C10" s="13" t="s">
        <v>32</v>
      </c>
      <c r="D10" s="16" t="s">
        <v>19</v>
      </c>
      <c r="E10" s="17">
        <f>690.47*4*41*859.85*214*24/1000000000</f>
        <v>500.07641503036803</v>
      </c>
      <c r="F10" s="17">
        <v>2467</v>
      </c>
      <c r="G10" s="17">
        <f t="shared" ref="G10:G13" si="1">E10*F10</f>
        <v>1233688.5158799179</v>
      </c>
      <c r="I10" s="22"/>
    </row>
    <row r="11" spans="1:9" ht="24" x14ac:dyDescent="0.25">
      <c r="A11" s="6">
        <v>10</v>
      </c>
      <c r="B11" s="15" t="s">
        <v>21</v>
      </c>
      <c r="C11" s="13" t="s">
        <v>32</v>
      </c>
      <c r="D11" s="16" t="s">
        <v>19</v>
      </c>
      <c r="E11" s="17">
        <f>63*4*41*859.85*214*24/1000000000</f>
        <v>45.628070947200001</v>
      </c>
      <c r="F11" s="17">
        <f>F10</f>
        <v>2467</v>
      </c>
      <c r="G11" s="17">
        <f t="shared" si="1"/>
        <v>112564.4510267424</v>
      </c>
    </row>
    <row r="12" spans="1:9" ht="24" x14ac:dyDescent="0.25">
      <c r="A12" s="6">
        <v>11</v>
      </c>
      <c r="B12" s="15" t="s">
        <v>22</v>
      </c>
      <c r="C12" s="13" t="s">
        <v>32</v>
      </c>
      <c r="D12" s="16" t="s">
        <v>19</v>
      </c>
      <c r="E12" s="17">
        <f>102.6*2.75*41*859.85*214*24/1000000000</f>
        <v>51.087143721239997</v>
      </c>
      <c r="F12" s="17">
        <f>F11</f>
        <v>2467</v>
      </c>
      <c r="G12" s="17">
        <f t="shared" si="1"/>
        <v>126031.98356029908</v>
      </c>
    </row>
    <row r="13" spans="1:9" ht="24" x14ac:dyDescent="0.25">
      <c r="A13" s="6">
        <v>12</v>
      </c>
      <c r="B13" s="18" t="s">
        <v>23</v>
      </c>
      <c r="C13" s="13" t="s">
        <v>32</v>
      </c>
      <c r="D13" s="16" t="s">
        <v>19</v>
      </c>
      <c r="E13" s="17">
        <f>5.31*3*41*859.85*214*24/1000000000</f>
        <v>2.8843459134480005</v>
      </c>
      <c r="F13" s="17">
        <f>F12</f>
        <v>2467</v>
      </c>
      <c r="G13" s="17">
        <f t="shared" si="1"/>
        <v>7115.6813684762174</v>
      </c>
      <c r="I13" s="22"/>
    </row>
    <row r="14" spans="1:9" x14ac:dyDescent="0.25">
      <c r="A14" s="6">
        <v>13</v>
      </c>
      <c r="B14" s="7" t="s">
        <v>24</v>
      </c>
      <c r="C14" s="8"/>
      <c r="D14" s="9" t="s">
        <v>25</v>
      </c>
      <c r="E14" s="23">
        <f>E15+E16</f>
        <v>5593.8130000000001</v>
      </c>
      <c r="F14" s="23">
        <v>42.3</v>
      </c>
      <c r="G14" s="23">
        <f>E14*F14</f>
        <v>236618.28989999997</v>
      </c>
    </row>
    <row r="15" spans="1:9" ht="24" x14ac:dyDescent="0.25">
      <c r="A15" s="6">
        <v>14</v>
      </c>
      <c r="B15" s="24" t="s">
        <v>26</v>
      </c>
      <c r="C15" s="12" t="s">
        <v>33</v>
      </c>
      <c r="D15" s="13" t="s">
        <v>25</v>
      </c>
      <c r="E15" s="25">
        <f>71*(4900+1200)*12.5/1000</f>
        <v>5413.75</v>
      </c>
      <c r="F15" s="25">
        <f>F14</f>
        <v>42.3</v>
      </c>
      <c r="G15" s="25">
        <f t="shared" ref="G15:G16" si="2">E15*F15</f>
        <v>229001.62499999997</v>
      </c>
    </row>
    <row r="16" spans="1:9" ht="24" x14ac:dyDescent="0.25">
      <c r="A16" s="6">
        <v>15</v>
      </c>
      <c r="B16" s="24" t="s">
        <v>27</v>
      </c>
      <c r="C16" s="12" t="s">
        <v>34</v>
      </c>
      <c r="D16" s="26" t="s">
        <v>25</v>
      </c>
      <c r="E16" s="25">
        <f>27*247*27/1000</f>
        <v>180.06299999999999</v>
      </c>
      <c r="F16" s="25">
        <f>F15</f>
        <v>42.3</v>
      </c>
      <c r="G16" s="25">
        <f t="shared" si="2"/>
        <v>7616.6648999999989</v>
      </c>
    </row>
    <row r="17" spans="1:9" x14ac:dyDescent="0.25">
      <c r="A17" s="6">
        <v>16</v>
      </c>
      <c r="B17" s="7" t="s">
        <v>28</v>
      </c>
      <c r="C17" s="8"/>
      <c r="D17" s="9" t="s">
        <v>25</v>
      </c>
      <c r="E17" s="23">
        <f>E14</f>
        <v>5593.8130000000001</v>
      </c>
      <c r="F17" s="23">
        <v>30.9</v>
      </c>
      <c r="G17" s="23">
        <f>E17*F17</f>
        <v>172848.8217</v>
      </c>
    </row>
    <row r="18" spans="1:9" ht="24" x14ac:dyDescent="0.25">
      <c r="A18" s="6">
        <v>17</v>
      </c>
      <c r="B18" s="27" t="s">
        <v>29</v>
      </c>
      <c r="C18" s="19" t="s">
        <v>35</v>
      </c>
      <c r="D18" s="19" t="s">
        <v>25</v>
      </c>
      <c r="E18" s="28">
        <f>1000*0.12</f>
        <v>120</v>
      </c>
      <c r="F18" s="29">
        <f>879.39/100*120</f>
        <v>1055.268</v>
      </c>
      <c r="G18" s="29">
        <f>E18*F18</f>
        <v>126632.16</v>
      </c>
    </row>
    <row r="19" spans="1:9" x14ac:dyDescent="0.25">
      <c r="A19" s="6"/>
      <c r="B19" s="38" t="s">
        <v>30</v>
      </c>
      <c r="C19" s="39"/>
      <c r="D19" s="39"/>
      <c r="E19" s="39"/>
      <c r="F19" s="40"/>
      <c r="G19" s="29">
        <f>G2+G9+G14+G17+G18</f>
        <v>8124547.2754072659</v>
      </c>
      <c r="I19" s="22"/>
    </row>
    <row r="20" spans="1:9" x14ac:dyDescent="0.25">
      <c r="B20" s="30"/>
      <c r="C20" s="31"/>
      <c r="D20" s="32"/>
      <c r="E20" s="33"/>
      <c r="F20" s="34"/>
      <c r="G20" s="34"/>
    </row>
    <row r="21" spans="1:9" ht="28.5" customHeight="1" x14ac:dyDescent="0.25">
      <c r="B21" s="41" t="s">
        <v>31</v>
      </c>
      <c r="C21" s="41"/>
      <c r="D21" s="41"/>
      <c r="E21" s="41"/>
      <c r="F21" s="34"/>
      <c r="G21" s="34"/>
    </row>
    <row r="22" spans="1:9" x14ac:dyDescent="0.25">
      <c r="C22" s="36"/>
      <c r="E22" s="34"/>
      <c r="F22" s="34"/>
      <c r="G22" s="34"/>
    </row>
    <row r="23" spans="1:9" x14ac:dyDescent="0.25">
      <c r="C23" s="36"/>
      <c r="E23" s="34"/>
      <c r="F23" s="34"/>
      <c r="G23" s="34"/>
    </row>
    <row r="24" spans="1:9" x14ac:dyDescent="0.25">
      <c r="C24" s="36"/>
      <c r="E24" s="34"/>
      <c r="F24" s="34"/>
      <c r="G24" s="34"/>
    </row>
    <row r="25" spans="1:9" x14ac:dyDescent="0.25">
      <c r="C25" s="36"/>
      <c r="E25" s="34"/>
      <c r="F25" s="34"/>
      <c r="G25" s="34"/>
    </row>
    <row r="26" spans="1:9" x14ac:dyDescent="0.25">
      <c r="C26" s="36"/>
      <c r="E26" s="34"/>
      <c r="F26" s="34"/>
      <c r="G26" s="34"/>
    </row>
    <row r="27" spans="1:9" x14ac:dyDescent="0.25">
      <c r="C27" s="36"/>
      <c r="E27" s="34"/>
      <c r="F27" s="34"/>
      <c r="G27" s="34"/>
    </row>
    <row r="28" spans="1:9" x14ac:dyDescent="0.25">
      <c r="C28" s="36"/>
      <c r="E28" s="34"/>
      <c r="F28" s="34"/>
      <c r="G28" s="34"/>
    </row>
    <row r="29" spans="1:9" x14ac:dyDescent="0.25">
      <c r="C29" s="36"/>
      <c r="E29" s="34"/>
      <c r="F29" s="34"/>
      <c r="G29" s="34"/>
    </row>
    <row r="30" spans="1:9" x14ac:dyDescent="0.25">
      <c r="C30" s="36"/>
      <c r="E30" s="34"/>
      <c r="F30" s="34"/>
      <c r="G30" s="34"/>
    </row>
    <row r="31" spans="1:9" x14ac:dyDescent="0.25">
      <c r="C31" s="36"/>
      <c r="E31" s="34"/>
      <c r="F31" s="34"/>
      <c r="G31" s="34"/>
    </row>
    <row r="32" spans="1:9" x14ac:dyDescent="0.25">
      <c r="C32" s="36"/>
      <c r="E32" s="34"/>
      <c r="F32" s="34"/>
      <c r="G32" s="34"/>
    </row>
    <row r="33" spans="3:7" x14ac:dyDescent="0.25">
      <c r="C33" s="36"/>
      <c r="E33" s="34"/>
      <c r="F33" s="34"/>
      <c r="G33" s="34"/>
    </row>
    <row r="34" spans="3:7" x14ac:dyDescent="0.25">
      <c r="C34" s="36"/>
      <c r="E34" s="34"/>
      <c r="F34" s="34"/>
      <c r="G34" s="34"/>
    </row>
    <row r="35" spans="3:7" x14ac:dyDescent="0.25">
      <c r="C35" s="36"/>
      <c r="E35" s="34"/>
      <c r="F35" s="34"/>
      <c r="G35" s="34"/>
    </row>
    <row r="36" spans="3:7" x14ac:dyDescent="0.25">
      <c r="C36" s="36"/>
      <c r="E36" s="34"/>
      <c r="F36" s="34"/>
      <c r="G36" s="34"/>
    </row>
    <row r="37" spans="3:7" x14ac:dyDescent="0.25">
      <c r="F37" s="34"/>
      <c r="G37" s="34"/>
    </row>
  </sheetData>
  <mergeCells count="2">
    <mergeCell ref="B19:F19"/>
    <mergeCell ref="B21:E21"/>
  </mergeCells>
  <hyperlinks>
    <hyperlink ref="B1" r:id="rId1" xr:uid="{C90E1C25-248D-4766-9EDB-4DC80679BBA2}"/>
    <hyperlink ref="B18" r:id="rId2" xr:uid="{6C38C42E-5D10-457C-8B0F-3B5D7DE84FB5}"/>
    <hyperlink ref="F2" r:id="rId3" display="https://www.mosenergosbyt.ru/legals/tariffs-n-prices/more-10MW.php" xr:uid="{9DD91364-914A-46E4-A730-D0FE7B6727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Расчет ресурсов цеха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2015-06-05T18:19:34Z</dcterms:created>
  <dcterms:modified xsi:type="dcterms:W3CDTF">2024-04-04T12:48:32Z</dcterms:modified>
</cp:coreProperties>
</file>