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"/>
    </mc:Choice>
  </mc:AlternateContent>
  <xr:revisionPtr revIDLastSave="0" documentId="13_ncr:1_{AF1D70BB-E295-42C0-9A94-21EB1089E8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рудоемкость" sheetId="1" r:id="rId1"/>
    <sheet name="Справочно (числ. по сменам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D29" i="1" l="1"/>
  <c r="F34" i="2" l="1"/>
  <c r="F33" i="2"/>
  <c r="F32" i="2"/>
  <c r="F31" i="2"/>
  <c r="G31" i="2" s="1"/>
  <c r="H31" i="2" s="1"/>
  <c r="F30" i="2"/>
  <c r="F29" i="2"/>
  <c r="F28" i="2"/>
  <c r="G28" i="2" s="1"/>
  <c r="H28" i="2" s="1"/>
  <c r="F27" i="2"/>
  <c r="F26" i="2"/>
  <c r="G26" i="2" s="1"/>
  <c r="F24" i="2"/>
  <c r="F23" i="2"/>
  <c r="G23" i="2" s="1"/>
  <c r="H23" i="2" s="1"/>
  <c r="F22" i="2"/>
  <c r="G22" i="2" s="1"/>
  <c r="H22" i="2" s="1"/>
  <c r="F21" i="2"/>
  <c r="F20" i="2"/>
  <c r="F19" i="2"/>
  <c r="F18" i="2"/>
  <c r="F17" i="2"/>
  <c r="F16" i="2"/>
  <c r="F14" i="2"/>
  <c r="G14" i="2" s="1"/>
  <c r="H14" i="2" s="1"/>
  <c r="F13" i="2"/>
  <c r="F12" i="2"/>
  <c r="F11" i="2"/>
  <c r="H11" i="2" s="1"/>
  <c r="F10" i="2"/>
  <c r="H10" i="2" s="1"/>
  <c r="F9" i="2"/>
  <c r="G9" i="2" s="1"/>
  <c r="H9" i="2" s="1"/>
  <c r="F8" i="2"/>
  <c r="H8" i="2" s="1"/>
  <c r="H7" i="2"/>
  <c r="F6" i="2"/>
  <c r="H6" i="2" s="1"/>
  <c r="F5" i="2"/>
  <c r="H5" i="2" s="1"/>
  <c r="F4" i="2"/>
  <c r="G4" i="2" s="1"/>
  <c r="F3" i="2"/>
  <c r="F2" i="2"/>
  <c r="F15" i="2" l="1"/>
  <c r="H2" i="2"/>
  <c r="F25" i="2"/>
  <c r="G16" i="2"/>
  <c r="H16" i="2" s="1"/>
  <c r="G17" i="2"/>
  <c r="H17" i="2" s="1"/>
  <c r="G3" i="2"/>
  <c r="H3" i="2" s="1"/>
  <c r="G34" i="2"/>
  <c r="H34" i="2" s="1"/>
  <c r="H4" i="2"/>
  <c r="G18" i="2"/>
  <c r="H18" i="2" s="1"/>
  <c r="G24" i="2"/>
  <c r="H24" i="2" s="1"/>
  <c r="G30" i="2"/>
  <c r="H30" i="2" s="1"/>
  <c r="F35" i="2"/>
  <c r="F36" i="2" s="1"/>
  <c r="G13" i="2"/>
  <c r="H13" i="2" s="1"/>
  <c r="G21" i="2"/>
  <c r="H21" i="2" s="1"/>
  <c r="H26" i="2"/>
  <c r="G29" i="2"/>
  <c r="H29" i="2" s="1"/>
  <c r="G32" i="2"/>
  <c r="H32" i="2" s="1"/>
  <c r="G19" i="2"/>
  <c r="H19" i="2" s="1"/>
  <c r="G27" i="2"/>
  <c r="H27" i="2" s="1"/>
  <c r="G33" i="2"/>
  <c r="H33" i="2" s="1"/>
  <c r="G12" i="2"/>
  <c r="G15" i="2" s="1"/>
  <c r="G20" i="2"/>
  <c r="H20" i="2" s="1"/>
  <c r="H12" i="2" l="1"/>
  <c r="H15" i="2" s="1"/>
  <c r="G35" i="2"/>
  <c r="G25" i="2"/>
  <c r="G36" i="2" s="1"/>
  <c r="H25" i="2"/>
  <c r="H35" i="2"/>
  <c r="H36" i="2" l="1"/>
  <c r="E25" i="1" l="1"/>
  <c r="E28" i="1" s="1"/>
  <c r="D24" i="1"/>
  <c r="D25" i="1" s="1"/>
  <c r="D28" i="1" s="1"/>
  <c r="E23" i="1"/>
  <c r="E17" i="1"/>
  <c r="E20" i="1" s="1"/>
  <c r="D16" i="1"/>
  <c r="D17" i="1" s="1"/>
  <c r="D20" i="1" s="1"/>
  <c r="E15" i="1"/>
  <c r="E9" i="1"/>
  <c r="E12" i="1" s="1"/>
  <c r="D8" i="1"/>
  <c r="E7" i="1"/>
  <c r="C15" i="1"/>
  <c r="E30" i="1" l="1"/>
  <c r="C8" i="1"/>
  <c r="C9" i="1" s="1"/>
  <c r="C12" i="1" s="1"/>
  <c r="C16" i="1"/>
  <c r="C17" i="1" s="1"/>
  <c r="C20" i="1" s="1"/>
  <c r="C23" i="1"/>
  <c r="C24" i="1"/>
  <c r="C25" i="1" s="1"/>
  <c r="C28" i="1" s="1"/>
  <c r="D9" i="1"/>
  <c r="D12" i="1" s="1"/>
  <c r="D30" i="1" s="1"/>
  <c r="C7" i="1"/>
  <c r="C30" i="1" l="1"/>
  <c r="C29" i="1"/>
</calcChain>
</file>

<file path=xl/sharedStrings.xml><?xml version="1.0" encoding="utf-8"?>
<sst xmlns="http://schemas.openxmlformats.org/spreadsheetml/2006/main" count="189" uniqueCount="78">
  <si>
    <t xml:space="preserve">№ </t>
  </si>
  <si>
    <t>Показатель</t>
  </si>
  <si>
    <t xml:space="preserve">Количество изделий </t>
  </si>
  <si>
    <t>РАБОЧИЕ</t>
  </si>
  <si>
    <t>Количество рабочих дней*</t>
  </si>
  <si>
    <t>Количество смен</t>
  </si>
  <si>
    <t>Количество часов в одной смене</t>
  </si>
  <si>
    <t>Количество людей в смене</t>
  </si>
  <si>
    <t>Трудоемкость (человеко-час)</t>
  </si>
  <si>
    <t>ОТДЕЛ ПРОДАЖ</t>
  </si>
  <si>
    <t>АДМИНИСТРАЦИЯ</t>
  </si>
  <si>
    <t>Итого заработная плата</t>
  </si>
  <si>
    <t>* Для расчетов берется 2023 год</t>
  </si>
  <si>
    <t>Итого общая трудоемкость (чел.-час)</t>
  </si>
  <si>
    <t>Затраты на оплату труда, руб.</t>
  </si>
  <si>
    <t>Одно изделие</t>
  </si>
  <si>
    <t>№</t>
  </si>
  <si>
    <t>Наименование должности</t>
  </si>
  <si>
    <t>Группа</t>
  </si>
  <si>
    <t>Подразделение</t>
  </si>
  <si>
    <t>Отдел</t>
  </si>
  <si>
    <t>Численность всего</t>
  </si>
  <si>
    <t>Численность 1 смена</t>
  </si>
  <si>
    <t>Численность 2 смена</t>
  </si>
  <si>
    <t>Участок</t>
  </si>
  <si>
    <t>Электро-слесарь КИПиА</t>
  </si>
  <si>
    <t>рабочие</t>
  </si>
  <si>
    <t>цех</t>
  </si>
  <si>
    <t>ПО</t>
  </si>
  <si>
    <t>слесарный</t>
  </si>
  <si>
    <t>Слесарь-электрик</t>
  </si>
  <si>
    <t>сборочный</t>
  </si>
  <si>
    <t>Термист</t>
  </si>
  <si>
    <t>Маляр</t>
  </si>
  <si>
    <t>Слесарь МСР</t>
  </si>
  <si>
    <t>Сварщик-аргонщик</t>
  </si>
  <si>
    <t>Электро-газосварщик</t>
  </si>
  <si>
    <t>Оператор станков с ЧПУ</t>
  </si>
  <si>
    <t>Рабочий по цеху</t>
  </si>
  <si>
    <t>упаковочный</t>
  </si>
  <si>
    <t xml:space="preserve">Кладовщик-комплектовщик </t>
  </si>
  <si>
    <t>склад</t>
  </si>
  <si>
    <t>Водитель</t>
  </si>
  <si>
    <t>Водитель погрузчика</t>
  </si>
  <si>
    <t>Итого</t>
  </si>
  <si>
    <t>х</t>
  </si>
  <si>
    <t>Системный администратор</t>
  </si>
  <si>
    <t>ИТР</t>
  </si>
  <si>
    <t>офис</t>
  </si>
  <si>
    <t>администрация</t>
  </si>
  <si>
    <t>Главный инженер</t>
  </si>
  <si>
    <t>отдел ГИ</t>
  </si>
  <si>
    <t>Начальник цеха</t>
  </si>
  <si>
    <t xml:space="preserve">Диспетчер производства </t>
  </si>
  <si>
    <t xml:space="preserve">Инженер по качеству </t>
  </si>
  <si>
    <t>отдел качества</t>
  </si>
  <si>
    <t xml:space="preserve">Контролер качества </t>
  </si>
  <si>
    <t xml:space="preserve">Начальник склада </t>
  </si>
  <si>
    <t>Технический директор</t>
  </si>
  <si>
    <t>инженерный отдел</t>
  </si>
  <si>
    <t xml:space="preserve">Инженер-конструктор </t>
  </si>
  <si>
    <t>Генеральный директор</t>
  </si>
  <si>
    <t>служащие</t>
  </si>
  <si>
    <t>Юрист</t>
  </si>
  <si>
    <t>Специалист по закупке</t>
  </si>
  <si>
    <t>Главный бухгалтер</t>
  </si>
  <si>
    <t>бухгалтерия</t>
  </si>
  <si>
    <t>HRBR</t>
  </si>
  <si>
    <t>отдел персонала</t>
  </si>
  <si>
    <t>Руководитель отдела продаж</t>
  </si>
  <si>
    <t>отдел продаж</t>
  </si>
  <si>
    <t>Менеджер по продажам</t>
  </si>
  <si>
    <t xml:space="preserve">Директор по качеству </t>
  </si>
  <si>
    <t xml:space="preserve">Уборщица </t>
  </si>
  <si>
    <t>ВСЕГО по штатному расписанию</t>
  </si>
  <si>
    <t>ПРОИЗВОДСТВЕННЫЙ ОТДЕЛ</t>
  </si>
  <si>
    <t xml:space="preserve">В месяц </t>
  </si>
  <si>
    <t xml:space="preserve"> В год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</si>
</sst>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4" fontId="2" fillId="0" borderId="0" xfId="0" applyNumberFormat="1" applyFont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" fontId="2" fillId="0" borderId="0" xfId="0" applyNumberFormat="1" applyFont="1"/>
    <xf numFmtId="1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0;&#1083;&#1077;&#1082;&#1089;&#1072;&#1085;&#1076;&#1088;\Documents\&#1057;&#1072;&#1096;&#1072;\&#1041;&#1080;&#1079;&#1085;&#1077;&#1089;%20&#1040;&#1085;&#1072;&#1083;&#1080;&#1079;\&#1055;&#1077;&#1095;&#1080;%20&#1042;&#1080;&#1075;&#1086;&#1088;-3\1.3%20&#1041;&#1080;&#1079;&#1085;&#1077;&#1089;%20&#1087;&#1083;&#1072;&#1085;%20(&#1089;&#1086;%20&#1096;&#1082;&#1072;&#1092;&#1086;&#1084;,%20&#1089;&#1086;&#1073;&#1089;&#1090;&#1074;.%20&#1087;&#1088;-&#1074;&#1086;)\&#1055;&#1088;&#1080;&#1083;&#1086;&#1078;&#1077;&#1085;&#1080;&#1077;%202.8%20&#1055;&#1077;&#1088;&#1089;&#1086;&#1085;&#1072;&#1083;.xlsx" TargetMode="External"/><Relationship Id="rId1" Type="http://schemas.openxmlformats.org/officeDocument/2006/relationships/externalLinkPath" Target="&#1055;&#1088;&#1080;&#1083;&#1086;&#1078;&#1077;&#1085;&#1080;&#1077;%202.8%20&#1055;&#1077;&#1088;&#1089;&#1086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 подразделениям"/>
      <sheetName val="По категориям"/>
      <sheetName val="Формирование себестоимости"/>
      <sheetName val="По сменам"/>
      <sheetName val="Для ФМ расходы"/>
    </sheetNames>
    <sheetDataSet>
      <sheetData sheetId="0">
        <row r="2">
          <cell r="E2">
            <v>287356</v>
          </cell>
        </row>
        <row r="3">
          <cell r="E3">
            <v>155172</v>
          </cell>
        </row>
        <row r="4">
          <cell r="E4">
            <v>149425</v>
          </cell>
        </row>
        <row r="12">
          <cell r="E12">
            <v>114943</v>
          </cell>
        </row>
        <row r="13">
          <cell r="E13">
            <v>97701</v>
          </cell>
        </row>
        <row r="16">
          <cell r="E16">
            <v>137931</v>
          </cell>
        </row>
        <row r="19">
          <cell r="E19">
            <v>91954</v>
          </cell>
        </row>
        <row r="20">
          <cell r="E20">
            <v>91954</v>
          </cell>
        </row>
        <row r="21">
          <cell r="E21">
            <v>97701</v>
          </cell>
        </row>
        <row r="23">
          <cell r="E23">
            <v>126437</v>
          </cell>
        </row>
        <row r="24">
          <cell r="E24">
            <v>103448</v>
          </cell>
        </row>
        <row r="25">
          <cell r="E25">
            <v>74713</v>
          </cell>
        </row>
        <row r="26">
          <cell r="E26">
            <v>91954</v>
          </cell>
        </row>
        <row r="28">
          <cell r="E28">
            <v>103448</v>
          </cell>
        </row>
        <row r="30">
          <cell r="E30">
            <v>160920</v>
          </cell>
        </row>
        <row r="31">
          <cell r="E31">
            <v>137931</v>
          </cell>
        </row>
        <row r="33">
          <cell r="E33">
            <v>68966</v>
          </cell>
        </row>
        <row r="35">
          <cell r="E35">
            <v>160920</v>
          </cell>
        </row>
        <row r="38">
          <cell r="E38">
            <v>91954</v>
          </cell>
        </row>
        <row r="39">
          <cell r="E39">
            <v>103448</v>
          </cell>
        </row>
      </sheetData>
      <sheetData sheetId="1">
        <row r="2">
          <cell r="A2" t="str">
            <v>Электро-слесарь КИПиА</v>
          </cell>
        </row>
      </sheetData>
      <sheetData sheetId="2">
        <row r="15">
          <cell r="A15" t="str">
            <v>Термист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5" sqref="E5"/>
    </sheetView>
  </sheetViews>
  <sheetFormatPr defaultRowHeight="12.75" x14ac:dyDescent="0.2"/>
  <cols>
    <col min="1" max="1" width="3.5703125" style="19" customWidth="1"/>
    <col min="2" max="2" width="33.28515625" style="20" customWidth="1"/>
    <col min="3" max="5" width="15.85546875" style="7" customWidth="1"/>
    <col min="6" max="6" width="11.42578125" style="7" bestFit="1" customWidth="1"/>
    <col min="7" max="7" width="10" style="7" bestFit="1" customWidth="1"/>
    <col min="8" max="16384" width="9.140625" style="7"/>
  </cols>
  <sheetData>
    <row r="1" spans="1:5" s="2" customFormat="1" x14ac:dyDescent="0.2">
      <c r="A1" s="1" t="s">
        <v>0</v>
      </c>
      <c r="B1" s="1" t="s">
        <v>1</v>
      </c>
      <c r="C1" s="1" t="s">
        <v>15</v>
      </c>
      <c r="D1" s="1" t="s">
        <v>76</v>
      </c>
      <c r="E1" s="1" t="s">
        <v>77</v>
      </c>
    </row>
    <row r="2" spans="1:5" s="2" customFormat="1" x14ac:dyDescent="0.2">
      <c r="A2" s="1"/>
      <c r="B2" s="8" t="s">
        <v>3</v>
      </c>
      <c r="C2" s="1"/>
      <c r="D2" s="1"/>
      <c r="E2" s="1"/>
    </row>
    <row r="3" spans="1:5" s="12" customFormat="1" x14ac:dyDescent="0.25">
      <c r="A3" s="9">
        <v>1</v>
      </c>
      <c r="B3" s="10" t="s">
        <v>14</v>
      </c>
      <c r="C3" s="11">
        <v>449090.41354938265</v>
      </c>
      <c r="D3" s="11">
        <v>2643678</v>
      </c>
      <c r="E3" s="11">
        <v>31724136</v>
      </c>
    </row>
    <row r="4" spans="1:5" x14ac:dyDescent="0.2">
      <c r="A4" s="9">
        <v>2</v>
      </c>
      <c r="B4" s="4" t="s">
        <v>8</v>
      </c>
      <c r="C4" s="6">
        <v>755</v>
      </c>
      <c r="D4" s="6">
        <v>4446</v>
      </c>
      <c r="E4" s="6">
        <v>53352</v>
      </c>
    </row>
    <row r="5" spans="1:5" s="12" customFormat="1" x14ac:dyDescent="0.2">
      <c r="A5" s="3"/>
      <c r="B5" s="4"/>
      <c r="C5" s="6"/>
      <c r="D5" s="6"/>
      <c r="E5" s="6"/>
    </row>
    <row r="6" spans="1:5" s="12" customFormat="1" x14ac:dyDescent="0.2">
      <c r="A6" s="3"/>
      <c r="B6" s="4" t="s">
        <v>75</v>
      </c>
      <c r="C6" s="6"/>
      <c r="D6" s="6"/>
      <c r="E6" s="6"/>
    </row>
    <row r="7" spans="1:5" s="12" customFormat="1" x14ac:dyDescent="0.25">
      <c r="A7" s="9">
        <v>9</v>
      </c>
      <c r="B7" s="10" t="s">
        <v>14</v>
      </c>
      <c r="C7" s="11">
        <f>D7/$D$31</f>
        <v>128869.65345539803</v>
      </c>
      <c r="D7" s="11">
        <v>758622</v>
      </c>
      <c r="E7" s="11">
        <f t="shared" ref="E7:E23" si="0">D7*12</f>
        <v>9103464</v>
      </c>
    </row>
    <row r="8" spans="1:5" s="12" customFormat="1" x14ac:dyDescent="0.25">
      <c r="A8" s="9">
        <v>10</v>
      </c>
      <c r="B8" s="13" t="s">
        <v>4</v>
      </c>
      <c r="C8" s="14">
        <f>D8/$D$31</f>
        <v>3.4965595957190927</v>
      </c>
      <c r="D8" s="14">
        <f>E8/12</f>
        <v>20.583333333333332</v>
      </c>
      <c r="E8" s="14">
        <v>247</v>
      </c>
    </row>
    <row r="9" spans="1:5" s="12" customFormat="1" x14ac:dyDescent="0.25">
      <c r="A9" s="9">
        <v>11</v>
      </c>
      <c r="B9" s="13" t="s">
        <v>5</v>
      </c>
      <c r="C9" s="14">
        <f>C8*1</f>
        <v>3.4965595957190927</v>
      </c>
      <c r="D9" s="14">
        <f t="shared" ref="D9:E9" si="1">D8*1</f>
        <v>20.583333333333332</v>
      </c>
      <c r="E9" s="14">
        <f t="shared" si="1"/>
        <v>247</v>
      </c>
    </row>
    <row r="10" spans="1:5" s="12" customFormat="1" x14ac:dyDescent="0.25">
      <c r="A10" s="9">
        <v>12</v>
      </c>
      <c r="B10" s="13" t="s">
        <v>6</v>
      </c>
      <c r="C10" s="50">
        <v>8</v>
      </c>
      <c r="D10" s="50"/>
      <c r="E10" s="50"/>
    </row>
    <row r="11" spans="1:5" s="12" customFormat="1" x14ac:dyDescent="0.25">
      <c r="A11" s="9">
        <v>13</v>
      </c>
      <c r="B11" s="13" t="s">
        <v>7</v>
      </c>
      <c r="C11" s="50">
        <v>5</v>
      </c>
      <c r="D11" s="50"/>
      <c r="E11" s="50"/>
    </row>
    <row r="12" spans="1:5" s="12" customFormat="1" x14ac:dyDescent="0.25">
      <c r="A12" s="9">
        <v>14</v>
      </c>
      <c r="B12" s="4" t="s">
        <v>8</v>
      </c>
      <c r="C12" s="6">
        <f>C9*C10*C11</f>
        <v>139.86238382876371</v>
      </c>
      <c r="D12" s="6">
        <f>D9*C10*C11</f>
        <v>823.33333333333326</v>
      </c>
      <c r="E12" s="6">
        <f>E9*C10*C11</f>
        <v>9880</v>
      </c>
    </row>
    <row r="13" spans="1:5" s="12" customFormat="1" x14ac:dyDescent="0.25">
      <c r="A13" s="9"/>
      <c r="B13" s="4"/>
      <c r="C13" s="6"/>
      <c r="D13" s="6"/>
      <c r="E13" s="6"/>
    </row>
    <row r="14" spans="1:5" s="12" customFormat="1" x14ac:dyDescent="0.25">
      <c r="A14" s="9"/>
      <c r="B14" s="8" t="s">
        <v>9</v>
      </c>
      <c r="C14" s="11"/>
      <c r="D14" s="11"/>
      <c r="E14" s="11"/>
    </row>
    <row r="15" spans="1:5" s="12" customFormat="1" x14ac:dyDescent="0.25">
      <c r="A15" s="9">
        <v>15</v>
      </c>
      <c r="B15" s="10" t="s">
        <v>14</v>
      </c>
      <c r="C15" s="11">
        <f>D15/$D$31</f>
        <v>36122.546656133964</v>
      </c>
      <c r="D15" s="11">
        <v>212644</v>
      </c>
      <c r="E15" s="11">
        <f t="shared" si="0"/>
        <v>2551728</v>
      </c>
    </row>
    <row r="16" spans="1:5" s="12" customFormat="1" x14ac:dyDescent="0.25">
      <c r="A16" s="9">
        <v>16</v>
      </c>
      <c r="B16" s="13" t="s">
        <v>4</v>
      </c>
      <c r="C16" s="14">
        <f>D16/$D$31</f>
        <v>3.4965595957190927</v>
      </c>
      <c r="D16" s="14">
        <f>E16/12</f>
        <v>20.583333333333332</v>
      </c>
      <c r="E16" s="14">
        <v>247</v>
      </c>
    </row>
    <row r="17" spans="1:7" s="12" customFormat="1" x14ac:dyDescent="0.25">
      <c r="A17" s="9">
        <v>17</v>
      </c>
      <c r="B17" s="13" t="s">
        <v>5</v>
      </c>
      <c r="C17" s="14">
        <f>C16*1</f>
        <v>3.4965595957190927</v>
      </c>
      <c r="D17" s="14">
        <f t="shared" ref="D17:E17" si="2">D16*1</f>
        <v>20.583333333333332</v>
      </c>
      <c r="E17" s="14">
        <f t="shared" si="2"/>
        <v>247</v>
      </c>
    </row>
    <row r="18" spans="1:7" s="12" customFormat="1" x14ac:dyDescent="0.25">
      <c r="A18" s="9">
        <v>18</v>
      </c>
      <c r="B18" s="13" t="s">
        <v>6</v>
      </c>
      <c r="C18" s="50">
        <v>8</v>
      </c>
      <c r="D18" s="50"/>
      <c r="E18" s="50"/>
    </row>
    <row r="19" spans="1:7" s="12" customFormat="1" x14ac:dyDescent="0.25">
      <c r="A19" s="9">
        <v>19</v>
      </c>
      <c r="B19" s="13" t="s">
        <v>7</v>
      </c>
      <c r="C19" s="50">
        <v>2</v>
      </c>
      <c r="D19" s="50"/>
      <c r="E19" s="50"/>
    </row>
    <row r="20" spans="1:7" s="12" customFormat="1" x14ac:dyDescent="0.25">
      <c r="A20" s="9">
        <v>20</v>
      </c>
      <c r="B20" s="4" t="s">
        <v>8</v>
      </c>
      <c r="C20" s="6">
        <f>C17*C18*C19</f>
        <v>55.944953531505483</v>
      </c>
      <c r="D20" s="6">
        <f>D17*C18*C19</f>
        <v>329.33333333333331</v>
      </c>
      <c r="E20" s="6">
        <f>E17*C18*C19</f>
        <v>3952</v>
      </c>
    </row>
    <row r="21" spans="1:7" s="12" customFormat="1" x14ac:dyDescent="0.25">
      <c r="A21" s="9"/>
      <c r="B21" s="4"/>
      <c r="C21" s="6"/>
      <c r="D21" s="6"/>
      <c r="E21" s="6"/>
    </row>
    <row r="22" spans="1:7" s="12" customFormat="1" x14ac:dyDescent="0.25">
      <c r="A22" s="9"/>
      <c r="B22" s="8" t="s">
        <v>10</v>
      </c>
      <c r="C22" s="11"/>
      <c r="D22" s="11"/>
      <c r="E22" s="11"/>
    </row>
    <row r="23" spans="1:7" s="12" customFormat="1" x14ac:dyDescent="0.25">
      <c r="A23" s="9">
        <v>21</v>
      </c>
      <c r="B23" s="10" t="s">
        <v>14</v>
      </c>
      <c r="C23" s="11">
        <f>D23/$D$31</f>
        <v>190765.72310659397</v>
      </c>
      <c r="D23" s="11">
        <v>1122988</v>
      </c>
      <c r="E23" s="11">
        <f t="shared" si="0"/>
        <v>13475856</v>
      </c>
    </row>
    <row r="24" spans="1:7" s="12" customFormat="1" x14ac:dyDescent="0.25">
      <c r="A24" s="9">
        <v>22</v>
      </c>
      <c r="B24" s="13" t="s">
        <v>4</v>
      </c>
      <c r="C24" s="14">
        <f>D24/$D$31</f>
        <v>3.4965595957190927</v>
      </c>
      <c r="D24" s="14">
        <f>E24/12</f>
        <v>20.583333333333332</v>
      </c>
      <c r="E24" s="14">
        <v>247</v>
      </c>
    </row>
    <row r="25" spans="1:7" s="12" customFormat="1" x14ac:dyDescent="0.25">
      <c r="A25" s="9">
        <v>23</v>
      </c>
      <c r="B25" s="13" t="s">
        <v>5</v>
      </c>
      <c r="C25" s="14">
        <f>C24*1</f>
        <v>3.4965595957190927</v>
      </c>
      <c r="D25" s="14">
        <f t="shared" ref="D25:E25" si="3">D24*1</f>
        <v>20.583333333333332</v>
      </c>
      <c r="E25" s="14">
        <f t="shared" si="3"/>
        <v>247</v>
      </c>
    </row>
    <row r="26" spans="1:7" s="12" customFormat="1" x14ac:dyDescent="0.25">
      <c r="A26" s="9">
        <v>24</v>
      </c>
      <c r="B26" s="13" t="s">
        <v>6</v>
      </c>
      <c r="C26" s="50">
        <v>8</v>
      </c>
      <c r="D26" s="50"/>
      <c r="E26" s="50"/>
    </row>
    <row r="27" spans="1:7" s="12" customFormat="1" x14ac:dyDescent="0.25">
      <c r="A27" s="9">
        <v>25</v>
      </c>
      <c r="B27" s="13" t="s">
        <v>7</v>
      </c>
      <c r="C27" s="50">
        <v>7</v>
      </c>
      <c r="D27" s="50"/>
      <c r="E27" s="50"/>
      <c r="F27" s="15"/>
    </row>
    <row r="28" spans="1:7" s="12" customFormat="1" x14ac:dyDescent="0.25">
      <c r="A28" s="9">
        <v>26</v>
      </c>
      <c r="B28" s="4" t="s">
        <v>8</v>
      </c>
      <c r="C28" s="6">
        <f>C25*C26*C27</f>
        <v>195.8073373602692</v>
      </c>
      <c r="D28" s="6">
        <f>D25*C26*C27</f>
        <v>1152.6666666666665</v>
      </c>
      <c r="E28" s="6">
        <f>E25*C26*C27</f>
        <v>13832</v>
      </c>
      <c r="F28" s="15"/>
    </row>
    <row r="29" spans="1:7" s="12" customFormat="1" x14ac:dyDescent="0.25">
      <c r="A29" s="9">
        <v>27</v>
      </c>
      <c r="B29" s="8" t="s">
        <v>11</v>
      </c>
      <c r="C29" s="16">
        <f>SUM(C3:C23)</f>
        <v>805836.13034325151</v>
      </c>
      <c r="D29" s="16">
        <f>D23+D15+D7+D3</f>
        <v>4737932</v>
      </c>
      <c r="E29" s="16">
        <f>SUM(E3:E23)</f>
        <v>56923356</v>
      </c>
      <c r="F29" s="17"/>
      <c r="G29" s="17"/>
    </row>
    <row r="30" spans="1:7" s="12" customFormat="1" ht="25.5" x14ac:dyDescent="0.25">
      <c r="A30" s="9">
        <v>28</v>
      </c>
      <c r="B30" s="4" t="s">
        <v>13</v>
      </c>
      <c r="C30" s="18">
        <f>C28+C20+C12+C4</f>
        <v>1146.6146747205385</v>
      </c>
      <c r="D30" s="18">
        <f t="shared" ref="D30:E30" si="4">D28+D20+D12+D4</f>
        <v>6751.333333333333</v>
      </c>
      <c r="E30" s="18">
        <f t="shared" si="4"/>
        <v>81016</v>
      </c>
      <c r="F30" s="17"/>
      <c r="G30" s="17"/>
    </row>
    <row r="31" spans="1:7" x14ac:dyDescent="0.2">
      <c r="A31" s="9">
        <v>29</v>
      </c>
      <c r="B31" s="4" t="s">
        <v>2</v>
      </c>
      <c r="C31" s="5">
        <v>1</v>
      </c>
      <c r="D31" s="6">
        <v>5.8867388842832584</v>
      </c>
      <c r="E31" s="6">
        <v>70.640866611399105</v>
      </c>
      <c r="F31" s="49"/>
      <c r="G31" s="49"/>
    </row>
    <row r="32" spans="1:7" x14ac:dyDescent="0.2">
      <c r="A32" s="21"/>
      <c r="B32" s="22"/>
      <c r="C32" s="23"/>
      <c r="D32" s="24"/>
      <c r="E32" s="24"/>
    </row>
    <row r="33" spans="2:2" x14ac:dyDescent="0.2">
      <c r="B33" s="20" t="s">
        <v>12</v>
      </c>
    </row>
  </sheetData>
  <mergeCells count="6">
    <mergeCell ref="C18:E18"/>
    <mergeCell ref="C19:E19"/>
    <mergeCell ref="C26:E26"/>
    <mergeCell ref="C27:E27"/>
    <mergeCell ref="C10:E10"/>
    <mergeCell ref="C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264D-B9DC-4467-B4E9-CC79F29FCBB5}">
  <dimension ref="A1:I47"/>
  <sheetViews>
    <sheetView workbookViewId="0">
      <selection activeCell="F15" sqref="F15"/>
    </sheetView>
  </sheetViews>
  <sheetFormatPr defaultRowHeight="12.75" x14ac:dyDescent="0.25"/>
  <cols>
    <col min="1" max="1" width="3" style="44" bestFit="1" customWidth="1"/>
    <col min="2" max="2" width="27" style="26" bestFit="1" customWidth="1"/>
    <col min="3" max="3" width="10.42578125" style="44" bestFit="1" customWidth="1"/>
    <col min="4" max="4" width="16" style="44" bestFit="1" customWidth="1"/>
    <col min="5" max="5" width="17.28515625" style="44" bestFit="1" customWidth="1"/>
    <col min="6" max="8" width="13.42578125" style="44" customWidth="1"/>
    <col min="9" max="9" width="13.42578125" style="26" customWidth="1"/>
    <col min="10" max="10" width="10.28515625" style="26" customWidth="1"/>
    <col min="11" max="16384" width="9.140625" style="26"/>
  </cols>
  <sheetData>
    <row r="1" spans="1:9" ht="25.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5" t="s">
        <v>24</v>
      </c>
    </row>
    <row r="2" spans="1:9" x14ac:dyDescent="0.25">
      <c r="A2" s="27">
        <v>1</v>
      </c>
      <c r="B2" s="28" t="s">
        <v>25</v>
      </c>
      <c r="C2" s="29" t="s">
        <v>26</v>
      </c>
      <c r="D2" s="29" t="s">
        <v>27</v>
      </c>
      <c r="E2" s="29" t="s">
        <v>28</v>
      </c>
      <c r="F2" s="27">
        <f>'[1]По подразделениям'!E23</f>
        <v>126437</v>
      </c>
      <c r="G2" s="27">
        <v>0</v>
      </c>
      <c r="H2" s="27">
        <f>F2-G2</f>
        <v>126437</v>
      </c>
      <c r="I2" s="30" t="s">
        <v>29</v>
      </c>
    </row>
    <row r="3" spans="1:9" x14ac:dyDescent="0.25">
      <c r="A3" s="31">
        <v>2</v>
      </c>
      <c r="B3" s="32" t="s">
        <v>30</v>
      </c>
      <c r="C3" s="33" t="s">
        <v>26</v>
      </c>
      <c r="D3" s="33" t="s">
        <v>27</v>
      </c>
      <c r="E3" s="33" t="s">
        <v>28</v>
      </c>
      <c r="F3" s="31">
        <f>'[1]По подразделениям'!E24</f>
        <v>103448</v>
      </c>
      <c r="G3" s="31">
        <f t="shared" ref="G3:G34" si="0">F3</f>
        <v>103448</v>
      </c>
      <c r="H3" s="31">
        <f t="shared" ref="H3:H14" si="1">F3-G3</f>
        <v>0</v>
      </c>
      <c r="I3" s="34" t="s">
        <v>31</v>
      </c>
    </row>
    <row r="4" spans="1:9" x14ac:dyDescent="0.25">
      <c r="A4" s="27">
        <v>3</v>
      </c>
      <c r="B4" s="28" t="s">
        <v>32</v>
      </c>
      <c r="C4" s="29" t="s">
        <v>26</v>
      </c>
      <c r="D4" s="29" t="s">
        <v>27</v>
      </c>
      <c r="E4" s="29" t="s">
        <v>28</v>
      </c>
      <c r="F4" s="27">
        <f>'[1]По подразделениям'!E25</f>
        <v>74713</v>
      </c>
      <c r="G4" s="27">
        <f t="shared" si="0"/>
        <v>74713</v>
      </c>
      <c r="H4" s="27">
        <f t="shared" si="1"/>
        <v>0</v>
      </c>
      <c r="I4" s="30" t="s">
        <v>29</v>
      </c>
    </row>
    <row r="5" spans="1:9" x14ac:dyDescent="0.25">
      <c r="A5" s="31">
        <v>4</v>
      </c>
      <c r="B5" s="32" t="s">
        <v>33</v>
      </c>
      <c r="C5" s="33" t="s">
        <v>26</v>
      </c>
      <c r="D5" s="33" t="s">
        <v>27</v>
      </c>
      <c r="E5" s="33" t="s">
        <v>28</v>
      </c>
      <c r="F5" s="31">
        <f>'[1]По подразделениям'!E26</f>
        <v>91954</v>
      </c>
      <c r="G5" s="31">
        <v>1</v>
      </c>
      <c r="H5" s="31">
        <f t="shared" si="1"/>
        <v>91953</v>
      </c>
      <c r="I5" s="34" t="s">
        <v>31</v>
      </c>
    </row>
    <row r="6" spans="1:9" x14ac:dyDescent="0.25">
      <c r="A6" s="27">
        <v>5</v>
      </c>
      <c r="B6" s="28" t="s">
        <v>34</v>
      </c>
      <c r="C6" s="29" t="s">
        <v>26</v>
      </c>
      <c r="D6" s="29" t="s">
        <v>27</v>
      </c>
      <c r="E6" s="29" t="s">
        <v>28</v>
      </c>
      <c r="F6" s="27">
        <f>'[1]По подразделениям'!E26</f>
        <v>91954</v>
      </c>
      <c r="G6" s="27">
        <v>1</v>
      </c>
      <c r="H6" s="27">
        <f t="shared" si="1"/>
        <v>91953</v>
      </c>
      <c r="I6" s="30" t="s">
        <v>31</v>
      </c>
    </row>
    <row r="7" spans="1:9" x14ac:dyDescent="0.25">
      <c r="A7" s="31">
        <v>5</v>
      </c>
      <c r="B7" s="32" t="s">
        <v>34</v>
      </c>
      <c r="C7" s="33" t="s">
        <v>26</v>
      </c>
      <c r="D7" s="33" t="s">
        <v>27</v>
      </c>
      <c r="E7" s="33" t="s">
        <v>28</v>
      </c>
      <c r="F7" s="31">
        <v>3</v>
      </c>
      <c r="G7" s="31">
        <v>2</v>
      </c>
      <c r="H7" s="31">
        <f t="shared" si="1"/>
        <v>1</v>
      </c>
      <c r="I7" s="34" t="s">
        <v>31</v>
      </c>
    </row>
    <row r="8" spans="1:9" x14ac:dyDescent="0.25">
      <c r="A8" s="31">
        <v>6</v>
      </c>
      <c r="B8" s="32" t="s">
        <v>35</v>
      </c>
      <c r="C8" s="33" t="s">
        <v>26</v>
      </c>
      <c r="D8" s="33" t="s">
        <v>27</v>
      </c>
      <c r="E8" s="33" t="s">
        <v>28</v>
      </c>
      <c r="F8" s="31">
        <f>'[1]По подразделениям'!E28</f>
        <v>103448</v>
      </c>
      <c r="G8" s="31">
        <v>1</v>
      </c>
      <c r="H8" s="31">
        <f t="shared" si="1"/>
        <v>103447</v>
      </c>
      <c r="I8" s="34" t="s">
        <v>31</v>
      </c>
    </row>
    <row r="9" spans="1:9" x14ac:dyDescent="0.25">
      <c r="A9" s="31">
        <v>7</v>
      </c>
      <c r="B9" s="32" t="s">
        <v>36</v>
      </c>
      <c r="C9" s="33" t="s">
        <v>26</v>
      </c>
      <c r="D9" s="33" t="s">
        <v>27</v>
      </c>
      <c r="E9" s="33" t="s">
        <v>28</v>
      </c>
      <c r="F9" s="31">
        <f>'[1]По подразделениям'!E29</f>
        <v>0</v>
      </c>
      <c r="G9" s="31">
        <f t="shared" si="0"/>
        <v>0</v>
      </c>
      <c r="H9" s="31">
        <f t="shared" si="1"/>
        <v>0</v>
      </c>
      <c r="I9" s="34" t="s">
        <v>31</v>
      </c>
    </row>
    <row r="10" spans="1:9" x14ac:dyDescent="0.25">
      <c r="A10" s="27">
        <v>8</v>
      </c>
      <c r="B10" s="28" t="s">
        <v>37</v>
      </c>
      <c r="C10" s="29" t="s">
        <v>26</v>
      </c>
      <c r="D10" s="29" t="s">
        <v>27</v>
      </c>
      <c r="E10" s="29" t="s">
        <v>28</v>
      </c>
      <c r="F10" s="27">
        <f>'[1]По подразделениям'!E30</f>
        <v>160920</v>
      </c>
      <c r="G10" s="27">
        <v>2</v>
      </c>
      <c r="H10" s="27">
        <f t="shared" si="1"/>
        <v>160918</v>
      </c>
      <c r="I10" s="30" t="s">
        <v>29</v>
      </c>
    </row>
    <row r="11" spans="1:9" x14ac:dyDescent="0.25">
      <c r="A11" s="35">
        <v>9</v>
      </c>
      <c r="B11" s="36" t="s">
        <v>38</v>
      </c>
      <c r="C11" s="37" t="s">
        <v>26</v>
      </c>
      <c r="D11" s="37" t="s">
        <v>27</v>
      </c>
      <c r="E11" s="37" t="s">
        <v>28</v>
      </c>
      <c r="F11" s="35">
        <f>'[1]По подразделениям'!E31</f>
        <v>137931</v>
      </c>
      <c r="G11" s="35">
        <v>1</v>
      </c>
      <c r="H11" s="35">
        <f t="shared" si="1"/>
        <v>137930</v>
      </c>
      <c r="I11" s="38" t="s">
        <v>39</v>
      </c>
    </row>
    <row r="12" spans="1:9" x14ac:dyDescent="0.25">
      <c r="A12" s="35">
        <v>10</v>
      </c>
      <c r="B12" s="39" t="s">
        <v>40</v>
      </c>
      <c r="C12" s="37" t="s">
        <v>26</v>
      </c>
      <c r="D12" s="35" t="s">
        <v>27</v>
      </c>
      <c r="E12" s="37" t="s">
        <v>41</v>
      </c>
      <c r="F12" s="35">
        <f>'[1]По подразделениям'!E34</f>
        <v>0</v>
      </c>
      <c r="G12" s="35">
        <f t="shared" si="0"/>
        <v>0</v>
      </c>
      <c r="H12" s="35">
        <f t="shared" si="1"/>
        <v>0</v>
      </c>
      <c r="I12" s="40"/>
    </row>
    <row r="13" spans="1:9" x14ac:dyDescent="0.25">
      <c r="A13" s="9">
        <v>11</v>
      </c>
      <c r="B13" s="39" t="s">
        <v>42</v>
      </c>
      <c r="C13" s="35" t="s">
        <v>26</v>
      </c>
      <c r="D13" s="37" t="s">
        <v>27</v>
      </c>
      <c r="E13" s="35" t="s">
        <v>41</v>
      </c>
      <c r="F13" s="35">
        <f>'[1]По подразделениям'!E35</f>
        <v>160920</v>
      </c>
      <c r="G13" s="35">
        <f t="shared" si="0"/>
        <v>160920</v>
      </c>
      <c r="H13" s="35">
        <f t="shared" si="1"/>
        <v>0</v>
      </c>
      <c r="I13" s="40"/>
    </row>
    <row r="14" spans="1:9" x14ac:dyDescent="0.25">
      <c r="A14" s="35">
        <v>12</v>
      </c>
      <c r="B14" s="36" t="s">
        <v>43</v>
      </c>
      <c r="C14" s="37" t="s">
        <v>26</v>
      </c>
      <c r="D14" s="37" t="s">
        <v>27</v>
      </c>
      <c r="E14" s="37" t="s">
        <v>41</v>
      </c>
      <c r="F14" s="35">
        <f>'[1]По подразделениям'!E36</f>
        <v>0</v>
      </c>
      <c r="G14" s="35">
        <f t="shared" si="0"/>
        <v>0</v>
      </c>
      <c r="H14" s="35">
        <f t="shared" si="1"/>
        <v>0</v>
      </c>
      <c r="I14" s="40"/>
    </row>
    <row r="15" spans="1:9" s="43" customFormat="1" x14ac:dyDescent="0.25">
      <c r="A15" s="1"/>
      <c r="B15" s="41" t="s">
        <v>44</v>
      </c>
      <c r="C15" s="42" t="s">
        <v>26</v>
      </c>
      <c r="D15" s="42" t="s">
        <v>45</v>
      </c>
      <c r="E15" s="42" t="s">
        <v>45</v>
      </c>
      <c r="F15" s="1">
        <f>SUM(F2:F14)</f>
        <v>1051728</v>
      </c>
      <c r="G15" s="1">
        <f t="shared" ref="G15:H15" si="2">SUM(G2:G14)</f>
        <v>339089</v>
      </c>
      <c r="H15" s="1">
        <f t="shared" si="2"/>
        <v>712639</v>
      </c>
    </row>
    <row r="16" spans="1:9" x14ac:dyDescent="0.25">
      <c r="A16" s="35">
        <v>13</v>
      </c>
      <c r="B16" s="36" t="s">
        <v>46</v>
      </c>
      <c r="C16" s="37" t="s">
        <v>47</v>
      </c>
      <c r="D16" s="37" t="s">
        <v>48</v>
      </c>
      <c r="E16" s="37" t="s">
        <v>49</v>
      </c>
      <c r="F16" s="35">
        <f>'[1]По подразделениям'!E4</f>
        <v>149425</v>
      </c>
      <c r="G16" s="35">
        <f t="shared" si="0"/>
        <v>149425</v>
      </c>
      <c r="H16" s="35">
        <f t="shared" ref="H16:H24" si="3">F16-G16</f>
        <v>0</v>
      </c>
    </row>
    <row r="17" spans="1:8" x14ac:dyDescent="0.25">
      <c r="A17" s="35">
        <v>14</v>
      </c>
      <c r="B17" s="36" t="s">
        <v>50</v>
      </c>
      <c r="C17" s="37" t="s">
        <v>47</v>
      </c>
      <c r="D17" s="37" t="s">
        <v>48</v>
      </c>
      <c r="E17" s="37" t="s">
        <v>51</v>
      </c>
      <c r="F17" s="35">
        <f>'[1]По подразделениям'!E11</f>
        <v>0</v>
      </c>
      <c r="G17" s="35">
        <f t="shared" si="0"/>
        <v>0</v>
      </c>
      <c r="H17" s="35">
        <f t="shared" si="3"/>
        <v>0</v>
      </c>
    </row>
    <row r="18" spans="1:8" x14ac:dyDescent="0.25">
      <c r="A18" s="35">
        <v>15</v>
      </c>
      <c r="B18" s="36" t="s">
        <v>52</v>
      </c>
      <c r="C18" s="37" t="s">
        <v>47</v>
      </c>
      <c r="D18" s="37" t="s">
        <v>27</v>
      </c>
      <c r="E18" s="37" t="s">
        <v>51</v>
      </c>
      <c r="F18" s="35">
        <f>'[1]По подразделениям'!E12</f>
        <v>114943</v>
      </c>
      <c r="G18" s="35">
        <f t="shared" si="0"/>
        <v>114943</v>
      </c>
      <c r="H18" s="35">
        <f t="shared" si="3"/>
        <v>0</v>
      </c>
    </row>
    <row r="19" spans="1:8" x14ac:dyDescent="0.25">
      <c r="A19" s="35">
        <v>16</v>
      </c>
      <c r="B19" s="36" t="s">
        <v>53</v>
      </c>
      <c r="C19" s="37" t="s">
        <v>47</v>
      </c>
      <c r="D19" s="37" t="s">
        <v>27</v>
      </c>
      <c r="E19" s="37" t="s">
        <v>51</v>
      </c>
      <c r="F19" s="35">
        <f>'[1]По подразделениям'!E13</f>
        <v>97701</v>
      </c>
      <c r="G19" s="35">
        <f t="shared" si="0"/>
        <v>97701</v>
      </c>
      <c r="H19" s="35">
        <f t="shared" si="3"/>
        <v>0</v>
      </c>
    </row>
    <row r="20" spans="1:8" x14ac:dyDescent="0.25">
      <c r="A20" s="35">
        <v>17</v>
      </c>
      <c r="B20" s="36" t="s">
        <v>54</v>
      </c>
      <c r="C20" s="37" t="s">
        <v>47</v>
      </c>
      <c r="D20" s="37" t="s">
        <v>48</v>
      </c>
      <c r="E20" s="37" t="s">
        <v>55</v>
      </c>
      <c r="F20" s="35">
        <f>'[1]По подразделениям'!E20</f>
        <v>91954</v>
      </c>
      <c r="G20" s="35">
        <f t="shared" si="0"/>
        <v>91954</v>
      </c>
      <c r="H20" s="35">
        <f t="shared" si="3"/>
        <v>0</v>
      </c>
    </row>
    <row r="21" spans="1:8" x14ac:dyDescent="0.25">
      <c r="A21" s="35">
        <v>18</v>
      </c>
      <c r="B21" s="36" t="s">
        <v>56</v>
      </c>
      <c r="C21" s="37" t="s">
        <v>47</v>
      </c>
      <c r="D21" s="37" t="s">
        <v>48</v>
      </c>
      <c r="E21" s="37" t="s">
        <v>55</v>
      </c>
      <c r="F21" s="35">
        <f>'[1]По подразделениям'!E21</f>
        <v>97701</v>
      </c>
      <c r="G21" s="35">
        <f t="shared" si="0"/>
        <v>97701</v>
      </c>
      <c r="H21" s="35">
        <f t="shared" si="3"/>
        <v>0</v>
      </c>
    </row>
    <row r="22" spans="1:8" x14ac:dyDescent="0.25">
      <c r="A22" s="35">
        <v>19</v>
      </c>
      <c r="B22" s="36" t="s">
        <v>57</v>
      </c>
      <c r="C22" s="37" t="s">
        <v>47</v>
      </c>
      <c r="D22" s="37" t="s">
        <v>27</v>
      </c>
      <c r="E22" s="37" t="s">
        <v>41</v>
      </c>
      <c r="F22" s="35">
        <f>'[1]По подразделениям'!E33</f>
        <v>68966</v>
      </c>
      <c r="G22" s="35">
        <f t="shared" si="0"/>
        <v>68966</v>
      </c>
      <c r="H22" s="35">
        <f t="shared" si="3"/>
        <v>0</v>
      </c>
    </row>
    <row r="23" spans="1:8" x14ac:dyDescent="0.25">
      <c r="A23" s="35">
        <v>20</v>
      </c>
      <c r="B23" s="36" t="s">
        <v>58</v>
      </c>
      <c r="C23" s="37" t="s">
        <v>47</v>
      </c>
      <c r="D23" s="37" t="s">
        <v>48</v>
      </c>
      <c r="E23" s="37" t="s">
        <v>59</v>
      </c>
      <c r="F23" s="35">
        <f>'[1]По подразделениям'!E38</f>
        <v>91954</v>
      </c>
      <c r="G23" s="35">
        <f t="shared" si="0"/>
        <v>91954</v>
      </c>
      <c r="H23" s="35">
        <f t="shared" si="3"/>
        <v>0</v>
      </c>
    </row>
    <row r="24" spans="1:8" x14ac:dyDescent="0.25">
      <c r="A24" s="35">
        <v>21</v>
      </c>
      <c r="B24" s="36" t="s">
        <v>60</v>
      </c>
      <c r="C24" s="37" t="s">
        <v>47</v>
      </c>
      <c r="D24" s="37" t="s">
        <v>48</v>
      </c>
      <c r="E24" s="37" t="s">
        <v>59</v>
      </c>
      <c r="F24" s="35">
        <f>'[1]По подразделениям'!E39</f>
        <v>103448</v>
      </c>
      <c r="G24" s="35">
        <f t="shared" si="0"/>
        <v>103448</v>
      </c>
      <c r="H24" s="35">
        <f t="shared" si="3"/>
        <v>0</v>
      </c>
    </row>
    <row r="25" spans="1:8" x14ac:dyDescent="0.25">
      <c r="A25" s="35"/>
      <c r="B25" s="41" t="s">
        <v>44</v>
      </c>
      <c r="C25" s="42" t="s">
        <v>47</v>
      </c>
      <c r="D25" s="42" t="s">
        <v>45</v>
      </c>
      <c r="E25" s="42" t="s">
        <v>45</v>
      </c>
      <c r="F25" s="1">
        <f>SUM(F16:F24)</f>
        <v>816092</v>
      </c>
      <c r="G25" s="1">
        <f t="shared" ref="G25:H25" si="4">SUM(G16:G24)</f>
        <v>816092</v>
      </c>
      <c r="H25" s="1">
        <f t="shared" si="4"/>
        <v>0</v>
      </c>
    </row>
    <row r="26" spans="1:8" x14ac:dyDescent="0.25">
      <c r="A26" s="35">
        <v>22</v>
      </c>
      <c r="B26" s="36" t="s">
        <v>61</v>
      </c>
      <c r="C26" s="37" t="s">
        <v>62</v>
      </c>
      <c r="D26" s="37" t="s">
        <v>48</v>
      </c>
      <c r="E26" s="37" t="s">
        <v>49</v>
      </c>
      <c r="F26" s="35">
        <f>'[1]По подразделениям'!E2</f>
        <v>287356</v>
      </c>
      <c r="G26" s="35">
        <f t="shared" si="0"/>
        <v>287356</v>
      </c>
      <c r="H26" s="35">
        <f t="shared" ref="H26:H34" si="5">F26-G26</f>
        <v>0</v>
      </c>
    </row>
    <row r="27" spans="1:8" x14ac:dyDescent="0.25">
      <c r="A27" s="35">
        <v>23</v>
      </c>
      <c r="B27" s="36" t="s">
        <v>63</v>
      </c>
      <c r="C27" s="37" t="s">
        <v>62</v>
      </c>
      <c r="D27" s="37" t="s">
        <v>48</v>
      </c>
      <c r="E27" s="37" t="s">
        <v>49</v>
      </c>
      <c r="F27" s="35">
        <f>'[1]По подразделениям'!E3</f>
        <v>155172</v>
      </c>
      <c r="G27" s="35">
        <f t="shared" si="0"/>
        <v>155172</v>
      </c>
      <c r="H27" s="35">
        <f t="shared" si="5"/>
        <v>0</v>
      </c>
    </row>
    <row r="28" spans="1:8" x14ac:dyDescent="0.25">
      <c r="A28" s="35">
        <v>24</v>
      </c>
      <c r="B28" s="36" t="s">
        <v>64</v>
      </c>
      <c r="C28" s="37" t="s">
        <v>62</v>
      </c>
      <c r="D28" s="37" t="s">
        <v>48</v>
      </c>
      <c r="E28" s="37" t="s">
        <v>49</v>
      </c>
      <c r="F28" s="35">
        <f>'[1]По подразделениям'!E5</f>
        <v>0</v>
      </c>
      <c r="G28" s="35">
        <f t="shared" si="0"/>
        <v>0</v>
      </c>
      <c r="H28" s="35">
        <f t="shared" si="5"/>
        <v>0</v>
      </c>
    </row>
    <row r="29" spans="1:8" x14ac:dyDescent="0.25">
      <c r="A29" s="35">
        <v>25</v>
      </c>
      <c r="B29" s="36" t="s">
        <v>65</v>
      </c>
      <c r="C29" s="37" t="s">
        <v>62</v>
      </c>
      <c r="D29" s="37" t="s">
        <v>48</v>
      </c>
      <c r="E29" s="37" t="s">
        <v>66</v>
      </c>
      <c r="F29" s="35">
        <f>'[1]По подразделениям'!E7</f>
        <v>0</v>
      </c>
      <c r="G29" s="35">
        <f t="shared" si="0"/>
        <v>0</v>
      </c>
      <c r="H29" s="35">
        <f t="shared" si="5"/>
        <v>0</v>
      </c>
    </row>
    <row r="30" spans="1:8" x14ac:dyDescent="0.25">
      <c r="A30" s="35">
        <v>26</v>
      </c>
      <c r="B30" s="36" t="s">
        <v>67</v>
      </c>
      <c r="C30" s="37" t="s">
        <v>62</v>
      </c>
      <c r="D30" s="37" t="s">
        <v>48</v>
      </c>
      <c r="E30" s="37" t="s">
        <v>68</v>
      </c>
      <c r="F30" s="35">
        <f>'[1]По подразделениям'!E9</f>
        <v>0</v>
      </c>
      <c r="G30" s="35">
        <f t="shared" si="0"/>
        <v>0</v>
      </c>
      <c r="H30" s="35">
        <f t="shared" si="5"/>
        <v>0</v>
      </c>
    </row>
    <row r="31" spans="1:8" x14ac:dyDescent="0.25">
      <c r="A31" s="35">
        <v>27</v>
      </c>
      <c r="B31" s="36" t="s">
        <v>69</v>
      </c>
      <c r="C31" s="37" t="s">
        <v>62</v>
      </c>
      <c r="D31" s="37" t="s">
        <v>48</v>
      </c>
      <c r="E31" s="37" t="s">
        <v>70</v>
      </c>
      <c r="F31" s="35">
        <f>'[1]По подразделениям'!E16</f>
        <v>137931</v>
      </c>
      <c r="G31" s="35">
        <f t="shared" si="0"/>
        <v>137931</v>
      </c>
      <c r="H31" s="35">
        <f t="shared" si="5"/>
        <v>0</v>
      </c>
    </row>
    <row r="32" spans="1:8" x14ac:dyDescent="0.25">
      <c r="A32" s="35">
        <v>28</v>
      </c>
      <c r="B32" s="36" t="s">
        <v>71</v>
      </c>
      <c r="C32" s="37" t="s">
        <v>62</v>
      </c>
      <c r="D32" s="37" t="s">
        <v>48</v>
      </c>
      <c r="E32" s="37" t="s">
        <v>70</v>
      </c>
      <c r="F32" s="35">
        <f>'[1]По подразделениям'!E17</f>
        <v>0</v>
      </c>
      <c r="G32" s="35">
        <f t="shared" si="0"/>
        <v>0</v>
      </c>
      <c r="H32" s="35">
        <f t="shared" si="5"/>
        <v>0</v>
      </c>
    </row>
    <row r="33" spans="1:8" x14ac:dyDescent="0.25">
      <c r="A33" s="35">
        <v>29</v>
      </c>
      <c r="B33" s="39" t="s">
        <v>72</v>
      </c>
      <c r="C33" s="37" t="s">
        <v>62</v>
      </c>
      <c r="D33" s="35" t="s">
        <v>48</v>
      </c>
      <c r="E33" s="37" t="s">
        <v>55</v>
      </c>
      <c r="F33" s="35">
        <f>'[1]По подразделениям'!E19</f>
        <v>91954</v>
      </c>
      <c r="G33" s="35">
        <f t="shared" si="0"/>
        <v>91954</v>
      </c>
      <c r="H33" s="35">
        <f t="shared" si="5"/>
        <v>0</v>
      </c>
    </row>
    <row r="34" spans="1:8" x14ac:dyDescent="0.25">
      <c r="A34" s="35">
        <v>30</v>
      </c>
      <c r="B34" s="36" t="s">
        <v>73</v>
      </c>
      <c r="C34" s="37" t="s">
        <v>62</v>
      </c>
      <c r="D34" s="37" t="s">
        <v>48</v>
      </c>
      <c r="E34" s="37" t="s">
        <v>51</v>
      </c>
      <c r="F34" s="35">
        <f>'[1]По подразделениям'!E14</f>
        <v>0</v>
      </c>
      <c r="G34" s="35">
        <f t="shared" si="0"/>
        <v>0</v>
      </c>
      <c r="H34" s="35">
        <f t="shared" si="5"/>
        <v>0</v>
      </c>
    </row>
    <row r="35" spans="1:8" x14ac:dyDescent="0.25">
      <c r="A35" s="35"/>
      <c r="B35" s="41" t="s">
        <v>44</v>
      </c>
      <c r="C35" s="1" t="s">
        <v>62</v>
      </c>
      <c r="D35" s="42" t="s">
        <v>45</v>
      </c>
      <c r="E35" s="1" t="s">
        <v>45</v>
      </c>
      <c r="F35" s="1">
        <f>SUM(F26:F34)</f>
        <v>672413</v>
      </c>
      <c r="G35" s="1">
        <f>SUM(G26:G34)</f>
        <v>672413</v>
      </c>
      <c r="H35" s="1">
        <f>SUM(H26:H34)</f>
        <v>0</v>
      </c>
    </row>
    <row r="36" spans="1:8" x14ac:dyDescent="0.25">
      <c r="A36" s="35"/>
      <c r="B36" s="51" t="s">
        <v>74</v>
      </c>
      <c r="C36" s="52"/>
      <c r="D36" s="52"/>
      <c r="E36" s="53"/>
      <c r="F36" s="1">
        <f>F15+F25+F35</f>
        <v>2540233</v>
      </c>
      <c r="G36" s="1">
        <f>G15+G25+G35</f>
        <v>1827594</v>
      </c>
      <c r="H36" s="1">
        <f>H15+H25+H35</f>
        <v>712639</v>
      </c>
    </row>
    <row r="37" spans="1:8" x14ac:dyDescent="0.25">
      <c r="B37" s="45"/>
      <c r="C37" s="46"/>
      <c r="D37" s="46"/>
      <c r="E37" s="46"/>
      <c r="F37" s="46"/>
      <c r="G37" s="46"/>
      <c r="H37" s="46"/>
    </row>
    <row r="40" spans="1:8" x14ac:dyDescent="0.25">
      <c r="B40" s="47"/>
      <c r="C40" s="48"/>
    </row>
    <row r="41" spans="1:8" x14ac:dyDescent="0.25">
      <c r="B41" s="47"/>
      <c r="C41" s="48"/>
    </row>
    <row r="42" spans="1:8" x14ac:dyDescent="0.25">
      <c r="B42" s="47"/>
      <c r="C42" s="48"/>
      <c r="F42" s="40"/>
      <c r="G42" s="40"/>
      <c r="H42" s="40"/>
    </row>
    <row r="43" spans="1:8" x14ac:dyDescent="0.25">
      <c r="B43" s="47"/>
      <c r="C43" s="48"/>
    </row>
    <row r="44" spans="1:8" x14ac:dyDescent="0.25">
      <c r="B44" s="40"/>
      <c r="C44" s="40"/>
    </row>
    <row r="47" spans="1:8" x14ac:dyDescent="0.25">
      <c r="B47" s="40"/>
      <c r="C47" s="40"/>
    </row>
  </sheetData>
  <mergeCells count="1">
    <mergeCell ref="B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Трудоемкость</vt:lpstr>
      <vt:lpstr>Справочно (числ. по сменам)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2024-04-05T12:21:39Z</dcterms:modified>
</cp:coreProperties>
</file>